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BRA VILLA MONTES\002 CERTIFICADOS\CERT. DE PAGO (modificados PARIS)\No 3. 1-NOV.-2020 - 30-NOV.-2020\PLANILLA DE PAGO No 3\"/>
    </mc:Choice>
  </mc:AlternateContent>
  <bookViews>
    <workbookView xWindow="-120" yWindow="-120" windowWidth="29040" windowHeight="15840" firstSheet="1" activeTab="3"/>
  </bookViews>
  <sheets>
    <sheet name="DATOS BÁSICOS DE LA OBRA" sheetId="158" state="hidden" r:id="rId1"/>
    <sheet name="CONTROL DE DOCUMENTACION" sheetId="119" r:id="rId2"/>
    <sheet name="HOJA DE CONTROL" sheetId="125" r:id="rId3"/>
    <sheet name="CERTIFICADO DE PAGO" sheetId="180" r:id="rId4"/>
    <sheet name="PLANILLA DE AVANCE" sheetId="3" r:id="rId5"/>
    <sheet name="IMPORTE DE ANTICIPO" sheetId="117" state="hidden" r:id="rId6"/>
    <sheet name="RETENCION Y RESTITUCION" sheetId="77" r:id="rId7"/>
    <sheet name="MULTAS Y PENALIDADES" sheetId="5" r:id="rId8"/>
    <sheet name="DEVOLUCIÓN DEL ANTICIPO" sheetId="4" r:id="rId9"/>
    <sheet name="MAT. PERM. ALM. (VACIO)" sheetId="211" state="hidden" r:id="rId10"/>
    <sheet name="MAT. PERM. ALM. (-)" sheetId="230" state="hidden" r:id="rId11"/>
    <sheet name="MAT. PERM. ALM. (LLENO)" sheetId="179" state="hidden" r:id="rId12"/>
    <sheet name="RETENCIÓN DEL 7%" sheetId="245" r:id="rId13"/>
    <sheet name="CRONOGRAMA Vs AVANCE DE OBRA" sheetId="153" r:id="rId14"/>
    <sheet name="PERSONAL CLAVE" sheetId="154" r:id="rId15"/>
    <sheet name="DOCUMENTOS DE GARANTÍA" sheetId="6" r:id="rId16"/>
    <sheet name="0. RESUMEN" sheetId="26" state="hidden" r:id="rId17"/>
    <sheet name="0. CÓMPUTOS MÉTRICOS" sheetId="234" state="hidden" r:id="rId18"/>
    <sheet name="1.1. RESUMEN" sheetId="235" r:id="rId19"/>
    <sheet name="1.1. CÓMPUTOS MÉTRICOS" sheetId="236" r:id="rId20"/>
    <sheet name="2.5. RESUMEN" sheetId="237" r:id="rId21"/>
    <sheet name="2.5. CÓMPUTOS MÉTRICOS" sheetId="238" r:id="rId22"/>
    <sheet name="6.74. RESUMEN" sheetId="246" state="hidden" r:id="rId23"/>
    <sheet name="6.74. CÓMPUTOS MÉTRICOS" sheetId="247" state="hidden" r:id="rId24"/>
    <sheet name="7.79. RESUMEN" sheetId="243" state="hidden" r:id="rId25"/>
    <sheet name="7.79. CÓMPUTOS MÉTRICOS" sheetId="244" state="hidden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3" hidden="1">#REF!</definedName>
    <definedName name="_Fill" localSheetId="25" hidden="1">#REF!</definedName>
    <definedName name="_Fill" localSheetId="3" hidden="1">#REF!</definedName>
    <definedName name="_Fill" localSheetId="11" hidden="1">#REF!</definedName>
    <definedName name="_Fill" hidden="1">#REF!</definedName>
    <definedName name="a" localSheetId="17">'[1]ESTACADO DEL EJE'!#REF!</definedName>
    <definedName name="a" localSheetId="19">'[1]ESTACADO DEL EJE'!#REF!</definedName>
    <definedName name="a" localSheetId="21">'[1]ESTACADO DEL EJE'!#REF!</definedName>
    <definedName name="a" localSheetId="23">'[1]ESTACADO DEL EJE'!#REF!</definedName>
    <definedName name="a" localSheetId="25">'[1]ESTACADO DEL EJE'!#REF!</definedName>
    <definedName name="a" localSheetId="3">'[1]ESTACADO DEL EJE'!#REF!</definedName>
    <definedName name="a" localSheetId="11">'[1]ESTACADO DEL EJE'!#REF!</definedName>
    <definedName name="a">'[1]ESTACADO DEL EJE'!#REF!</definedName>
    <definedName name="A_impresión_IM" localSheetId="17">#REF!</definedName>
    <definedName name="A_impresión_IM" localSheetId="19">#REF!</definedName>
    <definedName name="A_impresión_IM" localSheetId="21">#REF!</definedName>
    <definedName name="A_impresión_IM" localSheetId="23">#REF!</definedName>
    <definedName name="A_impresión_IM" localSheetId="25">#REF!</definedName>
    <definedName name="A_impresión_IM" localSheetId="3">#REF!</definedName>
    <definedName name="A_impresión_IM" localSheetId="11">#REF!</definedName>
    <definedName name="A_impresión_IM">#REF!</definedName>
    <definedName name="A_impresión_IM1" localSheetId="17">#REF!</definedName>
    <definedName name="A_impresión_IM1" localSheetId="19">#REF!</definedName>
    <definedName name="A_impresión_IM1" localSheetId="21">#REF!</definedName>
    <definedName name="A_impresión_IM1" localSheetId="23">#REF!</definedName>
    <definedName name="A_impresión_IM1" localSheetId="25">#REF!</definedName>
    <definedName name="A_impresión_IM1" localSheetId="3">#REF!</definedName>
    <definedName name="A_impresión_IM1" localSheetId="11">#REF!</definedName>
    <definedName name="A_impresión_IM1">#REF!</definedName>
    <definedName name="A_impresión_IM3" localSheetId="17">#REF!</definedName>
    <definedName name="A_impresión_IM3" localSheetId="19">#REF!</definedName>
    <definedName name="A_impresión_IM3" localSheetId="21">#REF!</definedName>
    <definedName name="A_impresión_IM3" localSheetId="23">#REF!</definedName>
    <definedName name="A_impresión_IM3" localSheetId="25">#REF!</definedName>
    <definedName name="A_impresión_IM3" localSheetId="3">#REF!</definedName>
    <definedName name="A_impresión_IM3" localSheetId="11">#REF!</definedName>
    <definedName name="A_impresión_IM3">#REF!</definedName>
    <definedName name="A_impresión_IM4" localSheetId="17">#REF!</definedName>
    <definedName name="A_impresión_IM4" localSheetId="19">#REF!</definedName>
    <definedName name="A_impresión_IM4" localSheetId="21">#REF!</definedName>
    <definedName name="A_impresión_IM4" localSheetId="23">#REF!</definedName>
    <definedName name="A_impresión_IM4" localSheetId="25">#REF!</definedName>
    <definedName name="A_impresión_IM4" localSheetId="11">#REF!</definedName>
    <definedName name="A_impresión_IM4">#REF!</definedName>
    <definedName name="A_impresión_IM5" localSheetId="17">#REF!</definedName>
    <definedName name="A_impresión_IM5" localSheetId="19">#REF!</definedName>
    <definedName name="A_impresión_IM5" localSheetId="21">#REF!</definedName>
    <definedName name="A_impresión_IM5" localSheetId="23">#REF!</definedName>
    <definedName name="A_impresión_IM5" localSheetId="25">#REF!</definedName>
    <definedName name="A_impresión_IM5" localSheetId="11">#REF!</definedName>
    <definedName name="A_impresión_IM5">#REF!</definedName>
    <definedName name="AAAA" localSheetId="17">'[2]ESTACADO DEL EJE'!#REF!</definedName>
    <definedName name="AAAA" localSheetId="19">'[2]ESTACADO DEL EJE'!#REF!</definedName>
    <definedName name="AAAA" localSheetId="21">'[2]ESTACADO DEL EJE'!#REF!</definedName>
    <definedName name="AAAA" localSheetId="23">'[2]ESTACADO DEL EJE'!#REF!</definedName>
    <definedName name="AAAA" localSheetId="25">'[2]ESTACADO DEL EJE'!#REF!</definedName>
    <definedName name="AAAA" localSheetId="3">'[2]ESTACADO DEL EJE'!#REF!</definedName>
    <definedName name="AAAA" localSheetId="11">'[2]ESTACADO DEL EJE'!#REF!</definedName>
    <definedName name="AAAA">'[2]ESTACADO DEL EJE'!#REF!</definedName>
    <definedName name="ABCD" localSheetId="17">#REF!</definedName>
    <definedName name="ABCD" localSheetId="19">#REF!</definedName>
    <definedName name="ABCD" localSheetId="21">#REF!</definedName>
    <definedName name="ABCD" localSheetId="23">#REF!</definedName>
    <definedName name="ABCD" localSheetId="25">#REF!</definedName>
    <definedName name="ABCD" localSheetId="3">#REF!</definedName>
    <definedName name="ABCD" localSheetId="11">#REF!</definedName>
    <definedName name="ABCD">#REF!</definedName>
    <definedName name="AD" localSheetId="17">'[1]ESTACADO DEL EJE'!#REF!</definedName>
    <definedName name="AD" localSheetId="19">'[1]ESTACADO DEL EJE'!#REF!</definedName>
    <definedName name="AD" localSheetId="21">'[1]ESTACADO DEL EJE'!#REF!</definedName>
    <definedName name="AD" localSheetId="23">'[1]ESTACADO DEL EJE'!#REF!</definedName>
    <definedName name="AD" localSheetId="25">'[1]ESTACADO DEL EJE'!#REF!</definedName>
    <definedName name="AD" localSheetId="3">'[1]ESTACADO DEL EJE'!#REF!</definedName>
    <definedName name="AD" localSheetId="11">'[1]ESTACADO DEL EJE'!#REF!</definedName>
    <definedName name="AD">'[1]ESTACADO DEL EJE'!#REF!</definedName>
    <definedName name="Alq">#N/A</definedName>
    <definedName name="Alqui" localSheetId="17">#REF!</definedName>
    <definedName name="Alqui" localSheetId="19">#REF!</definedName>
    <definedName name="Alqui" localSheetId="21">#REF!</definedName>
    <definedName name="Alqui" localSheetId="23">#REF!</definedName>
    <definedName name="Alqui" localSheetId="25">#REF!</definedName>
    <definedName name="Alqui" localSheetId="3">#REF!</definedName>
    <definedName name="Alqui" localSheetId="11">#REF!</definedName>
    <definedName name="Alqui">#REF!</definedName>
    <definedName name="aneexo" localSheetId="17">#REF!</definedName>
    <definedName name="aneexo" localSheetId="19">#REF!</definedName>
    <definedName name="aneexo" localSheetId="21">#REF!</definedName>
    <definedName name="aneexo" localSheetId="23">#REF!</definedName>
    <definedName name="aneexo" localSheetId="25">#REF!</definedName>
    <definedName name="aneexo" localSheetId="3">#REF!</definedName>
    <definedName name="aneexo" localSheetId="11">#REF!</definedName>
    <definedName name="aneexo">#REF!</definedName>
    <definedName name="_xlnm.Extract" localSheetId="17">#REF!</definedName>
    <definedName name="_xlnm.Extract" localSheetId="19">#REF!</definedName>
    <definedName name="_xlnm.Extract" localSheetId="21">#REF!</definedName>
    <definedName name="_xlnm.Extract" localSheetId="23">#REF!</definedName>
    <definedName name="_xlnm.Extract" localSheetId="25">#REF!</definedName>
    <definedName name="_xlnm.Extract" localSheetId="3">#REF!</definedName>
    <definedName name="_xlnm.Extract" localSheetId="11">#REF!</definedName>
    <definedName name="_xlnm.Extract">#REF!</definedName>
    <definedName name="_xlnm.Print_Area" localSheetId="17">'0. CÓMPUTOS MÉTRICOS'!$A$1:$J$48</definedName>
    <definedName name="_xlnm.Print_Area" localSheetId="19">'1.1. CÓMPUTOS MÉTRICOS'!$A$1:$J$100</definedName>
    <definedName name="_xlnm.Print_Area" localSheetId="21">'2.5. CÓMPUTOS MÉTRICOS'!$A$1:$J$77</definedName>
    <definedName name="_xlnm.Print_Area" localSheetId="23">'6.74. CÓMPUTOS MÉTRICOS'!$A$1:$J$56</definedName>
    <definedName name="_xlnm.Print_Area" localSheetId="25">'7.79. CÓMPUTOS MÉTRICOS'!$A$1:$J$49</definedName>
    <definedName name="_xlnm.Print_Area" localSheetId="3">'CERTIFICADO DE PAGO'!$A$1:$K$43</definedName>
    <definedName name="_xlnm.Print_Area" localSheetId="1">'CONTROL DE DOCUMENTACION'!$A$1:$O$49</definedName>
    <definedName name="_xlnm.Print_Area" localSheetId="13">'CRONOGRAMA Vs AVANCE DE OBRA'!$A$1:$K$34</definedName>
    <definedName name="_xlnm.Print_Area" localSheetId="11">'MAT. PERM. ALM. (LLENO)'!$A$1:$S$38</definedName>
    <definedName name="_xlnm.Print_Area" localSheetId="9">'MAT. PERM. ALM. (VACIO)'!$A$1:$S$54</definedName>
    <definedName name="_xlnm.Print_Area" localSheetId="7">'MULTAS Y PENALIDADES'!$A$1:$F$49</definedName>
    <definedName name="_xlnm.Print_Area" localSheetId="14">'PERSONAL CLAVE'!$A$1:$G$49</definedName>
    <definedName name="_xlnm.Print_Area" localSheetId="6">'RETENCION Y RESTITUCION'!$A$1:$M$34</definedName>
    <definedName name="AS" localSheetId="17">#REF!</definedName>
    <definedName name="AS" localSheetId="19">#REF!</definedName>
    <definedName name="AS" localSheetId="21">#REF!</definedName>
    <definedName name="AS" localSheetId="23">#REF!</definedName>
    <definedName name="AS" localSheetId="25">#REF!</definedName>
    <definedName name="AS" localSheetId="3">#REF!</definedName>
    <definedName name="AS" localSheetId="11">#REF!</definedName>
    <definedName name="AS">#REF!</definedName>
    <definedName name="Bacheo" localSheetId="17">#REF!</definedName>
    <definedName name="Bacheo" localSheetId="19">#REF!</definedName>
    <definedName name="Bacheo" localSheetId="21">#REF!</definedName>
    <definedName name="Bacheo" localSheetId="23">#REF!</definedName>
    <definedName name="Bacheo" localSheetId="25">#REF!</definedName>
    <definedName name="Bacheo" localSheetId="3">#REF!</definedName>
    <definedName name="Bacheo" localSheetId="11">#REF!</definedName>
    <definedName name="Bacheo">#REF!</definedName>
    <definedName name="bbbbbbbbbbbbbb" localSheetId="17">#REF!</definedName>
    <definedName name="bbbbbbbbbbbbbb" localSheetId="19">#REF!</definedName>
    <definedName name="bbbbbbbbbbbbbb" localSheetId="21">#REF!</definedName>
    <definedName name="bbbbbbbbbbbbbb" localSheetId="23">#REF!</definedName>
    <definedName name="bbbbbbbbbbbbbb" localSheetId="25">#REF!</definedName>
    <definedName name="bbbbbbbbbbbbbb" localSheetId="3">#REF!</definedName>
    <definedName name="bbbbbbbbbbbbbb" localSheetId="11">#REF!</definedName>
    <definedName name="bbbbbbbbbbbbbb">#REF!</definedName>
    <definedName name="bodega" localSheetId="17">#REF!</definedName>
    <definedName name="bodega" localSheetId="19">#REF!</definedName>
    <definedName name="bodega" localSheetId="21">#REF!</definedName>
    <definedName name="bodega" localSheetId="23">#REF!</definedName>
    <definedName name="bodega" localSheetId="25">#REF!</definedName>
    <definedName name="bodega" localSheetId="3">#REF!</definedName>
    <definedName name="bodega" localSheetId="11">#REF!</definedName>
    <definedName name="bodega">#REF!</definedName>
    <definedName name="Carlos" localSheetId="17">#REF!</definedName>
    <definedName name="Carlos" localSheetId="19">#REF!</definedName>
    <definedName name="Carlos" localSheetId="21">#REF!</definedName>
    <definedName name="Carlos" localSheetId="23">#REF!</definedName>
    <definedName name="Carlos" localSheetId="25">#REF!</definedName>
    <definedName name="Carlos" localSheetId="3">#REF!</definedName>
    <definedName name="Carlos" localSheetId="11">#REF!</definedName>
    <definedName name="Carlos">#REF!</definedName>
    <definedName name="Cll_4N__15_AE_40_San_Eduardo_II_Etapa._Tel_750372._Cúcuta_Colombia." localSheetId="17">#REF!</definedName>
    <definedName name="Cll_4N__15_AE_40_San_Eduardo_II_Etapa._Tel_750372._Cúcuta_Colombia." localSheetId="19">#REF!</definedName>
    <definedName name="Cll_4N__15_AE_40_San_Eduardo_II_Etapa._Tel_750372._Cúcuta_Colombia." localSheetId="21">#REF!</definedName>
    <definedName name="Cll_4N__15_AE_40_San_Eduardo_II_Etapa._Tel_750372._Cúcuta_Colombia." localSheetId="23">#REF!</definedName>
    <definedName name="Cll_4N__15_AE_40_San_Eduardo_II_Etapa._Tel_750372._Cúcuta_Colombia." localSheetId="25">#REF!</definedName>
    <definedName name="Cll_4N__15_AE_40_San_Eduardo_II_Etapa._Tel_750372._Cúcuta_Colombia." localSheetId="11">#REF!</definedName>
    <definedName name="Cll_4N__15_AE_40_San_Eduardo_II_Etapa._Tel_750372._Cúcuta_Colombia.">#REF!</definedName>
    <definedName name="D1.2" localSheetId="17" hidden="1">#REF!</definedName>
    <definedName name="D1.2" localSheetId="19" hidden="1">#REF!</definedName>
    <definedName name="D1.2" localSheetId="21" hidden="1">#REF!</definedName>
    <definedName name="D1.2" localSheetId="23" hidden="1">#REF!</definedName>
    <definedName name="D1.2" localSheetId="25" hidden="1">#REF!</definedName>
    <definedName name="D1.2" localSheetId="3" hidden="1">#REF!</definedName>
    <definedName name="D1.2" localSheetId="11" hidden="1">#REF!</definedName>
    <definedName name="D1.2" hidden="1">#REF!</definedName>
    <definedName name="DARIPAVA_SOFTWARE_INC" localSheetId="17">#REF!</definedName>
    <definedName name="DARIPAVA_SOFTWARE_INC" localSheetId="19">#REF!</definedName>
    <definedName name="DARIPAVA_SOFTWARE_INC" localSheetId="21">#REF!</definedName>
    <definedName name="DARIPAVA_SOFTWARE_INC" localSheetId="23">#REF!</definedName>
    <definedName name="DARIPAVA_SOFTWARE_INC" localSheetId="25">#REF!</definedName>
    <definedName name="DARIPAVA_SOFTWARE_INC" localSheetId="3">#REF!</definedName>
    <definedName name="DARIPAVA_SOFTWARE_INC" localSheetId="11">#REF!</definedName>
    <definedName name="DARIPAVA_SOFTWARE_INC">#REF!</definedName>
    <definedName name="ddsdsdsd">'[3]Volumen terraplen'!$D$9:$L$1213</definedName>
    <definedName name="DILMAR" localSheetId="17">#REF!</definedName>
    <definedName name="DILMAR" localSheetId="19">#REF!</definedName>
    <definedName name="DILMAR" localSheetId="21">#REF!</definedName>
    <definedName name="DILMAR" localSheetId="23">#REF!</definedName>
    <definedName name="DILMAR" localSheetId="25">#REF!</definedName>
    <definedName name="DILMAR" localSheetId="3">#REF!</definedName>
    <definedName name="DILMAR" localSheetId="11">#REF!</definedName>
    <definedName name="DILMAR">#REF!</definedName>
    <definedName name="dsdsdsdcc">'[3]Volumen terraplen'!$D$9:$L$1213</definedName>
    <definedName name="fernando" localSheetId="17">#REF!</definedName>
    <definedName name="fernando" localSheetId="19">#REF!</definedName>
    <definedName name="fernando" localSheetId="21">#REF!</definedName>
    <definedName name="fernando" localSheetId="23">#REF!</definedName>
    <definedName name="fernando" localSheetId="25">#REF!</definedName>
    <definedName name="fernando" localSheetId="3">#REF!</definedName>
    <definedName name="fernando" localSheetId="11">#REF!</definedName>
    <definedName name="fernando">#REF!</definedName>
    <definedName name="FG" localSheetId="17">#REF!</definedName>
    <definedName name="FG" localSheetId="19">#REF!</definedName>
    <definedName name="FG" localSheetId="21">#REF!</definedName>
    <definedName name="FG" localSheetId="23">#REF!</definedName>
    <definedName name="FG" localSheetId="25">#REF!</definedName>
    <definedName name="FG" localSheetId="3">#REF!</definedName>
    <definedName name="FG" localSheetId="11">#REF!</definedName>
    <definedName name="FG">#REF!</definedName>
    <definedName name="FPAR" localSheetId="17">#REF!</definedName>
    <definedName name="FPAR" localSheetId="19">#REF!</definedName>
    <definedName name="FPAR" localSheetId="21">#REF!</definedName>
    <definedName name="FPAR" localSheetId="23">#REF!</definedName>
    <definedName name="FPAR" localSheetId="25">#REF!</definedName>
    <definedName name="FPAR" localSheetId="3">#REF!</definedName>
    <definedName name="FPAR" localSheetId="11">#REF!</definedName>
    <definedName name="FPAR">#REF!</definedName>
    <definedName name="Gar">#N/A</definedName>
    <definedName name="Garantia" localSheetId="17">#REF!</definedName>
    <definedName name="Garantia" localSheetId="19">#REF!</definedName>
    <definedName name="Garantia" localSheetId="21">#REF!</definedName>
    <definedName name="Garantia" localSheetId="23">#REF!</definedName>
    <definedName name="Garantia" localSheetId="25">#REF!</definedName>
    <definedName name="Garantia" localSheetId="3">#REF!</definedName>
    <definedName name="Garantia" localSheetId="11">#REF!</definedName>
    <definedName name="Garantia">#REF!</definedName>
    <definedName name="Generación_de_análisis_de_precios_Unitarios." localSheetId="17">#REF!</definedName>
    <definedName name="Generación_de_análisis_de_precios_Unitarios." localSheetId="19">#REF!</definedName>
    <definedName name="Generación_de_análisis_de_precios_Unitarios." localSheetId="21">#REF!</definedName>
    <definedName name="Generación_de_análisis_de_precios_Unitarios." localSheetId="23">#REF!</definedName>
    <definedName name="Generación_de_análisis_de_precios_Unitarios." localSheetId="25">#REF!</definedName>
    <definedName name="Generación_de_análisis_de_precios_Unitarios." localSheetId="3">#REF!</definedName>
    <definedName name="Generación_de_análisis_de_precios_Unitarios." localSheetId="11">#REF!</definedName>
    <definedName name="Generación_de_análisis_de_precios_Unitarios.">#REF!</definedName>
    <definedName name="gggereteey" localSheetId="17">#REF!</definedName>
    <definedName name="gggereteey" localSheetId="19">#REF!</definedName>
    <definedName name="gggereteey" localSheetId="21">#REF!</definedName>
    <definedName name="gggereteey" localSheetId="23">#REF!</definedName>
    <definedName name="gggereteey" localSheetId="25">#REF!</definedName>
    <definedName name="gggereteey" localSheetId="3">#REF!</definedName>
    <definedName name="gggereteey" localSheetId="11">#REF!</definedName>
    <definedName name="gggereteey">#REF!</definedName>
    <definedName name="_xlnm.Recorder" localSheetId="17">#REF!</definedName>
    <definedName name="_xlnm.Recorder" localSheetId="19">#REF!</definedName>
    <definedName name="_xlnm.Recorder" localSheetId="21">#REF!</definedName>
    <definedName name="_xlnm.Recorder" localSheetId="23">#REF!</definedName>
    <definedName name="_xlnm.Recorder" localSheetId="25">#REF!</definedName>
    <definedName name="_xlnm.Recorder" localSheetId="11">#REF!</definedName>
    <definedName name="_xlnm.Recorder">#REF!</definedName>
    <definedName name="Gral">#N/A</definedName>
    <definedName name="gshgdhgsgdu" localSheetId="17">#REF!</definedName>
    <definedName name="gshgdhgsgdu" localSheetId="19">#REF!</definedName>
    <definedName name="gshgdhgsgdu" localSheetId="21">#REF!</definedName>
    <definedName name="gshgdhgsgdu" localSheetId="23">#REF!</definedName>
    <definedName name="gshgdhgsgdu" localSheetId="25">#REF!</definedName>
    <definedName name="gshgdhgsgdu" localSheetId="3">#REF!</definedName>
    <definedName name="gshgdhgsgdu" localSheetId="11">#REF!</definedName>
    <definedName name="gshgdhgsgdu">#REF!</definedName>
    <definedName name="gustavo" localSheetId="17">#REF!</definedName>
    <definedName name="gustavo" localSheetId="19">#REF!</definedName>
    <definedName name="gustavo" localSheetId="21">#REF!</definedName>
    <definedName name="gustavo" localSheetId="23">#REF!</definedName>
    <definedName name="gustavo" localSheetId="25">#REF!</definedName>
    <definedName name="gustavo" localSheetId="3">#REF!</definedName>
    <definedName name="gustavo" localSheetId="11">#REF!</definedName>
    <definedName name="gustavo">#REF!</definedName>
    <definedName name="GVarios" localSheetId="17">#REF!</definedName>
    <definedName name="GVarios" localSheetId="19">#REF!</definedName>
    <definedName name="GVarios" localSheetId="21">#REF!</definedName>
    <definedName name="GVarios" localSheetId="23">#REF!</definedName>
    <definedName name="GVarios" localSheetId="25">#REF!</definedName>
    <definedName name="GVarios" localSheetId="3">#REF!</definedName>
    <definedName name="GVarios" localSheetId="11">#REF!</definedName>
    <definedName name="GVarios">#REF!</definedName>
    <definedName name="HOJA5000" localSheetId="17">#REF!</definedName>
    <definedName name="HOJA5000" localSheetId="19">#REF!</definedName>
    <definedName name="HOJA5000" localSheetId="21">#REF!</definedName>
    <definedName name="HOJA5000" localSheetId="23">#REF!</definedName>
    <definedName name="HOJA5000" localSheetId="25">#REF!</definedName>
    <definedName name="HOJA5000" localSheetId="11">#REF!</definedName>
    <definedName name="HOJA5000">#REF!</definedName>
    <definedName name="Imp" localSheetId="17">#REF!</definedName>
    <definedName name="Imp" localSheetId="19">#REF!</definedName>
    <definedName name="Imp" localSheetId="21">#REF!</definedName>
    <definedName name="Imp" localSheetId="23">#REF!</definedName>
    <definedName name="Imp" localSheetId="25">#REF!</definedName>
    <definedName name="Imp" localSheetId="11">#REF!</definedName>
    <definedName name="Imp">#REF!</definedName>
    <definedName name="Impuesto" localSheetId="17">#REF!</definedName>
    <definedName name="Impuesto" localSheetId="19">#REF!</definedName>
    <definedName name="Impuesto" localSheetId="21">#REF!</definedName>
    <definedName name="Impuesto" localSheetId="23">#REF!</definedName>
    <definedName name="Impuesto" localSheetId="25">#REF!</definedName>
    <definedName name="Impuesto" localSheetId="11">#REF!</definedName>
    <definedName name="Impuesto">#REF!</definedName>
    <definedName name="items" localSheetId="17">'[1]ESTACADO DEL EJE'!#REF!</definedName>
    <definedName name="items" localSheetId="19">'[1]ESTACADO DEL EJE'!#REF!</definedName>
    <definedName name="items" localSheetId="21">'[1]ESTACADO DEL EJE'!#REF!</definedName>
    <definedName name="items" localSheetId="23">'[1]ESTACADO DEL EJE'!#REF!</definedName>
    <definedName name="items" localSheetId="25">'[1]ESTACADO DEL EJE'!#REF!</definedName>
    <definedName name="items" localSheetId="11">'[1]ESTACADO DEL EJE'!#REF!</definedName>
    <definedName name="items">'[1]ESTACADO DEL EJE'!#REF!</definedName>
    <definedName name="J" localSheetId="17">'[1]ESTACADO DEL EJE'!#REF!</definedName>
    <definedName name="J" localSheetId="19">'[1]ESTACADO DEL EJE'!#REF!</definedName>
    <definedName name="J" localSheetId="21">'[1]ESTACADO DEL EJE'!#REF!</definedName>
    <definedName name="J" localSheetId="23">'[1]ESTACADO DEL EJE'!#REF!</definedName>
    <definedName name="J" localSheetId="25">'[1]ESTACADO DEL EJE'!#REF!</definedName>
    <definedName name="J" localSheetId="11">'[1]ESTACADO DEL EJE'!#REF!</definedName>
    <definedName name="J">'[1]ESTACADO DEL EJE'!#REF!</definedName>
    <definedName name="JKHGKJG" localSheetId="17">#REF!</definedName>
    <definedName name="JKHGKJG" localSheetId="19">#REF!</definedName>
    <definedName name="JKHGKJG" localSheetId="21">#REF!</definedName>
    <definedName name="JKHGKJG" localSheetId="23">#REF!</definedName>
    <definedName name="JKHGKJG" localSheetId="25">#REF!</definedName>
    <definedName name="JKHGKJG" localSheetId="3">#REF!</definedName>
    <definedName name="JKHGKJG" localSheetId="11">#REF!</definedName>
    <definedName name="JKHGKJG">#REF!</definedName>
    <definedName name="lindo" localSheetId="17">#REF!</definedName>
    <definedName name="lindo" localSheetId="19">#REF!</definedName>
    <definedName name="lindo" localSheetId="21">#REF!</definedName>
    <definedName name="lindo" localSheetId="23">#REF!</definedName>
    <definedName name="lindo" localSheetId="25">#REF!</definedName>
    <definedName name="lindo" localSheetId="3">#REF!</definedName>
    <definedName name="lindo" localSheetId="11">#REF!</definedName>
    <definedName name="lindo">#REF!</definedName>
    <definedName name="luis" localSheetId="17">'[1]ESTACADO DEL EJE'!#REF!</definedName>
    <definedName name="luis" localSheetId="19">'[1]ESTACADO DEL EJE'!#REF!</definedName>
    <definedName name="luis" localSheetId="21">'[1]ESTACADO DEL EJE'!#REF!</definedName>
    <definedName name="luis" localSheetId="23">'[1]ESTACADO DEL EJE'!#REF!</definedName>
    <definedName name="luis" localSheetId="25">'[1]ESTACADO DEL EJE'!#REF!</definedName>
    <definedName name="luis" localSheetId="3">'[1]ESTACADO DEL EJE'!#REF!</definedName>
    <definedName name="luis" localSheetId="11">'[1]ESTACADO DEL EJE'!#REF!</definedName>
    <definedName name="luis">'[1]ESTACADO DEL EJE'!#REF!</definedName>
    <definedName name="Misc">#N/A</definedName>
    <definedName name="Miscel" localSheetId="17">#REF!</definedName>
    <definedName name="Miscel" localSheetId="19">#REF!</definedName>
    <definedName name="Miscel" localSheetId="21">#REF!</definedName>
    <definedName name="Miscel" localSheetId="23">#REF!</definedName>
    <definedName name="Miscel" localSheetId="25">#REF!</definedName>
    <definedName name="Miscel" localSheetId="3">#REF!</definedName>
    <definedName name="Miscel" localSheetId="11">#REF!</definedName>
    <definedName name="Miscel">#REF!</definedName>
    <definedName name="NOMBRE" localSheetId="17">#REF!</definedName>
    <definedName name="NOMBRE" localSheetId="19">#REF!</definedName>
    <definedName name="NOMBRE" localSheetId="21">#REF!</definedName>
    <definedName name="NOMBRE" localSheetId="23">#REF!</definedName>
    <definedName name="NOMBRE" localSheetId="25">#REF!</definedName>
    <definedName name="NOMBRE" localSheetId="3">#REF!</definedName>
    <definedName name="NOMBRE" localSheetId="11">#REF!</definedName>
    <definedName name="NOMBRE">#REF!</definedName>
    <definedName name="Pas">#N/A</definedName>
    <definedName name="Pasaje" localSheetId="17">#REF!</definedName>
    <definedName name="Pasaje" localSheetId="19">#REF!</definedName>
    <definedName name="Pasaje" localSheetId="21">#REF!</definedName>
    <definedName name="Pasaje" localSheetId="23">#REF!</definedName>
    <definedName name="Pasaje" localSheetId="25">#REF!</definedName>
    <definedName name="Pasaje" localSheetId="3">#REF!</definedName>
    <definedName name="Pasaje" localSheetId="11">#REF!</definedName>
    <definedName name="Pasaje">#REF!</definedName>
    <definedName name="PNac">#N/A</definedName>
    <definedName name="Prot" localSheetId="17">#REF!</definedName>
    <definedName name="Prot" localSheetId="19">#REF!</definedName>
    <definedName name="Prot" localSheetId="21">#REF!</definedName>
    <definedName name="Prot" localSheetId="23">#REF!</definedName>
    <definedName name="Prot" localSheetId="25">#REF!</definedName>
    <definedName name="Prot" localSheetId="3">#REF!</definedName>
    <definedName name="Prot" localSheetId="11">#REF!</definedName>
    <definedName name="Prot">#REF!</definedName>
    <definedName name="quito" localSheetId="17">#REF!</definedName>
    <definedName name="quito" localSheetId="19">#REF!</definedName>
    <definedName name="quito" localSheetId="21">#REF!</definedName>
    <definedName name="quito" localSheetId="23">#REF!</definedName>
    <definedName name="quito" localSheetId="25">#REF!</definedName>
    <definedName name="quito" localSheetId="3">#REF!</definedName>
    <definedName name="quito" localSheetId="11">#REF!</definedName>
    <definedName name="quito">#REF!</definedName>
    <definedName name="rellenos" localSheetId="17">#REF!</definedName>
    <definedName name="rellenos" localSheetId="19">#REF!</definedName>
    <definedName name="rellenos" localSheetId="21">#REF!</definedName>
    <definedName name="rellenos" localSheetId="23">#REF!</definedName>
    <definedName name="rellenos" localSheetId="25">#REF!</definedName>
    <definedName name="rellenos" localSheetId="3">#REF!</definedName>
    <definedName name="rellenos" localSheetId="11">#REF!</definedName>
    <definedName name="rellenos">#REF!</definedName>
    <definedName name="Resp1" localSheetId="17">#REF!</definedName>
    <definedName name="Resp1" localSheetId="19">#REF!</definedName>
    <definedName name="Resp1" localSheetId="21">#REF!</definedName>
    <definedName name="Resp1" localSheetId="23">#REF!</definedName>
    <definedName name="Resp1" localSheetId="25">#REF!</definedName>
    <definedName name="Resp1" localSheetId="11">#REF!</definedName>
    <definedName name="Resp1">#REF!</definedName>
    <definedName name="roca" localSheetId="17">#REF!</definedName>
    <definedName name="roca" localSheetId="19">#REF!</definedName>
    <definedName name="roca" localSheetId="21">#REF!</definedName>
    <definedName name="roca" localSheetId="23">#REF!</definedName>
    <definedName name="roca" localSheetId="25">#REF!</definedName>
    <definedName name="roca" localSheetId="11">#REF!</definedName>
    <definedName name="roca">#REF!</definedName>
    <definedName name="sdadfasdfasdfasdfasdf">'[3]Volumen terraplen'!$2:$8</definedName>
    <definedName name="sdsdwdsdsdsds">'[3]Volumen terraplen'!$D$9:$L$1213</definedName>
    <definedName name="Sueldo" localSheetId="17">#REF!</definedName>
    <definedName name="Sueldo" localSheetId="19">#REF!</definedName>
    <definedName name="Sueldo" localSheetId="21">#REF!</definedName>
    <definedName name="Sueldo" localSheetId="23">#REF!</definedName>
    <definedName name="Sueldo" localSheetId="25">#REF!</definedName>
    <definedName name="Sueldo" localSheetId="3">#REF!</definedName>
    <definedName name="Sueldo" localSheetId="11">#REF!</definedName>
    <definedName name="Sueldo">#REF!</definedName>
    <definedName name="SueldoApoyo" localSheetId="17">#REF!</definedName>
    <definedName name="SueldoApoyo" localSheetId="19">#REF!</definedName>
    <definedName name="SueldoApoyo" localSheetId="21">#REF!</definedName>
    <definedName name="SueldoApoyo" localSheetId="23">#REF!</definedName>
    <definedName name="SueldoApoyo" localSheetId="25">#REF!</definedName>
    <definedName name="SueldoApoyo" localSheetId="3">#REF!</definedName>
    <definedName name="SueldoApoyo" localSheetId="11">#REF!</definedName>
    <definedName name="SueldoApoyo">#REF!</definedName>
    <definedName name="SueldoInt" localSheetId="17">#REF!</definedName>
    <definedName name="SueldoInt" localSheetId="19">#REF!</definedName>
    <definedName name="SueldoInt" localSheetId="21">#REF!</definedName>
    <definedName name="SueldoInt" localSheetId="23">#REF!</definedName>
    <definedName name="SueldoInt" localSheetId="25">#REF!</definedName>
    <definedName name="SueldoInt" localSheetId="3">#REF!</definedName>
    <definedName name="SueldoInt" localSheetId="11">#REF!</definedName>
    <definedName name="SueldoInt">#REF!</definedName>
    <definedName name="Sueldos" localSheetId="17">#REF!</definedName>
    <definedName name="Sueldos" localSheetId="19">#REF!</definedName>
    <definedName name="Sueldos" localSheetId="21">#REF!</definedName>
    <definedName name="Sueldos" localSheetId="23">#REF!</definedName>
    <definedName name="Sueldos" localSheetId="25">#REF!</definedName>
    <definedName name="Sueldos" localSheetId="3">#REF!</definedName>
    <definedName name="Sueldos" localSheetId="11">#REF!</definedName>
    <definedName name="Sueldos">#REF!</definedName>
    <definedName name="tc" localSheetId="17">#REF!</definedName>
    <definedName name="tc" localSheetId="19">#REF!</definedName>
    <definedName name="tc" localSheetId="21">#REF!</definedName>
    <definedName name="tc" localSheetId="23">#REF!</definedName>
    <definedName name="tc" localSheetId="25">#REF!</definedName>
    <definedName name="tc" localSheetId="3">#REF!</definedName>
    <definedName name="tc" localSheetId="11">#REF!</definedName>
    <definedName name="tc">#REF!</definedName>
    <definedName name="_xlnm.Print_Titles" localSheetId="17">'0. CÓMPUTOS MÉTRICOS'!$1:$7</definedName>
    <definedName name="_xlnm.Print_Titles" localSheetId="16">'0. RESUMEN'!$1:$8</definedName>
    <definedName name="_xlnm.Print_Titles" localSheetId="19">'1.1. CÓMPUTOS MÉTRICOS'!$1:$7</definedName>
    <definedName name="_xlnm.Print_Titles" localSheetId="18">'1.1. RESUMEN'!$1:$8</definedName>
    <definedName name="_xlnm.Print_Titles" localSheetId="21">'2.5. CÓMPUTOS MÉTRICOS'!$1:$7</definedName>
    <definedName name="_xlnm.Print_Titles" localSheetId="20">'2.5. RESUMEN'!$1:$8</definedName>
    <definedName name="_xlnm.Print_Titles" localSheetId="23">'6.74. CÓMPUTOS MÉTRICOS'!$1:$7</definedName>
    <definedName name="_xlnm.Print_Titles" localSheetId="22">'6.74. RESUMEN'!$1:$8</definedName>
    <definedName name="_xlnm.Print_Titles" localSheetId="25">'7.79. CÓMPUTOS MÉTRICOS'!$1:$7</definedName>
    <definedName name="_xlnm.Print_Titles" localSheetId="24">'7.79. RESUMEN'!$1:$8</definedName>
    <definedName name="_xlnm.Print_Titles" localSheetId="13">'CRONOGRAMA Vs AVANCE DE OBRA'!$1:$7</definedName>
    <definedName name="_xlnm.Print_Titles" localSheetId="8">'DEVOLUCIÓN DEL ANTICIPO'!$1:$7</definedName>
    <definedName name="_xlnm.Print_Titles" localSheetId="15">'DOCUMENTOS DE GARANTÍA'!$1:$5</definedName>
    <definedName name="_xlnm.Print_Titles" localSheetId="7">'MULTAS Y PENALIDADES'!$1:$6</definedName>
    <definedName name="_xlnm.Print_Titles" localSheetId="14">'PERSONAL CLAVE'!$1:$4</definedName>
    <definedName name="_xlnm.Print_Titles" localSheetId="4">'PLANILLA DE AVANCE'!$1:$5</definedName>
    <definedName name="_xlnm.Print_Titles" localSheetId="12">'RETENCIÓN DEL 7%'!$1:$7</definedName>
    <definedName name="_xlnm.Print_Titles" localSheetId="6">'RETENCION Y RESTITUCION'!$1:$6</definedName>
    <definedName name="Títulos_a_imprimir_IM" localSheetId="17">#REF!</definedName>
    <definedName name="Títulos_a_imprimir_IM" localSheetId="19">#REF!</definedName>
    <definedName name="Títulos_a_imprimir_IM" localSheetId="21">#REF!</definedName>
    <definedName name="Títulos_a_imprimir_IM" localSheetId="23">#REF!</definedName>
    <definedName name="Títulos_a_imprimir_IM" localSheetId="25">#REF!</definedName>
    <definedName name="Títulos_a_imprimir_IM" localSheetId="3">#REF!</definedName>
    <definedName name="Títulos_a_imprimir_IM" localSheetId="11">#REF!</definedName>
    <definedName name="Títulos_a_imprimir_IM">#REF!</definedName>
    <definedName name="Títulos_a_imprimir_IM1" localSheetId="17">#REF!</definedName>
    <definedName name="Títulos_a_imprimir_IM1" localSheetId="19">#REF!</definedName>
    <definedName name="Títulos_a_imprimir_IM1" localSheetId="21">#REF!</definedName>
    <definedName name="Títulos_a_imprimir_IM1" localSheetId="23">#REF!</definedName>
    <definedName name="Títulos_a_imprimir_IM1" localSheetId="25">#REF!</definedName>
    <definedName name="Títulos_a_imprimir_IM1" localSheetId="3">#REF!</definedName>
    <definedName name="Títulos_a_imprimir_IM1" localSheetId="11">#REF!</definedName>
    <definedName name="Títulos_a_imprimir_IM1">#REF!</definedName>
    <definedName name="Títulos_a_imprimir_IM3" localSheetId="17">#REF!</definedName>
    <definedName name="Títulos_a_imprimir_IM3" localSheetId="19">#REF!</definedName>
    <definedName name="Títulos_a_imprimir_IM3" localSheetId="21">#REF!</definedName>
    <definedName name="Títulos_a_imprimir_IM3" localSheetId="23">#REF!</definedName>
    <definedName name="Títulos_a_imprimir_IM3" localSheetId="25">#REF!</definedName>
    <definedName name="Títulos_a_imprimir_IM3" localSheetId="3">#REF!</definedName>
    <definedName name="Títulos_a_imprimir_IM3" localSheetId="11">#REF!</definedName>
    <definedName name="Títulos_a_imprimir_IM3">#REF!</definedName>
    <definedName name="Títulos_a_imprimir_IM4" localSheetId="17">#REF!</definedName>
    <definedName name="Títulos_a_imprimir_IM4" localSheetId="19">#REF!</definedName>
    <definedName name="Títulos_a_imprimir_IM4" localSheetId="21">#REF!</definedName>
    <definedName name="Títulos_a_imprimir_IM4" localSheetId="23">#REF!</definedName>
    <definedName name="Títulos_a_imprimir_IM4" localSheetId="25">#REF!</definedName>
    <definedName name="Títulos_a_imprimir_IM4" localSheetId="11">#REF!</definedName>
    <definedName name="Títulos_a_imprimir_IM4">#REF!</definedName>
    <definedName name="Títulos_a_imprimir_IM5" localSheetId="17">#REF!</definedName>
    <definedName name="Títulos_a_imprimir_IM5" localSheetId="19">#REF!</definedName>
    <definedName name="Títulos_a_imprimir_IM5" localSheetId="21">#REF!</definedName>
    <definedName name="Títulos_a_imprimir_IM5" localSheetId="23">#REF!</definedName>
    <definedName name="Títulos_a_imprimir_IM5" localSheetId="25">#REF!</definedName>
    <definedName name="Títulos_a_imprimir_IM5" localSheetId="11">#REF!</definedName>
    <definedName name="Títulos_a_imprimir_IM5">#REF!</definedName>
    <definedName name="Tramsp" localSheetId="17">#REF!</definedName>
    <definedName name="Tramsp" localSheetId="19">#REF!</definedName>
    <definedName name="Tramsp" localSheetId="21">#REF!</definedName>
    <definedName name="Tramsp" localSheetId="23">#REF!</definedName>
    <definedName name="Tramsp" localSheetId="25">#REF!</definedName>
    <definedName name="Tramsp" localSheetId="11">#REF!</definedName>
    <definedName name="Tramsp">#REF!</definedName>
    <definedName name="Tran">#N/A</definedName>
    <definedName name="Transporte" localSheetId="17">#REF!</definedName>
    <definedName name="Transporte" localSheetId="19">#REF!</definedName>
    <definedName name="Transporte" localSheetId="21">#REF!</definedName>
    <definedName name="Transporte" localSheetId="23">#REF!</definedName>
    <definedName name="Transporte" localSheetId="25">#REF!</definedName>
    <definedName name="Transporte" localSheetId="3">#REF!</definedName>
    <definedName name="Transporte" localSheetId="11">#REF!</definedName>
    <definedName name="Transporte">#REF!</definedName>
    <definedName name="vagonetas" localSheetId="17">#REF!</definedName>
    <definedName name="vagonetas" localSheetId="19">#REF!</definedName>
    <definedName name="vagonetas" localSheetId="21">#REF!</definedName>
    <definedName name="vagonetas" localSheetId="23">#REF!</definedName>
    <definedName name="vagonetas" localSheetId="25">#REF!</definedName>
    <definedName name="vagonetas" localSheetId="3">#REF!</definedName>
    <definedName name="vagonetas" localSheetId="11">#REF!</definedName>
    <definedName name="vagonetas">#REF!</definedName>
    <definedName name="Via">#N/A</definedName>
    <definedName name="Viatico" localSheetId="17">#REF!</definedName>
    <definedName name="Viatico" localSheetId="19">#REF!</definedName>
    <definedName name="Viatico" localSheetId="21">#REF!</definedName>
    <definedName name="Viatico" localSheetId="23">#REF!</definedName>
    <definedName name="Viatico" localSheetId="25">#REF!</definedName>
    <definedName name="Viatico" localSheetId="3">#REF!</definedName>
    <definedName name="Viatico" localSheetId="11">#REF!</definedName>
    <definedName name="Viatico">#REF!</definedName>
    <definedName name="zpato" localSheetId="17">#REF!</definedName>
    <definedName name="zpato" localSheetId="19">#REF!</definedName>
    <definedName name="zpato" localSheetId="21">#REF!</definedName>
    <definedName name="zpato" localSheetId="23">#REF!</definedName>
    <definedName name="zpato" localSheetId="25">#REF!</definedName>
    <definedName name="zpato" localSheetId="3">#REF!</definedName>
    <definedName name="zpato" localSheetId="11">#REF!</definedName>
    <definedName name="zpato">#REF!</definedName>
  </definedNames>
  <calcPr calcId="152511"/>
  <fileRecoveryPr autoRecover="0"/>
</workbook>
</file>

<file path=xl/calcChain.xml><?xml version="1.0" encoding="utf-8"?>
<calcChain xmlns="http://schemas.openxmlformats.org/spreadsheetml/2006/main">
  <c r="F26" i="180" l="1"/>
  <c r="F25" i="180"/>
  <c r="F24" i="180"/>
  <c r="F30" i="180"/>
  <c r="F29" i="180"/>
  <c r="F28" i="180"/>
  <c r="F33" i="180"/>
  <c r="F32" i="180"/>
  <c r="F31" i="180"/>
  <c r="L8" i="3" l="1"/>
  <c r="T17" i="3"/>
  <c r="D9" i="235" l="1"/>
  <c r="F9" i="235" s="1"/>
  <c r="E10" i="6"/>
  <c r="F10" i="6" s="1"/>
  <c r="A10" i="6"/>
  <c r="Q111" i="3"/>
  <c r="Q109" i="3"/>
  <c r="Q108" i="3"/>
  <c r="Q107" i="3"/>
  <c r="Q106" i="3"/>
  <c r="Q101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2" i="3"/>
  <c r="Q31" i="3"/>
  <c r="Q30" i="3"/>
  <c r="Q29" i="3"/>
  <c r="Q28" i="3"/>
  <c r="Q27" i="3"/>
  <c r="Q22" i="3"/>
  <c r="Q21" i="3"/>
  <c r="Q20" i="3"/>
  <c r="Q19" i="3"/>
  <c r="Q18" i="3"/>
  <c r="Q17" i="3"/>
  <c r="Q16" i="3"/>
  <c r="Q15" i="3"/>
  <c r="Q14" i="3"/>
  <c r="Q13" i="3"/>
  <c r="H8" i="3"/>
  <c r="O8" i="125" l="1"/>
  <c r="K8" i="125"/>
  <c r="O7" i="125"/>
  <c r="K7" i="125"/>
  <c r="M8" i="119" l="1"/>
  <c r="I8" i="119"/>
  <c r="M7" i="119"/>
  <c r="I7" i="119"/>
  <c r="C24" i="158" l="1"/>
  <c r="C23" i="158"/>
  <c r="C22" i="158"/>
  <c r="F115" i="3" l="1"/>
  <c r="D10" i="3" s="1"/>
  <c r="N16" i="3" l="1"/>
  <c r="L32" i="245" l="1"/>
  <c r="L31" i="245"/>
  <c r="F32" i="245"/>
  <c r="F31" i="245"/>
  <c r="A33" i="245"/>
  <c r="A32" i="245"/>
  <c r="A31" i="245"/>
  <c r="B93" i="236" l="1"/>
  <c r="B92" i="236"/>
  <c r="B91" i="236"/>
  <c r="B90" i="236"/>
  <c r="B89" i="236"/>
  <c r="B88" i="236"/>
  <c r="B87" i="236"/>
  <c r="B86" i="236"/>
  <c r="B85" i="236"/>
  <c r="B84" i="236"/>
  <c r="B83" i="236"/>
  <c r="B82" i="236"/>
  <c r="B81" i="236"/>
  <c r="B80" i="236"/>
  <c r="B79" i="236"/>
  <c r="B78" i="236"/>
  <c r="B77" i="236"/>
  <c r="B76" i="236"/>
  <c r="B75" i="236"/>
  <c r="B74" i="236"/>
  <c r="B73" i="236"/>
  <c r="B72" i="236"/>
  <c r="B71" i="236"/>
  <c r="B70" i="236"/>
  <c r="B69" i="236"/>
  <c r="B68" i="236"/>
  <c r="B67" i="236"/>
  <c r="B66" i="236"/>
  <c r="B65" i="236"/>
  <c r="B64" i="236"/>
  <c r="B63" i="236"/>
  <c r="B62" i="236"/>
  <c r="B61" i="236"/>
  <c r="B60" i="236"/>
  <c r="B59" i="236"/>
  <c r="B58" i="236"/>
  <c r="B57" i="236"/>
  <c r="B56" i="236"/>
  <c r="B55" i="236"/>
  <c r="B54" i="236"/>
  <c r="B53" i="236"/>
  <c r="H53" i="236" s="1"/>
  <c r="B49" i="236"/>
  <c r="B48" i="236"/>
  <c r="B47" i="236"/>
  <c r="B46" i="236"/>
  <c r="B45" i="236"/>
  <c r="B44" i="236"/>
  <c r="B43" i="236"/>
  <c r="B42" i="236"/>
  <c r="B41" i="236"/>
  <c r="B40" i="236"/>
  <c r="B39" i="236"/>
  <c r="B38" i="236"/>
  <c r="B37" i="236"/>
  <c r="B36" i="236"/>
  <c r="B35" i="236"/>
  <c r="B34" i="236"/>
  <c r="H34" i="236" s="1"/>
  <c r="B30" i="236"/>
  <c r="B29" i="236"/>
  <c r="B28" i="236"/>
  <c r="B27" i="236"/>
  <c r="B26" i="236"/>
  <c r="B25" i="236"/>
  <c r="B24" i="236"/>
  <c r="B23" i="236"/>
  <c r="B22" i="236"/>
  <c r="B21" i="236"/>
  <c r="B20" i="236"/>
  <c r="B19" i="236"/>
  <c r="B18" i="236"/>
  <c r="B17" i="236"/>
  <c r="B16" i="236"/>
  <c r="B15" i="236"/>
  <c r="B14" i="236"/>
  <c r="B13" i="236"/>
  <c r="B12" i="236"/>
  <c r="B11" i="236"/>
  <c r="B10" i="236"/>
  <c r="A7" i="154" l="1"/>
  <c r="A8" i="154" s="1"/>
  <c r="A9" i="154" s="1"/>
  <c r="A10" i="154" s="1"/>
  <c r="A11" i="154" s="1"/>
  <c r="A3" i="245" l="1"/>
  <c r="A3" i="4"/>
  <c r="E9" i="6" l="1"/>
  <c r="F9" i="6" s="1"/>
  <c r="A9" i="6"/>
  <c r="E8" i="6"/>
  <c r="F8" i="6" s="1"/>
  <c r="D4" i="6"/>
  <c r="H46" i="247" l="1"/>
  <c r="H45" i="247"/>
  <c r="H42" i="247"/>
  <c r="H41" i="247"/>
  <c r="H38" i="247"/>
  <c r="H37" i="247"/>
  <c r="H36" i="247"/>
  <c r="H35" i="247"/>
  <c r="H32" i="247"/>
  <c r="H31" i="247"/>
  <c r="H30" i="247"/>
  <c r="H26" i="247"/>
  <c r="H25" i="247"/>
  <c r="H24" i="247"/>
  <c r="H21" i="247"/>
  <c r="H20" i="247"/>
  <c r="H19" i="247"/>
  <c r="H18" i="247"/>
  <c r="H17" i="247"/>
  <c r="H14" i="247"/>
  <c r="H13" i="247"/>
  <c r="H12" i="247"/>
  <c r="H11" i="247"/>
  <c r="H10" i="247"/>
  <c r="H9" i="247"/>
  <c r="I9" i="247" s="1"/>
  <c r="B5" i="247"/>
  <c r="A5" i="247"/>
  <c r="B4" i="247"/>
  <c r="A4" i="247"/>
  <c r="A55" i="247"/>
  <c r="G54" i="247"/>
  <c r="A54" i="247"/>
  <c r="G53" i="247"/>
  <c r="A53" i="247"/>
  <c r="G3" i="247"/>
  <c r="E3" i="247"/>
  <c r="A3" i="247"/>
  <c r="I2" i="247"/>
  <c r="A2" i="247"/>
  <c r="A48" i="246"/>
  <c r="F47" i="246"/>
  <c r="A47" i="246"/>
  <c r="F46" i="246"/>
  <c r="A46" i="246"/>
  <c r="D9" i="246"/>
  <c r="A6" i="246"/>
  <c r="E3" i="246"/>
  <c r="D3" i="246"/>
  <c r="A3" i="246"/>
  <c r="G2" i="246"/>
  <c r="A2" i="246"/>
  <c r="B14" i="158"/>
  <c r="C10" i="180" s="1"/>
  <c r="C14" i="180"/>
  <c r="C12" i="180"/>
  <c r="C13" i="180"/>
  <c r="A14" i="180"/>
  <c r="A12" i="180"/>
  <c r="A10" i="180"/>
  <c r="A15" i="180"/>
  <c r="A13" i="180"/>
  <c r="A11" i="180"/>
  <c r="B19" i="158"/>
  <c r="C15" i="180" s="1"/>
  <c r="F8" i="245"/>
  <c r="F8" i="4"/>
  <c r="E8" i="245"/>
  <c r="H8" i="245"/>
  <c r="C8" i="245"/>
  <c r="B8" i="245"/>
  <c r="B4" i="245"/>
  <c r="F3" i="245"/>
  <c r="E3" i="245"/>
  <c r="N2" i="245"/>
  <c r="A2" i="245"/>
  <c r="K13" i="180"/>
  <c r="K17" i="180" s="1"/>
  <c r="H13" i="180"/>
  <c r="H51" i="247" l="1"/>
  <c r="E10" i="246" s="1"/>
  <c r="I10" i="247"/>
  <c r="I11" i="247" s="1"/>
  <c r="I12" i="247" s="1"/>
  <c r="I13" i="247" s="1"/>
  <c r="I17" i="247"/>
  <c r="I18" i="247" s="1"/>
  <c r="I19" i="247" s="1"/>
  <c r="I20" i="247" s="1"/>
  <c r="I21" i="247" s="1"/>
  <c r="I24" i="247" s="1"/>
  <c r="I25" i="247" s="1"/>
  <c r="I26" i="247" s="1"/>
  <c r="I30" i="247" s="1"/>
  <c r="I31" i="247" s="1"/>
  <c r="I35" i="247" s="1"/>
  <c r="I36" i="247" s="1"/>
  <c r="I37" i="247" s="1"/>
  <c r="I38" i="247" s="1"/>
  <c r="I41" i="247" s="1"/>
  <c r="I42" i="247" s="1"/>
  <c r="I45" i="247" s="1"/>
  <c r="I46" i="247" s="1"/>
  <c r="F9" i="246"/>
  <c r="D10" i="246" s="1"/>
  <c r="C11" i="180"/>
  <c r="J8" i="245"/>
  <c r="A11" i="238"/>
  <c r="A12" i="238" s="1"/>
  <c r="A54" i="236"/>
  <c r="F12" i="238" l="1"/>
  <c r="A13" i="238"/>
  <c r="F13" i="238" s="1"/>
  <c r="C12" i="238"/>
  <c r="H12" i="238" s="1"/>
  <c r="F11" i="238"/>
  <c r="A55" i="236"/>
  <c r="C55" i="236" s="1"/>
  <c r="H55" i="236" s="1"/>
  <c r="C54" i="236"/>
  <c r="H54" i="236" s="1"/>
  <c r="F10" i="246"/>
  <c r="I101" i="3"/>
  <c r="F9" i="245"/>
  <c r="C11" i="238"/>
  <c r="A56" i="236"/>
  <c r="C56" i="236" s="1"/>
  <c r="H56" i="236" s="1"/>
  <c r="C13" i="238" l="1"/>
  <c r="H13" i="238" s="1"/>
  <c r="A14" i="238"/>
  <c r="A57" i="236"/>
  <c r="C57" i="236" s="1"/>
  <c r="H57" i="236" s="1"/>
  <c r="F14" i="238" l="1"/>
  <c r="C14" i="238"/>
  <c r="A15" i="238"/>
  <c r="A58" i="236"/>
  <c r="C58" i="236" s="1"/>
  <c r="H58" i="236" s="1"/>
  <c r="H14" i="238" l="1"/>
  <c r="C15" i="238"/>
  <c r="A16" i="238"/>
  <c r="F15" i="238"/>
  <c r="A59" i="236"/>
  <c r="C59" i="236" s="1"/>
  <c r="H59" i="236" s="1"/>
  <c r="C16" i="238" l="1"/>
  <c r="A17" i="238"/>
  <c r="F17" i="238"/>
  <c r="F16" i="238"/>
  <c r="H15" i="238"/>
  <c r="A60" i="236"/>
  <c r="C60" i="236" s="1"/>
  <c r="H60" i="236" s="1"/>
  <c r="A18" i="238" l="1"/>
  <c r="C17" i="238"/>
  <c r="H17" i="238" s="1"/>
  <c r="H16" i="238"/>
  <c r="A61" i="236"/>
  <c r="C61" i="236" s="1"/>
  <c r="H61" i="236" s="1"/>
  <c r="F18" i="238" l="1"/>
  <c r="A19" i="238"/>
  <c r="C18" i="238"/>
  <c r="A62" i="236"/>
  <c r="C62" i="236" s="1"/>
  <c r="H62" i="236" s="1"/>
  <c r="H18" i="238" l="1"/>
  <c r="C19" i="238"/>
  <c r="A20" i="238"/>
  <c r="F19" i="238"/>
  <c r="A63" i="236"/>
  <c r="C63" i="236" s="1"/>
  <c r="H63" i="236" s="1"/>
  <c r="F20" i="238" l="1"/>
  <c r="C20" i="238"/>
  <c r="A21" i="238"/>
  <c r="F21" i="238" s="1"/>
  <c r="H19" i="238"/>
  <c r="A64" i="236"/>
  <c r="A65" i="236" l="1"/>
  <c r="C64" i="236"/>
  <c r="H64" i="236" s="1"/>
  <c r="H20" i="238"/>
  <c r="C21" i="238"/>
  <c r="H21" i="238" s="1"/>
  <c r="A22" i="238"/>
  <c r="F22" i="238" s="1"/>
  <c r="H10" i="236"/>
  <c r="A35" i="236"/>
  <c r="A11" i="236"/>
  <c r="H8" i="4"/>
  <c r="J8" i="4" s="1"/>
  <c r="F9" i="4" s="1"/>
  <c r="E8" i="4"/>
  <c r="H33" i="236"/>
  <c r="A66" i="236" l="1"/>
  <c r="C65" i="236"/>
  <c r="H65" i="236" s="1"/>
  <c r="C22" i="238"/>
  <c r="H22" i="238" s="1"/>
  <c r="A23" i="238"/>
  <c r="F23" i="238"/>
  <c r="A36" i="236"/>
  <c r="C36" i="236" s="1"/>
  <c r="H36" i="236" s="1"/>
  <c r="C35" i="236"/>
  <c r="H35" i="236" s="1"/>
  <c r="A12" i="236"/>
  <c r="C11" i="236"/>
  <c r="H11" i="236" s="1"/>
  <c r="A37" i="236" l="1"/>
  <c r="A67" i="236"/>
  <c r="C66" i="236"/>
  <c r="H66" i="236" s="1"/>
  <c r="A24" i="238"/>
  <c r="F24" i="238" s="1"/>
  <c r="C23" i="238"/>
  <c r="H23" i="238" s="1"/>
  <c r="A13" i="236"/>
  <c r="C12" i="236"/>
  <c r="H12" i="236" s="1"/>
  <c r="A68" i="236" l="1"/>
  <c r="C67" i="236"/>
  <c r="H67" i="236" s="1"/>
  <c r="C37" i="236"/>
  <c r="H37" i="236" s="1"/>
  <c r="A38" i="236"/>
  <c r="A25" i="238"/>
  <c r="F25" i="238"/>
  <c r="C24" i="238"/>
  <c r="H24" i="238" s="1"/>
  <c r="A14" i="236"/>
  <c r="C13" i="236"/>
  <c r="H13" i="236" s="1"/>
  <c r="C38" i="236" l="1"/>
  <c r="H38" i="236" s="1"/>
  <c r="A39" i="236"/>
  <c r="A69" i="236"/>
  <c r="C68" i="236"/>
  <c r="H68" i="236" s="1"/>
  <c r="A26" i="238"/>
  <c r="C25" i="238"/>
  <c r="H25" i="238" s="1"/>
  <c r="F26" i="238"/>
  <c r="C14" i="236"/>
  <c r="H14" i="236" s="1"/>
  <c r="A15" i="236"/>
  <c r="A70" i="236" l="1"/>
  <c r="C69" i="236"/>
  <c r="H69" i="236" s="1"/>
  <c r="C39" i="236"/>
  <c r="H39" i="236" s="1"/>
  <c r="A40" i="236"/>
  <c r="A27" i="238"/>
  <c r="C26" i="238"/>
  <c r="H26" i="238" s="1"/>
  <c r="F27" i="238"/>
  <c r="A16" i="236"/>
  <c r="C15" i="236"/>
  <c r="H15" i="236" s="1"/>
  <c r="C40" i="236" l="1"/>
  <c r="H40" i="236" s="1"/>
  <c r="A41" i="236"/>
  <c r="A71" i="236"/>
  <c r="C70" i="236"/>
  <c r="H70" i="236" s="1"/>
  <c r="C27" i="238"/>
  <c r="H27" i="238" s="1"/>
  <c r="A28" i="238"/>
  <c r="F28" i="238"/>
  <c r="C16" i="236"/>
  <c r="H16" i="236" s="1"/>
  <c r="A17" i="236"/>
  <c r="A72" i="236" l="1"/>
  <c r="C71" i="236"/>
  <c r="H71" i="236" s="1"/>
  <c r="C41" i="236"/>
  <c r="H41" i="236" s="1"/>
  <c r="A42" i="236"/>
  <c r="A29" i="238"/>
  <c r="C28" i="238"/>
  <c r="H28" i="238" s="1"/>
  <c r="A18" i="236"/>
  <c r="C17" i="236"/>
  <c r="H17" i="236" s="1"/>
  <c r="C42" i="236" l="1"/>
  <c r="H42" i="236" s="1"/>
  <c r="A43" i="236"/>
  <c r="A73" i="236"/>
  <c r="C72" i="236"/>
  <c r="H72" i="236" s="1"/>
  <c r="C29" i="238"/>
  <c r="A30" i="238"/>
  <c r="F29" i="238"/>
  <c r="A19" i="236"/>
  <c r="C18" i="236"/>
  <c r="H18" i="236" s="1"/>
  <c r="A74" i="236" l="1"/>
  <c r="C73" i="236"/>
  <c r="H73" i="236" s="1"/>
  <c r="C43" i="236"/>
  <c r="H43" i="236" s="1"/>
  <c r="A44" i="236"/>
  <c r="A31" i="238"/>
  <c r="F31" i="238" s="1"/>
  <c r="C30" i="238"/>
  <c r="F30" i="238"/>
  <c r="H29" i="238"/>
  <c r="A20" i="236"/>
  <c r="C19" i="236"/>
  <c r="H19" i="236" s="1"/>
  <c r="H50" i="236"/>
  <c r="A45" i="236" l="1"/>
  <c r="C44" i="236"/>
  <c r="H44" i="236" s="1"/>
  <c r="A75" i="236"/>
  <c r="C74" i="236"/>
  <c r="H74" i="236" s="1"/>
  <c r="H30" i="238"/>
  <c r="A32" i="238"/>
  <c r="C31" i="238"/>
  <c r="H31" i="238" s="1"/>
  <c r="F32" i="238"/>
  <c r="A21" i="236"/>
  <c r="C20" i="236"/>
  <c r="H20" i="236" s="1"/>
  <c r="H52" i="236"/>
  <c r="A76" i="236" l="1"/>
  <c r="C75" i="236"/>
  <c r="H75" i="236" s="1"/>
  <c r="C45" i="236"/>
  <c r="H45" i="236" s="1"/>
  <c r="A46" i="236"/>
  <c r="C32" i="238"/>
  <c r="H32" i="238" s="1"/>
  <c r="A33" i="238"/>
  <c r="F33" i="238" s="1"/>
  <c r="A22" i="236"/>
  <c r="C21" i="236"/>
  <c r="H21" i="236" s="1"/>
  <c r="C46" i="236" l="1"/>
  <c r="H46" i="236" s="1"/>
  <c r="A47" i="236"/>
  <c r="A77" i="236"/>
  <c r="C76" i="236"/>
  <c r="H76" i="236" s="1"/>
  <c r="C33" i="238"/>
  <c r="H33" i="238" s="1"/>
  <c r="A34" i="238"/>
  <c r="A23" i="236"/>
  <c r="C22" i="236"/>
  <c r="H22" i="236" s="1"/>
  <c r="C16" i="125"/>
  <c r="A78" i="236" l="1"/>
  <c r="C77" i="236"/>
  <c r="H77" i="236" s="1"/>
  <c r="C47" i="236"/>
  <c r="H47" i="236" s="1"/>
  <c r="A48" i="236"/>
  <c r="C34" i="238"/>
  <c r="A35" i="238"/>
  <c r="F35" i="238" s="1"/>
  <c r="F34" i="238"/>
  <c r="A24" i="236"/>
  <c r="C23" i="236"/>
  <c r="H23" i="236" s="1"/>
  <c r="H10" i="244"/>
  <c r="A49" i="236" l="1"/>
  <c r="C48" i="236"/>
  <c r="H48" i="236" s="1"/>
  <c r="A79" i="236"/>
  <c r="C78" i="236"/>
  <c r="H78" i="236" s="1"/>
  <c r="A36" i="238"/>
  <c r="C35" i="238"/>
  <c r="H35" i="238" s="1"/>
  <c r="H34" i="238"/>
  <c r="C24" i="236"/>
  <c r="H24" i="236" s="1"/>
  <c r="A25" i="236"/>
  <c r="N8" i="4"/>
  <c r="B4" i="4"/>
  <c r="A80" i="236" l="1"/>
  <c r="C79" i="236"/>
  <c r="H79" i="236" s="1"/>
  <c r="C49" i="236"/>
  <c r="H49" i="236" s="1"/>
  <c r="F36" i="238"/>
  <c r="A37" i="238"/>
  <c r="C36" i="238"/>
  <c r="H36" i="238" s="1"/>
  <c r="F37" i="238"/>
  <c r="A26" i="236"/>
  <c r="C25" i="236"/>
  <c r="H25" i="236" s="1"/>
  <c r="G9" i="4"/>
  <c r="G8" i="4"/>
  <c r="I8" i="4"/>
  <c r="L8" i="4"/>
  <c r="M8" i="4" s="1"/>
  <c r="K8" i="4"/>
  <c r="H44" i="244"/>
  <c r="B5" i="244"/>
  <c r="A5" i="244"/>
  <c r="B4" i="244"/>
  <c r="A4" i="244"/>
  <c r="A48" i="244"/>
  <c r="G47" i="244"/>
  <c r="A47" i="244"/>
  <c r="G46" i="244"/>
  <c r="A46" i="244"/>
  <c r="I9" i="244"/>
  <c r="I10" i="244" s="1"/>
  <c r="G3" i="244"/>
  <c r="E3" i="244"/>
  <c r="A3" i="244"/>
  <c r="I2" i="244"/>
  <c r="A2" i="244"/>
  <c r="A48" i="243"/>
  <c r="F47" i="243"/>
  <c r="A47" i="243"/>
  <c r="F46" i="243"/>
  <c r="A46" i="243"/>
  <c r="D9" i="243"/>
  <c r="A6" i="243"/>
  <c r="E3" i="243"/>
  <c r="D3" i="243"/>
  <c r="A3" i="243"/>
  <c r="G2" i="243"/>
  <c r="A2" i="243"/>
  <c r="H10" i="238"/>
  <c r="B5" i="238"/>
  <c r="A5" i="238"/>
  <c r="B4" i="238"/>
  <c r="A4" i="238"/>
  <c r="B5" i="236"/>
  <c r="A5" i="236"/>
  <c r="B4" i="236"/>
  <c r="A4" i="236"/>
  <c r="A76" i="238"/>
  <c r="G75" i="238"/>
  <c r="A75" i="238"/>
  <c r="G74" i="238"/>
  <c r="A74" i="238"/>
  <c r="I9" i="238"/>
  <c r="G3" i="238"/>
  <c r="E3" i="238"/>
  <c r="A3" i="238"/>
  <c r="I2" i="238"/>
  <c r="A2" i="238"/>
  <c r="A48" i="237"/>
  <c r="F47" i="237"/>
  <c r="A47" i="237"/>
  <c r="F46" i="237"/>
  <c r="A46" i="237"/>
  <c r="D9" i="237"/>
  <c r="A6" i="237"/>
  <c r="E3" i="237"/>
  <c r="D3" i="237"/>
  <c r="A3" i="237"/>
  <c r="G2" i="237"/>
  <c r="A2" i="237"/>
  <c r="A81" i="236" l="1"/>
  <c r="C80" i="236"/>
  <c r="H80" i="236" s="1"/>
  <c r="C37" i="238"/>
  <c r="H37" i="238" s="1"/>
  <c r="A38" i="238"/>
  <c r="C26" i="236"/>
  <c r="H26" i="236" s="1"/>
  <c r="A27" i="236"/>
  <c r="F9" i="243"/>
  <c r="D10" i="243" s="1"/>
  <c r="E10" i="243"/>
  <c r="I10" i="238"/>
  <c r="H11" i="238"/>
  <c r="A82" i="236" l="1"/>
  <c r="C81" i="236"/>
  <c r="H81" i="236" s="1"/>
  <c r="A39" i="238"/>
  <c r="C38" i="238"/>
  <c r="F39" i="238"/>
  <c r="F38" i="238"/>
  <c r="A28" i="236"/>
  <c r="C27" i="236"/>
  <c r="H27" i="236" s="1"/>
  <c r="F10" i="243"/>
  <c r="I110" i="3" s="1"/>
  <c r="I11" i="238"/>
  <c r="A83" i="236" l="1"/>
  <c r="C82" i="236"/>
  <c r="H82" i="236" s="1"/>
  <c r="H38" i="238"/>
  <c r="C39" i="238"/>
  <c r="H39" i="238" s="1"/>
  <c r="A40" i="238"/>
  <c r="F40" i="238"/>
  <c r="I12" i="238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I27" i="238" s="1"/>
  <c r="I28" i="238" s="1"/>
  <c r="I29" i="238" s="1"/>
  <c r="I30" i="238" s="1"/>
  <c r="I31" i="238" s="1"/>
  <c r="I32" i="238" s="1"/>
  <c r="I33" i="238" s="1"/>
  <c r="I34" i="238" s="1"/>
  <c r="I35" i="238" s="1"/>
  <c r="I36" i="238" s="1"/>
  <c r="I37" i="238" s="1"/>
  <c r="I38" i="238" s="1"/>
  <c r="I39" i="238" s="1"/>
  <c r="C28" i="236"/>
  <c r="H28" i="236" s="1"/>
  <c r="A29" i="236"/>
  <c r="A99" i="236"/>
  <c r="G98" i="236"/>
  <c r="A98" i="236"/>
  <c r="G97" i="236"/>
  <c r="A97" i="236"/>
  <c r="I9" i="236"/>
  <c r="G3" i="236"/>
  <c r="E3" i="236"/>
  <c r="A3" i="236"/>
  <c r="I2" i="236"/>
  <c r="A2" i="236"/>
  <c r="A48" i="235"/>
  <c r="F47" i="235"/>
  <c r="A47" i="235"/>
  <c r="F46" i="235"/>
  <c r="A46" i="235"/>
  <c r="A6" i="235"/>
  <c r="E3" i="235"/>
  <c r="D3" i="235"/>
  <c r="A3" i="235"/>
  <c r="G2" i="235"/>
  <c r="A2" i="235"/>
  <c r="A84" i="236" l="1"/>
  <c r="C83" i="236"/>
  <c r="H83" i="236" s="1"/>
  <c r="A41" i="238"/>
  <c r="F41" i="238" s="1"/>
  <c r="C40" i="238"/>
  <c r="H40" i="238" s="1"/>
  <c r="I40" i="238" s="1"/>
  <c r="A30" i="236"/>
  <c r="C30" i="236" s="1"/>
  <c r="H30" i="236" s="1"/>
  <c r="C29" i="236"/>
  <c r="H29" i="236" s="1"/>
  <c r="I33" i="236"/>
  <c r="I10" i="236"/>
  <c r="I11" i="236" s="1"/>
  <c r="I12" i="236" s="1"/>
  <c r="I13" i="236" s="1"/>
  <c r="I14" i="236" s="1"/>
  <c r="I15" i="236" s="1"/>
  <c r="I16" i="236" s="1"/>
  <c r="I17" i="236" s="1"/>
  <c r="I18" i="236" s="1"/>
  <c r="I19" i="236" s="1"/>
  <c r="I20" i="236" s="1"/>
  <c r="I21" i="236" s="1"/>
  <c r="I22" i="236" s="1"/>
  <c r="I23" i="236" s="1"/>
  <c r="I24" i="236" s="1"/>
  <c r="I25" i="236" s="1"/>
  <c r="I26" i="236" s="1"/>
  <c r="I27" i="236" s="1"/>
  <c r="I28" i="236" s="1"/>
  <c r="I29" i="236" s="1"/>
  <c r="I30" i="236" s="1"/>
  <c r="C6" i="180"/>
  <c r="A6" i="180"/>
  <c r="D7" i="125"/>
  <c r="B7" i="125"/>
  <c r="C7" i="119"/>
  <c r="B7" i="119"/>
  <c r="A85" i="236" l="1"/>
  <c r="C84" i="236"/>
  <c r="H84" i="236" s="1"/>
  <c r="C41" i="238"/>
  <c r="H41" i="238" s="1"/>
  <c r="I41" i="238" s="1"/>
  <c r="A42" i="238"/>
  <c r="I34" i="236"/>
  <c r="I35" i="236" s="1"/>
  <c r="I36" i="236" s="1"/>
  <c r="I37" i="236" s="1"/>
  <c r="I38" i="236" s="1"/>
  <c r="I39" i="236" s="1"/>
  <c r="I40" i="236" s="1"/>
  <c r="I41" i="236" s="1"/>
  <c r="I42" i="236" s="1"/>
  <c r="I43" i="236" s="1"/>
  <c r="I44" i="236" s="1"/>
  <c r="I45" i="236" s="1"/>
  <c r="I46" i="236" s="1"/>
  <c r="I47" i="236" s="1"/>
  <c r="I48" i="236" s="1"/>
  <c r="I49" i="236" s="1"/>
  <c r="A9" i="180"/>
  <c r="A7" i="180"/>
  <c r="A8" i="180"/>
  <c r="A86" i="236" l="1"/>
  <c r="C85" i="236"/>
  <c r="H85" i="236" s="1"/>
  <c r="F42" i="238"/>
  <c r="A43" i="238"/>
  <c r="F43" i="238"/>
  <c r="C42" i="238"/>
  <c r="H42" i="238" s="1"/>
  <c r="I42" i="238" s="1"/>
  <c r="I52" i="236"/>
  <c r="O10" i="125"/>
  <c r="O9" i="125"/>
  <c r="K9" i="125"/>
  <c r="B10" i="125"/>
  <c r="B9" i="125"/>
  <c r="D8" i="125"/>
  <c r="B8" i="125"/>
  <c r="O6" i="125"/>
  <c r="K6" i="125"/>
  <c r="D6" i="125"/>
  <c r="B6" i="125"/>
  <c r="C4" i="119"/>
  <c r="B20" i="158"/>
  <c r="A87" i="236" l="1"/>
  <c r="C86" i="236"/>
  <c r="H86" i="236" s="1"/>
  <c r="A44" i="238"/>
  <c r="C43" i="238"/>
  <c r="H43" i="238" s="1"/>
  <c r="I43" i="238" s="1"/>
  <c r="F44" i="238"/>
  <c r="I53" i="236"/>
  <c r="I54" i="236" s="1"/>
  <c r="I55" i="236" s="1"/>
  <c r="I56" i="236" s="1"/>
  <c r="I57" i="236" s="1"/>
  <c r="I58" i="236" s="1"/>
  <c r="I59" i="236" s="1"/>
  <c r="I60" i="236" s="1"/>
  <c r="I61" i="236" s="1"/>
  <c r="I62" i="236" s="1"/>
  <c r="I63" i="236" s="1"/>
  <c r="I64" i="236" s="1"/>
  <c r="I65" i="236" s="1"/>
  <c r="I66" i="236" s="1"/>
  <c r="I67" i="236" s="1"/>
  <c r="I68" i="236" s="1"/>
  <c r="I69" i="236" s="1"/>
  <c r="I70" i="236" s="1"/>
  <c r="I71" i="236" s="1"/>
  <c r="I72" i="236" s="1"/>
  <c r="I73" i="236" s="1"/>
  <c r="I74" i="236" s="1"/>
  <c r="I75" i="236" s="1"/>
  <c r="I76" i="236" s="1"/>
  <c r="I77" i="236" s="1"/>
  <c r="I78" i="236" s="1"/>
  <c r="I79" i="236" s="1"/>
  <c r="I80" i="236" s="1"/>
  <c r="I81" i="236" s="1"/>
  <c r="I82" i="236" s="1"/>
  <c r="I83" i="236" s="1"/>
  <c r="I84" i="236" s="1"/>
  <c r="I85" i="236" s="1"/>
  <c r="I86" i="236" s="1"/>
  <c r="B35" i="180"/>
  <c r="I2" i="234"/>
  <c r="G2" i="26"/>
  <c r="K2" i="153"/>
  <c r="L2" i="77"/>
  <c r="F2" i="6"/>
  <c r="N2" i="4"/>
  <c r="F2" i="5"/>
  <c r="F2" i="154"/>
  <c r="A2" i="154"/>
  <c r="G2" i="117"/>
  <c r="A2" i="117"/>
  <c r="M2" i="3"/>
  <c r="A2" i="3"/>
  <c r="I2" i="180"/>
  <c r="A2" i="180"/>
  <c r="C3" i="180"/>
  <c r="D4" i="125"/>
  <c r="E7" i="158"/>
  <c r="A88" i="236" l="1"/>
  <c r="C87" i="236"/>
  <c r="H87" i="236" s="1"/>
  <c r="I87" i="236" s="1"/>
  <c r="A45" i="238"/>
  <c r="C44" i="238"/>
  <c r="H44" i="238" s="1"/>
  <c r="I44" i="238" s="1"/>
  <c r="F45" i="238"/>
  <c r="B16" i="125"/>
  <c r="C10" i="119"/>
  <c r="C9" i="119"/>
  <c r="D10" i="125"/>
  <c r="D9" i="125"/>
  <c r="F33" i="245"/>
  <c r="A89" i="236" l="1"/>
  <c r="C88" i="236"/>
  <c r="H88" i="236" s="1"/>
  <c r="I88" i="236" s="1"/>
  <c r="B15" i="125"/>
  <c r="L33" i="245"/>
  <c r="C45" i="238"/>
  <c r="H45" i="238" s="1"/>
  <c r="I45" i="238" s="1"/>
  <c r="A46" i="238"/>
  <c r="F46" i="238" s="1"/>
  <c r="F48" i="246"/>
  <c r="G55" i="247"/>
  <c r="B14" i="125"/>
  <c r="G76" i="238"/>
  <c r="F48" i="237"/>
  <c r="F48" i="243"/>
  <c r="G48" i="244"/>
  <c r="G99" i="236"/>
  <c r="F48" i="235"/>
  <c r="A3" i="234"/>
  <c r="A3" i="26"/>
  <c r="A3" i="153"/>
  <c r="A6" i="26"/>
  <c r="B4" i="153"/>
  <c r="N9" i="153"/>
  <c r="A90" i="236" l="1"/>
  <c r="C89" i="236"/>
  <c r="H89" i="236" s="1"/>
  <c r="I89" i="236" s="1"/>
  <c r="C46" i="238"/>
  <c r="H46" i="238" s="1"/>
  <c r="I46" i="238" s="1"/>
  <c r="A47" i="238"/>
  <c r="F47" i="238" s="1"/>
  <c r="A9" i="153"/>
  <c r="A10" i="153" s="1"/>
  <c r="A11" i="153" s="1"/>
  <c r="A12" i="153" s="1"/>
  <c r="A13" i="153" s="1"/>
  <c r="A14" i="153" s="1"/>
  <c r="A15" i="153" s="1"/>
  <c r="A16" i="153" s="1"/>
  <c r="A17" i="153" s="1"/>
  <c r="A18" i="153" s="1"/>
  <c r="A19" i="153" s="1"/>
  <c r="A20" i="153" s="1"/>
  <c r="A21" i="153" s="1"/>
  <c r="A22" i="153" s="1"/>
  <c r="A23" i="153" s="1"/>
  <c r="A24" i="153" s="1"/>
  <c r="A25" i="153" s="1"/>
  <c r="A26" i="153" s="1"/>
  <c r="A27" i="153" s="1"/>
  <c r="A28" i="153" s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K8" i="153"/>
  <c r="J107" i="3"/>
  <c r="K111" i="3"/>
  <c r="K110" i="3"/>
  <c r="K109" i="3"/>
  <c r="K108" i="3"/>
  <c r="K107" i="3"/>
  <c r="K106" i="3"/>
  <c r="K101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2" i="3"/>
  <c r="K31" i="3"/>
  <c r="K30" i="3"/>
  <c r="K29" i="3"/>
  <c r="K28" i="3"/>
  <c r="K27" i="3"/>
  <c r="K22" i="3"/>
  <c r="K21" i="3"/>
  <c r="K20" i="3"/>
  <c r="K19" i="3"/>
  <c r="K18" i="3"/>
  <c r="K17" i="3"/>
  <c r="K15" i="3"/>
  <c r="K14" i="3"/>
  <c r="K13" i="3"/>
  <c r="A91" i="236" l="1"/>
  <c r="C90" i="236"/>
  <c r="H90" i="236" s="1"/>
  <c r="I90" i="236" s="1"/>
  <c r="A48" i="238"/>
  <c r="C47" i="238"/>
  <c r="H47" i="238" s="1"/>
  <c r="I47" i="238" s="1"/>
  <c r="B4" i="77"/>
  <c r="A3" i="77"/>
  <c r="A48" i="119"/>
  <c r="B13" i="125"/>
  <c r="A40" i="180"/>
  <c r="A119" i="3"/>
  <c r="A48" i="154"/>
  <c r="A48" i="5"/>
  <c r="A33" i="4"/>
  <c r="A49" i="6"/>
  <c r="A33" i="77"/>
  <c r="B3" i="119"/>
  <c r="A8" i="77"/>
  <c r="A9" i="77" s="1"/>
  <c r="A10" i="77" s="1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A21" i="77" s="1"/>
  <c r="A22" i="77" s="1"/>
  <c r="A23" i="77" s="1"/>
  <c r="A24" i="77" s="1"/>
  <c r="A25" i="77" s="1"/>
  <c r="A26" i="77" s="1"/>
  <c r="A27" i="77" s="1"/>
  <c r="A28" i="77" s="1"/>
  <c r="A3" i="6"/>
  <c r="A3" i="5"/>
  <c r="B4" i="5"/>
  <c r="H3" i="180"/>
  <c r="A3" i="154"/>
  <c r="C1" i="180"/>
  <c r="C2" i="180"/>
  <c r="D2" i="180"/>
  <c r="A3" i="180"/>
  <c r="I3" i="180"/>
  <c r="J3" i="180"/>
  <c r="A4" i="180"/>
  <c r="C4" i="180"/>
  <c r="H5" i="180"/>
  <c r="A5" i="180"/>
  <c r="C5" i="180"/>
  <c r="C7" i="180"/>
  <c r="C8" i="180"/>
  <c r="C9" i="180"/>
  <c r="A38" i="180"/>
  <c r="C38" i="180"/>
  <c r="F38" i="180"/>
  <c r="I38" i="180"/>
  <c r="A39" i="180"/>
  <c r="C39" i="180"/>
  <c r="F39" i="180"/>
  <c r="I39" i="180"/>
  <c r="D1" i="3"/>
  <c r="A3" i="3"/>
  <c r="M76" i="3"/>
  <c r="N76" i="3" s="1"/>
  <c r="H76" i="3"/>
  <c r="F76" i="3"/>
  <c r="M75" i="3"/>
  <c r="N75" i="3" s="1"/>
  <c r="H75" i="3"/>
  <c r="F75" i="3"/>
  <c r="M74" i="3"/>
  <c r="N74" i="3" s="1"/>
  <c r="J74" i="3"/>
  <c r="H74" i="3"/>
  <c r="F74" i="3"/>
  <c r="M73" i="3"/>
  <c r="N73" i="3" s="1"/>
  <c r="H73" i="3"/>
  <c r="F73" i="3"/>
  <c r="M72" i="3"/>
  <c r="N72" i="3" s="1"/>
  <c r="H72" i="3"/>
  <c r="F72" i="3"/>
  <c r="J71" i="3"/>
  <c r="H71" i="3"/>
  <c r="F71" i="3"/>
  <c r="M70" i="3"/>
  <c r="N70" i="3" s="1"/>
  <c r="H70" i="3"/>
  <c r="F70" i="3"/>
  <c r="M69" i="3"/>
  <c r="N69" i="3" s="1"/>
  <c r="H69" i="3"/>
  <c r="F69" i="3"/>
  <c r="M68" i="3"/>
  <c r="N68" i="3" s="1"/>
  <c r="H68" i="3"/>
  <c r="F68" i="3"/>
  <c r="M67" i="3"/>
  <c r="N67" i="3" s="1"/>
  <c r="H67" i="3"/>
  <c r="F67" i="3"/>
  <c r="J66" i="3"/>
  <c r="H66" i="3"/>
  <c r="F66" i="3"/>
  <c r="J65" i="3"/>
  <c r="H65" i="3"/>
  <c r="F65" i="3"/>
  <c r="M64" i="3"/>
  <c r="N64" i="3" s="1"/>
  <c r="H64" i="3"/>
  <c r="F64" i="3"/>
  <c r="M63" i="3"/>
  <c r="N63" i="3" s="1"/>
  <c r="H63" i="3"/>
  <c r="F63" i="3"/>
  <c r="M62" i="3"/>
  <c r="N62" i="3" s="1"/>
  <c r="H62" i="3"/>
  <c r="F62" i="3"/>
  <c r="M61" i="3"/>
  <c r="N61" i="3" s="1"/>
  <c r="H61" i="3"/>
  <c r="F61" i="3"/>
  <c r="J60" i="3"/>
  <c r="H60" i="3"/>
  <c r="F60" i="3"/>
  <c r="L59" i="3"/>
  <c r="H59" i="3"/>
  <c r="F59" i="3"/>
  <c r="M58" i="3"/>
  <c r="N58" i="3" s="1"/>
  <c r="H58" i="3"/>
  <c r="F58" i="3"/>
  <c r="M57" i="3"/>
  <c r="N57" i="3" s="1"/>
  <c r="H57" i="3"/>
  <c r="F57" i="3"/>
  <c r="M56" i="3"/>
  <c r="N56" i="3" s="1"/>
  <c r="H56" i="3"/>
  <c r="F56" i="3"/>
  <c r="M55" i="3"/>
  <c r="N55" i="3" s="1"/>
  <c r="H55" i="3"/>
  <c r="F55" i="3"/>
  <c r="J54" i="3"/>
  <c r="H54" i="3"/>
  <c r="F54" i="3"/>
  <c r="J53" i="3"/>
  <c r="H53" i="3"/>
  <c r="F53" i="3"/>
  <c r="M52" i="3"/>
  <c r="N52" i="3" s="1"/>
  <c r="H52" i="3"/>
  <c r="F52" i="3"/>
  <c r="M51" i="3"/>
  <c r="N51" i="3" s="1"/>
  <c r="H51" i="3"/>
  <c r="F51" i="3"/>
  <c r="M50" i="3"/>
  <c r="N50" i="3" s="1"/>
  <c r="H50" i="3"/>
  <c r="F50" i="3"/>
  <c r="M49" i="3"/>
  <c r="N49" i="3" s="1"/>
  <c r="J49" i="3"/>
  <c r="H49" i="3"/>
  <c r="F49" i="3"/>
  <c r="J48" i="3"/>
  <c r="H48" i="3"/>
  <c r="F48" i="3"/>
  <c r="J47" i="3"/>
  <c r="H47" i="3"/>
  <c r="F47" i="3"/>
  <c r="M46" i="3"/>
  <c r="N46" i="3" s="1"/>
  <c r="H46" i="3"/>
  <c r="F46" i="3"/>
  <c r="M45" i="3"/>
  <c r="N45" i="3" s="1"/>
  <c r="H45" i="3"/>
  <c r="F45" i="3"/>
  <c r="M44" i="3"/>
  <c r="N44" i="3" s="1"/>
  <c r="H44" i="3"/>
  <c r="F44" i="3"/>
  <c r="L43" i="3"/>
  <c r="H43" i="3"/>
  <c r="F43" i="3"/>
  <c r="J42" i="3"/>
  <c r="H42" i="3"/>
  <c r="F42" i="3"/>
  <c r="L41" i="3"/>
  <c r="H41" i="3"/>
  <c r="F41" i="3"/>
  <c r="M40" i="3"/>
  <c r="N40" i="3" s="1"/>
  <c r="H40" i="3"/>
  <c r="F40" i="3"/>
  <c r="M39" i="3"/>
  <c r="N39" i="3" s="1"/>
  <c r="H39" i="3"/>
  <c r="F39" i="3"/>
  <c r="M38" i="3"/>
  <c r="N38" i="3" s="1"/>
  <c r="H38" i="3"/>
  <c r="F38" i="3"/>
  <c r="M37" i="3"/>
  <c r="N37" i="3" s="1"/>
  <c r="H37" i="3"/>
  <c r="F37" i="3"/>
  <c r="H34" i="3"/>
  <c r="L22" i="3"/>
  <c r="H22" i="3"/>
  <c r="F22" i="3"/>
  <c r="J21" i="3"/>
  <c r="H21" i="3"/>
  <c r="F21" i="3"/>
  <c r="M20" i="3"/>
  <c r="N20" i="3" s="1"/>
  <c r="H20" i="3"/>
  <c r="F20" i="3"/>
  <c r="M19" i="3"/>
  <c r="N19" i="3" s="1"/>
  <c r="H19" i="3"/>
  <c r="F19" i="3"/>
  <c r="M18" i="3"/>
  <c r="N18" i="3" s="1"/>
  <c r="H18" i="3"/>
  <c r="F18" i="3"/>
  <c r="M17" i="3"/>
  <c r="N17" i="3" s="1"/>
  <c r="H17" i="3"/>
  <c r="F17" i="3"/>
  <c r="H16" i="3"/>
  <c r="F16" i="3"/>
  <c r="J15" i="3"/>
  <c r="H15" i="3"/>
  <c r="F15" i="3"/>
  <c r="M14" i="3"/>
  <c r="N14" i="3" s="1"/>
  <c r="H14" i="3"/>
  <c r="F14" i="3"/>
  <c r="M13" i="3"/>
  <c r="N13" i="3" s="1"/>
  <c r="H13" i="3"/>
  <c r="F13" i="3"/>
  <c r="H10" i="3"/>
  <c r="F8" i="3"/>
  <c r="F10" i="3" s="1"/>
  <c r="F24" i="3" l="1"/>
  <c r="A92" i="236"/>
  <c r="C91" i="236"/>
  <c r="H91" i="236" s="1"/>
  <c r="I91" i="236" s="1"/>
  <c r="F78" i="3"/>
  <c r="F48" i="238"/>
  <c r="A49" i="238"/>
  <c r="C48" i="238"/>
  <c r="H48" i="238" s="1"/>
  <c r="I48" i="238" s="1"/>
  <c r="F49" i="238"/>
  <c r="J61" i="3"/>
  <c r="O61" i="3" s="1"/>
  <c r="J50" i="3"/>
  <c r="O50" i="3" s="1"/>
  <c r="J46" i="3"/>
  <c r="O46" i="3" s="1"/>
  <c r="J57" i="3"/>
  <c r="O57" i="3" s="1"/>
  <c r="J64" i="3"/>
  <c r="O64" i="3" s="1"/>
  <c r="M43" i="3"/>
  <c r="N43" i="3" s="1"/>
  <c r="J58" i="3"/>
  <c r="O58" i="3" s="1"/>
  <c r="J51" i="3"/>
  <c r="O51" i="3" s="1"/>
  <c r="J73" i="3"/>
  <c r="O73" i="3" s="1"/>
  <c r="J70" i="3"/>
  <c r="O70" i="3" s="1"/>
  <c r="H78" i="3"/>
  <c r="J55" i="3"/>
  <c r="O55" i="3" s="1"/>
  <c r="M60" i="3"/>
  <c r="N60" i="3" s="1"/>
  <c r="L70" i="3"/>
  <c r="P70" i="3" s="1"/>
  <c r="L55" i="3"/>
  <c r="P55" i="3" s="1"/>
  <c r="M42" i="3"/>
  <c r="N42" i="3" s="1"/>
  <c r="L58" i="3"/>
  <c r="P58" i="3" s="1"/>
  <c r="L64" i="3"/>
  <c r="P64" i="3" s="1"/>
  <c r="L49" i="3"/>
  <c r="P49" i="3" s="1"/>
  <c r="J56" i="3"/>
  <c r="O56" i="3" s="1"/>
  <c r="J69" i="3"/>
  <c r="O69" i="3" s="1"/>
  <c r="J72" i="3"/>
  <c r="O72" i="3" s="1"/>
  <c r="J75" i="3"/>
  <c r="O75" i="3" s="1"/>
  <c r="O71" i="3"/>
  <c r="P41" i="3"/>
  <c r="O66" i="3"/>
  <c r="P43" i="3"/>
  <c r="L66" i="3"/>
  <c r="P66" i="3" s="1"/>
  <c r="L46" i="3"/>
  <c r="P46" i="3" s="1"/>
  <c r="L54" i="3"/>
  <c r="P54" i="3" s="1"/>
  <c r="L61" i="3"/>
  <c r="P61" i="3" s="1"/>
  <c r="M66" i="3"/>
  <c r="N66" i="3" s="1"/>
  <c r="J44" i="3"/>
  <c r="O44" i="3" s="1"/>
  <c r="M54" i="3"/>
  <c r="N54" i="3" s="1"/>
  <c r="L72" i="3"/>
  <c r="P72" i="3" s="1"/>
  <c r="J39" i="3"/>
  <c r="O39" i="3" s="1"/>
  <c r="L42" i="3"/>
  <c r="P42" i="3" s="1"/>
  <c r="O47" i="3"/>
  <c r="J52" i="3"/>
  <c r="O52" i="3" s="1"/>
  <c r="J67" i="3"/>
  <c r="O67" i="3" s="1"/>
  <c r="O60" i="3"/>
  <c r="J37" i="3"/>
  <c r="J45" i="3"/>
  <c r="O45" i="3" s="1"/>
  <c r="L52" i="3"/>
  <c r="P52" i="3" s="1"/>
  <c r="L60" i="3"/>
  <c r="P60" i="3" s="1"/>
  <c r="J62" i="3"/>
  <c r="O62" i="3" s="1"/>
  <c r="L37" i="3"/>
  <c r="J40" i="3"/>
  <c r="O40" i="3" s="1"/>
  <c r="J43" i="3"/>
  <c r="O43" i="3" s="1"/>
  <c r="L48" i="3"/>
  <c r="P48" i="3" s="1"/>
  <c r="J68" i="3"/>
  <c r="O68" i="3" s="1"/>
  <c r="J76" i="3"/>
  <c r="O76" i="3" s="1"/>
  <c r="M48" i="3"/>
  <c r="N48" i="3" s="1"/>
  <c r="J13" i="3"/>
  <c r="O13" i="3" s="1"/>
  <c r="J63" i="3"/>
  <c r="O63" i="3" s="1"/>
  <c r="L76" i="3"/>
  <c r="P76" i="3" s="1"/>
  <c r="O42" i="3"/>
  <c r="O49" i="3"/>
  <c r="O65" i="3"/>
  <c r="O54" i="3"/>
  <c r="P59" i="3"/>
  <c r="O74" i="3"/>
  <c r="O48" i="3"/>
  <c r="O53" i="3"/>
  <c r="L71" i="3"/>
  <c r="P71" i="3" s="1"/>
  <c r="M41" i="3"/>
  <c r="N41" i="3" s="1"/>
  <c r="M47" i="3"/>
  <c r="N47" i="3" s="1"/>
  <c r="M53" i="3"/>
  <c r="N53" i="3" s="1"/>
  <c r="M59" i="3"/>
  <c r="N59" i="3" s="1"/>
  <c r="M65" i="3"/>
  <c r="N65" i="3" s="1"/>
  <c r="M71" i="3"/>
  <c r="N71" i="3" s="1"/>
  <c r="L47" i="3"/>
  <c r="P47" i="3" s="1"/>
  <c r="L40" i="3"/>
  <c r="P40" i="3" s="1"/>
  <c r="L53" i="3"/>
  <c r="P53" i="3" s="1"/>
  <c r="J38" i="3"/>
  <c r="O38" i="3" s="1"/>
  <c r="L39" i="3"/>
  <c r="P39" i="3" s="1"/>
  <c r="L45" i="3"/>
  <c r="P45" i="3" s="1"/>
  <c r="L51" i="3"/>
  <c r="P51" i="3" s="1"/>
  <c r="L57" i="3"/>
  <c r="P57" i="3" s="1"/>
  <c r="L63" i="3"/>
  <c r="P63" i="3" s="1"/>
  <c r="L69" i="3"/>
  <c r="P69" i="3" s="1"/>
  <c r="L75" i="3"/>
  <c r="P75" i="3" s="1"/>
  <c r="L38" i="3"/>
  <c r="P38" i="3" s="1"/>
  <c r="L44" i="3"/>
  <c r="P44" i="3" s="1"/>
  <c r="L50" i="3"/>
  <c r="P50" i="3" s="1"/>
  <c r="L56" i="3"/>
  <c r="P56" i="3" s="1"/>
  <c r="L62" i="3"/>
  <c r="P62" i="3" s="1"/>
  <c r="L68" i="3"/>
  <c r="P68" i="3" s="1"/>
  <c r="L74" i="3"/>
  <c r="P74" i="3" s="1"/>
  <c r="L67" i="3"/>
  <c r="P67" i="3" s="1"/>
  <c r="L73" i="3"/>
  <c r="P73" i="3" s="1"/>
  <c r="L65" i="3"/>
  <c r="P65" i="3" s="1"/>
  <c r="J41" i="3"/>
  <c r="O41" i="3" s="1"/>
  <c r="J59" i="3"/>
  <c r="O59" i="3" s="1"/>
  <c r="J22" i="3"/>
  <c r="O22" i="3" s="1"/>
  <c r="J19" i="3"/>
  <c r="O19" i="3" s="1"/>
  <c r="H24" i="3"/>
  <c r="J14" i="3"/>
  <c r="J18" i="3"/>
  <c r="O18" i="3" s="1"/>
  <c r="J20" i="3"/>
  <c r="O20" i="3" s="1"/>
  <c r="L18" i="3"/>
  <c r="P18" i="3" s="1"/>
  <c r="M22" i="3"/>
  <c r="N22" i="3" s="1"/>
  <c r="O21" i="3"/>
  <c r="P22" i="3"/>
  <c r="O15" i="3"/>
  <c r="L15" i="3"/>
  <c r="P15" i="3" s="1"/>
  <c r="L21" i="3"/>
  <c r="P21" i="3" s="1"/>
  <c r="M15" i="3"/>
  <c r="N15" i="3" s="1"/>
  <c r="M21" i="3"/>
  <c r="N21" i="3" s="1"/>
  <c r="L14" i="3"/>
  <c r="P14" i="3" s="1"/>
  <c r="L20" i="3"/>
  <c r="P20" i="3" s="1"/>
  <c r="L13" i="3"/>
  <c r="L19" i="3"/>
  <c r="P19" i="3" s="1"/>
  <c r="J17" i="3"/>
  <c r="O17" i="3" s="1"/>
  <c r="L17" i="3"/>
  <c r="P17" i="3" s="1"/>
  <c r="A93" i="236" l="1"/>
  <c r="C93" i="236" s="1"/>
  <c r="H93" i="236" s="1"/>
  <c r="H95" i="236" s="1"/>
  <c r="E11" i="235" s="1"/>
  <c r="C92" i="236"/>
  <c r="H92" i="236" s="1"/>
  <c r="I92" i="236" s="1"/>
  <c r="I93" i="236" s="1"/>
  <c r="A50" i="238"/>
  <c r="C49" i="238"/>
  <c r="H49" i="238" s="1"/>
  <c r="I49" i="238" s="1"/>
  <c r="F50" i="238"/>
  <c r="P37" i="3"/>
  <c r="L78" i="3"/>
  <c r="N78" i="3"/>
  <c r="O37" i="3"/>
  <c r="J78" i="3"/>
  <c r="O14" i="3"/>
  <c r="P13" i="3"/>
  <c r="A51" i="238" l="1"/>
  <c r="C50" i="238"/>
  <c r="H50" i="238" s="1"/>
  <c r="I50" i="238" s="1"/>
  <c r="F51" i="238"/>
  <c r="I40" i="180"/>
  <c r="F40" i="180"/>
  <c r="D5" i="125"/>
  <c r="B5" i="125"/>
  <c r="B4" i="125"/>
  <c r="B4" i="119"/>
  <c r="D3" i="125"/>
  <c r="C3" i="119"/>
  <c r="B3" i="125"/>
  <c r="A2" i="119"/>
  <c r="A2" i="125"/>
  <c r="C51" i="238" l="1"/>
  <c r="H51" i="238" s="1"/>
  <c r="I51" i="238" s="1"/>
  <c r="A52" i="238"/>
  <c r="F52" i="238"/>
  <c r="C40" i="180"/>
  <c r="I5" i="180"/>
  <c r="A53" i="238" l="1"/>
  <c r="C52" i="238"/>
  <c r="H52" i="238" s="1"/>
  <c r="I52" i="238" s="1"/>
  <c r="F53" i="238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101" i="3"/>
  <c r="H103" i="3" s="1"/>
  <c r="H106" i="3"/>
  <c r="H107" i="3"/>
  <c r="H108" i="3"/>
  <c r="H109" i="3"/>
  <c r="H110" i="3"/>
  <c r="H111" i="3"/>
  <c r="C53" i="238" l="1"/>
  <c r="H53" i="238" s="1"/>
  <c r="I53" i="238" s="1"/>
  <c r="A54" i="238"/>
  <c r="F54" i="238"/>
  <c r="H98" i="3"/>
  <c r="H113" i="3"/>
  <c r="H115" i="3" s="1"/>
  <c r="K21" i="180" l="1"/>
  <c r="A55" i="238"/>
  <c r="C54" i="238"/>
  <c r="H54" i="238" s="1"/>
  <c r="I54" i="238" s="1"/>
  <c r="F55" i="238"/>
  <c r="G47" i="234"/>
  <c r="A47" i="234"/>
  <c r="G46" i="234"/>
  <c r="A46" i="234"/>
  <c r="G45" i="234"/>
  <c r="A45" i="234"/>
  <c r="H43" i="234"/>
  <c r="E9" i="26" s="1"/>
  <c r="I9" i="234"/>
  <c r="I10" i="234" s="1"/>
  <c r="I11" i="234" s="1"/>
  <c r="I12" i="234" s="1"/>
  <c r="I13" i="234" s="1"/>
  <c r="I14" i="234" s="1"/>
  <c r="I15" i="234" s="1"/>
  <c r="I16" i="234" s="1"/>
  <c r="I17" i="234" s="1"/>
  <c r="I18" i="234" s="1"/>
  <c r="I19" i="234" s="1"/>
  <c r="I20" i="234" s="1"/>
  <c r="I21" i="234" s="1"/>
  <c r="I22" i="234" s="1"/>
  <c r="I23" i="234" s="1"/>
  <c r="I24" i="234" s="1"/>
  <c r="I25" i="234" s="1"/>
  <c r="I26" i="234" s="1"/>
  <c r="I27" i="234" s="1"/>
  <c r="I28" i="234" s="1"/>
  <c r="I29" i="234" s="1"/>
  <c r="I30" i="234" s="1"/>
  <c r="I31" i="234" s="1"/>
  <c r="I32" i="234" s="1"/>
  <c r="I33" i="234" s="1"/>
  <c r="I34" i="234" s="1"/>
  <c r="I35" i="234" s="1"/>
  <c r="G3" i="234"/>
  <c r="E3" i="234"/>
  <c r="A2" i="234"/>
  <c r="A56" i="238" l="1"/>
  <c r="F56" i="238" s="1"/>
  <c r="C55" i="238"/>
  <c r="H55" i="238" s="1"/>
  <c r="I55" i="238" s="1"/>
  <c r="L108" i="3"/>
  <c r="L101" i="3"/>
  <c r="L103" i="3" s="1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30" i="3"/>
  <c r="L29" i="3"/>
  <c r="L28" i="3"/>
  <c r="L27" i="3"/>
  <c r="C56" i="238" l="1"/>
  <c r="H56" i="238" s="1"/>
  <c r="I56" i="238" s="1"/>
  <c r="A57" i="238"/>
  <c r="F57" i="238" s="1"/>
  <c r="L98" i="3"/>
  <c r="C57" i="238" l="1"/>
  <c r="H57" i="238" s="1"/>
  <c r="I57" i="238" s="1"/>
  <c r="A58" i="238"/>
  <c r="F58" i="238"/>
  <c r="C15" i="125"/>
  <c r="C13" i="125"/>
  <c r="C58" i="238" l="1"/>
  <c r="H58" i="238" s="1"/>
  <c r="I58" i="238" s="1"/>
  <c r="A59" i="238"/>
  <c r="C14" i="125"/>
  <c r="A60" i="238" l="1"/>
  <c r="C59" i="238"/>
  <c r="F60" i="238"/>
  <c r="F59" i="238"/>
  <c r="B10" i="119"/>
  <c r="C60" i="238" l="1"/>
  <c r="H60" i="238" s="1"/>
  <c r="A61" i="238"/>
  <c r="H59" i="238"/>
  <c r="H37" i="230"/>
  <c r="A37" i="230"/>
  <c r="H36" i="230"/>
  <c r="A36" i="230"/>
  <c r="H35" i="230"/>
  <c r="A35" i="230"/>
  <c r="N20" i="230"/>
  <c r="P20" i="230" s="1"/>
  <c r="N19" i="230"/>
  <c r="P19" i="230" s="1"/>
  <c r="N18" i="230"/>
  <c r="P18" i="230" s="1"/>
  <c r="N17" i="230"/>
  <c r="P17" i="230" s="1"/>
  <c r="N16" i="230"/>
  <c r="P16" i="230" s="1"/>
  <c r="N15" i="230"/>
  <c r="P15" i="230" s="1"/>
  <c r="N14" i="230"/>
  <c r="P14" i="230" s="1"/>
  <c r="N13" i="230"/>
  <c r="P13" i="230" s="1"/>
  <c r="N10" i="230"/>
  <c r="P10" i="230" s="1"/>
  <c r="N9" i="230"/>
  <c r="P9" i="230" s="1"/>
  <c r="B4" i="230"/>
  <c r="A4" i="230"/>
  <c r="D3" i="230"/>
  <c r="C3" i="230"/>
  <c r="A3" i="230"/>
  <c r="S2" i="230"/>
  <c r="A2" i="230"/>
  <c r="A62" i="238" l="1"/>
  <c r="C61" i="238"/>
  <c r="F61" i="238"/>
  <c r="I59" i="238"/>
  <c r="I60" i="238" s="1"/>
  <c r="P27" i="230"/>
  <c r="H61" i="238" l="1"/>
  <c r="I61" i="238"/>
  <c r="F62" i="238"/>
  <c r="A63" i="238"/>
  <c r="F63" i="238" s="1"/>
  <c r="C62" i="238"/>
  <c r="H62" i="238" s="1"/>
  <c r="P53" i="211"/>
  <c r="P52" i="211"/>
  <c r="P51" i="211"/>
  <c r="I62" i="238" l="1"/>
  <c r="C63" i="238"/>
  <c r="H63" i="238" s="1"/>
  <c r="A64" i="238"/>
  <c r="F64" i="238"/>
  <c r="E21" i="5"/>
  <c r="E22" i="5" s="1"/>
  <c r="E23" i="5" s="1"/>
  <c r="E24" i="5" s="1"/>
  <c r="E25" i="5" s="1"/>
  <c r="A65" i="238" l="1"/>
  <c r="C64" i="238"/>
  <c r="H64" i="238" s="1"/>
  <c r="F65" i="238"/>
  <c r="I63" i="238"/>
  <c r="I64" i="238" s="1"/>
  <c r="L32" i="3"/>
  <c r="A66" i="238" l="1"/>
  <c r="F66" i="238"/>
  <c r="C65" i="238"/>
  <c r="H65" i="238" s="1"/>
  <c r="I65" i="238" s="1"/>
  <c r="H53" i="211"/>
  <c r="A53" i="211"/>
  <c r="H52" i="211"/>
  <c r="A52" i="211"/>
  <c r="H51" i="211"/>
  <c r="A51" i="211"/>
  <c r="B4" i="211"/>
  <c r="A4" i="211"/>
  <c r="D3" i="211"/>
  <c r="C3" i="211"/>
  <c r="A3" i="211"/>
  <c r="S2" i="211"/>
  <c r="A2" i="211"/>
  <c r="A67" i="238" l="1"/>
  <c r="C66" i="238"/>
  <c r="H66" i="238" s="1"/>
  <c r="I66" i="238" s="1"/>
  <c r="F67" i="238"/>
  <c r="P43" i="211"/>
  <c r="A68" i="238" l="1"/>
  <c r="C67" i="238"/>
  <c r="H67" i="238" s="1"/>
  <c r="I67" i="238" s="1"/>
  <c r="F68" i="238"/>
  <c r="N10" i="179"/>
  <c r="P10" i="179" s="1"/>
  <c r="N9" i="179"/>
  <c r="P9" i="179" s="1"/>
  <c r="C68" i="238" l="1"/>
  <c r="H68" i="238" s="1"/>
  <c r="I68" i="238" s="1"/>
  <c r="A69" i="238"/>
  <c r="F69" i="238" s="1"/>
  <c r="P27" i="179"/>
  <c r="H35" i="179"/>
  <c r="H36" i="179"/>
  <c r="H37" i="179"/>
  <c r="A70" i="238" l="1"/>
  <c r="C70" i="238" s="1"/>
  <c r="C69" i="238"/>
  <c r="H69" i="238" s="1"/>
  <c r="I69" i="238" s="1"/>
  <c r="F70" i="238"/>
  <c r="J31" i="3"/>
  <c r="L31" i="3"/>
  <c r="L34" i="3" s="1"/>
  <c r="C28" i="153"/>
  <c r="C27" i="153"/>
  <c r="C26" i="153"/>
  <c r="C25" i="153"/>
  <c r="C24" i="153"/>
  <c r="C23" i="153"/>
  <c r="C22" i="153"/>
  <c r="C21" i="153"/>
  <c r="C20" i="153"/>
  <c r="C19" i="153"/>
  <c r="C18" i="153"/>
  <c r="C17" i="153"/>
  <c r="C16" i="153"/>
  <c r="C15" i="153"/>
  <c r="C14" i="153"/>
  <c r="C13" i="153"/>
  <c r="C12" i="153"/>
  <c r="C11" i="153"/>
  <c r="C10" i="153"/>
  <c r="H70" i="238" l="1"/>
  <c r="C9" i="153"/>
  <c r="H72" i="238" l="1"/>
  <c r="E11" i="237" s="1"/>
  <c r="I70" i="238"/>
  <c r="D54" i="117"/>
  <c r="A2" i="26" l="1"/>
  <c r="A2" i="153"/>
  <c r="A2" i="77" l="1"/>
  <c r="S2" i="179"/>
  <c r="A2" i="179"/>
  <c r="A2" i="6"/>
  <c r="A2" i="4" l="1"/>
  <c r="A2" i="5"/>
  <c r="D10" i="117"/>
  <c r="G9" i="117"/>
  <c r="C11" i="117" s="1"/>
  <c r="D11" i="117" l="1"/>
  <c r="F33" i="4"/>
  <c r="F32" i="4"/>
  <c r="F31" i="4"/>
  <c r="E3" i="4"/>
  <c r="F3" i="4"/>
  <c r="D3" i="179" l="1"/>
  <c r="C3" i="179"/>
  <c r="B4" i="179"/>
  <c r="A4" i="179"/>
  <c r="A3" i="179"/>
  <c r="A37" i="179" l="1"/>
  <c r="A36" i="179"/>
  <c r="A35" i="179"/>
  <c r="B5" i="117" l="1"/>
  <c r="A3" i="117"/>
  <c r="F48" i="26" l="1"/>
  <c r="F47" i="26"/>
  <c r="F46" i="26"/>
  <c r="A48" i="26"/>
  <c r="A47" i="26"/>
  <c r="A46" i="26"/>
  <c r="E3" i="26"/>
  <c r="D3" i="26"/>
  <c r="F49" i="6" l="1"/>
  <c r="F48" i="6"/>
  <c r="F47" i="6"/>
  <c r="D49" i="6"/>
  <c r="D48" i="6"/>
  <c r="D47" i="6"/>
  <c r="A48" i="6"/>
  <c r="A47" i="6"/>
  <c r="E3" i="6"/>
  <c r="D3" i="6"/>
  <c r="F48" i="154"/>
  <c r="F47" i="154"/>
  <c r="F46" i="154"/>
  <c r="D48" i="154"/>
  <c r="D47" i="154"/>
  <c r="D46" i="154"/>
  <c r="A47" i="154"/>
  <c r="A46" i="154"/>
  <c r="D3" i="154"/>
  <c r="C3" i="154"/>
  <c r="J33" i="153"/>
  <c r="J32" i="153"/>
  <c r="J31" i="153"/>
  <c r="E33" i="153"/>
  <c r="E32" i="153"/>
  <c r="E31" i="153"/>
  <c r="A33" i="153"/>
  <c r="A32" i="153"/>
  <c r="A31" i="153"/>
  <c r="F3" i="153"/>
  <c r="D3" i="153"/>
  <c r="F48" i="5"/>
  <c r="F47" i="5"/>
  <c r="F46" i="5"/>
  <c r="C48" i="5"/>
  <c r="C47" i="5"/>
  <c r="C46" i="5"/>
  <c r="A47" i="5"/>
  <c r="A46" i="5"/>
  <c r="D3" i="5"/>
  <c r="C3" i="5"/>
  <c r="K33" i="77"/>
  <c r="K32" i="77"/>
  <c r="K31" i="77"/>
  <c r="E33" i="77"/>
  <c r="E32" i="77"/>
  <c r="E31" i="77"/>
  <c r="A32" i="77"/>
  <c r="A31" i="77"/>
  <c r="A4" i="117"/>
  <c r="H3" i="77"/>
  <c r="G3" i="77"/>
  <c r="L33" i="4"/>
  <c r="L32" i="4"/>
  <c r="L31" i="4"/>
  <c r="A32" i="4"/>
  <c r="A31" i="4"/>
  <c r="G54" i="117"/>
  <c r="G53" i="117"/>
  <c r="G52" i="117"/>
  <c r="D53" i="117"/>
  <c r="D52" i="117"/>
  <c r="A54" i="117"/>
  <c r="A53" i="117"/>
  <c r="A52" i="117"/>
  <c r="G8" i="117"/>
  <c r="B4" i="117"/>
  <c r="E3" i="117"/>
  <c r="D3" i="117"/>
  <c r="I3" i="3"/>
  <c r="H3" i="3"/>
  <c r="F3" i="3"/>
  <c r="D3" i="3"/>
  <c r="K119" i="3"/>
  <c r="K118" i="3"/>
  <c r="K117" i="3"/>
  <c r="F119" i="3"/>
  <c r="F118" i="3"/>
  <c r="F117" i="3"/>
  <c r="A118" i="3"/>
  <c r="A117" i="3"/>
  <c r="I9" i="119"/>
  <c r="I6" i="119"/>
  <c r="B9" i="119"/>
  <c r="C8" i="119"/>
  <c r="B8" i="119"/>
  <c r="C6" i="119"/>
  <c r="B6" i="119"/>
  <c r="C5" i="119"/>
  <c r="B5" i="119"/>
  <c r="H24" i="153" l="1"/>
  <c r="H12" i="153"/>
  <c r="H23" i="153"/>
  <c r="H11" i="153"/>
  <c r="H22" i="153"/>
  <c r="H10" i="153"/>
  <c r="H21" i="153"/>
  <c r="H9" i="153"/>
  <c r="J9" i="153" s="1"/>
  <c r="J10" i="153" s="1"/>
  <c r="J11" i="153" s="1"/>
  <c r="J12" i="153" s="1"/>
  <c r="J13" i="153" s="1"/>
  <c r="J14" i="153" s="1"/>
  <c r="J15" i="153" s="1"/>
  <c r="H20" i="153"/>
  <c r="H8" i="153"/>
  <c r="H19" i="153"/>
  <c r="H16" i="153"/>
  <c r="H15" i="153"/>
  <c r="H14" i="153"/>
  <c r="H25" i="153"/>
  <c r="H18" i="153"/>
  <c r="H17" i="153"/>
  <c r="H13" i="153"/>
  <c r="F14" i="153"/>
  <c r="F16" i="153"/>
  <c r="F27" i="153"/>
  <c r="F25" i="153"/>
  <c r="F23" i="153"/>
  <c r="F21" i="153"/>
  <c r="F19" i="153"/>
  <c r="F17" i="153"/>
  <c r="F22" i="153"/>
  <c r="F18" i="153"/>
  <c r="F26" i="153"/>
  <c r="F28" i="153"/>
  <c r="F24" i="153"/>
  <c r="F20" i="153"/>
  <c r="F9" i="153"/>
  <c r="D9" i="153" s="1"/>
  <c r="F15" i="153"/>
  <c r="F10" i="153"/>
  <c r="F12" i="153"/>
  <c r="F11" i="153"/>
  <c r="F13" i="153"/>
  <c r="J48" i="119"/>
  <c r="J47" i="119"/>
  <c r="J46" i="119"/>
  <c r="D48" i="119"/>
  <c r="D47" i="119"/>
  <c r="D46" i="119"/>
  <c r="A47" i="119"/>
  <c r="A46" i="119"/>
  <c r="M10" i="119"/>
  <c r="M9" i="119"/>
  <c r="M6" i="119"/>
  <c r="J16" i="153" l="1"/>
  <c r="J17" i="153" s="1"/>
  <c r="J18" i="153" s="1"/>
  <c r="J19" i="153" s="1"/>
  <c r="J20" i="153" s="1"/>
  <c r="J21" i="153" s="1"/>
  <c r="J22" i="153" s="1"/>
  <c r="J23" i="153" s="1"/>
  <c r="J24" i="153" s="1"/>
  <c r="J25" i="153" s="1"/>
  <c r="D17" i="153"/>
  <c r="D26" i="153"/>
  <c r="D13" i="153"/>
  <c r="D15" i="153"/>
  <c r="D20" i="153"/>
  <c r="D10" i="153"/>
  <c r="D11" i="153"/>
  <c r="D23" i="153"/>
  <c r="D12" i="153"/>
  <c r="D18" i="153"/>
  <c r="D22" i="153"/>
  <c r="D16" i="153"/>
  <c r="D14" i="153"/>
  <c r="D25" i="153"/>
  <c r="D19" i="153"/>
  <c r="D27" i="153"/>
  <c r="D24" i="153"/>
  <c r="D28" i="153"/>
  <c r="D21" i="153"/>
  <c r="F9" i="237" l="1"/>
  <c r="D10" i="237" s="1"/>
  <c r="D9" i="26"/>
  <c r="F10" i="237" l="1"/>
  <c r="L107" i="3"/>
  <c r="L111" i="3"/>
  <c r="L110" i="3"/>
  <c r="D11" i="237" l="1"/>
  <c r="F11" i="237" s="1"/>
  <c r="I16" i="3" s="1"/>
  <c r="K16" i="3" s="1"/>
  <c r="L16" i="3" s="1"/>
  <c r="A14" i="125"/>
  <c r="A15" i="125" s="1"/>
  <c r="A16" i="125" s="1"/>
  <c r="A17" i="125" s="1"/>
  <c r="A18" i="125" s="1"/>
  <c r="A19" i="125" s="1"/>
  <c r="A20" i="125" s="1"/>
  <c r="A21" i="125" s="1"/>
  <c r="A22" i="125" s="1"/>
  <c r="A23" i="125" s="1"/>
  <c r="A24" i="125" s="1"/>
  <c r="M111" i="3"/>
  <c r="N111" i="3" s="1"/>
  <c r="J111" i="3"/>
  <c r="F111" i="3"/>
  <c r="M110" i="3"/>
  <c r="N110" i="3" s="1"/>
  <c r="J110" i="3"/>
  <c r="F110" i="3"/>
  <c r="F109" i="3"/>
  <c r="M108" i="3"/>
  <c r="N108" i="3" s="1"/>
  <c r="J108" i="3"/>
  <c r="F108" i="3"/>
  <c r="M107" i="3"/>
  <c r="N107" i="3" s="1"/>
  <c r="F107" i="3"/>
  <c r="F106" i="3"/>
  <c r="M101" i="3"/>
  <c r="N101" i="3" s="1"/>
  <c r="N103" i="3" s="1"/>
  <c r="J101" i="3"/>
  <c r="J103" i="3" s="1"/>
  <c r="F101" i="3"/>
  <c r="F103" i="3" s="1"/>
  <c r="M96" i="3"/>
  <c r="N96" i="3" s="1"/>
  <c r="J96" i="3"/>
  <c r="F96" i="3"/>
  <c r="M95" i="3"/>
  <c r="N95" i="3" s="1"/>
  <c r="J95" i="3"/>
  <c r="F95" i="3"/>
  <c r="M94" i="3"/>
  <c r="N94" i="3" s="1"/>
  <c r="J94" i="3"/>
  <c r="F94" i="3"/>
  <c r="M93" i="3"/>
  <c r="N93" i="3" s="1"/>
  <c r="J93" i="3"/>
  <c r="F93" i="3"/>
  <c r="M92" i="3"/>
  <c r="N92" i="3" s="1"/>
  <c r="J92" i="3"/>
  <c r="F92" i="3"/>
  <c r="M91" i="3"/>
  <c r="N91" i="3" s="1"/>
  <c r="J91" i="3"/>
  <c r="F91" i="3"/>
  <c r="M90" i="3"/>
  <c r="N90" i="3" s="1"/>
  <c r="J90" i="3"/>
  <c r="F90" i="3"/>
  <c r="M89" i="3"/>
  <c r="N89" i="3" s="1"/>
  <c r="J89" i="3"/>
  <c r="F89" i="3"/>
  <c r="M88" i="3"/>
  <c r="N88" i="3" s="1"/>
  <c r="J88" i="3"/>
  <c r="F88" i="3"/>
  <c r="M87" i="3"/>
  <c r="N87" i="3" s="1"/>
  <c r="J87" i="3"/>
  <c r="F87" i="3"/>
  <c r="M86" i="3"/>
  <c r="N86" i="3" s="1"/>
  <c r="J86" i="3"/>
  <c r="F86" i="3"/>
  <c r="M85" i="3"/>
  <c r="N85" i="3" s="1"/>
  <c r="J85" i="3"/>
  <c r="F85" i="3"/>
  <c r="M84" i="3"/>
  <c r="N84" i="3" s="1"/>
  <c r="J84" i="3"/>
  <c r="F84" i="3"/>
  <c r="M83" i="3"/>
  <c r="N83" i="3" s="1"/>
  <c r="J83" i="3"/>
  <c r="F83" i="3"/>
  <c r="M82" i="3"/>
  <c r="N82" i="3" s="1"/>
  <c r="J82" i="3"/>
  <c r="F82" i="3"/>
  <c r="M81" i="3"/>
  <c r="N81" i="3" s="1"/>
  <c r="J81" i="3"/>
  <c r="F81" i="3"/>
  <c r="M32" i="3"/>
  <c r="N32" i="3" s="1"/>
  <c r="J32" i="3"/>
  <c r="F32" i="3"/>
  <c r="M31" i="3"/>
  <c r="N31" i="3" s="1"/>
  <c r="F31" i="3"/>
  <c r="M30" i="3"/>
  <c r="N30" i="3" s="1"/>
  <c r="J30" i="3"/>
  <c r="F30" i="3"/>
  <c r="M29" i="3"/>
  <c r="N29" i="3" s="1"/>
  <c r="J29" i="3"/>
  <c r="F29" i="3"/>
  <c r="M28" i="3"/>
  <c r="N28" i="3" s="1"/>
  <c r="J28" i="3"/>
  <c r="F28" i="3"/>
  <c r="M27" i="3"/>
  <c r="N27" i="3" s="1"/>
  <c r="J27" i="3"/>
  <c r="F27" i="3"/>
  <c r="F34" i="3" s="1"/>
  <c r="F98" i="3" l="1"/>
  <c r="F113" i="3"/>
  <c r="D115" i="3"/>
  <c r="J16" i="3"/>
  <c r="J24" i="3" s="1"/>
  <c r="M16" i="3"/>
  <c r="N24" i="3" s="1"/>
  <c r="O16" i="3"/>
  <c r="P16" i="3"/>
  <c r="L24" i="3"/>
  <c r="J98" i="3"/>
  <c r="N98" i="3"/>
  <c r="J34" i="3"/>
  <c r="N34" i="3"/>
  <c r="P27" i="3"/>
  <c r="P28" i="3"/>
  <c r="P81" i="3"/>
  <c r="O93" i="3"/>
  <c r="F9" i="26"/>
  <c r="D10" i="26" s="1"/>
  <c r="F10" i="26" s="1"/>
  <c r="D11" i="26" s="1"/>
  <c r="F11" i="26" s="1"/>
  <c r="D12" i="26" s="1"/>
  <c r="F12" i="26" s="1"/>
  <c r="D13" i="26" s="1"/>
  <c r="F13" i="26" s="1"/>
  <c r="D14" i="26" s="1"/>
  <c r="F14" i="26" s="1"/>
  <c r="D15" i="26" s="1"/>
  <c r="F15" i="26" s="1"/>
  <c r="D16" i="26" s="1"/>
  <c r="F16" i="26" s="1"/>
  <c r="D17" i="26" s="1"/>
  <c r="F17" i="26" s="1"/>
  <c r="D18" i="26" s="1"/>
  <c r="F18" i="26" s="1"/>
  <c r="D19" i="26" s="1"/>
  <c r="F19" i="26" s="1"/>
  <c r="D20" i="26" s="1"/>
  <c r="F20" i="26" s="1"/>
  <c r="D21" i="26" s="1"/>
  <c r="F21" i="26" s="1"/>
  <c r="D22" i="26" s="1"/>
  <c r="F22" i="26" s="1"/>
  <c r="D23" i="26" s="1"/>
  <c r="F23" i="26" s="1"/>
  <c r="D24" i="26" s="1"/>
  <c r="F24" i="26" s="1"/>
  <c r="D25" i="26" s="1"/>
  <c r="F25" i="26" s="1"/>
  <c r="D26" i="26" s="1"/>
  <c r="F26" i="26" s="1"/>
  <c r="D27" i="26" s="1"/>
  <c r="F27" i="26" s="1"/>
  <c r="D28" i="26" s="1"/>
  <c r="F28" i="26" s="1"/>
  <c r="D29" i="26" s="1"/>
  <c r="F29" i="26" s="1"/>
  <c r="D30" i="26" s="1"/>
  <c r="F30" i="26" s="1"/>
  <c r="D31" i="26" s="1"/>
  <c r="F31" i="26" s="1"/>
  <c r="D32" i="26" s="1"/>
  <c r="F32" i="26" s="1"/>
  <c r="D33" i="26" s="1"/>
  <c r="F33" i="26" s="1"/>
  <c r="D34" i="26" s="1"/>
  <c r="F34" i="26" s="1"/>
  <c r="D35" i="26" s="1"/>
  <c r="F35" i="26" s="1"/>
  <c r="D36" i="26" s="1"/>
  <c r="F36" i="26" s="1"/>
  <c r="D37" i="26" s="1"/>
  <c r="F37" i="26" s="1"/>
  <c r="D38" i="26" s="1"/>
  <c r="F38" i="26" s="1"/>
  <c r="D39" i="26" s="1"/>
  <c r="F39" i="26" s="1"/>
  <c r="D40" i="26" s="1"/>
  <c r="F40" i="26" s="1"/>
  <c r="F43" i="26" s="1"/>
  <c r="P87" i="3"/>
  <c r="O95" i="3"/>
  <c r="P30" i="3"/>
  <c r="P82" i="3"/>
  <c r="P91" i="3"/>
  <c r="O31" i="3"/>
  <c r="P96" i="3"/>
  <c r="P94" i="3"/>
  <c r="P83" i="3"/>
  <c r="O87" i="3"/>
  <c r="O32" i="3"/>
  <c r="P31" i="3"/>
  <c r="O28" i="3"/>
  <c r="P29" i="3"/>
  <c r="O88" i="3"/>
  <c r="P89" i="3"/>
  <c r="P86" i="3"/>
  <c r="O94" i="3"/>
  <c r="O110" i="3"/>
  <c r="O85" i="3"/>
  <c r="P88" i="3"/>
  <c r="O89" i="3"/>
  <c r="P93" i="3"/>
  <c r="P95" i="3"/>
  <c r="P110" i="3"/>
  <c r="Q110" i="3" s="1"/>
  <c r="P107" i="3"/>
  <c r="O82" i="3"/>
  <c r="P84" i="3"/>
  <c r="O92" i="3"/>
  <c r="P108" i="3"/>
  <c r="O83" i="3"/>
  <c r="O86" i="3"/>
  <c r="P85" i="3"/>
  <c r="P92" i="3"/>
  <c r="P90" i="3"/>
  <c r="O90" i="3"/>
  <c r="O101" i="3"/>
  <c r="P32" i="3"/>
  <c r="P101" i="3"/>
  <c r="O29" i="3"/>
  <c r="O111" i="3"/>
  <c r="O30" i="3"/>
  <c r="O84" i="3"/>
  <c r="O96" i="3"/>
  <c r="O108" i="3"/>
  <c r="P111" i="3"/>
  <c r="O91" i="3"/>
  <c r="O81" i="3"/>
  <c r="O27" i="3"/>
  <c r="O107" i="3"/>
  <c r="D113" i="3" l="1"/>
  <c r="D98" i="3"/>
  <c r="D103" i="3"/>
  <c r="D34" i="3"/>
  <c r="D78" i="3"/>
  <c r="D24" i="3"/>
  <c r="E11" i="117"/>
  <c r="E10" i="117"/>
  <c r="F10" i="117" s="1"/>
  <c r="F11" i="117" l="1"/>
  <c r="D44" i="117"/>
  <c r="F44" i="117"/>
  <c r="M109" i="3" l="1"/>
  <c r="N109" i="3" s="1"/>
  <c r="L109" i="3"/>
  <c r="P109" i="3" s="1"/>
  <c r="J109" i="3"/>
  <c r="O109" i="3" s="1"/>
  <c r="L106" i="3"/>
  <c r="P106" i="3" s="1"/>
  <c r="M106" i="3"/>
  <c r="N106" i="3" s="1"/>
  <c r="J106" i="3"/>
  <c r="N113" i="3" l="1"/>
  <c r="L113" i="3"/>
  <c r="J113" i="3"/>
  <c r="O106" i="3"/>
  <c r="I9" i="153" l="1"/>
  <c r="I10" i="153" s="1"/>
  <c r="I11" i="153" s="1"/>
  <c r="I12" i="153" l="1"/>
  <c r="D10" i="235" l="1"/>
  <c r="I13" i="153"/>
  <c r="F10" i="235" l="1"/>
  <c r="I14" i="153"/>
  <c r="D11" i="235" l="1"/>
  <c r="F11" i="235" s="1"/>
  <c r="I8" i="3" s="1"/>
  <c r="I15" i="153"/>
  <c r="J8" i="3" l="1"/>
  <c r="K8" i="3"/>
  <c r="J10" i="3"/>
  <c r="J115" i="3" s="1"/>
  <c r="O8" i="3"/>
  <c r="I16" i="153"/>
  <c r="M8" i="3" l="1"/>
  <c r="D10" i="245"/>
  <c r="H10" i="245" s="1"/>
  <c r="D10" i="4"/>
  <c r="H10" i="4" s="1"/>
  <c r="I10" i="4" s="1"/>
  <c r="H9" i="4"/>
  <c r="E20" i="180" s="1"/>
  <c r="K20" i="180"/>
  <c r="O115" i="3"/>
  <c r="L10" i="3"/>
  <c r="L115" i="3" s="1"/>
  <c r="P8" i="3"/>
  <c r="Q8" i="3" s="1"/>
  <c r="I17" i="153"/>
  <c r="N8" i="3" l="1"/>
  <c r="N10" i="3" s="1"/>
  <c r="N115" i="3" s="1"/>
  <c r="Q115" i="3" s="1"/>
  <c r="K19" i="180"/>
  <c r="E9" i="4"/>
  <c r="E10" i="4" s="1"/>
  <c r="H9" i="245"/>
  <c r="E9" i="245"/>
  <c r="E10" i="245" s="1"/>
  <c r="K24" i="180"/>
  <c r="F20" i="180"/>
  <c r="J9" i="4"/>
  <c r="I9" i="4"/>
  <c r="I18" i="153"/>
  <c r="P115" i="3" l="1"/>
  <c r="F10" i="4"/>
  <c r="E25" i="180"/>
  <c r="J9" i="245"/>
  <c r="L9" i="4"/>
  <c r="K9" i="4"/>
  <c r="I19" i="153"/>
  <c r="F10" i="245" l="1"/>
  <c r="G10" i="4"/>
  <c r="J10" i="4"/>
  <c r="E21" i="180"/>
  <c r="F21" i="180" s="1"/>
  <c r="K25" i="180"/>
  <c r="M9" i="4"/>
  <c r="I20" i="153"/>
  <c r="K29" i="180" l="1"/>
  <c r="J10" i="245"/>
  <c r="E26" i="180"/>
  <c r="L10" i="4"/>
  <c r="K10" i="4"/>
  <c r="E19" i="180"/>
  <c r="F19" i="180" s="1"/>
  <c r="I21" i="153"/>
  <c r="E24" i="180" l="1"/>
  <c r="M10" i="4"/>
  <c r="E22" i="180"/>
  <c r="F22" i="180" s="1"/>
  <c r="I22" i="153"/>
  <c r="I23" i="153" l="1"/>
  <c r="I24" i="153" l="1"/>
  <c r="I25" i="153" l="1"/>
  <c r="N10" i="153" l="1"/>
  <c r="N11" i="153" s="1"/>
  <c r="N12" i="153" s="1"/>
  <c r="N13" i="153" s="1"/>
  <c r="N14" i="153" s="1"/>
  <c r="N15" i="153" s="1"/>
  <c r="N16" i="153" s="1"/>
  <c r="N17" i="153" s="1"/>
  <c r="N18" i="153" s="1"/>
  <c r="N19" i="153" s="1"/>
  <c r="N20" i="153" s="1"/>
  <c r="N21" i="153" s="1"/>
  <c r="N22" i="153" s="1"/>
  <c r="N23" i="153" s="1"/>
  <c r="N24" i="153" s="1"/>
  <c r="N8" i="245" l="1"/>
  <c r="I10" i="245" l="1"/>
  <c r="G10" i="245"/>
  <c r="K10" i="245"/>
  <c r="G8" i="245"/>
  <c r="I8" i="245"/>
  <c r="I9" i="245"/>
  <c r="K8" i="245"/>
  <c r="G9" i="245"/>
  <c r="K9" i="245"/>
</calcChain>
</file>

<file path=xl/sharedStrings.xml><?xml version="1.0" encoding="utf-8"?>
<sst xmlns="http://schemas.openxmlformats.org/spreadsheetml/2006/main" count="915" uniqueCount="503">
  <si>
    <t>No</t>
  </si>
  <si>
    <t>PERIODO</t>
  </si>
  <si>
    <t>TOTAL</t>
  </si>
  <si>
    <t>ACUMULADO ANTERIOR</t>
  </si>
  <si>
    <t>L</t>
  </si>
  <si>
    <t>M</t>
  </si>
  <si>
    <t>ACUMULADO ACTUAL</t>
  </si>
  <si>
    <t>OBSERVACIONES</t>
  </si>
  <si>
    <t>CUMPLIMIENTO DE CONTRATO</t>
  </si>
  <si>
    <t>BANCO EMISOR</t>
  </si>
  <si>
    <t>(%)</t>
  </si>
  <si>
    <t>VIGENCIA</t>
  </si>
  <si>
    <t>DEL</t>
  </si>
  <si>
    <t>AL</t>
  </si>
  <si>
    <t>RESUMEN</t>
  </si>
  <si>
    <t>DESDE</t>
  </si>
  <si>
    <t>HASTA</t>
  </si>
  <si>
    <t>CÓMPUTOS MÉTRICOS</t>
  </si>
  <si>
    <t>PARCIAL</t>
  </si>
  <si>
    <t>-</t>
  </si>
  <si>
    <t>CANT.</t>
  </si>
  <si>
    <t>ACUM.</t>
  </si>
  <si>
    <t>ACUM. ANT.</t>
  </si>
  <si>
    <t>ACUM. ACT.</t>
  </si>
  <si>
    <t>ACUM. ACTUAL</t>
  </si>
  <si>
    <t>IT.</t>
  </si>
  <si>
    <t>SUPERINTENDENTE DE OBRA</t>
  </si>
  <si>
    <t>FECHA   .............../............................................./..............................</t>
  </si>
  <si>
    <t>IMPORTE DE ANTICIPO</t>
  </si>
  <si>
    <t>DESCRIPCION</t>
  </si>
  <si>
    <t>CONTROL DE DOCUMENTACION</t>
  </si>
  <si>
    <t>DOCUMENTOS</t>
  </si>
  <si>
    <t>I.R.T.</t>
  </si>
  <si>
    <t>ADMINISTRADORA BOLIVIANA DE CARRETERAS (A.B.C.)</t>
  </si>
  <si>
    <t>La calidad del trabajo efectuado, los servicios equipos y materiales han sido provistos de acuerdo con los requerimientos y especificaciones del contrato y las cantidades certificadas son correctas.</t>
  </si>
  <si>
    <t>El presente certificado de pago ha sido revisado y aprobado por el Supervisor, verificando las mediciones conjuntas efectuadas por el contratista y la supervisión en cumplimiento de lo estipulado en el contrato, habiendo establecido también que los servicios, equipos y materiales fueron provistos conforme a previsiones del cronograma de obra y que la calidad del trabajo ejecutado cumple con las especificaciones técnicas contractuales, por lo tanto la supervisión aprueba el presente certificado y recomienda a la ABC su pago.</t>
  </si>
  <si>
    <t>La autoridad de la ABC, han tomado conocimiento de la presente planilla de pago y han establecido que en la emisión, revisión y aprobación, se ha aplicado la normativa prevista en  los contratos de obra y de la supervisión, por lo que procedimentalmente corresponde el tramite de su pago</t>
  </si>
  <si>
    <t>MOVIMIENTO DE TIERRAS</t>
  </si>
  <si>
    <t>OBRAS DE DRENAJE</t>
  </si>
  <si>
    <t>ARMADURA DE REFUERZO PARA OBRAS DE DRENAJE MENOR</t>
  </si>
  <si>
    <t>HORMIGON CICLOPEO PARA OBRAS DE DRENAJE MENOR</t>
  </si>
  <si>
    <t xml:space="preserve">ALC. SIMPLE DE TUBOS DE HORMIGON ARMADO D=1.00 M </t>
  </si>
  <si>
    <t>MEDIDAS DE MITIGACION AMBIENTAL</t>
  </si>
  <si>
    <t>PORCENTAJE (%)</t>
  </si>
  <si>
    <t>VENCIMIENTO DE GARANTIAS</t>
  </si>
  <si>
    <t>FECHA</t>
  </si>
  <si>
    <t>FECHAS DE CONTROL</t>
  </si>
  <si>
    <t>RECIBIDO</t>
  </si>
  <si>
    <t>DESPACHADO</t>
  </si>
  <si>
    <t>HOJA DE CONTROL</t>
  </si>
  <si>
    <t>OFICINA</t>
  </si>
  <si>
    <t>NOMBRE</t>
  </si>
  <si>
    <t>FIRMA</t>
  </si>
  <si>
    <t>FECHA Y HORA</t>
  </si>
  <si>
    <t>SUP.</t>
  </si>
  <si>
    <t>FIS.</t>
  </si>
  <si>
    <t>INVERSION DE ANTICIPO</t>
  </si>
  <si>
    <t>CON DOCUMENTO MARCAR</t>
  </si>
  <si>
    <t>NO CORRESPONDE MARCAR</t>
  </si>
  <si>
    <t>RECEPCION</t>
  </si>
  <si>
    <t>2</t>
  </si>
  <si>
    <t>%</t>
  </si>
  <si>
    <t>CERTIFICADO DE PAGO</t>
  </si>
  <si>
    <t>ACUMULADO</t>
  </si>
  <si>
    <t>NOMBRE COMPLETO</t>
  </si>
  <si>
    <t>CARGO A DESEMPEÑAR</t>
  </si>
  <si>
    <t>INGENIERO CIVIL</t>
  </si>
  <si>
    <t>FECHA DE INCORPORACIÓN</t>
  </si>
  <si>
    <t>MONTO</t>
  </si>
  <si>
    <t>P. UNIT.</t>
  </si>
  <si>
    <t>RETENCIÓN</t>
  </si>
  <si>
    <t>FORMACIÓN ACADEMICA</t>
  </si>
  <si>
    <t>"ANTICIPO No 1 - ABR./2016"</t>
  </si>
  <si>
    <t>FACT.</t>
  </si>
  <si>
    <t>(A)</t>
  </si>
  <si>
    <t>(B)</t>
  </si>
  <si>
    <t>(C)</t>
  </si>
  <si>
    <t>(D)</t>
  </si>
  <si>
    <t>(E)</t>
  </si>
  <si>
    <t>(F)</t>
  </si>
  <si>
    <t>(G)</t>
  </si>
  <si>
    <t>NIT</t>
  </si>
  <si>
    <t>PLANILLA DE AVANCE DE OBRA</t>
  </si>
  <si>
    <t>REPORTE FOTOGRÁFICO</t>
  </si>
  <si>
    <t>CONTROL TECNOLÓGICO DE LABORATORIO</t>
  </si>
  <si>
    <t>FOTOCOPIA DEL LIBRO DE ÓRDENES</t>
  </si>
  <si>
    <t>FORMULARIO DE REGISTRO DE BENEFICIARIO (S.I.G.E.P.)</t>
  </si>
  <si>
    <t>INFORME DE GESTIÓN DE CALIDAD</t>
  </si>
  <si>
    <t>FECHA FINAL</t>
  </si>
  <si>
    <t>DETALLE</t>
  </si>
  <si>
    <t>MONTO CAUCIONADO</t>
  </si>
  <si>
    <t>OBS.</t>
  </si>
  <si>
    <t>I</t>
  </si>
  <si>
    <t>A</t>
  </si>
  <si>
    <t>CARÁTULA DE IDENTIFICACIÓN</t>
  </si>
  <si>
    <t>B</t>
  </si>
  <si>
    <t>C</t>
  </si>
  <si>
    <t>D</t>
  </si>
  <si>
    <t>E</t>
  </si>
  <si>
    <t>F</t>
  </si>
  <si>
    <t>G</t>
  </si>
  <si>
    <t>H</t>
  </si>
  <si>
    <t>J</t>
  </si>
  <si>
    <t>VIGENTE</t>
  </si>
  <si>
    <t>RETENCION Y RESTITUCION POR RETRASO AL CRONOGRAMA DE OBRA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</si>
  <si>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</si>
  <si>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</si>
  <si>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</si>
  <si>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</si>
  <si>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</si>
  <si>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</si>
  <si>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</si>
  <si>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</si>
  <si>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</si>
  <si>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</si>
  <si>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SOLICITUD DE PAGO DE LA EMPRESA CONTRATISTA</t>
  </si>
  <si>
    <t>W</t>
  </si>
  <si>
    <t>X</t>
  </si>
  <si>
    <t>DESCRIPCIÓN</t>
  </si>
  <si>
    <t>PERIODO:</t>
  </si>
  <si>
    <t>RAZÓN SOCIAL</t>
  </si>
  <si>
    <t>BANCO UNIÓN S.A.</t>
  </si>
  <si>
    <t>TIPO DE CUENTA</t>
  </si>
  <si>
    <t>CUENTA CORRIENTE</t>
  </si>
  <si>
    <t>INFORMACIÓN DEL BENEFICIARIO - SIGMA</t>
  </si>
  <si>
    <t>DIRECCIÓN:</t>
  </si>
  <si>
    <t>CERTIFICADO DE INSCIRIPCIÓN A IMPUESTOS INTERNOS</t>
  </si>
  <si>
    <t>NUMERO DE IDENTIFICACIÓN TRIBUTARIA (N.I.T.)</t>
  </si>
  <si>
    <t>GARANTÍAS ADICIONALES DE OBRA</t>
  </si>
  <si>
    <t>ÓRDEN DE PROCEDER</t>
  </si>
  <si>
    <t>AVANCE FÍSICO (%)</t>
  </si>
  <si>
    <t>AVANCE FINANCIERO (%)</t>
  </si>
  <si>
    <t>El Fiscal del Obra ha tomado conocimiento de la presente Planilla de pago, estableciendo que en emision, revision y aprobacion. La Supervision ha aplicado la Normatividad prevista en los Contratos de obra y Supervision por lo que prosidimentalmente corresponde procesar su Pago.</t>
  </si>
  <si>
    <t>AVANCE FÍSICO</t>
  </si>
  <si>
    <t>CÁLCULO DE RETENCIÓN (10%)</t>
  </si>
  <si>
    <t>1</t>
  </si>
  <si>
    <t>3</t>
  </si>
  <si>
    <t>MONTO (PERIODO)</t>
  </si>
  <si>
    <t>MATERIALES PERMANENTES ALMACENADOS EN OBRA NO PERECIBLES</t>
  </si>
  <si>
    <t>DATOS DE LA FACTURA</t>
  </si>
  <si>
    <t>AUTORIZACIÓN</t>
  </si>
  <si>
    <t>TUBOS DE Ho Ao D.= 1.00 m</t>
  </si>
  <si>
    <t>MONTO (Bs)</t>
  </si>
  <si>
    <t>MONTO ($us)</t>
  </si>
  <si>
    <t>TASA CAMBIO</t>
  </si>
  <si>
    <t>RUBRO</t>
  </si>
  <si>
    <t>ÍTEM</t>
  </si>
  <si>
    <t>DATOS DEL PROVEEDOR</t>
  </si>
  <si>
    <t>DIRECCIÓN</t>
  </si>
  <si>
    <t>CIUDAD</t>
  </si>
  <si>
    <t>LADY MARIANA RIVERO COCA DE TRIGO</t>
  </si>
  <si>
    <t>COCHABAMBA</t>
  </si>
  <si>
    <t>TELÉFONO</t>
  </si>
  <si>
    <t>AV. INNOMINADA, B. ENTRE RÍOS</t>
  </si>
  <si>
    <t>LA PAZ</t>
  </si>
  <si>
    <t>IMPORTACIONES CESARINES S.R.L., SUCURSAL 5</t>
  </si>
  <si>
    <t>CALLE 24, NÚMERO 1787, ZONA CALACOTO</t>
  </si>
  <si>
    <t>BARRAS DE FIERRO CORRUGADO</t>
  </si>
  <si>
    <t>535 TUBOS Ho Ao</t>
  </si>
  <si>
    <t>497 TUBOS Ho Ao</t>
  </si>
  <si>
    <t>800 BARRAS 1/2*12</t>
  </si>
  <si>
    <t>1111 BARRAS 3/4*12</t>
  </si>
  <si>
    <t>4073 BARRAS 3/8*12</t>
  </si>
  <si>
    <t>2481 BARRAS 1/2*12</t>
  </si>
  <si>
    <t>1274 BARRAS 5/8*12</t>
  </si>
  <si>
    <t>TRUCKS - IV HERMANOS</t>
  </si>
  <si>
    <t>EL ALTO</t>
  </si>
  <si>
    <t>CALLE 6 DE JUNIO No 1204, ZONA ELIZARDO PÉREZ</t>
  </si>
  <si>
    <t>TRANS. DE BARRAS DE FIERRO CORRUGADO</t>
  </si>
  <si>
    <t>TRANSPORTE DE 60 TON. DE BARRAS DE FIERRO CORRUGADO</t>
  </si>
  <si>
    <t>TRANSPORTE DE 78767.77 KILOS DE BARRAS DE FIERRO CORRUGADO</t>
  </si>
  <si>
    <t>POR. DE PAGO (%)</t>
  </si>
  <si>
    <t>DESCUENTOS</t>
  </si>
  <si>
    <t>FABRICACIÓN DE TUBOS DE Ho Ao D.= 1.00 m</t>
  </si>
  <si>
    <t>COMPRA Y TRANSPORTE DE BARRAS DE FIERRO CORRUGADO</t>
  </si>
  <si>
    <t>1er PROGRAMA</t>
  </si>
  <si>
    <t>CRONOGRAMA</t>
  </si>
  <si>
    <t>TELÉFONO/ FAX/ CELULAR:</t>
  </si>
  <si>
    <t>"OCTUBRE/2017"</t>
  </si>
  <si>
    <t>m3*km</t>
  </si>
  <si>
    <t>DESPACHO/ DEVOLUCIÓN</t>
  </si>
  <si>
    <t>F-11</t>
  </si>
  <si>
    <t>EMPRESA ESTRATEGICA BOLIVIANA DE CONSTRUCCION Y CONSERVACION DE INFRAESTRUCTURA CIVIL</t>
  </si>
  <si>
    <t>ING. MAURICIO BEDOYA</t>
  </si>
  <si>
    <t>CD Nº 004/2019-OFC</t>
  </si>
  <si>
    <t>ABC No 818/19 GNT-SCT-OBR-TGN</t>
  </si>
  <si>
    <t>CONSTRUCCION Y REHABILITACION TRAMO CARRETERO VILLA MONTES - LA VERTIENTE - PALO MARCADO</t>
  </si>
  <si>
    <t>REGIONAL DE TARIJA</t>
  </si>
  <si>
    <t>SUPERVISOR DE OBRA</t>
  </si>
  <si>
    <t>FISCAL DE OBRA</t>
  </si>
  <si>
    <t>GERENTE REGIONAL (A.B.C.)</t>
  </si>
  <si>
    <t>ACUMULADO ANTERIOR:</t>
  </si>
  <si>
    <t>ACUMULADO ACTUAL:</t>
  </si>
  <si>
    <t>UD.</t>
  </si>
  <si>
    <t>CONTRATO ADMINISTRATIVO DE OBRA</t>
  </si>
  <si>
    <t>DESBROCE, DESTRONQUE Y LIMPIEZA</t>
  </si>
  <si>
    <t>ha</t>
  </si>
  <si>
    <t>PAVIMENTACION</t>
  </si>
  <si>
    <t xml:space="preserve">IMPRIMACION BITUMINOSA CALZADA Y BERMA -EJECUCION               </t>
  </si>
  <si>
    <t>RECONFORMACION DE CAPA BASE - CALZADA (E=20 CM)</t>
  </si>
  <si>
    <t>RECONFORMACION DE CAPA BASE - BERMAS (E=20 CM)</t>
  </si>
  <si>
    <t>TRANSPORTE DE CAPA BASE REMOVIDA DMT 12.70 KM</t>
  </si>
  <si>
    <t>REPOSICION DE CAPA BASE GRANULAR (CALZADA Y BERMAS)</t>
  </si>
  <si>
    <t>CONCRETO ASFALTICO CON POLIMEROS CALZADA - EJECUCION</t>
  </si>
  <si>
    <t xml:space="preserve">SUMINISTRO DE ASF. DILUIDO/EMULSION P/IMPRIMACION    </t>
  </si>
  <si>
    <t>SUMINISTRO DE CEMENTO ASFALTICO MODIFICADO C/ POLIMEROS P/CALZADA</t>
  </si>
  <si>
    <t>TRANSPORTE DE AGREGADOS PARA CARPETA ASFALTICA</t>
  </si>
  <si>
    <t>TRANSPORTE DE CAPA BASE (PUESTO UNO) DMT=29.30 KM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</si>
  <si>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</si>
  <si>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</si>
  <si>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</si>
  <si>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</si>
  <si>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</si>
  <si>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</si>
  <si>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</si>
  <si>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</si>
  <si>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10</t>
  </si>
  <si>
    <t xml:space="preserve">  11</t>
  </si>
  <si>
    <t>m2</t>
  </si>
  <si>
    <t>m3</t>
  </si>
  <si>
    <t>lts</t>
  </si>
  <si>
    <t>ton.</t>
  </si>
  <si>
    <t>REHABILITACION Y MANTENIMIENTO</t>
  </si>
  <si>
    <t xml:space="preserve">  12</t>
  </si>
  <si>
    <t xml:space="preserve">  13</t>
  </si>
  <si>
    <t xml:space="preserve">  14</t>
  </si>
  <si>
    <t xml:space="preserve">  15</t>
  </si>
  <si>
    <t xml:space="preserve">  16</t>
  </si>
  <si>
    <t xml:space="preserve">  17</t>
  </si>
  <si>
    <t>SELLO DE FISURAS Y GRIETAS</t>
  </si>
  <si>
    <t>BACHEO SUPERFICIAL (E=5 CM)</t>
  </si>
  <si>
    <t>SUMINISTRO DE CEMENTO ASFALTICO CONVENCIONAL P/SELLO DE GRIETAS</t>
  </si>
  <si>
    <t>SUMINISTRO DE CEMENTO ASFALTICO CONVENCIONAL P/BACHEOS</t>
  </si>
  <si>
    <t>SELLO DOBLE SLURRY ESPESOR 12 MM</t>
  </si>
  <si>
    <t>SELLO SLURRY ESPESOR 6 MM (BERMAS)</t>
  </si>
  <si>
    <t>m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</si>
  <si>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</si>
  <si>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</si>
  <si>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</si>
  <si>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</si>
  <si>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</si>
  <si>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</si>
  <si>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</si>
  <si>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</si>
  <si>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</si>
  <si>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</si>
  <si>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</si>
  <si>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</si>
  <si>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</si>
  <si>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</si>
  <si>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</si>
  <si>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</si>
  <si>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</si>
  <si>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</si>
  <si>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</si>
  <si>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</si>
  <si>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</si>
  <si>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</si>
  <si>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</si>
  <si>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</si>
  <si>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</si>
  <si>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</si>
  <si>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</si>
  <si>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</si>
  <si>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</si>
  <si>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</si>
  <si>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</si>
  <si>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</si>
  <si>
    <t xml:space="preserve">  50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</si>
  <si>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</si>
  <si>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</si>
  <si>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</si>
  <si>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</si>
  <si>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</si>
  <si>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</si>
  <si>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</si>
  <si>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>DESBROCE Y DESTRONQUE</t>
  </si>
  <si>
    <t>EXCAVACION PARA ESTRUCTURAS MENOSRES Y ALCANTARILLAS</t>
  </si>
  <si>
    <t>RELLENO ESTRUCTURAL</t>
  </si>
  <si>
    <t>HORMIGON SIMPLE TIPO "A" PARA OBRAS DE DRENAJE MENOR (FCK=210 KG/CM2)</t>
  </si>
  <si>
    <t>ACERO ESTRUCTURAL (FY=4200 KG/M2)</t>
  </si>
  <si>
    <t>HORMIGON SIMPLE TIPO "B" PARA OBRAS DE DRENAJE MENOR (FCK=180 KG/CM2)</t>
  </si>
  <si>
    <t>PROVISION Y COLOCCION TUBERIA DE H°A° D=1000 MM</t>
  </si>
  <si>
    <t>HORMIGON SIMPLE TIPO "E" PARA OBRAS DE DRENAJE MENOR (FCK=110 KG/CM2)</t>
  </si>
  <si>
    <t>CUNETA LATERAL DE CORTE, REVESTIDA DE H°S° TIPO "C" (FCK=160 KG/CM2)</t>
  </si>
  <si>
    <t>CUNETA DE PIE DE TERRAPLEN H°S° TIPO "C" (FCK=160 KG/CM2)</t>
  </si>
  <si>
    <t>CUNETA EN BANQUINA EN CORTE Y TERRAPLEN H°S° TIPO "C" (FCK=160 KG/CM2)</t>
  </si>
  <si>
    <t>ZANJAS DE CORONAMIENTO DE H°S° TIPO "C" MENOR (FCK=160 KG/CM2)</t>
  </si>
  <si>
    <t>CORDON CUNETA H°S° TIPO C (FCK=160 KG/CM2)</t>
  </si>
  <si>
    <t>CUNETAS FALTANTES H°S° TIPO "C" (FCK=160 KG/CM2)</t>
  </si>
  <si>
    <t xml:space="preserve">SUBDREN LONGITUDINAL, INCLUYE EXCAVACION     </t>
  </si>
  <si>
    <t>PROVISION Y COLOCADO DE ALCANTARILLA ARMCO GALVANIZADA D=1.0 M E= 2 MM.</t>
  </si>
  <si>
    <t>EXCAVACION DE ENCAUCES Y CANALIZACIONES</t>
  </si>
  <si>
    <t xml:space="preserve">ESCOLLERADO CON PIEDRA ACOMODADA (E=0.20 M)           </t>
  </si>
  <si>
    <t>GAVIONES TIPO CAJON PARA OBRAS COMPLEMENTARIAS</t>
  </si>
  <si>
    <t>GAVIONES TIPO COLCHON PARA OBRAS COMPLEMENTARIAS 6X2X3</t>
  </si>
  <si>
    <t xml:space="preserve">CAPA DRENANTE                          </t>
  </si>
  <si>
    <t xml:space="preserve">ZAMPEADO DE PIEDRA C/MORTERO CEMENTO (E=0.30 M)       </t>
  </si>
  <si>
    <t xml:space="preserve">ESCOLLERADO CON PIEDRA ACOMODADA (E=0.60 M)           </t>
  </si>
  <si>
    <t>RELLENO Y COMPACTADO PARA OBRAS DE DRENAJE MENOR</t>
  </si>
  <si>
    <t>PROTECCIÓN DE TALUDES CON GEOMEMBRANA</t>
  </si>
  <si>
    <t>GEOTEXTIL 200</t>
  </si>
  <si>
    <t>GEOTEXTIL 150</t>
  </si>
  <si>
    <t>CONFORMACION DE SUELO CEMENTO</t>
  </si>
  <si>
    <t xml:space="preserve">TUBOS DE DRENAJE PVC  D=4"                             </t>
  </si>
  <si>
    <t>DEMOLICION DE ESTRUCTURAS DE HORMIGON SIMPLE</t>
  </si>
  <si>
    <t>DEMOLICION DE ESTRUCTURAS DE HORMIGON ARMADO</t>
  </si>
  <si>
    <t>DEMOLICION DE ESTRUCTURAS DE HORMIGON CICLOPEO</t>
  </si>
  <si>
    <t>DEMOLICION DE ESTRUCTURAS DE MAMPOSTERIA DE PIEDRA</t>
  </si>
  <si>
    <t>DEMOLICION DE ESTRUCTURAS DE ZAMPEADO DE PIEDRA</t>
  </si>
  <si>
    <t>REMOCION DE PAVIMENTO</t>
  </si>
  <si>
    <t>REMOCION DE ALCANTARILLA ARMCO GALVANIZADA D=1.0 E=2MM</t>
  </si>
  <si>
    <t>SELLADO DE JUNTAS Y GRIETAS CON MATERIAL BITUMINOSO E=15 MM</t>
  </si>
  <si>
    <t>RETIRO DE ESCOMBROS SOBREACARREO PARA D&gt;300 M</t>
  </si>
  <si>
    <t>kg</t>
  </si>
  <si>
    <t>SEÑALIZACION Y SEGURIDAD VIAL</t>
  </si>
  <si>
    <t xml:space="preserve">  58</t>
  </si>
  <si>
    <t xml:space="preserve">  59</t>
  </si>
  <si>
    <t xml:space="preserve">  60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</si>
  <si>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</si>
  <si>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</si>
  <si>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</si>
  <si>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</si>
  <si>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</si>
  <si>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</si>
  <si>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</si>
  <si>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</si>
  <si>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</si>
  <si>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70</t>
  </si>
  <si>
    <t xml:space="preserve">  71</t>
  </si>
  <si>
    <t xml:space="preserve">  72</t>
  </si>
  <si>
    <t xml:space="preserve">  73</t>
  </si>
  <si>
    <t xml:space="preserve">DEFENSAS LATERALES METALICAS, INCLUYE TERMINALES     </t>
  </si>
  <si>
    <t>PINTADO DE LA SUPERFICIE DE RODADURA 0.12 M DE ANCHO</t>
  </si>
  <si>
    <t>PINTADO DE LA SUPERFICIE DE RODADURA 0.15 M DE ANCHO</t>
  </si>
  <si>
    <t>SEÑALIZACION HORIZONTAL CON SIMBOLOS Y LETRAS</t>
  </si>
  <si>
    <t xml:space="preserve">SENAL PREVENTIVA CUADRANGULAR (0.6 X 0.6 M)        </t>
  </si>
  <si>
    <t>SENAL REGLAMENTARIA OCTOGONAL "PARE" 0.6 M DE ALTURA</t>
  </si>
  <si>
    <t xml:space="preserve">SENAL REGLAMENTARIA TRIANGULAR "CEDA" 1.20 M DE LADO  </t>
  </si>
  <si>
    <t xml:space="preserve">SENAL REGLAMENTARIA (0.60 X 0.90 M)        </t>
  </si>
  <si>
    <t xml:space="preserve">SENAL INFORMATIVA  DE DESTINO 2.20 X 1.10M                </t>
  </si>
  <si>
    <t xml:space="preserve">SENAL INFORMATIVA  DE DESTINO 2.20 X 0.60M                </t>
  </si>
  <si>
    <t xml:space="preserve">SENAL INFORMATIVA  DE DESTINO 2.40 X 1.10M                </t>
  </si>
  <si>
    <t xml:space="preserve">SENAL INFORMATIVA  DE DESTINO 2.80 X 1.10M                </t>
  </si>
  <si>
    <t xml:space="preserve">SENAL INFORMATIVA  DE DESTINO 1.60X1.10M                </t>
  </si>
  <si>
    <t xml:space="preserve">SENAL INFORMATIVA  DE SERVICIO (0.50X0.50 M) </t>
  </si>
  <si>
    <t xml:space="preserve">TACHAS REFLECTIVAS BIDIRECCIONALES                    </t>
  </si>
  <si>
    <t>REMOCION DE SEÑALIZACION VERTICAL</t>
  </si>
  <si>
    <t>ud</t>
  </si>
  <si>
    <t xml:space="preserve">  74</t>
  </si>
  <si>
    <t>gl</t>
  </si>
  <si>
    <t>SERVICIOS PARA EL INGENIERO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</si>
  <si>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</si>
  <si>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</si>
  <si>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</si>
  <si>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</si>
  <si>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</si>
  <si>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80</t>
  </si>
  <si>
    <t xml:space="preserve">SERVICIO DE ALIMENTACION                             </t>
  </si>
  <si>
    <t>PROVISION DE VAGONETA DOBLE TRACCION</t>
  </si>
  <si>
    <t xml:space="preserve">PROVISION DE CAMIONETA DOBLE TRACCION, CABINA DOBLE </t>
  </si>
  <si>
    <t xml:space="preserve">MANTENIMIENTO, LUBRICANTES Y COMBUSTIBLE             </t>
  </si>
  <si>
    <t>ALQUILER DE OFICINAS  VIVIENDAS Y OTRAS INSTALACIONES</t>
  </si>
  <si>
    <t>GRUPO ELECTROGENO</t>
  </si>
  <si>
    <t>h*d</t>
  </si>
  <si>
    <t>v*m</t>
  </si>
  <si>
    <t>m2*m</t>
  </si>
  <si>
    <t>ud*dia</t>
  </si>
  <si>
    <t>ESPECIALISTA EN DRENAJE VIAL E HIDROLOGIA</t>
  </si>
  <si>
    <t>ESPECIALISTA AMBIENTAL</t>
  </si>
  <si>
    <t>MAURICIO BEDOYA ANTEZANA</t>
  </si>
  <si>
    <t>SALDO A DEVOLVER</t>
  </si>
  <si>
    <t>PERIODO DE CERTIFICACION</t>
  </si>
  <si>
    <t>PROYECTO</t>
  </si>
  <si>
    <t>RUTA</t>
  </si>
  <si>
    <t>MONTO DEL CONTRATO ADMINISTRATIVO DE OBRA (C.O.)</t>
  </si>
  <si>
    <t>LONGITUD</t>
  </si>
  <si>
    <t>ORGANISMO CONTRATANTE</t>
  </si>
  <si>
    <t>ORGANISMO FINANCIADOR</t>
  </si>
  <si>
    <t>PROCESO DE CONTRATACION</t>
  </si>
  <si>
    <t>RESOLUCION ADMINISTRATIVA DE ADJUDICACION</t>
  </si>
  <si>
    <t>TIEMPO TRANSCURRIDO</t>
  </si>
  <si>
    <t>EMPRESA CONTRATISTA</t>
  </si>
  <si>
    <t>EMPRESA SUPERVISORA</t>
  </si>
  <si>
    <t>EMPRESA FISCALIZADORA</t>
  </si>
  <si>
    <t>LIQUIDO PAGABLE (periodo)</t>
  </si>
  <si>
    <t>CRONOGRAMA DE OBRA</t>
  </si>
  <si>
    <t>MONTO (cronograma de obra vigente)</t>
  </si>
  <si>
    <t>CRONOGRAMA DE OBRA VIGENTE</t>
  </si>
  <si>
    <t>CRONOGRAMA DE OBRA VIGENTE Vs AVANCE DE OBRA</t>
  </si>
  <si>
    <t>AVANCE FISICO</t>
  </si>
  <si>
    <t>AVENIDA BRASIL No 1636; ZONA MIRAFLORES (La Paz; Bolivia)</t>
  </si>
  <si>
    <t>(591-2) 2244424; (591-2) 2188100</t>
  </si>
  <si>
    <t>SALDO DEL AVANCE FISICO DE OBRA</t>
  </si>
  <si>
    <t>CESAR GUSTAVO PARIS VELASCO</t>
  </si>
  <si>
    <t xml:space="preserve">MONTO ACTUALIZADO DEL CONTRATO DE OBRA </t>
  </si>
  <si>
    <t>MULTAS Y PENALIDADES</t>
  </si>
  <si>
    <t>CONCLUSION DE OBRA (contrato administrativo)</t>
  </si>
  <si>
    <t>CONCLUSION DE OBRA (contrato modificatorio No 01)</t>
  </si>
  <si>
    <t>DEVOLUCION DEL ANTICIPO</t>
  </si>
  <si>
    <t>AVANCE FISICO DE OBRA (acumulado actual)</t>
  </si>
  <si>
    <t>AVANCE FISICO DE OBRA (periodo)</t>
  </si>
  <si>
    <t>AVANCE FISICO DE OBRA (acumulado anterior)</t>
  </si>
  <si>
    <t>MULTAS Y PENALIDADES (periodo)</t>
  </si>
  <si>
    <t>LIQUIDO PAGABLE</t>
  </si>
  <si>
    <t>RESUMEN DEL ANTICIPO</t>
  </si>
  <si>
    <t>DEVOLUCION DEL ANTICIPO (periodo)</t>
  </si>
  <si>
    <t>MONTO DEVOLUCION DEL ANTICIPO (acumulado actual)</t>
  </si>
  <si>
    <t>MONTO DEVOLUCION DEL ANTICIPO (periodo)</t>
  </si>
  <si>
    <t>MONTO DEVOLUCION DEL ANTICIPO (acumulado anterior)</t>
  </si>
  <si>
    <t>DOCUMENTOS DE GARANTÍA</t>
  </si>
  <si>
    <t>PERSONAL TÉCNICO CLAVE DEL PROYECTO</t>
  </si>
  <si>
    <t>PLAZO DE CONCLUSION DE OBRA (contrato adm. de obra)</t>
  </si>
  <si>
    <t>TESORO GENERAL DE LA NACION (70%) - GOBIERNO AUTONOMO REGIONAL DEL CHACO (30%)</t>
  </si>
  <si>
    <t>Y</t>
  </si>
  <si>
    <t>Z</t>
  </si>
  <si>
    <t>CONTRATO ADMINISTRATIVO DE OBRA (C.A.O.)</t>
  </si>
  <si>
    <t>ABC No 341/20 GTJ-MOD-TGN</t>
  </si>
  <si>
    <t>CONTRATO MODIFICATORIO DE OBRA No 01 (C.M.O. No 01)</t>
  </si>
  <si>
    <t>CRONOGRAMA MENSUAL FÍSICO - FINANCIERO DE OBRA</t>
  </si>
  <si>
    <t>No CUENTA</t>
  </si>
  <si>
    <t>CANTIDAD</t>
  </si>
  <si>
    <t>AREA</t>
  </si>
  <si>
    <t>LARGO</t>
  </si>
  <si>
    <t>ANCHO</t>
  </si>
  <si>
    <t>KM</t>
  </si>
  <si>
    <t>VOLUMEN*DISTANCIA</t>
  </si>
  <si>
    <t>ACCESO AL AREA INDUSTRIAL</t>
  </si>
  <si>
    <t>D.M.T.</t>
  </si>
  <si>
    <t>UBICACIÓN DEL AREA INDUSTRIAL</t>
  </si>
  <si>
    <t>VOLUMEN</t>
  </si>
  <si>
    <t>BASE</t>
  </si>
  <si>
    <t>INSTALACIONES DE VIVIENDA PARA EL PERSONAL DE LA SUPERVISION Y FISCALIZACION</t>
  </si>
  <si>
    <t>SALDO</t>
  </si>
  <si>
    <t>FALTA DOCUMENTO</t>
  </si>
  <si>
    <t>.</t>
  </si>
  <si>
    <t>TGNEBC-G22D-1-19</t>
  </si>
  <si>
    <t>RESOLUCION DE ADJUDICACION DEL CONTRATO ADMINISTRATIVO DE OBRA</t>
  </si>
  <si>
    <t>3987069001 (MONEDA NACIONAL)</t>
  </si>
  <si>
    <t>RESUMEN DE LA RETENCIÓN DEL 7% POR CUMPLIMIENTO DE CONTRATO</t>
  </si>
  <si>
    <t>MONTO RETENCIÓN DEL 7% POR CUMPLIMIENTO DE CONTRATO (acumulado actual)</t>
  </si>
  <si>
    <t>MONTO RETENCIÓN DEL 7% POR CUMPLIMIENTO DE CONTRATO (periodo)</t>
  </si>
  <si>
    <t>MONTO RETENCIÓN DEL 7% POR CUMPLIMIENTO DE CONTRATO (acumulado anterior)</t>
  </si>
  <si>
    <t>RESUMEN PORCENTUAL DEL AVANCE FISICO- FINANCIERO</t>
  </si>
  <si>
    <t>RETENCIÓN Y RESTITUCIÓN/ RETRASO AL CRONOGRAMA DE OBRA (periodo)</t>
  </si>
  <si>
    <t>RETENCIÓN DEL 7% POR CUMPLIMIENTO DE CONTRATO (periodo)</t>
  </si>
  <si>
    <t>RETENCIÓN DEL 7% POR CUMPLIMIENTO DE CONTRATO</t>
  </si>
  <si>
    <t>AMPLIACIÓN DE OBRA (contrato mod. No 01)</t>
  </si>
  <si>
    <t>GLOBAL</t>
  </si>
  <si>
    <t>PROGRAMA DE FACTORES AMBIENTALES</t>
  </si>
  <si>
    <t>Monitoreo de factor Agua</t>
  </si>
  <si>
    <t>Monitoreo de factor Aire</t>
  </si>
  <si>
    <t>Monitoreo de factor ruido</t>
  </si>
  <si>
    <t>Monitoreo de factor Gases</t>
  </si>
  <si>
    <t>PROGRAMA DE REVEGETACION</t>
  </si>
  <si>
    <t>Revegetacion con especies Nativas Arboreas</t>
  </si>
  <si>
    <t>Revegetacion de Taludes</t>
  </si>
  <si>
    <t>Restauracion de Areas Intervenidas</t>
  </si>
  <si>
    <t>Forestacion</t>
  </si>
  <si>
    <t>PROGRAMA DE RESIDUOS SOLIDOS</t>
  </si>
  <si>
    <t>Basureros</t>
  </si>
  <si>
    <t>Contenedores</t>
  </si>
  <si>
    <t xml:space="preserve">Disposicion final de residuos </t>
  </si>
  <si>
    <t>PROGRAMA DE SEÑALIZACION</t>
  </si>
  <si>
    <t>Señalizacion temporal durante la construccion</t>
  </si>
  <si>
    <t>Señalizacion Ambiental Definitiva</t>
  </si>
  <si>
    <t>PROGRAMA DE RELACIONAMIENTO COMUNITARIO</t>
  </si>
  <si>
    <t>Taller Informativo</t>
  </si>
  <si>
    <t>Cartilla de reglamento interno</t>
  </si>
  <si>
    <t>Manual de Gestion Ambiental</t>
  </si>
  <si>
    <t>PROGRAMA DE REPOSICIONES</t>
  </si>
  <si>
    <t>Reposicion de servicios (Daños a terceros)</t>
  </si>
  <si>
    <t>MONITOREO ARQUEOLÓGICO Y HALLAZGOS FORTUITOS</t>
  </si>
  <si>
    <t>Monitoreo Arqueologico y Hallazgos Fortuitos</t>
  </si>
  <si>
    <t>CONTINGENCIAS AMBIENTALES</t>
  </si>
  <si>
    <t>AVANCE MENSUAL</t>
  </si>
  <si>
    <t>contingencias ambientales</t>
  </si>
  <si>
    <t>TESORO GENERAL DE NACIÓN</t>
  </si>
  <si>
    <t>TGNEBC-G22E-1-19</t>
  </si>
  <si>
    <t>BONO DE GARANTIA DE CORRECTA INVERSIÓN DE ANTICIPO</t>
  </si>
  <si>
    <t>ESPECIALISTA EN CARRETERAS Y PAVIMENTOS</t>
  </si>
  <si>
    <t>HERNÁN VASQUEZ IRIARTE</t>
  </si>
  <si>
    <t>ESPECIALISTA EN ESTRUCTURAS Y CONTROL DE CALIDAD</t>
  </si>
  <si>
    <t>JORGE TELLEZ PINO</t>
  </si>
  <si>
    <t>ESPECILISTA EN GEOTÉCNICA, SUELOS Y MATERIALES</t>
  </si>
  <si>
    <t>CASIANO ÑUNEZ ALAVE</t>
  </si>
  <si>
    <t>INGENIERA INDUSTRIAL</t>
  </si>
  <si>
    <t>MAESTRÍA EN MEDIO AMBIENTE</t>
  </si>
  <si>
    <t>ENTIDAD FINANCIERA</t>
  </si>
  <si>
    <t>km 18+500 al km 20+500; IZQUIERDO/ DERECHO</t>
  </si>
  <si>
    <t>km 29+000 al km 33+000; IZQUIERDO/ DERECHO</t>
  </si>
  <si>
    <t>km 39+000 al km 45+000; IZQUIERDO/ DERECHO</t>
  </si>
  <si>
    <t>ING. MARCO ANTONIO ORTIZ TAPIA</t>
  </si>
  <si>
    <t>km 26+500 al km 28+000; IZQUIERDO/ DERECHO</t>
  </si>
  <si>
    <t>QUINIENTOS SESENTA Y OCHO MIL CIENTO SETENTA Y OCHO 55/100 BOLIVIANOS</t>
  </si>
  <si>
    <t>SUBTOTAL</t>
  </si>
  <si>
    <t xml:space="preserve"> TOTAL</t>
  </si>
  <si>
    <t>ING. FRANZ REYNALDO SALAZAR MARTINEZ</t>
  </si>
  <si>
    <t>ING. HERLAN RENÉ RAMOS ESTRADA</t>
  </si>
  <si>
    <t>AMPLIACIÓN DE OBRA (contrato modificatorio No 2; COVID-19)</t>
  </si>
  <si>
    <t>CONCLUSIÓN DE OBRA (contrato modificatorio No 2; COVID-19)</t>
  </si>
  <si>
    <t>JHOVANA CESPEDES BALDERRAMA</t>
  </si>
  <si>
    <t>TGNEBC-G22F-1-19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</si>
</sst>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8">
    <numFmt numFmtId="164" formatCode="_-* #,##0.00_-;\-* #,##0.00_-;_-* &quot;-&quot;??_-;_-@_-"/>
    <numFmt numFmtId="165" formatCode="_ * #,##0.00_ ;_ * \-#,##0.00_ ;_ * &quot;-&quot;??_ ;_ @_ "/>
    <numFmt numFmtId="166" formatCode="#,##0.00\ &quot;Bs&quot;"/>
    <numFmt numFmtId="167" formatCode="&quot;DEL &quot;dd/mm/yyyy"/>
    <numFmt numFmtId="168" formatCode="&quot;AL &quot;dd/mm/yyyy"/>
    <numFmt numFmtId="169" formatCode="_-* #,##0.00\ _$_-;\-* #,##0.00\ _$_-;_-* &quot;-&quot;??\ _$_-;_-@_-"/>
    <numFmt numFmtId="170" formatCode="_ * #,##0_ ;_ * \-#,##0_ ;_ * &quot;-&quot;??_ ;_ @_ "/>
    <numFmt numFmtId="171" formatCode="#,##0.00\ &quot;m3&quot;"/>
    <numFmt numFmtId="172" formatCode="0\+000.00"/>
    <numFmt numFmtId="173" formatCode="0.00_ "/>
    <numFmt numFmtId="174" formatCode="#,##0.00\ &quot;-&quot;"/>
    <numFmt numFmtId="175" formatCode="dd/mmm/yyyy"/>
    <numFmt numFmtId="176" formatCode="dd/mmm/yyyy;@"/>
    <numFmt numFmtId="177" formatCode="&quot;DEL &quot;dd/mmm/yyyy"/>
    <numFmt numFmtId="178" formatCode="&quot; AL &quot;dd/mmm/yyyy"/>
    <numFmt numFmtId="179" formatCode="#,##0.00\ &quot;$us&quot;"/>
    <numFmt numFmtId="180" formatCode="General\ &quot;DÍAS CALENDARIO&quot;"/>
    <numFmt numFmtId="181" formatCode="&quot;CERTIFICADO DE PAGO No &quot;General"/>
    <numFmt numFmtId="182" formatCode="General\ &quot; - &quot;"/>
    <numFmt numFmtId="183" formatCode="&quot;MONTO DE CONTRATO ORIGINAL : &quot;#,##0.00\ &quot;$&quot;"/>
    <numFmt numFmtId="184" formatCode="General\ &quot;DIAS CALENDARIO&quot;\ "/>
    <numFmt numFmtId="185" formatCode="0.0000%"/>
    <numFmt numFmtId="186" formatCode="#,##0.00\ &quot;km&quot;"/>
    <numFmt numFmtId="187" formatCode="[$$-340A]\ #,##0.00;\-[$$-340A]\ #,##0.00"/>
    <numFmt numFmtId="188" formatCode="0_);[Red]\(0\)"/>
    <numFmt numFmtId="189" formatCode="&quot;MONTO TOTAL ANTICIPO : &quot;#,##0.00\ &quot;$us&quot;"/>
    <numFmt numFmtId="190" formatCode="General\ &quot;- &quot;"/>
    <numFmt numFmtId="191" formatCode="#,##0.00\ &quot;Bs&quot;\ "/>
    <numFmt numFmtId="192" formatCode="#,##0.00\ &quot;Bs/ $us&quot;\ "/>
    <numFmt numFmtId="193" formatCode="#,##0.00\ &quot;$us&quot;\ "/>
    <numFmt numFmtId="194" formatCode="0.000%"/>
    <numFmt numFmtId="195" formatCode="&quot;CERTIFICADO DE PAGO No &quot;00"/>
    <numFmt numFmtId="196" formatCode="&quot;(&quot;0.00%&quot;)&quot;"/>
    <numFmt numFmtId="197" formatCode="dd/mmmm/yyyy"/>
    <numFmt numFmtId="198" formatCode="#,##0.00\ &quot;ha&quot;"/>
    <numFmt numFmtId="199" formatCode="00\+000"/>
    <numFmt numFmtId="200" formatCode="#,##0.00\ &quot;m&quot;"/>
    <numFmt numFmtId="201" formatCode="#,##0.00\ &quot;m2&quot;"/>
    <numFmt numFmtId="202" formatCode="&quot;CERTIFICADO DE PAGO No &quot;0"/>
    <numFmt numFmtId="203" formatCode="&quot;PLANILLA DE AVANCE FISICO DE OBRA No &quot;0"/>
    <numFmt numFmtId="204" formatCode="#,##0.00\ &quot;m3*km&quot;"/>
    <numFmt numFmtId="205" formatCode="#,##0.00\ &quot;m2*m&quot;"/>
    <numFmt numFmtId="206" formatCode="#,##0.00\ &quot;Bs (anticipo)&quot;"/>
    <numFmt numFmtId="207" formatCode="#,##0.00\ &quot;Bs (retención del 7%)&quot;"/>
    <numFmt numFmtId="208" formatCode="General\ &quot;días calendario&quot;"/>
    <numFmt numFmtId="209" formatCode="#,##0.00\ &quot;gl&quot;"/>
    <numFmt numFmtId="210" formatCode="#,##0.000\ &quot;gl&quot;"/>
    <numFmt numFmtId="211" formatCode="&quot;CERT. DE PAGO No &quot;0"/>
  </numFmts>
  <fonts count="5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.5"/>
      <name val="MS Sans Serif"/>
      <family val="2"/>
    </font>
    <font>
      <u/>
      <sz val="10"/>
      <name val="Times New Roman"/>
      <family val="1"/>
    </font>
    <font>
      <b/>
      <u/>
      <sz val="12"/>
      <color indexed="8"/>
      <name val="Times New Roman"/>
      <family val="1"/>
    </font>
    <font>
      <b/>
      <u/>
      <sz val="12"/>
      <name val="Times New Roman"/>
      <family val="1"/>
    </font>
    <font>
      <b/>
      <u val="double"/>
      <sz val="16"/>
      <color indexed="8"/>
      <name val="Times New Roman"/>
      <family val="1"/>
    </font>
    <font>
      <u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u/>
      <sz val="11"/>
      <name val="Times New Roman"/>
      <family val="1"/>
    </font>
    <font>
      <b/>
      <u val="double"/>
      <sz val="13"/>
      <name val="Times New Roman"/>
      <family val="1"/>
    </font>
    <font>
      <b/>
      <sz val="9"/>
      <name val="Times New Roman"/>
      <family val="1"/>
    </font>
    <font>
      <u/>
      <sz val="10"/>
      <color theme="1"/>
      <name val="Times New Roman"/>
      <family val="2"/>
    </font>
    <font>
      <u/>
      <sz val="11"/>
      <name val="Times New Roman"/>
      <family val="1"/>
    </font>
    <font>
      <u/>
      <sz val="11"/>
      <color theme="1"/>
      <name val="Times New Roman"/>
      <family val="1"/>
    </font>
    <font>
      <u/>
      <sz val="11"/>
      <color theme="0"/>
      <name val="Times New Roman"/>
      <family val="1"/>
    </font>
    <font>
      <b/>
      <i/>
      <sz val="11"/>
      <name val="Times New Roman"/>
      <family val="1"/>
    </font>
    <font>
      <sz val="11"/>
      <color theme="0"/>
      <name val="Times New Roman"/>
      <family val="1"/>
    </font>
    <font>
      <b/>
      <u val="double"/>
      <sz val="11"/>
      <name val="Times New Roman"/>
      <family val="1"/>
    </font>
    <font>
      <b/>
      <sz val="7"/>
      <color indexed="8"/>
      <name val="Times New Roman"/>
      <family val="1"/>
    </font>
    <font>
      <b/>
      <sz val="7"/>
      <name val="Times New Roman"/>
      <family val="1"/>
    </font>
    <font>
      <b/>
      <u val="double"/>
      <sz val="15"/>
      <color theme="1"/>
      <name val="Times New Roman"/>
      <family val="1"/>
    </font>
    <font>
      <b/>
      <u/>
      <sz val="13"/>
      <name val="Times New Roman"/>
      <family val="1"/>
    </font>
    <font>
      <sz val="9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 val="double"/>
      <sz val="15"/>
      <name val="Times New Roman"/>
      <family val="1"/>
    </font>
    <font>
      <b/>
      <u/>
      <sz val="13"/>
      <color indexed="8"/>
      <name val="Times New Roman"/>
      <family val="1"/>
    </font>
    <font>
      <u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0"/>
      <name val="Times New Roman"/>
      <family val="1"/>
    </font>
    <font>
      <u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6">
    <xf numFmtId="0" fontId="0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" fillId="0" borderId="0"/>
    <xf numFmtId="0" fontId="2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33">
    <xf numFmtId="0" fontId="0" fillId="0" borderId="0" xfId="0"/>
    <xf numFmtId="0" fontId="13" fillId="0" borderId="14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3" fillId="0" borderId="13" xfId="2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5" fillId="0" borderId="10" xfId="2" applyFont="1" applyFill="1" applyBorder="1" applyAlignment="1">
      <alignment horizontal="right" vertical="center" wrapText="1"/>
    </xf>
    <xf numFmtId="0" fontId="13" fillId="0" borderId="12" xfId="2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3" fillId="0" borderId="11" xfId="2" applyFont="1" applyFill="1" applyBorder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vertical="center" wrapText="1"/>
    </xf>
    <xf numFmtId="0" fontId="10" fillId="0" borderId="7" xfId="2" applyFont="1" applyFill="1" applyBorder="1" applyAlignment="1">
      <alignment vertical="center" wrapText="1"/>
    </xf>
    <xf numFmtId="0" fontId="10" fillId="0" borderId="8" xfId="2" applyFont="1" applyFill="1" applyBorder="1" applyAlignment="1">
      <alignment vertical="center" wrapText="1"/>
    </xf>
    <xf numFmtId="0" fontId="9" fillId="0" borderId="4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9" fillId="0" borderId="14" xfId="2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6" fillId="0" borderId="9" xfId="2" applyFont="1" applyFill="1" applyBorder="1" applyAlignment="1">
      <alignment horizontal="left" vertical="center" wrapText="1"/>
    </xf>
    <xf numFmtId="10" fontId="5" fillId="0" borderId="10" xfId="1" applyNumberFormat="1" applyFont="1" applyFill="1" applyBorder="1" applyAlignment="1">
      <alignment horizontal="right" vertical="center" wrapText="1"/>
    </xf>
    <xf numFmtId="4" fontId="21" fillId="0" borderId="10" xfId="2" applyNumberFormat="1" applyFont="1" applyFill="1" applyBorder="1" applyAlignment="1">
      <alignment horizontal="justify"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179" fontId="20" fillId="0" borderId="3" xfId="0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0" fillId="0" borderId="3" xfId="2" applyFont="1" applyFill="1" applyBorder="1" applyAlignment="1">
      <alignment horizontal="right" vertical="center" wrapText="1"/>
    </xf>
    <xf numFmtId="17" fontId="19" fillId="0" borderId="12" xfId="0" applyNumberFormat="1" applyFont="1" applyFill="1" applyBorder="1" applyAlignment="1">
      <alignment vertical="center" wrapText="1"/>
    </xf>
    <xf numFmtId="179" fontId="5" fillId="0" borderId="10" xfId="2" applyNumberFormat="1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79" fontId="24" fillId="0" borderId="10" xfId="2" applyNumberFormat="1" applyFont="1" applyFill="1" applyBorder="1" applyAlignment="1">
      <alignment horizontal="right" vertical="center" wrapText="1"/>
    </xf>
    <xf numFmtId="190" fontId="9" fillId="0" borderId="11" xfId="0" applyNumberFormat="1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right" vertical="center" wrapText="1"/>
    </xf>
    <xf numFmtId="0" fontId="11" fillId="0" borderId="10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left" vertical="center" wrapText="1"/>
    </xf>
    <xf numFmtId="191" fontId="5" fillId="0" borderId="10" xfId="0" applyNumberFormat="1" applyFont="1" applyFill="1" applyBorder="1" applyAlignment="1">
      <alignment horizontal="right" vertical="center" wrapText="1"/>
    </xf>
    <xf numFmtId="192" fontId="5" fillId="0" borderId="10" xfId="0" applyNumberFormat="1" applyFont="1" applyFill="1" applyBorder="1" applyAlignment="1">
      <alignment horizontal="right" vertical="center" wrapText="1"/>
    </xf>
    <xf numFmtId="0" fontId="6" fillId="0" borderId="5" xfId="2" applyFont="1" applyFill="1" applyBorder="1" applyAlignment="1">
      <alignment horizontal="center" vertical="center" wrapText="1"/>
    </xf>
    <xf numFmtId="192" fontId="5" fillId="0" borderId="10" xfId="0" applyNumberFormat="1" applyFont="1" applyFill="1" applyBorder="1" applyAlignment="1">
      <alignment horizontal="left" vertical="center" wrapText="1"/>
    </xf>
    <xf numFmtId="193" fontId="24" fillId="0" borderId="10" xfId="0" applyNumberFormat="1" applyFont="1" applyFill="1" applyBorder="1" applyAlignment="1">
      <alignment horizontal="right" vertical="center" wrapText="1"/>
    </xf>
    <xf numFmtId="179" fontId="26" fillId="0" borderId="10" xfId="2" applyNumberFormat="1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5" fillId="0" borderId="2" xfId="2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right" vertical="center" wrapText="1"/>
    </xf>
    <xf numFmtId="175" fontId="5" fillId="0" borderId="10" xfId="0" applyNumberFormat="1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4" fontId="15" fillId="0" borderId="0" xfId="0" applyNumberFormat="1" applyFont="1" applyFill="1" applyAlignment="1">
      <alignment vertical="center" wrapText="1"/>
    </xf>
    <xf numFmtId="179" fontId="15" fillId="0" borderId="10" xfId="0" applyNumberFormat="1" applyFont="1" applyFill="1" applyBorder="1" applyAlignment="1">
      <alignment vertical="center" wrapText="1"/>
    </xf>
    <xf numFmtId="179" fontId="28" fillId="0" borderId="10" xfId="0" applyNumberFormat="1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0" fontId="21" fillId="0" borderId="1" xfId="10" applyFont="1" applyFill="1" applyBorder="1" applyAlignment="1">
      <alignment horizontal="left" vertical="center"/>
    </xf>
    <xf numFmtId="0" fontId="22" fillId="0" borderId="0" xfId="10" applyFont="1" applyFill="1" applyAlignment="1">
      <alignment vertical="center"/>
    </xf>
    <xf numFmtId="0" fontId="22" fillId="0" borderId="6" xfId="10" applyFont="1" applyFill="1" applyBorder="1" applyAlignment="1">
      <alignment vertical="center"/>
    </xf>
    <xf numFmtId="0" fontId="22" fillId="0" borderId="4" xfId="10" applyFont="1" applyFill="1" applyBorder="1" applyAlignment="1">
      <alignment vertical="center"/>
    </xf>
    <xf numFmtId="0" fontId="22" fillId="0" borderId="0" xfId="10" applyFont="1" applyFill="1" applyBorder="1" applyAlignment="1">
      <alignment vertical="center"/>
    </xf>
    <xf numFmtId="0" fontId="22" fillId="0" borderId="14" xfId="10" applyFont="1" applyFill="1" applyBorder="1" applyAlignment="1">
      <alignment vertical="center"/>
    </xf>
    <xf numFmtId="0" fontId="30" fillId="0" borderId="4" xfId="10" applyFont="1" applyFill="1" applyBorder="1" applyAlignment="1">
      <alignment horizontal="left" vertical="center"/>
    </xf>
    <xf numFmtId="0" fontId="21" fillId="0" borderId="4" xfId="10" applyFont="1" applyFill="1" applyBorder="1" applyAlignment="1">
      <alignment horizontal="center" vertical="center"/>
    </xf>
    <xf numFmtId="4" fontId="21" fillId="0" borderId="5" xfId="10" applyNumberFormat="1" applyFont="1" applyFill="1" applyBorder="1" applyAlignment="1">
      <alignment horizontal="center" vertical="center"/>
    </xf>
    <xf numFmtId="0" fontId="30" fillId="0" borderId="4" xfId="15" applyFont="1" applyFill="1" applyBorder="1" applyAlignment="1">
      <alignment vertical="top" wrapText="1"/>
    </xf>
    <xf numFmtId="0" fontId="30" fillId="0" borderId="14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center" wrapText="1"/>
    </xf>
    <xf numFmtId="0" fontId="15" fillId="0" borderId="4" xfId="10" applyFont="1" applyFill="1" applyBorder="1" applyAlignment="1">
      <alignment vertical="center" wrapText="1"/>
    </xf>
    <xf numFmtId="0" fontId="15" fillId="0" borderId="0" xfId="10" applyFont="1" applyFill="1" applyBorder="1" applyAlignment="1">
      <alignment vertical="center" wrapText="1"/>
    </xf>
    <xf numFmtId="0" fontId="15" fillId="0" borderId="14" xfId="10" applyFont="1" applyFill="1" applyBorder="1" applyAlignment="1">
      <alignment vertical="center" wrapText="1"/>
    </xf>
    <xf numFmtId="0" fontId="15" fillId="0" borderId="11" xfId="10" applyFont="1" applyFill="1" applyBorder="1" applyAlignment="1">
      <alignment vertical="center" wrapText="1"/>
    </xf>
    <xf numFmtId="0" fontId="30" fillId="0" borderId="12" xfId="15" applyFont="1" applyFill="1" applyBorder="1" applyAlignment="1">
      <alignment vertical="center" wrapText="1"/>
    </xf>
    <xf numFmtId="0" fontId="15" fillId="0" borderId="12" xfId="10" applyFont="1" applyFill="1" applyBorder="1" applyAlignment="1">
      <alignment vertical="center" wrapText="1"/>
    </xf>
    <xf numFmtId="0" fontId="22" fillId="0" borderId="13" xfId="10" applyFont="1" applyFill="1" applyBorder="1" applyAlignment="1">
      <alignment vertical="center"/>
    </xf>
    <xf numFmtId="0" fontId="22" fillId="0" borderId="11" xfId="10" applyFont="1" applyFill="1" applyBorder="1" applyAlignment="1">
      <alignment vertical="center"/>
    </xf>
    <xf numFmtId="0" fontId="22" fillId="0" borderId="12" xfId="10" applyFont="1" applyFill="1" applyBorder="1" applyAlignment="1">
      <alignment vertical="center"/>
    </xf>
    <xf numFmtId="0" fontId="15" fillId="0" borderId="13" xfId="10" applyFont="1" applyFill="1" applyBorder="1" applyAlignment="1">
      <alignment vertical="center" wrapText="1"/>
    </xf>
    <xf numFmtId="0" fontId="22" fillId="0" borderId="0" xfId="0" applyFont="1" applyFill="1" applyBorder="1" applyAlignment="1" applyProtection="1">
      <alignment vertical="center" wrapText="1"/>
      <protection locked="0"/>
    </xf>
    <xf numFmtId="0" fontId="22" fillId="0" borderId="12" xfId="0" applyFont="1" applyFill="1" applyBorder="1" applyAlignment="1" applyProtection="1">
      <alignment vertical="center" wrapText="1"/>
      <protection locked="0"/>
    </xf>
    <xf numFmtId="0" fontId="22" fillId="0" borderId="13" xfId="0" applyFont="1" applyFill="1" applyBorder="1" applyAlignment="1" applyProtection="1">
      <alignment vertical="center" wrapText="1"/>
      <protection locked="0"/>
    </xf>
    <xf numFmtId="0" fontId="22" fillId="0" borderId="2" xfId="0" applyFont="1" applyFill="1" applyBorder="1" applyAlignment="1" applyProtection="1">
      <alignment vertical="center" wrapText="1"/>
      <protection locked="0"/>
    </xf>
    <xf numFmtId="0" fontId="22" fillId="0" borderId="3" xfId="0" applyFont="1" applyFill="1" applyBorder="1" applyAlignment="1" applyProtection="1">
      <alignment vertical="center" wrapText="1"/>
      <protection locked="0"/>
    </xf>
    <xf numFmtId="0" fontId="21" fillId="0" borderId="6" xfId="2" applyFont="1" applyFill="1" applyBorder="1" applyAlignment="1" applyProtection="1">
      <alignment vertical="center" wrapText="1"/>
      <protection locked="0"/>
    </xf>
    <xf numFmtId="0" fontId="21" fillId="0" borderId="7" xfId="2" applyFont="1" applyFill="1" applyBorder="1" applyAlignment="1" applyProtection="1">
      <alignment vertical="center" wrapText="1"/>
      <protection locked="0"/>
    </xf>
    <xf numFmtId="0" fontId="21" fillId="0" borderId="8" xfId="2" applyFont="1" applyFill="1" applyBorder="1" applyAlignment="1" applyProtection="1">
      <alignment vertical="center" wrapText="1"/>
      <protection locked="0"/>
    </xf>
    <xf numFmtId="0" fontId="30" fillId="0" borderId="11" xfId="2" applyFont="1" applyFill="1" applyBorder="1" applyAlignment="1" applyProtection="1">
      <alignment horizontal="center" vertical="center" wrapText="1"/>
      <protection locked="0"/>
    </xf>
    <xf numFmtId="0" fontId="30" fillId="0" borderId="12" xfId="2" applyFont="1" applyFill="1" applyBorder="1" applyAlignment="1" applyProtection="1">
      <alignment horizontal="center" vertical="center" wrapText="1"/>
      <protection locked="0"/>
    </xf>
    <xf numFmtId="0" fontId="30" fillId="0" borderId="13" xfId="2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2" fillId="0" borderId="1" xfId="0" applyFont="1" applyFill="1" applyBorder="1" applyAlignment="1">
      <alignment vertical="center" wrapText="1"/>
    </xf>
    <xf numFmtId="177" fontId="0" fillId="0" borderId="10" xfId="0" applyNumberFormat="1" applyBorder="1" applyAlignment="1">
      <alignment horizontal="center" vertical="center" wrapText="1"/>
    </xf>
    <xf numFmtId="178" fontId="0" fillId="0" borderId="10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86" fontId="0" fillId="0" borderId="10" xfId="0" applyNumberFormat="1" applyBorder="1" applyAlignment="1">
      <alignment horizontal="center" vertical="center" wrapText="1"/>
    </xf>
    <xf numFmtId="175" fontId="0" fillId="0" borderId="10" xfId="0" applyNumberFormat="1" applyBorder="1" applyAlignment="1">
      <alignment horizontal="center" vertical="center" wrapText="1"/>
    </xf>
    <xf numFmtId="180" fontId="36" fillId="0" borderId="10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0" fontId="37" fillId="0" borderId="5" xfId="1" applyNumberFormat="1" applyFont="1" applyFill="1" applyBorder="1" applyAlignment="1">
      <alignment horizontal="right" vertical="center"/>
    </xf>
    <xf numFmtId="10" fontId="37" fillId="0" borderId="15" xfId="1" applyNumberFormat="1" applyFont="1" applyFill="1" applyBorder="1" applyAlignment="1">
      <alignment horizontal="right" vertical="center"/>
    </xf>
    <xf numFmtId="10" fontId="37" fillId="0" borderId="9" xfId="1" applyNumberFormat="1" applyFont="1" applyFill="1" applyBorder="1" applyAlignment="1">
      <alignment horizontal="right" vertical="center"/>
    </xf>
    <xf numFmtId="188" fontId="30" fillId="0" borderId="5" xfId="10" applyNumberFormat="1" applyFont="1" applyFill="1" applyBorder="1" applyAlignment="1">
      <alignment horizontal="center" vertical="center" wrapText="1"/>
    </xf>
    <xf numFmtId="0" fontId="30" fillId="0" borderId="5" xfId="10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vertical="center" wrapText="1"/>
    </xf>
    <xf numFmtId="4" fontId="15" fillId="0" borderId="0" xfId="0" applyNumberFormat="1" applyFont="1" applyAlignment="1">
      <alignment vertical="center" wrapText="1"/>
    </xf>
    <xf numFmtId="4" fontId="30" fillId="0" borderId="10" xfId="0" applyNumberFormat="1" applyFont="1" applyFill="1" applyBorder="1" applyAlignment="1">
      <alignment horizontal="left" vertical="center" wrapText="1"/>
    </xf>
    <xf numFmtId="4" fontId="30" fillId="0" borderId="10" xfId="0" applyNumberFormat="1" applyFont="1" applyFill="1" applyBorder="1" applyAlignment="1">
      <alignment vertical="center" wrapText="1"/>
    </xf>
    <xf numFmtId="179" fontId="30" fillId="0" borderId="10" xfId="0" applyNumberFormat="1" applyFont="1" applyFill="1" applyBorder="1" applyAlignment="1">
      <alignment vertical="center" wrapText="1"/>
    </xf>
    <xf numFmtId="179" fontId="37" fillId="0" borderId="10" xfId="0" applyNumberFormat="1" applyFont="1" applyFill="1" applyBorder="1" applyAlignment="1">
      <alignment horizontal="right" vertical="center"/>
    </xf>
    <xf numFmtId="4" fontId="15" fillId="0" borderId="10" xfId="0" applyNumberFormat="1" applyFont="1" applyBorder="1" applyAlignment="1">
      <alignment vertical="center" wrapText="1"/>
    </xf>
    <xf numFmtId="179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Fill="1" applyBorder="1" applyAlignment="1">
      <alignment horizontal="right" vertical="center"/>
    </xf>
    <xf numFmtId="10" fontId="28" fillId="0" borderId="10" xfId="1" applyNumberFormat="1" applyFont="1" applyBorder="1" applyAlignment="1">
      <alignment vertical="center" wrapText="1"/>
    </xf>
    <xf numFmtId="179" fontId="15" fillId="0" borderId="10" xfId="0" applyNumberFormat="1" applyFont="1" applyBorder="1" applyAlignment="1">
      <alignment vertical="center" wrapText="1"/>
    </xf>
    <xf numFmtId="4" fontId="21" fillId="0" borderId="10" xfId="0" applyNumberFormat="1" applyFont="1" applyFill="1" applyBorder="1" applyAlignment="1">
      <alignment horizontal="right" vertical="center" wrapText="1"/>
    </xf>
    <xf numFmtId="4" fontId="21" fillId="0" borderId="10" xfId="0" applyNumberFormat="1" applyFont="1" applyFill="1" applyBorder="1" applyAlignment="1">
      <alignment vertical="center" wrapText="1"/>
    </xf>
    <xf numFmtId="179" fontId="21" fillId="0" borderId="10" xfId="0" applyNumberFormat="1" applyFont="1" applyFill="1" applyBorder="1" applyAlignment="1">
      <alignment vertical="center" wrapText="1"/>
    </xf>
    <xf numFmtId="179" fontId="33" fillId="0" borderId="10" xfId="0" applyNumberFormat="1" applyFont="1" applyFill="1" applyBorder="1" applyAlignment="1">
      <alignment horizontal="right" vertical="center"/>
    </xf>
    <xf numFmtId="4" fontId="20" fillId="0" borderId="10" xfId="0" applyNumberFormat="1" applyFont="1" applyBorder="1" applyAlignment="1">
      <alignment vertical="center" wrapText="1"/>
    </xf>
    <xf numFmtId="179" fontId="21" fillId="0" borderId="10" xfId="0" applyNumberFormat="1" applyFont="1" applyFill="1" applyBorder="1" applyAlignment="1">
      <alignment horizontal="right" vertical="center"/>
    </xf>
    <xf numFmtId="4" fontId="29" fillId="0" borderId="10" xfId="0" applyNumberFormat="1" applyFont="1" applyBorder="1" applyAlignment="1">
      <alignment vertical="center" wrapText="1"/>
    </xf>
    <xf numFmtId="4" fontId="29" fillId="0" borderId="10" xfId="0" applyNumberFormat="1" applyFont="1" applyFill="1" applyBorder="1" applyAlignment="1">
      <alignment horizontal="right" vertical="center"/>
    </xf>
    <xf numFmtId="10" fontId="29" fillId="0" borderId="10" xfId="1" applyNumberFormat="1" applyFont="1" applyBorder="1" applyAlignment="1">
      <alignment vertical="center" wrapText="1"/>
    </xf>
    <xf numFmtId="179" fontId="30" fillId="0" borderId="10" xfId="0" applyNumberFormat="1" applyFont="1" applyFill="1" applyBorder="1" applyAlignment="1">
      <alignment horizontal="right" vertical="center"/>
    </xf>
    <xf numFmtId="4" fontId="30" fillId="0" borderId="10" xfId="0" applyNumberFormat="1" applyFont="1" applyFill="1" applyBorder="1" applyAlignment="1">
      <alignment horizontal="right" vertical="center" wrapText="1"/>
    </xf>
    <xf numFmtId="179" fontId="28" fillId="0" borderId="10" xfId="1" applyNumberFormat="1" applyFont="1" applyBorder="1" applyAlignment="1">
      <alignment vertical="center" wrapText="1"/>
    </xf>
    <xf numFmtId="0" fontId="21" fillId="0" borderId="6" xfId="2" applyFont="1" applyFill="1" applyBorder="1" applyAlignment="1">
      <alignment vertical="center" wrapText="1"/>
    </xf>
    <xf numFmtId="0" fontId="21" fillId="0" borderId="7" xfId="2" applyFont="1" applyFill="1" applyBorder="1" applyAlignment="1">
      <alignment vertical="center" wrapText="1"/>
    </xf>
    <xf numFmtId="0" fontId="21" fillId="0" borderId="8" xfId="2" applyFont="1" applyFill="1" applyBorder="1" applyAlignment="1">
      <alignment vertical="center" wrapText="1"/>
    </xf>
    <xf numFmtId="0" fontId="30" fillId="0" borderId="6" xfId="2" applyFont="1" applyFill="1" applyBorder="1" applyAlignment="1">
      <alignment vertical="center" wrapText="1"/>
    </xf>
    <xf numFmtId="0" fontId="30" fillId="0" borderId="7" xfId="2" applyFont="1" applyFill="1" applyBorder="1" applyAlignment="1">
      <alignment vertical="center" wrapText="1"/>
    </xf>
    <xf numFmtId="0" fontId="30" fillId="0" borderId="8" xfId="2" applyFont="1" applyFill="1" applyBorder="1" applyAlignment="1">
      <alignment vertical="center" wrapText="1"/>
    </xf>
    <xf numFmtId="4" fontId="15" fillId="0" borderId="0" xfId="0" applyNumberFormat="1" applyFont="1" applyBorder="1" applyAlignment="1">
      <alignment vertical="center" wrapText="1"/>
    </xf>
    <xf numFmtId="0" fontId="30" fillId="0" borderId="11" xfId="2" applyFont="1" applyFill="1" applyBorder="1" applyAlignment="1">
      <alignment horizontal="left" vertical="center" wrapText="1"/>
    </xf>
    <xf numFmtId="0" fontId="30" fillId="0" borderId="12" xfId="2" applyFont="1" applyFill="1" applyBorder="1" applyAlignment="1">
      <alignment vertical="center" wrapText="1"/>
    </xf>
    <xf numFmtId="0" fontId="30" fillId="0" borderId="12" xfId="2" applyFont="1" applyFill="1" applyBorder="1" applyAlignment="1">
      <alignment horizontal="center" vertical="center" wrapText="1"/>
    </xf>
    <xf numFmtId="4" fontId="15" fillId="0" borderId="12" xfId="0" applyNumberFormat="1" applyFont="1" applyBorder="1" applyAlignment="1">
      <alignment vertical="center" wrapText="1"/>
    </xf>
    <xf numFmtId="4" fontId="15" fillId="0" borderId="13" xfId="0" applyNumberFormat="1" applyFont="1" applyBorder="1" applyAlignment="1">
      <alignment vertical="center" wrapText="1"/>
    </xf>
    <xf numFmtId="4" fontId="15" fillId="0" borderId="11" xfId="0" applyNumberFormat="1" applyFont="1" applyBorder="1" applyAlignment="1">
      <alignment vertical="center" wrapText="1"/>
    </xf>
    <xf numFmtId="1" fontId="15" fillId="0" borderId="0" xfId="0" applyNumberFormat="1" applyFont="1" applyBorder="1" applyAlignment="1">
      <alignment horizontal="left" vertical="center" wrapText="1"/>
    </xf>
    <xf numFmtId="0" fontId="21" fillId="0" borderId="0" xfId="2" applyFont="1" applyFill="1" applyBorder="1" applyAlignment="1">
      <alignment vertical="center" wrapText="1"/>
    </xf>
    <xf numFmtId="2" fontId="30" fillId="0" borderId="0" xfId="2" applyNumberFormat="1" applyFont="1" applyFill="1" applyBorder="1" applyAlignment="1">
      <alignment vertical="center" wrapText="1"/>
    </xf>
    <xf numFmtId="2" fontId="15" fillId="0" borderId="0" xfId="0" applyNumberFormat="1" applyFont="1" applyBorder="1" applyAlignment="1">
      <alignment vertical="center" wrapText="1"/>
    </xf>
    <xf numFmtId="2" fontId="30" fillId="0" borderId="0" xfId="2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Continuous" vertical="center" wrapText="1"/>
    </xf>
    <xf numFmtId="1" fontId="15" fillId="0" borderId="0" xfId="0" applyNumberFormat="1" applyFont="1" applyAlignment="1">
      <alignment horizontal="left" vertical="center" wrapText="1"/>
    </xf>
    <xf numFmtId="1" fontId="21" fillId="0" borderId="10" xfId="0" applyNumberFormat="1" applyFont="1" applyFill="1" applyBorder="1" applyAlignment="1" applyProtection="1">
      <alignment horizontal="center" vertical="center" wrapText="1"/>
    </xf>
    <xf numFmtId="1" fontId="30" fillId="0" borderId="10" xfId="0" applyNumberFormat="1" applyFont="1" applyFill="1" applyBorder="1" applyAlignment="1" applyProtection="1">
      <alignment horizontal="center" vertical="center" wrapText="1"/>
    </xf>
    <xf numFmtId="4" fontId="30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 applyProtection="1">
      <alignment horizontal="left" vertical="center" wrapText="1"/>
    </xf>
    <xf numFmtId="4" fontId="40" fillId="0" borderId="10" xfId="0" applyNumberFormat="1" applyFont="1" applyFill="1" applyBorder="1" applyAlignment="1" applyProtection="1">
      <alignment horizontal="right" vertical="center"/>
    </xf>
    <xf numFmtId="10" fontId="15" fillId="0" borderId="10" xfId="1" applyNumberFormat="1" applyFont="1" applyBorder="1" applyAlignment="1">
      <alignment vertical="center" wrapText="1"/>
    </xf>
    <xf numFmtId="4" fontId="40" fillId="0" borderId="10" xfId="0" applyNumberFormat="1" applyFont="1" applyFill="1" applyBorder="1" applyAlignment="1" applyProtection="1">
      <alignment horizontal="right" vertical="center" wrapText="1"/>
    </xf>
    <xf numFmtId="179" fontId="40" fillId="0" borderId="10" xfId="0" applyNumberFormat="1" applyFont="1" applyFill="1" applyBorder="1" applyAlignment="1" applyProtection="1">
      <alignment horizontal="right" vertical="center"/>
    </xf>
    <xf numFmtId="4" fontId="21" fillId="0" borderId="10" xfId="0" applyNumberFormat="1" applyFont="1" applyFill="1" applyBorder="1" applyAlignment="1" applyProtection="1">
      <alignment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166" fontId="37" fillId="0" borderId="10" xfId="0" applyNumberFormat="1" applyFont="1" applyFill="1" applyBorder="1" applyAlignment="1">
      <alignment vertical="center" wrapText="1"/>
    </xf>
    <xf numFmtId="166" fontId="33" fillId="0" borderId="10" xfId="0" applyNumberFormat="1" applyFont="1" applyFill="1" applyBorder="1" applyAlignment="1">
      <alignment vertical="center" wrapText="1"/>
    </xf>
    <xf numFmtId="172" fontId="15" fillId="2" borderId="10" xfId="0" applyNumberFormat="1" applyFont="1" applyFill="1" applyBorder="1" applyAlignment="1">
      <alignment horizontal="left" vertical="center" wrapText="1"/>
    </xf>
    <xf numFmtId="174" fontId="15" fillId="2" borderId="10" xfId="0" applyNumberFormat="1" applyFont="1" applyFill="1" applyBorder="1" applyAlignment="1">
      <alignment horizontal="left" vertical="center" wrapText="1"/>
    </xf>
    <xf numFmtId="172" fontId="15" fillId="2" borderId="10" xfId="0" applyNumberFormat="1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left" vertical="center" wrapText="1"/>
    </xf>
    <xf numFmtId="174" fontId="30" fillId="0" borderId="10" xfId="6" applyNumberFormat="1" applyFont="1" applyFill="1" applyBorder="1" applyAlignment="1">
      <alignment horizontal="left" vertical="center" wrapText="1"/>
    </xf>
    <xf numFmtId="175" fontId="22" fillId="0" borderId="10" xfId="10" applyNumberFormat="1" applyFont="1" applyBorder="1" applyAlignment="1">
      <alignment vertical="center" wrapText="1"/>
    </xf>
    <xf numFmtId="174" fontId="30" fillId="0" borderId="10" xfId="6" applyNumberFormat="1" applyFont="1" applyFill="1" applyBorder="1" applyAlignment="1">
      <alignment horizontal="right" vertical="center" wrapText="1"/>
    </xf>
    <xf numFmtId="173" fontId="15" fillId="2" borderId="10" xfId="0" applyNumberFormat="1" applyFont="1" applyFill="1" applyBorder="1" applyAlignment="1">
      <alignment horizontal="left" vertical="center" wrapText="1"/>
    </xf>
    <xf numFmtId="0" fontId="30" fillId="0" borderId="4" xfId="2" applyFont="1" applyFill="1" applyBorder="1" applyAlignment="1">
      <alignment vertical="center" wrapText="1"/>
    </xf>
    <xf numFmtId="0" fontId="30" fillId="0" borderId="11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174" fontId="30" fillId="0" borderId="10" xfId="6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 applyProtection="1">
      <alignment vertical="center" wrapText="1"/>
      <protection locked="0"/>
    </xf>
    <xf numFmtId="197" fontId="22" fillId="0" borderId="10" xfId="10" applyNumberFormat="1" applyFont="1" applyBorder="1" applyAlignment="1">
      <alignment vertical="center" wrapText="1"/>
    </xf>
    <xf numFmtId="0" fontId="21" fillId="0" borderId="5" xfId="2" applyFont="1" applyFill="1" applyBorder="1" applyAlignment="1">
      <alignment horizontal="left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30" fillId="0" borderId="10" xfId="2" applyFont="1" applyFill="1" applyBorder="1" applyAlignment="1">
      <alignment horizontal="center" vertical="center" wrapText="1"/>
    </xf>
    <xf numFmtId="179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vertical="center" wrapText="1"/>
    </xf>
    <xf numFmtId="49" fontId="15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left" vertical="center" wrapText="1"/>
    </xf>
    <xf numFmtId="49" fontId="30" fillId="0" borderId="10" xfId="3" applyNumberFormat="1" applyFont="1" applyFill="1" applyBorder="1" applyAlignment="1" applyProtection="1">
      <alignment horizontal="left" vertical="center" wrapText="1"/>
    </xf>
    <xf numFmtId="179" fontId="37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justify" vertical="center" wrapText="1"/>
    </xf>
    <xf numFmtId="0" fontId="30" fillId="0" borderId="13" xfId="2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vertical="center" wrapText="1"/>
    </xf>
    <xf numFmtId="0" fontId="21" fillId="0" borderId="6" xfId="10" applyFont="1" applyFill="1" applyBorder="1" applyAlignment="1">
      <alignment vertical="center"/>
    </xf>
    <xf numFmtId="0" fontId="21" fillId="0" borderId="8" xfId="10" applyFont="1" applyFill="1" applyBorder="1" applyAlignment="1">
      <alignment vertical="center"/>
    </xf>
    <xf numFmtId="0" fontId="21" fillId="0" borderId="7" xfId="10" applyFont="1" applyFill="1" applyBorder="1" applyAlignment="1">
      <alignment vertical="center"/>
    </xf>
    <xf numFmtId="4" fontId="20" fillId="0" borderId="6" xfId="0" applyNumberFormat="1" applyFont="1" applyBorder="1" applyAlignment="1">
      <alignment vertical="center" wrapText="1"/>
    </xf>
    <xf numFmtId="4" fontId="20" fillId="0" borderId="7" xfId="0" applyNumberFormat="1" applyFont="1" applyBorder="1" applyAlignment="1">
      <alignment vertical="center" wrapText="1"/>
    </xf>
    <xf numFmtId="4" fontId="20" fillId="0" borderId="8" xfId="0" applyNumberFormat="1" applyFont="1" applyBorder="1" applyAlignment="1">
      <alignment vertical="center" wrapText="1"/>
    </xf>
    <xf numFmtId="166" fontId="30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center" vertical="center" wrapText="1"/>
    </xf>
    <xf numFmtId="166" fontId="37" fillId="0" borderId="10" xfId="2" applyNumberFormat="1" applyFont="1" applyFill="1" applyBorder="1" applyAlignment="1">
      <alignment horizontal="right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9" xfId="2" applyFont="1" applyFill="1" applyBorder="1" applyAlignment="1">
      <alignment horizontal="center" vertical="center" wrapText="1"/>
    </xf>
    <xf numFmtId="0" fontId="42" fillId="0" borderId="5" xfId="3" applyFont="1" applyFill="1" applyBorder="1" applyAlignment="1">
      <alignment vertical="center" wrapText="1"/>
    </xf>
    <xf numFmtId="0" fontId="21" fillId="0" borderId="10" xfId="3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189" fontId="30" fillId="0" borderId="9" xfId="2" applyNumberFormat="1" applyFont="1" applyFill="1" applyBorder="1" applyAlignment="1">
      <alignment horizontal="center" vertical="center" wrapText="1"/>
    </xf>
    <xf numFmtId="10" fontId="15" fillId="0" borderId="10" xfId="0" applyNumberFormat="1" applyFont="1" applyFill="1" applyBorder="1" applyAlignment="1">
      <alignment horizontal="right" vertical="center" wrapText="1"/>
    </xf>
    <xf numFmtId="0" fontId="21" fillId="0" borderId="9" xfId="3" applyFont="1" applyFill="1" applyBorder="1" applyAlignment="1">
      <alignment horizontal="center" vertical="center" wrapText="1"/>
    </xf>
    <xf numFmtId="10" fontId="21" fillId="0" borderId="9" xfId="1" applyNumberFormat="1" applyFont="1" applyFill="1" applyBorder="1" applyAlignment="1">
      <alignment horizontal="center" vertical="center" wrapText="1"/>
    </xf>
    <xf numFmtId="177" fontId="30" fillId="0" borderId="10" xfId="0" applyNumberFormat="1" applyFont="1" applyFill="1" applyBorder="1" applyAlignment="1">
      <alignment horizontal="left" vertical="center" wrapText="1"/>
    </xf>
    <xf numFmtId="10" fontId="30" fillId="0" borderId="10" xfId="1" applyNumberFormat="1" applyFont="1" applyFill="1" applyBorder="1" applyAlignment="1" applyProtection="1">
      <alignment horizontal="right" vertical="center" wrapText="1"/>
    </xf>
    <xf numFmtId="49" fontId="30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center" vertical="center" wrapText="1"/>
    </xf>
    <xf numFmtId="10" fontId="28" fillId="0" borderId="10" xfId="0" applyNumberFormat="1" applyFont="1" applyFill="1" applyBorder="1" applyAlignment="1">
      <alignment horizontal="right" vertical="center" wrapText="1"/>
    </xf>
    <xf numFmtId="10" fontId="37" fillId="0" borderId="10" xfId="1" applyNumberFormat="1" applyFont="1" applyFill="1" applyBorder="1" applyAlignment="1" applyProtection="1">
      <alignment horizontal="right" vertical="center" wrapText="1"/>
    </xf>
    <xf numFmtId="0" fontId="15" fillId="0" borderId="10" xfId="0" applyFont="1" applyFill="1" applyBorder="1" applyAlignment="1">
      <alignment horizontal="right" vertical="center" wrapText="1"/>
    </xf>
    <xf numFmtId="0" fontId="21" fillId="0" borderId="6" xfId="3" applyFont="1" applyFill="1" applyBorder="1" applyAlignment="1">
      <alignment horizontal="left" vertical="center" wrapText="1"/>
    </xf>
    <xf numFmtId="0" fontId="21" fillId="0" borderId="6" xfId="3" applyFont="1" applyFill="1" applyBorder="1" applyAlignment="1">
      <alignment vertical="center" wrapText="1"/>
    </xf>
    <xf numFmtId="0" fontId="21" fillId="0" borderId="11" xfId="3" applyFont="1" applyFill="1" applyBorder="1" applyAlignment="1">
      <alignment vertical="center" wrapText="1"/>
    </xf>
    <xf numFmtId="0" fontId="21" fillId="0" borderId="12" xfId="3" applyFont="1" applyFill="1" applyBorder="1" applyAlignment="1">
      <alignment vertical="center" wrapText="1"/>
    </xf>
    <xf numFmtId="0" fontId="16" fillId="0" borderId="15" xfId="2" applyFont="1" applyFill="1" applyBorder="1" applyAlignment="1">
      <alignment horizontal="center" vertical="center" wrapText="1"/>
    </xf>
    <xf numFmtId="0" fontId="21" fillId="0" borderId="15" xfId="2" applyFont="1" applyFill="1" applyBorder="1" applyAlignment="1">
      <alignment horizontal="center" vertical="center" wrapText="1"/>
    </xf>
    <xf numFmtId="0" fontId="30" fillId="0" borderId="19" xfId="2" applyFont="1" applyFill="1" applyBorder="1" applyAlignment="1">
      <alignment horizontal="center" vertical="center" wrapText="1"/>
    </xf>
    <xf numFmtId="0" fontId="42" fillId="0" borderId="6" xfId="3" applyFont="1" applyFill="1" applyBorder="1" applyAlignment="1">
      <alignment vertical="center" wrapText="1"/>
    </xf>
    <xf numFmtId="0" fontId="42" fillId="0" borderId="7" xfId="3" applyFont="1" applyFill="1" applyBorder="1" applyAlignment="1">
      <alignment vertical="center" wrapText="1"/>
    </xf>
    <xf numFmtId="0" fontId="42" fillId="0" borderId="8" xfId="3" applyFont="1" applyFill="1" applyBorder="1" applyAlignment="1">
      <alignment vertical="center" wrapText="1"/>
    </xf>
    <xf numFmtId="0" fontId="30" fillId="0" borderId="9" xfId="3" applyNumberFormat="1" applyFont="1" applyFill="1" applyBorder="1" applyAlignment="1" applyProtection="1">
      <alignment horizontal="left" vertical="center" wrapText="1"/>
    </xf>
    <xf numFmtId="10" fontId="30" fillId="0" borderId="9" xfId="1" applyNumberFormat="1" applyFont="1" applyFill="1" applyBorder="1" applyAlignment="1" applyProtection="1">
      <alignment horizontal="right" vertical="center" wrapText="1"/>
    </xf>
    <xf numFmtId="176" fontId="30" fillId="0" borderId="9" xfId="3" applyNumberFormat="1" applyFont="1" applyFill="1" applyBorder="1" applyAlignment="1" applyProtection="1">
      <alignment horizontal="right" vertical="center" wrapText="1"/>
    </xf>
    <xf numFmtId="2" fontId="30" fillId="0" borderId="9" xfId="3" applyNumberFormat="1" applyFont="1" applyFill="1" applyBorder="1" applyAlignment="1">
      <alignment horizontal="right" vertical="center" wrapText="1"/>
    </xf>
    <xf numFmtId="0" fontId="30" fillId="0" borderId="9" xfId="3" applyFont="1" applyFill="1" applyBorder="1" applyAlignment="1">
      <alignment horizontal="left" vertical="center" wrapText="1"/>
    </xf>
    <xf numFmtId="194" fontId="30" fillId="0" borderId="9" xfId="1" applyNumberFormat="1" applyFont="1" applyFill="1" applyBorder="1" applyAlignment="1" applyProtection="1">
      <alignment horizontal="right" vertical="center" wrapText="1"/>
    </xf>
    <xf numFmtId="0" fontId="21" fillId="0" borderId="13" xfId="3" applyFont="1" applyFill="1" applyBorder="1" applyAlignment="1">
      <alignment vertical="center" wrapText="1"/>
    </xf>
    <xf numFmtId="166" fontId="37" fillId="0" borderId="9" xfId="3" applyNumberFormat="1" applyFont="1" applyFill="1" applyBorder="1" applyAlignment="1">
      <alignment horizontal="right" vertical="center" wrapText="1"/>
    </xf>
    <xf numFmtId="0" fontId="21" fillId="0" borderId="8" xfId="3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vertical="center" wrapText="1"/>
    </xf>
    <xf numFmtId="179" fontId="30" fillId="0" borderId="10" xfId="2" applyNumberFormat="1" applyFont="1" applyFill="1" applyBorder="1" applyAlignment="1">
      <alignment vertical="center" wrapText="1"/>
    </xf>
    <xf numFmtId="179" fontId="37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left" vertical="center" wrapText="1"/>
    </xf>
    <xf numFmtId="4" fontId="21" fillId="0" borderId="10" xfId="3" applyNumberFormat="1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2" fillId="0" borderId="4" xfId="0" applyFont="1" applyFill="1" applyBorder="1" applyAlignment="1" applyProtection="1">
      <alignment horizontal="center" vertical="center" wrapText="1"/>
      <protection locked="0"/>
    </xf>
    <xf numFmtId="0" fontId="22" fillId="0" borderId="11" xfId="0" applyFont="1" applyFill="1" applyBorder="1" applyAlignment="1" applyProtection="1">
      <alignment horizontal="center" vertical="center" wrapText="1"/>
      <protection locked="0"/>
    </xf>
    <xf numFmtId="0" fontId="22" fillId="0" borderId="10" xfId="0" applyFont="1" applyFill="1" applyBorder="1" applyAlignment="1" applyProtection="1">
      <alignment horizontal="center" vertical="center" wrapText="1"/>
      <protection locked="0"/>
    </xf>
    <xf numFmtId="0" fontId="42" fillId="0" borderId="8" xfId="2" applyFont="1" applyFill="1" applyBorder="1" applyAlignment="1">
      <alignment vertical="center" wrapText="1"/>
    </xf>
    <xf numFmtId="0" fontId="21" fillId="0" borderId="10" xfId="2" applyFont="1" applyFill="1" applyBorder="1" applyAlignment="1">
      <alignment horizontal="center" vertical="center" wrapText="1"/>
    </xf>
    <xf numFmtId="179" fontId="38" fillId="0" borderId="10" xfId="2" applyNumberFormat="1" applyFont="1" applyFill="1" applyBorder="1" applyAlignment="1">
      <alignment horizontal="right" vertical="center" wrapText="1"/>
    </xf>
    <xf numFmtId="179" fontId="22" fillId="0" borderId="10" xfId="2" applyNumberFormat="1" applyFont="1" applyFill="1" applyBorder="1" applyAlignment="1">
      <alignment horizontal="right" vertical="center" wrapText="1"/>
    </xf>
    <xf numFmtId="183" fontId="31" fillId="0" borderId="10" xfId="0" applyNumberFormat="1" applyFont="1" applyFill="1" applyBorder="1" applyAlignment="1">
      <alignment horizontal="left" vertical="center" wrapText="1"/>
    </xf>
    <xf numFmtId="10" fontId="38" fillId="0" borderId="10" xfId="1" applyNumberFormat="1" applyFont="1" applyFill="1" applyBorder="1" applyAlignment="1">
      <alignment horizontal="right" vertical="center" wrapText="1"/>
    </xf>
    <xf numFmtId="4" fontId="22" fillId="0" borderId="10" xfId="2" applyNumberFormat="1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3" applyNumberFormat="1" applyFont="1" applyFill="1" applyBorder="1" applyAlignment="1" applyProtection="1">
      <alignment horizontal="left" vertical="center" wrapText="1"/>
    </xf>
    <xf numFmtId="4" fontId="41" fillId="0" borderId="10" xfId="2" applyNumberFormat="1" applyFont="1" applyFill="1" applyBorder="1" applyAlignment="1">
      <alignment vertical="center" wrapText="1"/>
    </xf>
    <xf numFmtId="49" fontId="22" fillId="0" borderId="10" xfId="2" applyNumberFormat="1" applyFont="1" applyFill="1" applyBorder="1" applyAlignment="1">
      <alignment horizontal="left" vertical="center" wrapText="1"/>
    </xf>
    <xf numFmtId="179" fontId="39" fillId="0" borderId="10" xfId="2" applyNumberFormat="1" applyFont="1" applyFill="1" applyBorder="1" applyAlignment="1">
      <alignment horizontal="right" vertical="center" wrapText="1"/>
    </xf>
    <xf numFmtId="4" fontId="41" fillId="0" borderId="10" xfId="2" applyNumberFormat="1" applyFont="1" applyFill="1" applyBorder="1" applyAlignment="1">
      <alignment horizontal="justify" vertical="center" wrapText="1"/>
    </xf>
    <xf numFmtId="0" fontId="21" fillId="0" borderId="0" xfId="3" applyFont="1" applyFill="1" applyBorder="1" applyAlignment="1">
      <alignment vertical="center" wrapText="1"/>
    </xf>
    <xf numFmtId="0" fontId="22" fillId="0" borderId="10" xfId="2" applyFont="1" applyFill="1" applyBorder="1" applyAlignment="1">
      <alignment horizontal="center" vertical="center" wrapText="1"/>
    </xf>
    <xf numFmtId="49" fontId="22" fillId="0" borderId="10" xfId="2" applyNumberFormat="1" applyFont="1" applyFill="1" applyBorder="1" applyAlignment="1">
      <alignment horizontal="center" vertical="center" wrapText="1"/>
    </xf>
    <xf numFmtId="166" fontId="31" fillId="0" borderId="10" xfId="0" applyNumberFormat="1" applyFont="1" applyFill="1" applyBorder="1" applyAlignment="1">
      <alignment horizontal="right" vertical="center" wrapText="1"/>
    </xf>
    <xf numFmtId="166" fontId="30" fillId="0" borderId="9" xfId="3" applyNumberFormat="1" applyFont="1" applyFill="1" applyBorder="1" applyAlignment="1">
      <alignment horizontal="right" vertical="center" wrapText="1"/>
    </xf>
    <xf numFmtId="0" fontId="21" fillId="0" borderId="5" xfId="2" applyFont="1" applyFill="1" applyBorder="1" applyAlignment="1">
      <alignment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0" xfId="5" applyFont="1" applyFill="1" applyBorder="1" applyAlignment="1">
      <alignment horizontal="center" vertical="center" wrapText="1"/>
    </xf>
    <xf numFmtId="0" fontId="21" fillId="0" borderId="13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left" vertical="center" wrapText="1"/>
    </xf>
    <xf numFmtId="168" fontId="30" fillId="0" borderId="10" xfId="4" applyNumberFormat="1" applyFont="1" applyFill="1" applyBorder="1" applyAlignment="1">
      <alignment horizontal="left" vertical="center" wrapText="1"/>
    </xf>
    <xf numFmtId="0" fontId="30" fillId="0" borderId="10" xfId="5" applyFont="1" applyFill="1" applyBorder="1" applyAlignment="1">
      <alignment horizontal="left" vertical="center" wrapText="1"/>
    </xf>
    <xf numFmtId="49" fontId="30" fillId="0" borderId="10" xfId="4" applyNumberFormat="1" applyFont="1" applyFill="1" applyBorder="1" applyAlignment="1">
      <alignment horizontal="right" vertical="center" wrapText="1"/>
    </xf>
    <xf numFmtId="10" fontId="30" fillId="0" borderId="10" xfId="7" applyNumberFormat="1" applyFont="1" applyFill="1" applyBorder="1" applyAlignment="1">
      <alignment horizontal="left" vertical="center" wrapText="1"/>
    </xf>
    <xf numFmtId="49" fontId="30" fillId="2" borderId="10" xfId="4" applyNumberFormat="1" applyFont="1" applyFill="1" applyBorder="1" applyAlignment="1">
      <alignment horizontal="right" vertical="center" wrapText="1"/>
    </xf>
    <xf numFmtId="171" fontId="30" fillId="0" borderId="10" xfId="6" applyNumberFormat="1" applyFont="1" applyFill="1" applyBorder="1" applyAlignment="1">
      <alignment horizontal="left" vertical="center" wrapText="1"/>
    </xf>
    <xf numFmtId="49" fontId="30" fillId="2" borderId="10" xfId="6" applyNumberFormat="1" applyFont="1" applyFill="1" applyBorder="1" applyAlignment="1">
      <alignment horizontal="right" vertical="center" wrapText="1"/>
    </xf>
    <xf numFmtId="0" fontId="30" fillId="0" borderId="14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33" fillId="0" borderId="7" xfId="5" applyFont="1" applyFill="1" applyBorder="1" applyAlignment="1">
      <alignment vertical="center" wrapText="1"/>
    </xf>
    <xf numFmtId="174" fontId="15" fillId="2" borderId="12" xfId="0" applyNumberFormat="1" applyFont="1" applyFill="1" applyBorder="1" applyAlignment="1">
      <alignment horizontal="righ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182" fontId="30" fillId="0" borderId="11" xfId="0" applyNumberFormat="1" applyFont="1" applyFill="1" applyBorder="1" applyAlignment="1">
      <alignment vertical="center" wrapText="1"/>
    </xf>
    <xf numFmtId="0" fontId="30" fillId="0" borderId="10" xfId="2" applyFont="1" applyFill="1" applyBorder="1" applyAlignment="1">
      <alignment horizontal="right" vertical="center" wrapText="1"/>
    </xf>
    <xf numFmtId="185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horizontal="left" vertical="center" wrapText="1"/>
    </xf>
    <xf numFmtId="189" fontId="31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left" vertical="center" wrapText="1"/>
    </xf>
    <xf numFmtId="10" fontId="30" fillId="0" borderId="10" xfId="2" applyNumberFormat="1" applyFont="1" applyFill="1" applyBorder="1" applyAlignment="1">
      <alignment horizontal="right" vertical="center" wrapText="1"/>
    </xf>
    <xf numFmtId="0" fontId="21" fillId="0" borderId="1" xfId="2" applyFont="1" applyFill="1" applyBorder="1" applyAlignment="1">
      <alignment vertical="center" wrapText="1"/>
    </xf>
    <xf numFmtId="10" fontId="21" fillId="0" borderId="1" xfId="2" applyNumberFormat="1" applyFont="1" applyFill="1" applyBorder="1" applyAlignment="1">
      <alignment vertical="center" wrapText="1"/>
    </xf>
    <xf numFmtId="10" fontId="20" fillId="0" borderId="3" xfId="0" applyNumberFormat="1" applyFont="1" applyFill="1" applyBorder="1" applyAlignment="1">
      <alignment vertical="center" wrapText="1"/>
    </xf>
    <xf numFmtId="0" fontId="21" fillId="0" borderId="5" xfId="2" applyFont="1" applyFill="1" applyBorder="1" applyAlignment="1" applyProtection="1">
      <alignment vertical="center" wrapText="1"/>
      <protection locked="0"/>
    </xf>
    <xf numFmtId="0" fontId="30" fillId="0" borderId="4" xfId="2" applyFont="1" applyFill="1" applyBorder="1" applyAlignment="1" applyProtection="1">
      <alignment vertical="center" wrapText="1"/>
      <protection locked="0"/>
    </xf>
    <xf numFmtId="0" fontId="30" fillId="0" borderId="0" xfId="2" applyFont="1" applyFill="1" applyBorder="1" applyAlignment="1" applyProtection="1">
      <alignment vertical="center" wrapText="1"/>
      <protection locked="0"/>
    </xf>
    <xf numFmtId="0" fontId="30" fillId="0" borderId="14" xfId="2" applyFont="1" applyFill="1" applyBorder="1" applyAlignment="1" applyProtection="1">
      <alignment vertical="center" wrapText="1"/>
      <protection locked="0"/>
    </xf>
    <xf numFmtId="0" fontId="30" fillId="0" borderId="15" xfId="2" applyFont="1" applyFill="1" applyBorder="1" applyAlignment="1" applyProtection="1">
      <alignment vertical="center" wrapText="1"/>
      <protection locked="0"/>
    </xf>
    <xf numFmtId="0" fontId="30" fillId="0" borderId="0" xfId="3" applyFont="1" applyFill="1" applyBorder="1" applyAlignment="1">
      <alignment vertical="center" wrapText="1"/>
    </xf>
    <xf numFmtId="0" fontId="30" fillId="0" borderId="14" xfId="3" applyFont="1" applyFill="1" applyBorder="1" applyAlignment="1">
      <alignment vertical="center" wrapText="1"/>
    </xf>
    <xf numFmtId="0" fontId="30" fillId="0" borderId="15" xfId="2" applyFont="1" applyFill="1" applyBorder="1" applyAlignment="1">
      <alignment horizontal="center" vertical="center" wrapText="1"/>
    </xf>
    <xf numFmtId="0" fontId="21" fillId="0" borderId="19" xfId="2" applyFont="1" applyFill="1" applyBorder="1" applyAlignment="1">
      <alignment horizontal="center" vertical="center" wrapText="1"/>
    </xf>
    <xf numFmtId="0" fontId="30" fillId="0" borderId="9" xfId="2" applyFont="1" applyFill="1" applyBorder="1" applyAlignment="1">
      <alignment horizontal="center" vertical="center" wrapText="1"/>
    </xf>
    <xf numFmtId="0" fontId="44" fillId="0" borderId="15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4" fontId="21" fillId="0" borderId="6" xfId="2" applyNumberFormat="1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2" xfId="0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 applyProtection="1">
      <alignment vertical="center" wrapText="1"/>
      <protection locked="0"/>
    </xf>
    <xf numFmtId="0" fontId="31" fillId="0" borderId="2" xfId="2" applyNumberFormat="1" applyFont="1" applyFill="1" applyBorder="1" applyAlignment="1" applyProtection="1">
      <alignment vertical="center" wrapText="1"/>
      <protection locked="0"/>
    </xf>
    <xf numFmtId="0" fontId="31" fillId="0" borderId="2" xfId="2" applyFont="1" applyFill="1" applyBorder="1" applyAlignment="1" applyProtection="1">
      <alignment vertical="center" wrapText="1"/>
      <protection locked="0"/>
    </xf>
    <xf numFmtId="0" fontId="31" fillId="0" borderId="2" xfId="0" applyFont="1" applyFill="1" applyBorder="1" applyAlignment="1">
      <alignment vertical="center" wrapText="1"/>
    </xf>
    <xf numFmtId="0" fontId="31" fillId="0" borderId="1" xfId="0" applyFont="1" applyFill="1" applyBorder="1" applyAlignment="1" applyProtection="1">
      <alignment vertical="center" wrapText="1"/>
      <protection locked="0"/>
    </xf>
    <xf numFmtId="195" fontId="3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47" fillId="0" borderId="11" xfId="10" applyFont="1" applyFill="1" applyBorder="1" applyAlignment="1">
      <alignment vertical="center"/>
    </xf>
    <xf numFmtId="0" fontId="47" fillId="0" borderId="12" xfId="10" applyFont="1" applyFill="1" applyBorder="1" applyAlignment="1">
      <alignment vertical="center"/>
    </xf>
    <xf numFmtId="15" fontId="16" fillId="0" borderId="12" xfId="10" applyNumberFormat="1" applyFont="1" applyFill="1" applyBorder="1" applyAlignment="1">
      <alignment vertical="center"/>
    </xf>
    <xf numFmtId="15" fontId="16" fillId="0" borderId="13" xfId="10" applyNumberFormat="1" applyFont="1" applyFill="1" applyBorder="1" applyAlignment="1">
      <alignment vertical="center"/>
    </xf>
    <xf numFmtId="49" fontId="30" fillId="0" borderId="10" xfId="4" applyNumberFormat="1" applyFont="1" applyFill="1" applyBorder="1" applyAlignment="1">
      <alignment horizontal="center" vertical="center" wrapText="1"/>
    </xf>
    <xf numFmtId="49" fontId="30" fillId="2" borderId="10" xfId="4" applyNumberFormat="1" applyFont="1" applyFill="1" applyBorder="1" applyAlignment="1">
      <alignment horizontal="center" vertical="center" wrapText="1"/>
    </xf>
    <xf numFmtId="49" fontId="30" fillId="2" borderId="10" xfId="6" applyNumberFormat="1" applyFont="1" applyFill="1" applyBorder="1" applyAlignment="1">
      <alignment horizontal="center" vertical="center" wrapText="1"/>
    </xf>
    <xf numFmtId="170" fontId="30" fillId="0" borderId="10" xfId="6" applyNumberFormat="1" applyFont="1" applyFill="1" applyBorder="1" applyAlignment="1">
      <alignment horizontal="center" vertical="center" wrapText="1"/>
    </xf>
    <xf numFmtId="198" fontId="30" fillId="0" borderId="10" xfId="6" applyNumberFormat="1" applyFont="1" applyFill="1" applyBorder="1" applyAlignment="1">
      <alignment horizontal="right" vertical="center" wrapText="1"/>
    </xf>
    <xf numFmtId="198" fontId="37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center" vertical="center" wrapText="1"/>
    </xf>
    <xf numFmtId="168" fontId="30" fillId="0" borderId="10" xfId="4" applyNumberFormat="1" applyFont="1" applyFill="1" applyBorder="1" applyAlignment="1">
      <alignment horizontal="center" vertical="center" wrapText="1"/>
    </xf>
    <xf numFmtId="0" fontId="21" fillId="0" borderId="7" xfId="5" applyFont="1" applyFill="1" applyBorder="1" applyAlignment="1">
      <alignment vertical="center"/>
    </xf>
    <xf numFmtId="0" fontId="21" fillId="0" borderId="12" xfId="5" applyFont="1" applyFill="1" applyBorder="1" applyAlignment="1">
      <alignment vertical="center"/>
    </xf>
    <xf numFmtId="0" fontId="21" fillId="0" borderId="8" xfId="5" applyFont="1" applyFill="1" applyBorder="1" applyAlignment="1">
      <alignment vertical="center"/>
    </xf>
    <xf numFmtId="0" fontId="21" fillId="0" borderId="13" xfId="5" applyFont="1" applyFill="1" applyBorder="1" applyAlignment="1">
      <alignment vertical="center"/>
    </xf>
    <xf numFmtId="3" fontId="21" fillId="0" borderId="7" xfId="5" applyNumberFormat="1" applyFont="1" applyFill="1" applyBorder="1" applyAlignment="1">
      <alignment vertical="center"/>
    </xf>
    <xf numFmtId="3" fontId="21" fillId="0" borderId="8" xfId="5" applyNumberFormat="1" applyFont="1" applyFill="1" applyBorder="1" applyAlignment="1">
      <alignment vertical="center"/>
    </xf>
    <xf numFmtId="3" fontId="21" fillId="0" borderId="12" xfId="5" applyNumberFormat="1" applyFont="1" applyFill="1" applyBorder="1" applyAlignment="1">
      <alignment vertical="center"/>
    </xf>
    <xf numFmtId="3" fontId="21" fillId="0" borderId="13" xfId="5" applyNumberFormat="1" applyFont="1" applyFill="1" applyBorder="1" applyAlignment="1">
      <alignment vertical="center"/>
    </xf>
    <xf numFmtId="3" fontId="21" fillId="0" borderId="6" xfId="5" applyNumberFormat="1" applyFont="1" applyFill="1" applyBorder="1" applyAlignment="1">
      <alignment horizontal="center" vertical="center"/>
    </xf>
    <xf numFmtId="3" fontId="21" fillId="0" borderId="11" xfId="5" applyNumberFormat="1" applyFont="1" applyFill="1" applyBorder="1" applyAlignment="1">
      <alignment horizontal="center" vertical="center"/>
    </xf>
    <xf numFmtId="199" fontId="30" fillId="0" borderId="10" xfId="6" applyNumberFormat="1" applyFont="1" applyFill="1" applyBorder="1" applyAlignment="1">
      <alignment horizontal="right" vertical="center" wrapText="1"/>
    </xf>
    <xf numFmtId="0" fontId="21" fillId="0" borderId="10" xfId="5" applyFont="1" applyFill="1" applyBorder="1" applyAlignment="1">
      <alignment vertical="center" wrapText="1"/>
    </xf>
    <xf numFmtId="200" fontId="30" fillId="0" borderId="10" xfId="6" applyNumberFormat="1" applyFont="1" applyFill="1" applyBorder="1" applyAlignment="1">
      <alignment horizontal="right" vertical="center" wrapText="1"/>
    </xf>
    <xf numFmtId="201" fontId="30" fillId="0" borderId="10" xfId="6" applyNumberFormat="1" applyFont="1" applyFill="1" applyBorder="1" applyAlignment="1">
      <alignment horizontal="right" vertical="center" wrapText="1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3" fontId="21" fillId="0" borderId="7" xfId="5" applyNumberFormat="1" applyFont="1" applyFill="1" applyBorder="1" applyAlignment="1">
      <alignment horizontal="left" vertical="center"/>
    </xf>
    <xf numFmtId="3" fontId="21" fillId="0" borderId="12" xfId="5" applyNumberFormat="1" applyFont="1" applyFill="1" applyBorder="1" applyAlignment="1">
      <alignment horizontal="left" vertical="center"/>
    </xf>
    <xf numFmtId="3" fontId="21" fillId="0" borderId="4" xfId="5" applyNumberFormat="1" applyFont="1" applyFill="1" applyBorder="1" applyAlignment="1">
      <alignment horizontal="center" vertical="center"/>
    </xf>
    <xf numFmtId="204" fontId="30" fillId="0" borderId="10" xfId="6" applyNumberFormat="1" applyFont="1" applyFill="1" applyBorder="1" applyAlignment="1">
      <alignment horizontal="right" vertical="center" wrapText="1"/>
    </xf>
    <xf numFmtId="200" fontId="37" fillId="0" borderId="10" xfId="6" applyNumberFormat="1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1" fontId="28" fillId="0" borderId="10" xfId="0" applyNumberFormat="1" applyFont="1" applyBorder="1" applyAlignment="1">
      <alignment vertical="center" wrapText="1"/>
    </xf>
    <xf numFmtId="199" fontId="37" fillId="0" borderId="10" xfId="6" applyNumberFormat="1" applyFont="1" applyFill="1" applyBorder="1" applyAlignment="1">
      <alignment horizontal="right" vertical="center" wrapText="1"/>
    </xf>
    <xf numFmtId="186" fontId="37" fillId="0" borderId="10" xfId="6" applyNumberFormat="1" applyFont="1" applyFill="1" applyBorder="1" applyAlignment="1">
      <alignment horizontal="right" vertical="center" wrapText="1"/>
    </xf>
    <xf numFmtId="204" fontId="37" fillId="0" borderId="10" xfId="6" applyNumberFormat="1" applyFont="1" applyFill="1" applyBorder="1" applyAlignment="1">
      <alignment horizontal="right" vertical="center" wrapText="1"/>
    </xf>
    <xf numFmtId="205" fontId="37" fillId="0" borderId="10" xfId="6" applyNumberFormat="1" applyFont="1" applyFill="1" applyBorder="1" applyAlignment="1">
      <alignment horizontal="right" vertical="center" wrapText="1"/>
    </xf>
    <xf numFmtId="201" fontId="15" fillId="0" borderId="10" xfId="0" applyNumberFormat="1" applyFont="1" applyFill="1" applyBorder="1" applyAlignment="1">
      <alignment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66" fontId="30" fillId="0" borderId="1" xfId="2" applyNumberFormat="1" applyFont="1" applyFill="1" applyBorder="1" applyAlignment="1">
      <alignment horizontal="right" vertical="center" wrapText="1"/>
    </xf>
    <xf numFmtId="0" fontId="15" fillId="0" borderId="3" xfId="0" applyFont="1" applyFill="1" applyBorder="1" applyAlignment="1">
      <alignment horizontal="right" vertical="center" wrapText="1"/>
    </xf>
    <xf numFmtId="206" fontId="21" fillId="0" borderId="9" xfId="3" applyNumberFormat="1" applyFont="1" applyFill="1" applyBorder="1" applyAlignment="1">
      <alignment horizontal="righ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 wrapText="1"/>
    </xf>
    <xf numFmtId="0" fontId="20" fillId="2" borderId="10" xfId="0" applyFont="1" applyFill="1" applyBorder="1" applyAlignment="1">
      <alignment horizontal="center" vertical="center" wrapText="1"/>
    </xf>
    <xf numFmtId="201" fontId="37" fillId="0" borderId="10" xfId="6" applyNumberFormat="1" applyFont="1" applyFill="1" applyBorder="1" applyAlignment="1">
      <alignment horizontal="right" vertical="center" wrapText="1"/>
    </xf>
    <xf numFmtId="10" fontId="15" fillId="0" borderId="0" xfId="1" applyNumberFormat="1" applyFont="1" applyFill="1" applyAlignment="1">
      <alignment vertical="center" wrapText="1"/>
    </xf>
    <xf numFmtId="0" fontId="53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6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horizontal="center" vertical="center" wrapText="1"/>
      <protection locked="0"/>
    </xf>
    <xf numFmtId="0" fontId="41" fillId="0" borderId="7" xfId="0" applyFont="1" applyFill="1" applyBorder="1" applyAlignment="1" applyProtection="1">
      <alignment vertical="center" wrapText="1"/>
      <protection locked="0"/>
    </xf>
    <xf numFmtId="0" fontId="41" fillId="0" borderId="4" xfId="0" applyFont="1" applyFill="1" applyBorder="1" applyAlignment="1" applyProtection="1">
      <alignment vertical="center" wrapText="1"/>
      <protection locked="0"/>
    </xf>
    <xf numFmtId="0" fontId="41" fillId="0" borderId="0" xfId="2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11" xfId="0" applyFont="1" applyFill="1" applyBorder="1" applyAlignment="1" applyProtection="1">
      <alignment vertical="center" wrapText="1"/>
      <protection locked="0"/>
    </xf>
    <xf numFmtId="0" fontId="41" fillId="0" borderId="12" xfId="2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horizontal="center" vertical="center" wrapText="1"/>
      <protection locked="0"/>
    </xf>
    <xf numFmtId="0" fontId="41" fillId="0" borderId="14" xfId="0" applyFont="1" applyFill="1" applyBorder="1" applyAlignment="1" applyProtection="1">
      <alignment vertical="center" wrapText="1"/>
      <protection locked="0"/>
    </xf>
    <xf numFmtId="0" fontId="41" fillId="0" borderId="13" xfId="0" applyFont="1" applyFill="1" applyBorder="1" applyAlignment="1" applyProtection="1">
      <alignment vertical="center" wrapText="1"/>
      <protection locked="0"/>
    </xf>
    <xf numFmtId="0" fontId="53" fillId="0" borderId="7" xfId="0" applyFont="1" applyFill="1" applyBorder="1" applyAlignment="1" applyProtection="1">
      <alignment vertical="center" wrapText="1"/>
      <protection locked="0"/>
    </xf>
    <xf numFmtId="0" fontId="53" fillId="0" borderId="8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1" fontId="0" fillId="0" borderId="10" xfId="0" applyNumberFormat="1" applyBorder="1" applyAlignment="1">
      <alignment horizontal="center" vertical="center" wrapText="1"/>
    </xf>
    <xf numFmtId="205" fontId="30" fillId="0" borderId="10" xfId="6" applyNumberFormat="1" applyFont="1" applyFill="1" applyBorder="1" applyAlignment="1">
      <alignment horizontal="right" vertical="center" wrapText="1"/>
    </xf>
    <xf numFmtId="10" fontId="30" fillId="0" borderId="9" xfId="1" applyNumberFormat="1" applyFont="1" applyFill="1" applyBorder="1" applyAlignment="1">
      <alignment horizontal="right" vertical="center"/>
    </xf>
    <xf numFmtId="0" fontId="52" fillId="0" borderId="0" xfId="1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right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89" fontId="21" fillId="0" borderId="9" xfId="2" applyNumberFormat="1" applyFont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1" fillId="0" borderId="1" xfId="10" applyFont="1" applyBorder="1" applyAlignment="1">
      <alignment horizontal="center" vertical="center"/>
    </xf>
    <xf numFmtId="0" fontId="21" fillId="0" borderId="11" xfId="10" applyFont="1" applyBorder="1" applyAlignment="1">
      <alignment horizontal="center" vertical="center"/>
    </xf>
    <xf numFmtId="166" fontId="37" fillId="0" borderId="10" xfId="10" applyNumberFormat="1" applyFont="1" applyBorder="1" applyAlignment="1">
      <alignment vertical="center"/>
    </xf>
    <xf numFmtId="10" fontId="37" fillId="0" borderId="10" xfId="10" applyNumberFormat="1" applyFont="1" applyBorder="1" applyAlignment="1">
      <alignment horizontal="right" vertical="center"/>
    </xf>
    <xf numFmtId="0" fontId="21" fillId="0" borderId="20" xfId="10" applyFont="1" applyBorder="1" applyAlignment="1">
      <alignment vertical="center"/>
    </xf>
    <xf numFmtId="0" fontId="30" fillId="0" borderId="6" xfId="10" applyFont="1" applyBorder="1" applyAlignment="1">
      <alignment vertical="center"/>
    </xf>
    <xf numFmtId="0" fontId="30" fillId="0" borderId="8" xfId="10" applyFont="1" applyBorder="1" applyAlignment="1">
      <alignment vertical="center"/>
    </xf>
    <xf numFmtId="0" fontId="21" fillId="0" borderId="21" xfId="10" applyFont="1" applyBorder="1" applyAlignment="1">
      <alignment vertical="center"/>
    </xf>
    <xf numFmtId="0" fontId="30" fillId="0" borderId="4" xfId="10" applyFont="1" applyBorder="1" applyAlignment="1">
      <alignment vertical="center"/>
    </xf>
    <xf numFmtId="0" fontId="30" fillId="0" borderId="14" xfId="10" applyFont="1" applyBorder="1" applyAlignment="1">
      <alignment vertical="center"/>
    </xf>
    <xf numFmtId="0" fontId="21" fillId="0" borderId="22" xfId="10" applyFont="1" applyBorder="1" applyAlignment="1">
      <alignment vertical="center"/>
    </xf>
    <xf numFmtId="0" fontId="30" fillId="0" borderId="11" xfId="10" applyFont="1" applyBorder="1" applyAlignment="1">
      <alignment vertical="center"/>
    </xf>
    <xf numFmtId="0" fontId="30" fillId="0" borderId="13" xfId="10" applyFont="1" applyBorder="1" applyAlignment="1">
      <alignment vertical="center"/>
    </xf>
    <xf numFmtId="0" fontId="21" fillId="0" borderId="10" xfId="10" applyFont="1" applyBorder="1" applyAlignment="1">
      <alignment horizontal="center" vertical="center"/>
    </xf>
    <xf numFmtId="0" fontId="30" fillId="0" borderId="1" xfId="10" applyFont="1" applyBorder="1" applyAlignment="1">
      <alignment horizontal="center" vertical="center"/>
    </xf>
    <xf numFmtId="4" fontId="30" fillId="0" borderId="2" xfId="10" applyNumberFormat="1" applyFont="1" applyBorder="1" applyAlignment="1">
      <alignment vertical="center"/>
    </xf>
    <xf numFmtId="166" fontId="37" fillId="0" borderId="10" xfId="10" applyNumberFormat="1" applyFont="1" applyBorder="1" applyAlignment="1">
      <alignment horizontal="right" vertical="center"/>
    </xf>
    <xf numFmtId="0" fontId="22" fillId="0" borderId="1" xfId="10" applyFont="1" applyBorder="1" applyAlignment="1">
      <alignment vertical="center"/>
    </xf>
    <xf numFmtId="0" fontId="22" fillId="0" borderId="2" xfId="10" applyFont="1" applyBorder="1" applyAlignment="1">
      <alignment vertical="center"/>
    </xf>
    <xf numFmtId="0" fontId="22" fillId="0" borderId="3" xfId="10" applyFont="1" applyBorder="1" applyAlignment="1">
      <alignment vertical="center"/>
    </xf>
    <xf numFmtId="0" fontId="22" fillId="0" borderId="10" xfId="10" applyFont="1" applyBorder="1" applyAlignment="1">
      <alignment vertical="center"/>
    </xf>
    <xf numFmtId="4" fontId="30" fillId="0" borderId="2" xfId="10" applyNumberFormat="1" applyFont="1" applyBorder="1" applyAlignment="1">
      <alignment horizontal="left" vertical="center"/>
    </xf>
    <xf numFmtId="0" fontId="22" fillId="0" borderId="0" xfId="10" applyFont="1" applyAlignment="1">
      <alignment vertical="center"/>
    </xf>
    <xf numFmtId="0" fontId="20" fillId="0" borderId="7" xfId="0" applyFont="1" applyBorder="1" applyAlignment="1">
      <alignment vertical="center" wrapText="1"/>
    </xf>
    <xf numFmtId="0" fontId="42" fillId="0" borderId="5" xfId="3" applyFont="1" applyBorder="1" applyAlignment="1">
      <alignment vertical="center" wrapText="1"/>
    </xf>
    <xf numFmtId="0" fontId="44" fillId="0" borderId="9" xfId="2" applyFont="1" applyBorder="1" applyAlignment="1">
      <alignment horizontal="center" vertical="center" wrapText="1"/>
    </xf>
    <xf numFmtId="0" fontId="21" fillId="0" borderId="6" xfId="3" applyFont="1" applyBorder="1" applyAlignment="1">
      <alignment vertical="center" wrapText="1"/>
    </xf>
    <xf numFmtId="0" fontId="21" fillId="0" borderId="10" xfId="3" applyFont="1" applyBorder="1" applyAlignment="1">
      <alignment horizontal="center" vertical="center" wrapText="1"/>
    </xf>
    <xf numFmtId="189" fontId="30" fillId="0" borderId="9" xfId="2" applyNumberFormat="1" applyFont="1" applyBorder="1" applyAlignment="1">
      <alignment horizontal="center" vertical="center" wrapText="1"/>
    </xf>
    <xf numFmtId="10" fontId="15" fillId="0" borderId="10" xfId="0" applyNumberFormat="1" applyFont="1" applyBorder="1" applyAlignment="1">
      <alignment horizontal="right" vertical="center" wrapText="1"/>
    </xf>
    <xf numFmtId="0" fontId="21" fillId="0" borderId="9" xfId="3" applyFont="1" applyBorder="1" applyAlignment="1">
      <alignment horizontal="center" vertical="center" wrapText="1"/>
    </xf>
    <xf numFmtId="166" fontId="37" fillId="0" borderId="10" xfId="2" applyNumberFormat="1" applyFont="1" applyBorder="1" applyAlignment="1">
      <alignment horizontal="right" vertical="center" wrapText="1"/>
    </xf>
    <xf numFmtId="166" fontId="30" fillId="0" borderId="10" xfId="2" applyNumberFormat="1" applyFont="1" applyBorder="1" applyAlignment="1">
      <alignment horizontal="right" vertical="center" wrapText="1"/>
    </xf>
    <xf numFmtId="10" fontId="28" fillId="0" borderId="10" xfId="0" applyNumberFormat="1" applyFont="1" applyBorder="1" applyAlignment="1">
      <alignment horizontal="right" vertical="center" wrapText="1"/>
    </xf>
    <xf numFmtId="207" fontId="33" fillId="0" borderId="9" xfId="3" applyNumberFormat="1" applyFont="1" applyBorder="1" applyAlignment="1">
      <alignment horizontal="right" vertical="center" wrapText="1"/>
    </xf>
    <xf numFmtId="177" fontId="30" fillId="0" borderId="10" xfId="0" applyNumberFormat="1" applyFont="1" applyBorder="1" applyAlignment="1">
      <alignment horizontal="left" vertical="center" wrapText="1"/>
    </xf>
    <xf numFmtId="49" fontId="30" fillId="0" borderId="10" xfId="2" applyNumberFormat="1" applyFont="1" applyBorder="1" applyAlignment="1">
      <alignment vertical="center" wrapText="1"/>
    </xf>
    <xf numFmtId="4" fontId="30" fillId="0" borderId="10" xfId="3" applyNumberFormat="1" applyFont="1" applyBorder="1" applyAlignment="1">
      <alignment horizontal="center" vertical="center" wrapText="1"/>
    </xf>
    <xf numFmtId="0" fontId="30" fillId="0" borderId="10" xfId="2" applyFont="1" applyBorder="1" applyAlignment="1">
      <alignment horizontal="center" vertical="center" wrapText="1"/>
    </xf>
    <xf numFmtId="166" fontId="30" fillId="0" borderId="1" xfId="2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0" fontId="15" fillId="0" borderId="10" xfId="0" applyFont="1" applyBorder="1" applyAlignment="1">
      <alignment horizontal="right" vertical="center" wrapText="1"/>
    </xf>
    <xf numFmtId="0" fontId="21" fillId="0" borderId="6" xfId="2" applyFont="1" applyBorder="1" applyAlignment="1">
      <alignment vertical="center" wrapText="1"/>
    </xf>
    <xf numFmtId="0" fontId="21" fillId="0" borderId="7" xfId="2" applyFont="1" applyBorder="1" applyAlignment="1">
      <alignment vertical="center" wrapText="1"/>
    </xf>
    <xf numFmtId="0" fontId="21" fillId="0" borderId="8" xfId="2" applyFont="1" applyBorder="1" applyAlignment="1">
      <alignment vertical="center" wrapText="1"/>
    </xf>
    <xf numFmtId="0" fontId="30" fillId="0" borderId="11" xfId="2" applyFont="1" applyBorder="1" applyAlignment="1">
      <alignment horizontal="center" vertical="center" wrapText="1"/>
    </xf>
    <xf numFmtId="0" fontId="30" fillId="0" borderId="12" xfId="2" applyFont="1" applyBorder="1" applyAlignment="1">
      <alignment horizontal="center" vertical="center" wrapText="1"/>
    </xf>
    <xf numFmtId="0" fontId="30" fillId="0" borderId="13" xfId="2" applyFont="1" applyBorder="1" applyAlignment="1">
      <alignment horizontal="center" vertical="center" wrapText="1"/>
    </xf>
    <xf numFmtId="0" fontId="52" fillId="0" borderId="4" xfId="10" applyFont="1" applyFill="1" applyBorder="1" applyAlignment="1">
      <alignment vertical="center"/>
    </xf>
    <xf numFmtId="0" fontId="52" fillId="0" borderId="0" xfId="10" applyFont="1" applyFill="1" applyBorder="1" applyAlignment="1">
      <alignment vertical="center"/>
    </xf>
    <xf numFmtId="180" fontId="0" fillId="0" borderId="10" xfId="0" applyNumberFormat="1" applyFont="1" applyBorder="1" applyAlignment="1">
      <alignment horizontal="center" vertical="center" wrapText="1"/>
    </xf>
    <xf numFmtId="0" fontId="52" fillId="0" borderId="6" xfId="10" applyFont="1" applyFill="1" applyBorder="1" applyAlignment="1">
      <alignment vertical="center"/>
    </xf>
    <xf numFmtId="0" fontId="52" fillId="0" borderId="7" xfId="10" applyFont="1" applyFill="1" applyBorder="1" applyAlignment="1">
      <alignment vertical="center"/>
    </xf>
    <xf numFmtId="14" fontId="22" fillId="0" borderId="0" xfId="10" applyNumberFormat="1" applyFont="1" applyAlignment="1">
      <alignment vertical="center"/>
    </xf>
    <xf numFmtId="3" fontId="21" fillId="0" borderId="7" xfId="5" applyNumberFormat="1" applyFont="1" applyFill="1" applyBorder="1" applyAlignment="1">
      <alignment horizontal="center" vertical="center"/>
    </xf>
    <xf numFmtId="3" fontId="21" fillId="0" borderId="12" xfId="5" applyNumberFormat="1" applyFont="1" applyFill="1" applyBorder="1" applyAlignment="1">
      <alignment horizontal="center" vertical="center"/>
    </xf>
    <xf numFmtId="209" fontId="30" fillId="0" borderId="10" xfId="6" applyNumberFormat="1" applyFont="1" applyFill="1" applyBorder="1" applyAlignment="1">
      <alignment horizontal="right" vertical="center" wrapText="1"/>
    </xf>
    <xf numFmtId="174" fontId="15" fillId="2" borderId="10" xfId="0" applyNumberFormat="1" applyFont="1" applyFill="1" applyBorder="1" applyAlignment="1">
      <alignment horizontal="right" vertical="center" wrapText="1"/>
    </xf>
    <xf numFmtId="210" fontId="30" fillId="0" borderId="10" xfId="1" applyNumberFormat="1" applyFont="1" applyFill="1" applyBorder="1" applyAlignment="1">
      <alignment horizontal="right" vertical="center" wrapText="1"/>
    </xf>
    <xf numFmtId="210" fontId="37" fillId="0" borderId="10" xfId="6" applyNumberFormat="1" applyFont="1" applyFill="1" applyBorder="1" applyAlignment="1">
      <alignment horizontal="right" vertical="center" wrapText="1"/>
    </xf>
    <xf numFmtId="209" fontId="37" fillId="0" borderId="10" xfId="6" applyNumberFormat="1" applyFont="1" applyFill="1" applyBorder="1" applyAlignment="1">
      <alignment horizontal="right" vertical="center" wrapText="1"/>
    </xf>
    <xf numFmtId="174" fontId="15" fillId="2" borderId="2" xfId="0" applyNumberFormat="1" applyFont="1" applyFill="1" applyBorder="1" applyAlignment="1">
      <alignment horizontal="right" vertical="center" wrapText="1"/>
    </xf>
    <xf numFmtId="172" fontId="29" fillId="2" borderId="10" xfId="0" applyNumberFormat="1" applyFont="1" applyFill="1" applyBorder="1" applyAlignment="1">
      <alignment horizontal="left" vertical="center" wrapText="1"/>
    </xf>
    <xf numFmtId="4" fontId="16" fillId="0" borderId="10" xfId="0" applyNumberFormat="1" applyFont="1" applyFill="1" applyBorder="1" applyAlignment="1">
      <alignment vertical="center" wrapText="1"/>
    </xf>
    <xf numFmtId="166" fontId="16" fillId="0" borderId="10" xfId="0" applyNumberFormat="1" applyFont="1" applyFill="1" applyBorder="1" applyAlignment="1">
      <alignment vertical="center" wrapText="1"/>
    </xf>
    <xf numFmtId="166" fontId="54" fillId="0" borderId="10" xfId="0" applyNumberFormat="1" applyFont="1" applyFill="1" applyBorder="1" applyAlignment="1">
      <alignment vertical="center" wrapText="1"/>
    </xf>
    <xf numFmtId="0" fontId="30" fillId="0" borderId="9" xfId="3" applyFont="1" applyBorder="1" applyAlignment="1">
      <alignment horizontal="left" vertical="center" wrapText="1"/>
    </xf>
    <xf numFmtId="166" fontId="30" fillId="0" borderId="9" xfId="3" applyNumberFormat="1" applyFont="1" applyBorder="1" applyAlignment="1">
      <alignment horizontal="right" vertical="center" wrapText="1"/>
    </xf>
    <xf numFmtId="166" fontId="37" fillId="0" borderId="9" xfId="3" applyNumberFormat="1" applyFont="1" applyBorder="1" applyAlignment="1">
      <alignment horizontal="right" vertical="center" wrapText="1"/>
    </xf>
    <xf numFmtId="10" fontId="37" fillId="0" borderId="9" xfId="1" applyNumberFormat="1" applyFont="1" applyFill="1" applyBorder="1" applyAlignment="1" applyProtection="1">
      <alignment horizontal="right" vertical="center" wrapText="1"/>
    </xf>
    <xf numFmtId="176" fontId="30" fillId="0" borderId="9" xfId="3" applyNumberFormat="1" applyFont="1" applyBorder="1" applyAlignment="1">
      <alignment horizontal="right" vertical="center" wrapText="1"/>
    </xf>
    <xf numFmtId="0" fontId="15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2" fontId="30" fillId="0" borderId="9" xfId="3" applyNumberFormat="1" applyFont="1" applyBorder="1" applyAlignment="1">
      <alignment horizontal="right" vertical="center" wrapText="1"/>
    </xf>
    <xf numFmtId="179" fontId="30" fillId="0" borderId="9" xfId="3" applyNumberFormat="1" applyFont="1" applyBorder="1" applyAlignment="1">
      <alignment horizontal="right" vertical="center" wrapText="1"/>
    </xf>
    <xf numFmtId="166" fontId="33" fillId="3" borderId="10" xfId="0" applyNumberFormat="1" applyFont="1" applyFill="1" applyBorder="1" applyAlignment="1">
      <alignment vertical="center" wrapText="1"/>
    </xf>
    <xf numFmtId="4" fontId="29" fillId="3" borderId="10" xfId="0" applyNumberFormat="1" applyFont="1" applyFill="1" applyBorder="1" applyAlignment="1">
      <alignment vertical="center" wrapText="1"/>
    </xf>
    <xf numFmtId="4" fontId="29" fillId="3" borderId="10" xfId="0" applyNumberFormat="1" applyFont="1" applyFill="1" applyBorder="1" applyAlignment="1">
      <alignment horizontal="right" vertical="center"/>
    </xf>
    <xf numFmtId="10" fontId="29" fillId="3" borderId="10" xfId="1" applyNumberFormat="1" applyFont="1" applyFill="1" applyBorder="1" applyAlignment="1">
      <alignment vertical="center" wrapText="1"/>
    </xf>
    <xf numFmtId="174" fontId="15" fillId="3" borderId="12" xfId="0" applyNumberFormat="1" applyFont="1" applyFill="1" applyBorder="1" applyAlignment="1">
      <alignment horizontal="right" vertical="center" wrapText="1"/>
    </xf>
    <xf numFmtId="0" fontId="15" fillId="3" borderId="13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left" vertical="center" wrapText="1"/>
    </xf>
    <xf numFmtId="196" fontId="21" fillId="0" borderId="10" xfId="1" applyNumberFormat="1" applyFont="1" applyFill="1" applyBorder="1" applyAlignment="1">
      <alignment horizontal="center" vertical="center" wrapText="1"/>
    </xf>
    <xf numFmtId="196" fontId="35" fillId="0" borderId="10" xfId="1" applyNumberFormat="1" applyFont="1" applyFill="1" applyBorder="1" applyAlignment="1">
      <alignment horizontal="center" vertical="center" wrapText="1"/>
    </xf>
    <xf numFmtId="196" fontId="35" fillId="3" borderId="10" xfId="1" applyNumberFormat="1" applyFont="1" applyFill="1" applyBorder="1" applyAlignment="1">
      <alignment horizontal="center"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166" fontId="33" fillId="0" borderId="10" xfId="0" applyNumberFormat="1" applyFont="1" applyBorder="1" applyAlignment="1">
      <alignment vertical="center" wrapText="1"/>
    </xf>
    <xf numFmtId="196" fontId="35" fillId="0" borderId="10" xfId="1" applyNumberFormat="1" applyFont="1" applyFill="1" applyBorder="1" applyAlignment="1">
      <alignment vertical="center" wrapText="1"/>
    </xf>
    <xf numFmtId="196" fontId="35" fillId="3" borderId="10" xfId="1" applyNumberFormat="1" applyFont="1" applyFill="1" applyBorder="1" applyAlignment="1">
      <alignment vertical="center" wrapText="1"/>
    </xf>
    <xf numFmtId="166" fontId="38" fillId="4" borderId="10" xfId="0" applyNumberFormat="1" applyFont="1" applyFill="1" applyBorder="1" applyAlignment="1">
      <alignment vertical="center" wrapText="1"/>
    </xf>
    <xf numFmtId="1" fontId="21" fillId="3" borderId="10" xfId="0" applyNumberFormat="1" applyFont="1" applyFill="1" applyBorder="1" applyAlignment="1" applyProtection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81" fontId="45" fillId="0" borderId="1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2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horizontal="center" vertical="center" wrapText="1"/>
      <protection locked="0"/>
    </xf>
    <xf numFmtId="0" fontId="31" fillId="0" borderId="14" xfId="0" applyFont="1" applyFill="1" applyBorder="1" applyAlignment="1" applyProtection="1">
      <alignment horizontal="center" vertical="center" wrapText="1"/>
      <protection locked="0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176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76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195" fontId="46" fillId="0" borderId="1" xfId="10" applyNumberFormat="1" applyFont="1" applyFill="1" applyBorder="1" applyAlignment="1">
      <alignment horizontal="center" vertical="center"/>
    </xf>
    <xf numFmtId="195" fontId="46" fillId="0" borderId="2" xfId="10" applyNumberFormat="1" applyFont="1" applyFill="1" applyBorder="1" applyAlignment="1">
      <alignment horizontal="center" vertical="center"/>
    </xf>
    <xf numFmtId="195" fontId="46" fillId="0" borderId="3" xfId="10" applyNumberFormat="1" applyFont="1" applyFill="1" applyBorder="1" applyAlignment="1">
      <alignment horizontal="center" vertical="center"/>
    </xf>
    <xf numFmtId="184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84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2" xfId="2" applyFont="1" applyFill="1" applyBorder="1" applyAlignment="1" applyProtection="1">
      <alignment horizontal="center" vertical="center" wrapText="1"/>
      <protection locked="0"/>
    </xf>
    <xf numFmtId="0" fontId="22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0" fontId="47" fillId="0" borderId="2" xfId="2" applyFont="1" applyFill="1" applyBorder="1" applyAlignment="1" applyProtection="1">
      <alignment horizontal="center" vertical="center" wrapText="1"/>
      <protection locked="0"/>
    </xf>
    <xf numFmtId="0" fontId="16" fillId="0" borderId="4" xfId="2" applyFont="1" applyFill="1" applyBorder="1" applyAlignment="1" applyProtection="1">
      <alignment horizontal="center" vertical="center" wrapText="1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6" fillId="0" borderId="14" xfId="2" applyFont="1" applyFill="1" applyBorder="1" applyAlignment="1" applyProtection="1">
      <alignment horizontal="center" vertical="center" wrapText="1"/>
      <protection locked="0"/>
    </xf>
    <xf numFmtId="0" fontId="16" fillId="0" borderId="4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6" fillId="0" borderId="14" xfId="2" applyFont="1" applyFill="1" applyBorder="1" applyAlignment="1">
      <alignment horizontal="center" vertical="center" wrapText="1"/>
    </xf>
    <xf numFmtId="177" fontId="22" fillId="0" borderId="0" xfId="0" applyNumberFormat="1" applyFont="1" applyFill="1" applyBorder="1" applyAlignment="1">
      <alignment horizontal="center" vertical="center" wrapText="1"/>
    </xf>
    <xf numFmtId="177" fontId="22" fillId="0" borderId="14" xfId="0" applyNumberFormat="1" applyFont="1" applyFill="1" applyBorder="1" applyAlignment="1">
      <alignment horizontal="center" vertical="center" wrapText="1"/>
    </xf>
    <xf numFmtId="178" fontId="22" fillId="0" borderId="12" xfId="0" applyNumberFormat="1" applyFont="1" applyFill="1" applyBorder="1" applyAlignment="1">
      <alignment horizontal="center" vertical="center" wrapText="1"/>
    </xf>
    <xf numFmtId="178" fontId="22" fillId="0" borderId="13" xfId="0" applyNumberFormat="1" applyFont="1" applyFill="1" applyBorder="1" applyAlignment="1">
      <alignment horizontal="center" vertical="center" wrapText="1"/>
    </xf>
    <xf numFmtId="0" fontId="21" fillId="0" borderId="4" xfId="2" applyFont="1" applyFill="1" applyBorder="1" applyAlignment="1" applyProtection="1">
      <alignment horizontal="center" vertical="center" wrapText="1"/>
      <protection locked="0"/>
    </xf>
    <xf numFmtId="0" fontId="21" fillId="0" borderId="0" xfId="2" applyFont="1" applyFill="1" applyBorder="1" applyAlignment="1" applyProtection="1">
      <alignment horizontal="center" vertical="center" wrapText="1"/>
      <protection locked="0"/>
    </xf>
    <xf numFmtId="0" fontId="21" fillId="0" borderId="14" xfId="2" applyFont="1" applyFill="1" applyBorder="1" applyAlignment="1" applyProtection="1">
      <alignment horizontal="center" vertical="center" wrapText="1"/>
      <protection locked="0"/>
    </xf>
    <xf numFmtId="0" fontId="30" fillId="0" borderId="16" xfId="2" applyFont="1" applyFill="1" applyBorder="1" applyAlignment="1">
      <alignment horizontal="center" vertical="center" wrapText="1"/>
    </xf>
    <xf numFmtId="0" fontId="30" fillId="0" borderId="17" xfId="2" applyFont="1" applyFill="1" applyBorder="1" applyAlignment="1">
      <alignment horizontal="center" vertical="center" wrapText="1"/>
    </xf>
    <xf numFmtId="0" fontId="30" fillId="0" borderId="18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21" fillId="0" borderId="0" xfId="2" applyFont="1" applyFill="1" applyBorder="1" applyAlignment="1">
      <alignment horizontal="center" vertical="center" wrapText="1"/>
    </xf>
    <xf numFmtId="0" fontId="21" fillId="0" borderId="14" xfId="2" applyFont="1" applyFill="1" applyBorder="1" applyAlignment="1">
      <alignment horizontal="center" vertical="center" wrapText="1"/>
    </xf>
    <xf numFmtId="0" fontId="30" fillId="0" borderId="16" xfId="2" applyFont="1" applyFill="1" applyBorder="1" applyAlignment="1" applyProtection="1">
      <alignment horizontal="center" vertical="center" wrapText="1"/>
      <protection locked="0"/>
    </xf>
    <xf numFmtId="0" fontId="30" fillId="0" borderId="17" xfId="2" applyFont="1" applyFill="1" applyBorder="1" applyAlignment="1" applyProtection="1">
      <alignment horizontal="center" vertical="center" wrapText="1"/>
      <protection locked="0"/>
    </xf>
    <xf numFmtId="0" fontId="30" fillId="0" borderId="18" xfId="2" applyFont="1" applyFill="1" applyBorder="1" applyAlignment="1" applyProtection="1">
      <alignment horizontal="center" vertical="center" wrapText="1"/>
      <protection locked="0"/>
    </xf>
    <xf numFmtId="0" fontId="31" fillId="0" borderId="4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2" xfId="2" applyNumberFormat="1" applyFont="1" applyFill="1" applyBorder="1" applyAlignment="1" applyProtection="1">
      <alignment horizontal="left" vertical="center" wrapText="1"/>
      <protection locked="0"/>
    </xf>
    <xf numFmtId="0" fontId="47" fillId="0" borderId="3" xfId="2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31" fillId="0" borderId="1" xfId="2" applyFont="1" applyFill="1" applyBorder="1" applyAlignment="1" applyProtection="1">
      <alignment horizontal="center" vertical="center" wrapText="1"/>
      <protection locked="0"/>
    </xf>
    <xf numFmtId="0" fontId="31" fillId="0" borderId="2" xfId="2" applyFont="1" applyFill="1" applyBorder="1" applyAlignment="1" applyProtection="1">
      <alignment horizontal="center" vertical="center" wrapText="1"/>
      <protection locked="0"/>
    </xf>
    <xf numFmtId="0" fontId="31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 wrapText="1"/>
      <protection locked="0"/>
    </xf>
    <xf numFmtId="0" fontId="31" fillId="0" borderId="8" xfId="2" applyFont="1" applyFill="1" applyBorder="1" applyAlignment="1" applyProtection="1">
      <alignment horizontal="center" vertical="center" wrapText="1"/>
      <protection locked="0"/>
    </xf>
    <xf numFmtId="0" fontId="31" fillId="0" borderId="11" xfId="2" applyFont="1" applyFill="1" applyBorder="1" applyAlignment="1" applyProtection="1">
      <alignment horizontal="center" vertical="center" wrapText="1"/>
      <protection locked="0"/>
    </xf>
    <xf numFmtId="0" fontId="31" fillId="0" borderId="12" xfId="2" applyFont="1" applyFill="1" applyBorder="1" applyAlignment="1" applyProtection="1">
      <alignment horizontal="center" vertical="center" wrapText="1"/>
      <protection locked="0"/>
    </xf>
    <xf numFmtId="0" fontId="31" fillId="0" borderId="13" xfId="2" applyFont="1" applyFill="1" applyBorder="1" applyAlignment="1" applyProtection="1">
      <alignment horizontal="center" vertical="center" wrapText="1"/>
      <protection locked="0"/>
    </xf>
    <xf numFmtId="14" fontId="2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3" xfId="2" applyNumberFormat="1" applyFont="1" applyFill="1" applyBorder="1" applyAlignment="1" applyProtection="1">
      <alignment horizontal="center" vertical="center" wrapText="1"/>
      <protection locked="0"/>
    </xf>
    <xf numFmtId="195" fontId="48" fillId="0" borderId="1" xfId="2" applyNumberFormat="1" applyFont="1" applyFill="1" applyBorder="1" applyAlignment="1" applyProtection="1">
      <alignment horizontal="center" vertical="center" wrapText="1"/>
      <protection locked="0"/>
    </xf>
    <xf numFmtId="195" fontId="48" fillId="0" borderId="2" xfId="2" applyNumberFormat="1" applyFont="1" applyFill="1" applyBorder="1" applyAlignment="1" applyProtection="1">
      <alignment horizontal="center" vertical="center" wrapText="1"/>
      <protection locked="0"/>
    </xf>
    <xf numFmtId="195" fontId="48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left" vertical="center" wrapText="1"/>
      <protection locked="0"/>
    </xf>
    <xf numFmtId="0" fontId="22" fillId="0" borderId="2" xfId="2" applyFont="1" applyFill="1" applyBorder="1" applyAlignment="1" applyProtection="1">
      <alignment horizontal="left" vertical="center" wrapText="1"/>
      <protection locked="0"/>
    </xf>
    <xf numFmtId="0" fontId="22" fillId="0" borderId="3" xfId="2" applyFont="1" applyFill="1" applyBorder="1" applyAlignment="1" applyProtection="1">
      <alignment horizontal="left" vertical="center" wrapText="1"/>
      <protection locked="0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31" fillId="0" borderId="10" xfId="2" applyFont="1" applyFill="1" applyBorder="1" applyAlignment="1" applyProtection="1">
      <alignment horizontal="center" vertical="center" wrapText="1"/>
      <protection locked="0"/>
    </xf>
    <xf numFmtId="195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195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95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2" applyFont="1" applyFill="1" applyBorder="1" applyAlignment="1" applyProtection="1">
      <alignment horizontal="left" vertical="center" wrapText="1"/>
      <protection locked="0"/>
    </xf>
    <xf numFmtId="202" fontId="49" fillId="0" borderId="1" xfId="10" applyNumberFormat="1" applyFont="1" applyFill="1" applyBorder="1" applyAlignment="1">
      <alignment horizontal="center" vertical="center"/>
    </xf>
    <xf numFmtId="202" fontId="49" fillId="0" borderId="2" xfId="10" applyNumberFormat="1" applyFont="1" applyFill="1" applyBorder="1" applyAlignment="1">
      <alignment horizontal="center" vertical="center"/>
    </xf>
    <xf numFmtId="202" fontId="49" fillId="0" borderId="3" xfId="10" applyNumberFormat="1" applyFont="1" applyFill="1" applyBorder="1" applyAlignment="1">
      <alignment horizontal="center" vertical="center"/>
    </xf>
    <xf numFmtId="0" fontId="44" fillId="0" borderId="11" xfId="10" applyFont="1" applyFill="1" applyBorder="1" applyAlignment="1">
      <alignment horizontal="center" vertical="center" wrapText="1"/>
    </xf>
    <xf numFmtId="0" fontId="44" fillId="0" borderId="12" xfId="10" applyFont="1" applyFill="1" applyBorder="1" applyAlignment="1">
      <alignment horizontal="center" vertical="center" wrapText="1"/>
    </xf>
    <xf numFmtId="0" fontId="44" fillId="0" borderId="13" xfId="10" applyFont="1" applyFill="1" applyBorder="1" applyAlignment="1">
      <alignment horizontal="center" vertical="center" wrapText="1"/>
    </xf>
    <xf numFmtId="177" fontId="51" fillId="0" borderId="7" xfId="4" applyNumberFormat="1" applyFont="1" applyFill="1" applyBorder="1" applyAlignment="1">
      <alignment horizontal="center" vertical="center" wrapText="1"/>
    </xf>
    <xf numFmtId="177" fontId="51" fillId="0" borderId="0" xfId="4" applyNumberFormat="1" applyFont="1" applyFill="1" applyBorder="1" applyAlignment="1">
      <alignment horizontal="center" vertical="center" wrapText="1"/>
    </xf>
    <xf numFmtId="178" fontId="51" fillId="0" borderId="7" xfId="4" applyNumberFormat="1" applyFont="1" applyFill="1" applyBorder="1" applyAlignment="1">
      <alignment horizontal="center" vertical="center" wrapText="1"/>
    </xf>
    <xf numFmtId="178" fontId="51" fillId="0" borderId="0" xfId="4" applyNumberFormat="1" applyFont="1" applyFill="1" applyBorder="1" applyAlignment="1">
      <alignment horizontal="center" vertical="center" wrapText="1"/>
    </xf>
    <xf numFmtId="178" fontId="51" fillId="0" borderId="8" xfId="4" applyNumberFormat="1" applyFont="1" applyFill="1" applyBorder="1" applyAlignment="1">
      <alignment horizontal="center" vertical="center" wrapText="1"/>
    </xf>
    <xf numFmtId="178" fontId="51" fillId="0" borderId="14" xfId="4" applyNumberFormat="1" applyFont="1" applyFill="1" applyBorder="1" applyAlignment="1">
      <alignment horizontal="center" vertical="center" wrapText="1"/>
    </xf>
    <xf numFmtId="0" fontId="46" fillId="0" borderId="7" xfId="10" applyFont="1" applyFill="1" applyBorder="1" applyAlignment="1">
      <alignment horizontal="left" vertical="center" wrapText="1"/>
    </xf>
    <xf numFmtId="0" fontId="46" fillId="0" borderId="0" xfId="10" applyFont="1" applyFill="1" applyBorder="1" applyAlignment="1">
      <alignment horizontal="left" vertical="center" wrapText="1"/>
    </xf>
    <xf numFmtId="0" fontId="47" fillId="0" borderId="7" xfId="10" applyFont="1" applyFill="1" applyBorder="1" applyAlignment="1">
      <alignment horizontal="center" vertical="center"/>
    </xf>
    <xf numFmtId="0" fontId="47" fillId="0" borderId="8" xfId="10" applyFont="1" applyFill="1" applyBorder="1" applyAlignment="1">
      <alignment horizontal="center" vertical="center"/>
    </xf>
    <xf numFmtId="0" fontId="47" fillId="0" borderId="0" xfId="10" applyFont="1" applyFill="1" applyBorder="1" applyAlignment="1">
      <alignment horizontal="center" vertical="center"/>
    </xf>
    <xf numFmtId="0" fontId="47" fillId="0" borderId="14" xfId="10" applyFont="1" applyFill="1" applyBorder="1" applyAlignment="1">
      <alignment horizontal="center" vertical="center"/>
    </xf>
    <xf numFmtId="0" fontId="21" fillId="0" borderId="4" xfId="15" applyFont="1" applyFill="1" applyBorder="1" applyAlignment="1">
      <alignment horizontal="center" vertical="center" wrapText="1"/>
    </xf>
    <xf numFmtId="0" fontId="21" fillId="0" borderId="14" xfId="15" applyFont="1" applyFill="1" applyBorder="1" applyAlignment="1">
      <alignment horizontal="center" vertical="center" wrapText="1"/>
    </xf>
    <xf numFmtId="0" fontId="30" fillId="0" borderId="16" xfId="15" applyFont="1" applyFill="1" applyBorder="1" applyAlignment="1">
      <alignment horizontal="center" vertical="center" wrapText="1"/>
    </xf>
    <xf numFmtId="0" fontId="30" fillId="0" borderId="18" xfId="15" applyFont="1" applyFill="1" applyBorder="1" applyAlignment="1">
      <alignment horizontal="center" vertical="center" wrapText="1"/>
    </xf>
    <xf numFmtId="0" fontId="30" fillId="0" borderId="2" xfId="10" applyFont="1" applyFill="1" applyBorder="1" applyAlignment="1">
      <alignment horizontal="center" vertical="center" wrapText="1"/>
    </xf>
    <xf numFmtId="0" fontId="30" fillId="0" borderId="3" xfId="10" applyFont="1" applyFill="1" applyBorder="1" applyAlignment="1">
      <alignment horizontal="center" vertical="center" wrapText="1"/>
    </xf>
    <xf numFmtId="208" fontId="47" fillId="0" borderId="0" xfId="10" applyNumberFormat="1" applyFont="1" applyAlignment="1">
      <alignment horizontal="center" vertical="center"/>
    </xf>
    <xf numFmtId="208" fontId="47" fillId="0" borderId="14" xfId="10" applyNumberFormat="1" applyFont="1" applyBorder="1" applyAlignment="1">
      <alignment horizontal="center" vertical="center"/>
    </xf>
    <xf numFmtId="197" fontId="47" fillId="0" borderId="0" xfId="10" applyNumberFormat="1" applyFont="1" applyFill="1" applyBorder="1" applyAlignment="1">
      <alignment horizontal="center" vertical="center"/>
    </xf>
    <xf numFmtId="197" fontId="47" fillId="0" borderId="14" xfId="10" applyNumberFormat="1" applyFont="1" applyFill="1" applyBorder="1" applyAlignment="1">
      <alignment horizontal="center" vertical="center"/>
    </xf>
    <xf numFmtId="0" fontId="48" fillId="0" borderId="1" xfId="10" applyFont="1" applyFill="1" applyBorder="1" applyAlignment="1">
      <alignment horizontal="center" vertical="center"/>
    </xf>
    <xf numFmtId="0" fontId="48" fillId="0" borderId="2" xfId="10" applyFont="1" applyFill="1" applyBorder="1" applyAlignment="1">
      <alignment horizontal="center" vertical="center"/>
    </xf>
    <xf numFmtId="0" fontId="48" fillId="0" borderId="3" xfId="10" applyFont="1" applyFill="1" applyBorder="1" applyAlignment="1">
      <alignment horizontal="center" vertical="center"/>
    </xf>
    <xf numFmtId="0" fontId="21" fillId="0" borderId="1" xfId="10" applyFont="1" applyBorder="1" applyAlignment="1">
      <alignment horizontal="center" vertical="center"/>
    </xf>
    <xf numFmtId="0" fontId="21" fillId="0" borderId="2" xfId="10" applyFont="1" applyBorder="1" applyAlignment="1">
      <alignment horizontal="center" vertical="center"/>
    </xf>
    <xf numFmtId="0" fontId="21" fillId="0" borderId="3" xfId="10" applyFont="1" applyBorder="1" applyAlignment="1">
      <alignment horizontal="center" vertical="center"/>
    </xf>
    <xf numFmtId="0" fontId="21" fillId="0" borderId="0" xfId="10" applyFont="1" applyFill="1" applyBorder="1" applyAlignment="1">
      <alignment horizontal="left" vertical="center"/>
    </xf>
    <xf numFmtId="0" fontId="22" fillId="0" borderId="0" xfId="10" applyFont="1" applyFill="1" applyBorder="1" applyAlignment="1">
      <alignment horizontal="center" vertical="center"/>
    </xf>
    <xf numFmtId="0" fontId="22" fillId="0" borderId="14" xfId="10" applyFont="1" applyFill="1" applyBorder="1" applyAlignment="1">
      <alignment horizontal="center" vertical="center"/>
    </xf>
    <xf numFmtId="0" fontId="30" fillId="0" borderId="0" xfId="10" applyFont="1" applyFill="1" applyBorder="1" applyAlignment="1">
      <alignment horizontal="center" vertical="center" wrapText="1"/>
    </xf>
    <xf numFmtId="0" fontId="30" fillId="0" borderId="14" xfId="10" applyFont="1" applyFill="1" applyBorder="1" applyAlignment="1">
      <alignment horizontal="center" vertical="center" wrapText="1"/>
    </xf>
    <xf numFmtId="0" fontId="21" fillId="0" borderId="0" xfId="15" applyFont="1" applyFill="1" applyBorder="1" applyAlignment="1">
      <alignment horizontal="center" vertical="center" wrapText="1"/>
    </xf>
    <xf numFmtId="0" fontId="30" fillId="0" borderId="4" xfId="15" applyFont="1" applyFill="1" applyBorder="1" applyAlignment="1">
      <alignment horizontal="center" vertical="center" wrapText="1"/>
    </xf>
    <xf numFmtId="0" fontId="30" fillId="0" borderId="14" xfId="15" applyFont="1" applyFill="1" applyBorder="1" applyAlignment="1">
      <alignment horizontal="center" vertical="center" wrapText="1"/>
    </xf>
    <xf numFmtId="0" fontId="30" fillId="0" borderId="0" xfId="15" applyFont="1" applyFill="1" applyBorder="1" applyAlignment="1">
      <alignment horizontal="center" vertical="center" wrapText="1"/>
    </xf>
    <xf numFmtId="0" fontId="16" fillId="0" borderId="4" xfId="15" applyFont="1" applyFill="1" applyBorder="1" applyAlignment="1">
      <alignment horizontal="center" vertical="center" wrapText="1"/>
    </xf>
    <xf numFmtId="0" fontId="16" fillId="0" borderId="14" xfId="15" applyFont="1" applyFill="1" applyBorder="1" applyAlignment="1">
      <alignment horizontal="center" vertical="center" wrapText="1"/>
    </xf>
    <xf numFmtId="0" fontId="16" fillId="0" borderId="0" xfId="15" applyFont="1" applyFill="1" applyBorder="1" applyAlignment="1">
      <alignment horizontal="center" vertical="center" wrapText="1"/>
    </xf>
    <xf numFmtId="0" fontId="30" fillId="0" borderId="17" xfId="15" applyFont="1" applyFill="1" applyBorder="1" applyAlignment="1">
      <alignment horizontal="center" vertical="center" wrapText="1"/>
    </xf>
    <xf numFmtId="0" fontId="16" fillId="0" borderId="6" xfId="15" applyFont="1" applyFill="1" applyBorder="1" applyAlignment="1">
      <alignment horizontal="center" vertical="top" wrapText="1"/>
    </xf>
    <xf numFmtId="0" fontId="16" fillId="0" borderId="7" xfId="15" applyFont="1" applyFill="1" applyBorder="1" applyAlignment="1">
      <alignment horizontal="center" vertical="top" wrapText="1"/>
    </xf>
    <xf numFmtId="0" fontId="16" fillId="0" borderId="8" xfId="15" applyFont="1" applyFill="1" applyBorder="1" applyAlignment="1">
      <alignment horizontal="center" vertical="top" wrapText="1"/>
    </xf>
    <xf numFmtId="4" fontId="21" fillId="0" borderId="1" xfId="10" applyNumberFormat="1" applyFont="1" applyFill="1" applyBorder="1" applyAlignment="1">
      <alignment horizontal="center" vertical="center"/>
    </xf>
    <xf numFmtId="4" fontId="21" fillId="0" borderId="2" xfId="10" applyNumberFormat="1" applyFont="1" applyFill="1" applyBorder="1" applyAlignment="1">
      <alignment horizontal="center" vertical="center"/>
    </xf>
    <xf numFmtId="4" fontId="21" fillId="0" borderId="3" xfId="10" applyNumberFormat="1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center" vertical="center" wrapText="1"/>
    </xf>
    <xf numFmtId="4" fontId="21" fillId="0" borderId="1" xfId="10" applyNumberFormat="1" applyFont="1" applyBorder="1" applyAlignment="1">
      <alignment horizontal="center" vertical="center"/>
    </xf>
    <xf numFmtId="4" fontId="21" fillId="0" borderId="3" xfId="10" applyNumberFormat="1" applyFont="1" applyBorder="1" applyAlignment="1">
      <alignment horizontal="center" vertical="center"/>
    </xf>
    <xf numFmtId="0" fontId="21" fillId="0" borderId="6" xfId="10" applyFont="1" applyBorder="1" applyAlignment="1">
      <alignment horizontal="left" vertical="center"/>
    </xf>
    <xf numFmtId="0" fontId="21" fillId="0" borderId="7" xfId="10" applyFont="1" applyBorder="1" applyAlignment="1">
      <alignment horizontal="left" vertical="center"/>
    </xf>
    <xf numFmtId="0" fontId="21" fillId="0" borderId="4" xfId="10" applyFont="1" applyBorder="1" applyAlignment="1">
      <alignment horizontal="left" vertical="center"/>
    </xf>
    <xf numFmtId="0" fontId="21" fillId="0" borderId="0" xfId="10" applyFont="1" applyAlignment="1">
      <alignment horizontal="left" vertical="center"/>
    </xf>
    <xf numFmtId="0" fontId="21" fillId="0" borderId="11" xfId="10" applyFont="1" applyBorder="1" applyAlignment="1">
      <alignment horizontal="left" vertical="center"/>
    </xf>
    <xf numFmtId="0" fontId="21" fillId="0" borderId="12" xfId="10" applyFont="1" applyBorder="1" applyAlignment="1">
      <alignment horizontal="left" vertical="center"/>
    </xf>
    <xf numFmtId="4" fontId="21" fillId="0" borderId="6" xfId="10" applyNumberFormat="1" applyFont="1" applyBorder="1" applyAlignment="1">
      <alignment horizontal="left" vertical="center"/>
    </xf>
    <xf numFmtId="4" fontId="21" fillId="0" borderId="7" xfId="10" applyNumberFormat="1" applyFont="1" applyBorder="1" applyAlignment="1">
      <alignment horizontal="left" vertical="center"/>
    </xf>
    <xf numFmtId="4" fontId="21" fillId="0" borderId="4" xfId="10" applyNumberFormat="1" applyFont="1" applyBorder="1" applyAlignment="1">
      <alignment horizontal="left" vertical="center"/>
    </xf>
    <xf numFmtId="4" fontId="21" fillId="0" borderId="0" xfId="10" applyNumberFormat="1" applyFont="1" applyAlignment="1">
      <alignment horizontal="left" vertical="center"/>
    </xf>
    <xf numFmtId="4" fontId="21" fillId="0" borderId="11" xfId="10" applyNumberFormat="1" applyFont="1" applyBorder="1" applyAlignment="1">
      <alignment horizontal="left" vertical="center"/>
    </xf>
    <xf numFmtId="4" fontId="21" fillId="0" borderId="12" xfId="10" applyNumberFormat="1" applyFont="1" applyBorder="1" applyAlignment="1">
      <alignment horizontal="left" vertical="center"/>
    </xf>
    <xf numFmtId="187" fontId="21" fillId="3" borderId="6" xfId="10" quotePrefix="1" applyNumberFormat="1" applyFont="1" applyFill="1" applyBorder="1" applyAlignment="1">
      <alignment horizontal="center" vertical="center" wrapText="1"/>
    </xf>
    <xf numFmtId="187" fontId="21" fillId="3" borderId="7" xfId="10" quotePrefix="1" applyNumberFormat="1" applyFont="1" applyFill="1" applyBorder="1" applyAlignment="1">
      <alignment horizontal="center" vertical="center" wrapText="1"/>
    </xf>
    <xf numFmtId="187" fontId="21" fillId="3" borderId="8" xfId="10" quotePrefix="1" applyNumberFormat="1" applyFont="1" applyFill="1" applyBorder="1" applyAlignment="1">
      <alignment horizontal="center" vertical="center" wrapText="1"/>
    </xf>
    <xf numFmtId="187" fontId="21" fillId="3" borderId="4" xfId="10" quotePrefix="1" applyNumberFormat="1" applyFont="1" applyFill="1" applyBorder="1" applyAlignment="1">
      <alignment horizontal="center" vertical="center" wrapText="1"/>
    </xf>
    <xf numFmtId="187" fontId="21" fillId="3" borderId="0" xfId="10" quotePrefix="1" applyNumberFormat="1" applyFont="1" applyFill="1" applyBorder="1" applyAlignment="1">
      <alignment horizontal="center" vertical="center" wrapText="1"/>
    </xf>
    <xf numFmtId="187" fontId="21" fillId="3" borderId="14" xfId="10" quotePrefix="1" applyNumberFormat="1" applyFont="1" applyFill="1" applyBorder="1" applyAlignment="1">
      <alignment horizontal="center" vertical="center" wrapText="1"/>
    </xf>
    <xf numFmtId="187" fontId="21" fillId="3" borderId="11" xfId="10" quotePrefix="1" applyNumberFormat="1" applyFont="1" applyFill="1" applyBorder="1" applyAlignment="1">
      <alignment horizontal="center" vertical="center" wrapText="1"/>
    </xf>
    <xf numFmtId="187" fontId="21" fillId="3" borderId="12" xfId="10" quotePrefix="1" applyNumberFormat="1" applyFont="1" applyFill="1" applyBorder="1" applyAlignment="1">
      <alignment horizontal="center" vertical="center" wrapText="1"/>
    </xf>
    <xf numFmtId="187" fontId="21" fillId="3" borderId="13" xfId="10" quotePrefix="1" applyNumberFormat="1" applyFont="1" applyFill="1" applyBorder="1" applyAlignment="1">
      <alignment horizontal="center" vertical="center" wrapText="1"/>
    </xf>
    <xf numFmtId="4" fontId="21" fillId="3" borderId="6" xfId="10" applyNumberFormat="1" applyFont="1" applyFill="1" applyBorder="1" applyAlignment="1">
      <alignment horizontal="left" vertical="center"/>
    </xf>
    <xf numFmtId="4" fontId="21" fillId="3" borderId="7" xfId="10" applyNumberFormat="1" applyFont="1" applyFill="1" applyBorder="1" applyAlignment="1">
      <alignment horizontal="left" vertical="center"/>
    </xf>
    <xf numFmtId="4" fontId="21" fillId="3" borderId="8" xfId="10" applyNumberFormat="1" applyFont="1" applyFill="1" applyBorder="1" applyAlignment="1">
      <alignment horizontal="left" vertical="center"/>
    </xf>
    <xf numFmtId="4" fontId="21" fillId="3" borderId="11" xfId="10" applyNumberFormat="1" applyFont="1" applyFill="1" applyBorder="1" applyAlignment="1">
      <alignment horizontal="left" vertical="center"/>
    </xf>
    <xf numFmtId="4" fontId="21" fillId="3" borderId="12" xfId="10" applyNumberFormat="1" applyFont="1" applyFill="1" applyBorder="1" applyAlignment="1">
      <alignment horizontal="left" vertical="center"/>
    </xf>
    <xf numFmtId="4" fontId="21" fillId="3" borderId="13" xfId="10" applyNumberFormat="1" applyFont="1" applyFill="1" applyBorder="1" applyAlignment="1">
      <alignment horizontal="left" vertical="center"/>
    </xf>
    <xf numFmtId="166" fontId="33" fillId="3" borderId="5" xfId="10" applyNumberFormat="1" applyFont="1" applyFill="1" applyBorder="1" applyAlignment="1">
      <alignment horizontal="right" vertical="center"/>
    </xf>
    <xf numFmtId="166" fontId="33" fillId="3" borderId="9" xfId="10" applyNumberFormat="1" applyFont="1" applyFill="1" applyBorder="1" applyAlignment="1">
      <alignment horizontal="right" vertical="center"/>
    </xf>
    <xf numFmtId="4" fontId="46" fillId="0" borderId="5" xfId="10" applyNumberFormat="1" applyFont="1" applyFill="1" applyBorder="1" applyAlignment="1">
      <alignment horizontal="center" vertical="center" wrapText="1"/>
    </xf>
    <xf numFmtId="4" fontId="46" fillId="0" borderId="9" xfId="10" applyNumberFormat="1" applyFont="1" applyFill="1" applyBorder="1" applyAlignment="1">
      <alignment horizontal="center" vertical="center" wrapText="1"/>
    </xf>
    <xf numFmtId="188" fontId="30" fillId="0" borderId="1" xfId="10" applyNumberFormat="1" applyFont="1" applyFill="1" applyBorder="1" applyAlignment="1">
      <alignment horizontal="center" vertical="center" wrapText="1"/>
    </xf>
    <xf numFmtId="188" fontId="30" fillId="0" borderId="3" xfId="10" applyNumberFormat="1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center"/>
    </xf>
    <xf numFmtId="4" fontId="21" fillId="3" borderId="10" xfId="0" applyNumberFormat="1" applyFont="1" applyFill="1" applyBorder="1" applyAlignment="1" applyProtection="1">
      <alignment horizontal="left" vertical="center" wrapText="1"/>
    </xf>
    <xf numFmtId="4" fontId="21" fillId="0" borderId="1" xfId="0" applyNumberFormat="1" applyFont="1" applyBorder="1" applyAlignment="1">
      <alignment horizontal="right" vertical="center" wrapText="1"/>
    </xf>
    <xf numFmtId="4" fontId="21" fillId="0" borderId="2" xfId="0" applyNumberFormat="1" applyFont="1" applyBorder="1" applyAlignment="1">
      <alignment horizontal="right" vertical="center" wrapText="1"/>
    </xf>
    <xf numFmtId="4" fontId="21" fillId="0" borderId="3" xfId="0" applyNumberFormat="1" applyFont="1" applyBorder="1" applyAlignment="1">
      <alignment horizontal="right" vertical="center" wrapText="1"/>
    </xf>
    <xf numFmtId="4" fontId="30" fillId="0" borderId="2" xfId="2" applyNumberFormat="1" applyFont="1" applyFill="1" applyBorder="1" applyAlignment="1">
      <alignment horizontal="center" vertical="center" wrapText="1"/>
    </xf>
    <xf numFmtId="4" fontId="30" fillId="0" borderId="3" xfId="2" applyNumberFormat="1" applyFont="1" applyFill="1" applyBorder="1" applyAlignment="1">
      <alignment horizontal="center" vertical="center" wrapText="1"/>
    </xf>
    <xf numFmtId="203" fontId="49" fillId="0" borderId="6" xfId="2" applyNumberFormat="1" applyFont="1" applyFill="1" applyBorder="1" applyAlignment="1">
      <alignment horizontal="center" vertical="center" wrapText="1"/>
    </xf>
    <xf numFmtId="203" fontId="49" fillId="0" borderId="7" xfId="2" applyNumberFormat="1" applyFont="1" applyFill="1" applyBorder="1" applyAlignment="1">
      <alignment horizontal="center" vertical="center" wrapText="1"/>
    </xf>
    <xf numFmtId="203" fontId="49" fillId="0" borderId="8" xfId="2" applyNumberFormat="1" applyFont="1" applyFill="1" applyBorder="1" applyAlignment="1">
      <alignment horizontal="center" vertical="center" wrapText="1"/>
    </xf>
    <xf numFmtId="203" fontId="49" fillId="0" borderId="4" xfId="2" applyNumberFormat="1" applyFont="1" applyFill="1" applyBorder="1" applyAlignment="1">
      <alignment horizontal="center" vertical="center" wrapText="1"/>
    </xf>
    <xf numFmtId="203" fontId="49" fillId="0" borderId="0" xfId="2" applyNumberFormat="1" applyFont="1" applyFill="1" applyBorder="1" applyAlignment="1">
      <alignment horizontal="center" vertical="center" wrapText="1"/>
    </xf>
    <xf numFmtId="203" fontId="49" fillId="0" borderId="14" xfId="2" applyNumberFormat="1" applyFont="1" applyFill="1" applyBorder="1" applyAlignment="1">
      <alignment horizontal="center" vertical="center" wrapText="1"/>
    </xf>
    <xf numFmtId="4" fontId="43" fillId="0" borderId="4" xfId="0" applyNumberFormat="1" applyFont="1" applyBorder="1" applyAlignment="1">
      <alignment horizontal="center" vertical="center" wrapText="1"/>
    </xf>
    <xf numFmtId="4" fontId="43" fillId="0" borderId="0" xfId="0" applyNumberFormat="1" applyFont="1" applyBorder="1" applyAlignment="1">
      <alignment horizontal="center" vertical="center" wrapText="1"/>
    </xf>
    <xf numFmtId="4" fontId="43" fillId="0" borderId="14" xfId="0" applyNumberFormat="1" applyFont="1" applyBorder="1" applyAlignment="1">
      <alignment horizontal="center" vertical="center" wrapText="1"/>
    </xf>
    <xf numFmtId="177" fontId="51" fillId="0" borderId="2" xfId="0" applyNumberFormat="1" applyFont="1" applyFill="1" applyBorder="1" applyAlignment="1">
      <alignment horizontal="center" vertical="center" wrapText="1"/>
    </xf>
    <xf numFmtId="4" fontId="46" fillId="0" borderId="1" xfId="0" applyNumberFormat="1" applyFont="1" applyFill="1" applyBorder="1" applyAlignment="1">
      <alignment horizontal="left" vertical="center" wrapText="1"/>
    </xf>
    <xf numFmtId="4" fontId="46" fillId="0" borderId="2" xfId="0" applyNumberFormat="1" applyFont="1" applyFill="1" applyBorder="1" applyAlignment="1">
      <alignment horizontal="left" vertical="center" wrapText="1"/>
    </xf>
    <xf numFmtId="178" fontId="51" fillId="0" borderId="2" xfId="0" applyNumberFormat="1" applyFont="1" applyFill="1" applyBorder="1" applyAlignment="1">
      <alignment horizontal="center" vertical="center" wrapText="1"/>
    </xf>
    <xf numFmtId="178" fontId="51" fillId="0" borderId="3" xfId="0" applyNumberFormat="1" applyFont="1" applyFill="1" applyBorder="1" applyAlignment="1">
      <alignment horizontal="center" vertical="center" wrapText="1"/>
    </xf>
    <xf numFmtId="1" fontId="21" fillId="0" borderId="10" xfId="2" applyNumberFormat="1" applyFont="1" applyFill="1" applyBorder="1" applyAlignment="1">
      <alignment horizontal="center"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0" fontId="21" fillId="3" borderId="10" xfId="2" applyFont="1" applyFill="1" applyBorder="1" applyAlignment="1">
      <alignment horizontal="right" vertical="center" wrapText="1"/>
    </xf>
    <xf numFmtId="0" fontId="21" fillId="0" borderId="1" xfId="2" applyFont="1" applyFill="1" applyBorder="1" applyAlignment="1">
      <alignment horizontal="right" vertical="center" wrapText="1"/>
    </xf>
    <xf numFmtId="0" fontId="21" fillId="0" borderId="3" xfId="2" applyFont="1" applyFill="1" applyBorder="1" applyAlignment="1">
      <alignment horizontal="right" vertical="center" wrapText="1"/>
    </xf>
    <xf numFmtId="0" fontId="34" fillId="0" borderId="6" xfId="2" applyFont="1" applyFill="1" applyBorder="1" applyAlignment="1">
      <alignment horizontal="center" vertical="center" wrapText="1"/>
    </xf>
    <xf numFmtId="0" fontId="34" fillId="0" borderId="7" xfId="2" applyFont="1" applyFill="1" applyBorder="1" applyAlignment="1">
      <alignment horizontal="center" vertical="center" wrapText="1"/>
    </xf>
    <xf numFmtId="0" fontId="34" fillId="0" borderId="8" xfId="2" applyFont="1" applyFill="1" applyBorder="1" applyAlignment="1">
      <alignment horizontal="center" vertical="center" wrapText="1"/>
    </xf>
    <xf numFmtId="0" fontId="34" fillId="0" borderId="4" xfId="2" applyFont="1" applyFill="1" applyBorder="1" applyAlignment="1">
      <alignment horizontal="center" vertical="center" wrapText="1"/>
    </xf>
    <xf numFmtId="0" fontId="34" fillId="0" borderId="0" xfId="2" applyFont="1" applyFill="1" applyBorder="1" applyAlignment="1">
      <alignment horizontal="center" vertical="center" wrapText="1"/>
    </xf>
    <xf numFmtId="0" fontId="34" fillId="0" borderId="14" xfId="2" applyFont="1" applyFill="1" applyBorder="1" applyAlignment="1">
      <alignment horizontal="center" vertical="center" wrapText="1"/>
    </xf>
    <xf numFmtId="0" fontId="44" fillId="0" borderId="11" xfId="2" applyFont="1" applyFill="1" applyBorder="1" applyAlignment="1">
      <alignment horizontal="center" vertical="center" wrapText="1"/>
    </xf>
    <xf numFmtId="0" fontId="44" fillId="0" borderId="12" xfId="2" applyFont="1" applyFill="1" applyBorder="1" applyAlignment="1">
      <alignment horizontal="center" vertical="center" wrapText="1"/>
    </xf>
    <xf numFmtId="0" fontId="44" fillId="0" borderId="13" xfId="2" applyFont="1" applyFill="1" applyBorder="1" applyAlignment="1">
      <alignment horizontal="center" vertical="center" wrapText="1"/>
    </xf>
    <xf numFmtId="181" fontId="21" fillId="0" borderId="4" xfId="0" applyNumberFormat="1" applyFont="1" applyFill="1" applyBorder="1" applyAlignment="1">
      <alignment horizontal="left" vertical="center" wrapText="1"/>
    </xf>
    <xf numFmtId="181" fontId="21" fillId="0" borderId="0" xfId="0" applyNumberFormat="1" applyFont="1" applyFill="1" applyBorder="1" applyAlignment="1">
      <alignment horizontal="left" vertical="center" wrapText="1"/>
    </xf>
    <xf numFmtId="181" fontId="21" fillId="0" borderId="14" xfId="0" applyNumberFormat="1" applyFont="1" applyFill="1" applyBorder="1" applyAlignment="1">
      <alignment horizontal="left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20" fillId="0" borderId="11" xfId="0" applyFont="1" applyFill="1" applyBorder="1" applyAlignment="1">
      <alignment horizontal="righ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17" fontId="22" fillId="0" borderId="12" xfId="0" applyNumberFormat="1" applyFont="1" applyFill="1" applyBorder="1" applyAlignment="1">
      <alignment horizontal="left" vertical="center" wrapText="1"/>
    </xf>
    <xf numFmtId="17" fontId="22" fillId="0" borderId="13" xfId="0" applyNumberFormat="1" applyFont="1" applyFill="1" applyBorder="1" applyAlignment="1">
      <alignment horizontal="left" vertical="center" wrapText="1"/>
    </xf>
    <xf numFmtId="0" fontId="21" fillId="0" borderId="16" xfId="2" applyFont="1" applyFill="1" applyBorder="1" applyAlignment="1">
      <alignment horizontal="center" vertical="center" wrapText="1"/>
    </xf>
    <xf numFmtId="0" fontId="21" fillId="0" borderId="17" xfId="2" applyFont="1" applyFill="1" applyBorder="1" applyAlignment="1">
      <alignment horizontal="center" vertical="center" wrapText="1"/>
    </xf>
    <xf numFmtId="0" fontId="21" fillId="0" borderId="18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14" xfId="2" applyFont="1" applyFill="1" applyBorder="1" applyAlignment="1">
      <alignment horizontal="center" vertical="center" wrapText="1"/>
    </xf>
    <xf numFmtId="0" fontId="49" fillId="0" borderId="7" xfId="3" applyFont="1" applyFill="1" applyBorder="1" applyAlignment="1">
      <alignment horizontal="center" vertical="center" wrapText="1"/>
    </xf>
    <xf numFmtId="0" fontId="49" fillId="0" borderId="8" xfId="3" applyFont="1" applyFill="1" applyBorder="1" applyAlignment="1">
      <alignment horizontal="center" vertical="center" wrapText="1"/>
    </xf>
    <xf numFmtId="0" fontId="49" fillId="0" borderId="12" xfId="3" applyFont="1" applyFill="1" applyBorder="1" applyAlignment="1">
      <alignment horizontal="center" vertical="center" wrapText="1"/>
    </xf>
    <xf numFmtId="0" fontId="49" fillId="0" borderId="13" xfId="3" applyFont="1" applyFill="1" applyBorder="1" applyAlignment="1">
      <alignment horizontal="center" vertical="center" wrapText="1"/>
    </xf>
    <xf numFmtId="0" fontId="21" fillId="0" borderId="6" xfId="3" applyFont="1" applyFill="1" applyBorder="1" applyAlignment="1">
      <alignment horizontal="center" vertical="center" wrapText="1"/>
    </xf>
    <xf numFmtId="0" fontId="21" fillId="0" borderId="7" xfId="3" applyFont="1" applyFill="1" applyBorder="1" applyAlignment="1">
      <alignment horizontal="center" vertical="center" wrapText="1"/>
    </xf>
    <xf numFmtId="0" fontId="21" fillId="0" borderId="8" xfId="3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4" fillId="0" borderId="11" xfId="3" applyFont="1" applyFill="1" applyBorder="1" applyAlignment="1">
      <alignment horizontal="center" vertical="center" wrapText="1"/>
    </xf>
    <xf numFmtId="0" fontId="44" fillId="0" borderId="13" xfId="3" applyFont="1" applyFill="1" applyBorder="1" applyAlignment="1">
      <alignment horizontal="center" vertical="center" wrapText="1"/>
    </xf>
    <xf numFmtId="202" fontId="46" fillId="0" borderId="6" xfId="0" applyNumberFormat="1" applyFont="1" applyFill="1" applyBorder="1" applyAlignment="1">
      <alignment horizontal="center" vertical="center" wrapText="1"/>
    </xf>
    <xf numFmtId="202" fontId="46" fillId="0" borderId="8" xfId="0" applyNumberFormat="1" applyFont="1" applyFill="1" applyBorder="1" applyAlignment="1">
      <alignment horizontal="center" vertical="center" wrapText="1"/>
    </xf>
    <xf numFmtId="0" fontId="21" fillId="0" borderId="11" xfId="3" applyFont="1" applyFill="1" applyBorder="1" applyAlignment="1">
      <alignment horizontal="center" vertical="center" wrapText="1"/>
    </xf>
    <xf numFmtId="0" fontId="21" fillId="0" borderId="13" xfId="3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 wrapText="1"/>
    </xf>
    <xf numFmtId="0" fontId="21" fillId="0" borderId="3" xfId="3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8" xfId="2" applyFont="1" applyFill="1" applyBorder="1" applyAlignment="1">
      <alignment horizontal="center" vertical="center" wrapText="1"/>
    </xf>
    <xf numFmtId="0" fontId="49" fillId="0" borderId="11" xfId="2" applyFont="1" applyFill="1" applyBorder="1" applyAlignment="1">
      <alignment horizontal="center" vertical="center" wrapText="1"/>
    </xf>
    <xf numFmtId="0" fontId="49" fillId="0" borderId="12" xfId="2" applyFont="1" applyFill="1" applyBorder="1" applyAlignment="1">
      <alignment horizontal="center" vertical="center" wrapText="1"/>
    </xf>
    <xf numFmtId="0" fontId="49" fillId="0" borderId="13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1" fillId="0" borderId="3" xfId="2" applyFont="1" applyFill="1" applyBorder="1" applyAlignment="1">
      <alignment horizontal="center" vertical="center" wrapText="1"/>
    </xf>
    <xf numFmtId="202" fontId="50" fillId="0" borderId="6" xfId="0" applyNumberFormat="1" applyFont="1" applyFill="1" applyBorder="1" applyAlignment="1">
      <alignment horizontal="center" vertical="center" wrapText="1"/>
    </xf>
    <xf numFmtId="202" fontId="50" fillId="0" borderId="8" xfId="0" applyNumberFormat="1" applyFont="1" applyFill="1" applyBorder="1" applyAlignment="1">
      <alignment horizontal="center" vertical="center" wrapText="1"/>
    </xf>
    <xf numFmtId="0" fontId="49" fillId="0" borderId="6" xfId="3" applyFont="1" applyFill="1" applyBorder="1" applyAlignment="1">
      <alignment horizontal="center" vertical="center" wrapText="1"/>
    </xf>
    <xf numFmtId="0" fontId="49" fillId="0" borderId="11" xfId="3" applyFont="1" applyFill="1" applyBorder="1" applyAlignment="1">
      <alignment horizontal="center" vertical="center" wrapText="1"/>
    </xf>
    <xf numFmtId="189" fontId="21" fillId="0" borderId="5" xfId="2" applyNumberFormat="1" applyFont="1" applyBorder="1" applyAlignment="1">
      <alignment horizontal="center" vertical="center" wrapText="1"/>
    </xf>
    <xf numFmtId="189" fontId="21" fillId="0" borderId="15" xfId="2" applyNumberFormat="1" applyFont="1" applyBorder="1" applyAlignment="1">
      <alignment horizontal="center" vertical="center" wrapText="1"/>
    </xf>
    <xf numFmtId="189" fontId="21" fillId="0" borderId="9" xfId="2" applyNumberFormat="1" applyFont="1" applyBorder="1" applyAlignment="1">
      <alignment horizontal="center" vertical="center" wrapText="1"/>
    </xf>
    <xf numFmtId="202" fontId="46" fillId="0" borderId="7" xfId="0" applyNumberFormat="1" applyFont="1" applyFill="1" applyBorder="1" applyAlignment="1">
      <alignment horizontal="center" vertical="center" wrapText="1"/>
    </xf>
    <xf numFmtId="0" fontId="30" fillId="0" borderId="2" xfId="3" applyFont="1" applyFill="1" applyBorder="1" applyAlignment="1">
      <alignment horizontal="center" vertical="center" wrapText="1"/>
    </xf>
    <xf numFmtId="0" fontId="30" fillId="0" borderId="3" xfId="3" applyFont="1" applyFill="1" applyBorder="1" applyAlignment="1">
      <alignment horizontal="center" vertical="center" wrapText="1"/>
    </xf>
    <xf numFmtId="189" fontId="21" fillId="0" borderId="5" xfId="2" applyNumberFormat="1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0" fontId="21" fillId="0" borderId="15" xfId="3" applyFont="1" applyFill="1" applyBorder="1" applyAlignment="1">
      <alignment horizontal="center" vertical="center" wrapText="1"/>
    </xf>
    <xf numFmtId="189" fontId="21" fillId="0" borderId="10" xfId="2" applyNumberFormat="1" applyFont="1" applyFill="1" applyBorder="1" applyAlignment="1">
      <alignment horizontal="center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right" vertical="center" wrapText="1"/>
    </xf>
    <xf numFmtId="0" fontId="14" fillId="0" borderId="12" xfId="0" applyFont="1" applyFill="1" applyBorder="1" applyAlignment="1">
      <alignment horizontal="right" vertical="center" wrapText="1"/>
    </xf>
    <xf numFmtId="181" fontId="10" fillId="0" borderId="6" xfId="0" applyNumberFormat="1" applyFont="1" applyFill="1" applyBorder="1" applyAlignment="1">
      <alignment horizontal="center" vertical="center" wrapText="1"/>
    </xf>
    <xf numFmtId="181" fontId="10" fillId="0" borderId="7" xfId="0" applyNumberFormat="1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right" vertical="center" wrapText="1"/>
    </xf>
    <xf numFmtId="0" fontId="7" fillId="0" borderId="11" xfId="3" applyFont="1" applyFill="1" applyBorder="1" applyAlignment="1">
      <alignment horizontal="right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1" fillId="0" borderId="5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49" fillId="0" borderId="6" xfId="3" applyFont="1" applyBorder="1" applyAlignment="1">
      <alignment horizontal="center" vertical="center" wrapText="1"/>
    </xf>
    <xf numFmtId="0" fontId="49" fillId="0" borderId="7" xfId="3" applyFont="1" applyBorder="1" applyAlignment="1">
      <alignment horizontal="center" vertical="center" wrapText="1"/>
    </xf>
    <xf numFmtId="0" fontId="49" fillId="0" borderId="8" xfId="3" applyFont="1" applyBorder="1" applyAlignment="1">
      <alignment horizontal="center" vertical="center" wrapText="1"/>
    </xf>
    <xf numFmtId="0" fontId="49" fillId="0" borderId="11" xfId="3" applyFont="1" applyBorder="1" applyAlignment="1">
      <alignment horizontal="center" vertical="center" wrapText="1"/>
    </xf>
    <xf numFmtId="0" fontId="49" fillId="0" borderId="12" xfId="3" applyFont="1" applyBorder="1" applyAlignment="1">
      <alignment horizontal="center" vertical="center" wrapText="1"/>
    </xf>
    <xf numFmtId="0" fontId="49" fillId="0" borderId="13" xfId="3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202" fontId="46" fillId="0" borderId="6" xfId="0" applyNumberFormat="1" applyFont="1" applyBorder="1" applyAlignment="1">
      <alignment horizontal="center" vertical="center" wrapText="1"/>
    </xf>
    <xf numFmtId="202" fontId="46" fillId="0" borderId="7" xfId="0" applyNumberFormat="1" applyFont="1" applyBorder="1" applyAlignment="1">
      <alignment horizontal="center" vertical="center" wrapText="1"/>
    </xf>
    <xf numFmtId="202" fontId="46" fillId="0" borderId="8" xfId="0" applyNumberFormat="1" applyFont="1" applyBorder="1" applyAlignment="1">
      <alignment horizontal="center" vertical="center" wrapText="1"/>
    </xf>
    <xf numFmtId="0" fontId="30" fillId="0" borderId="2" xfId="3" applyFont="1" applyBorder="1" applyAlignment="1">
      <alignment horizontal="center" vertical="center" wrapText="1"/>
    </xf>
    <xf numFmtId="0" fontId="30" fillId="0" borderId="3" xfId="3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 wrapText="1"/>
    </xf>
    <xf numFmtId="0" fontId="21" fillId="0" borderId="2" xfId="3" applyFont="1" applyBorder="1" applyAlignment="1">
      <alignment horizontal="center" vertical="center" wrapText="1"/>
    </xf>
    <xf numFmtId="0" fontId="21" fillId="0" borderId="3" xfId="3" applyFont="1" applyBorder="1" applyAlignment="1">
      <alignment horizontal="center" vertical="center" wrapText="1"/>
    </xf>
    <xf numFmtId="0" fontId="21" fillId="0" borderId="10" xfId="3" applyFont="1" applyBorder="1" applyAlignment="1">
      <alignment horizontal="center" vertical="center" wrapText="1"/>
    </xf>
    <xf numFmtId="0" fontId="21" fillId="0" borderId="5" xfId="3" applyFont="1" applyBorder="1" applyAlignment="1">
      <alignment horizontal="center" vertical="center" wrapText="1"/>
    </xf>
    <xf numFmtId="0" fontId="21" fillId="0" borderId="15" xfId="3" applyFont="1" applyBorder="1" applyAlignment="1">
      <alignment horizontal="center" vertical="center" wrapText="1"/>
    </xf>
    <xf numFmtId="0" fontId="21" fillId="0" borderId="9" xfId="3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0" fontId="16" fillId="0" borderId="14" xfId="2" applyFont="1" applyBorder="1" applyAlignment="1">
      <alignment horizontal="center" vertical="center" wrapText="1"/>
    </xf>
    <xf numFmtId="0" fontId="30" fillId="0" borderId="16" xfId="2" applyFont="1" applyBorder="1" applyAlignment="1">
      <alignment horizontal="center" vertical="center" wrapText="1"/>
    </xf>
    <xf numFmtId="0" fontId="30" fillId="0" borderId="17" xfId="2" applyFont="1" applyBorder="1" applyAlignment="1">
      <alignment horizontal="center" vertical="center" wrapText="1"/>
    </xf>
    <xf numFmtId="0" fontId="30" fillId="0" borderId="18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1" fillId="0" borderId="15" xfId="2" applyFont="1" applyFill="1" applyBorder="1" applyAlignment="1">
      <alignment horizontal="center" vertical="center" wrapText="1"/>
    </xf>
    <xf numFmtId="202" fontId="46" fillId="0" borderId="1" xfId="0" applyNumberFormat="1" applyFont="1" applyFill="1" applyBorder="1" applyAlignment="1">
      <alignment horizontal="center" vertical="center" wrapText="1"/>
    </xf>
    <xf numFmtId="202" fontId="46" fillId="0" borderId="2" xfId="0" applyNumberFormat="1" applyFont="1" applyFill="1" applyBorder="1" applyAlignment="1">
      <alignment horizontal="center" vertical="center" wrapText="1"/>
    </xf>
    <xf numFmtId="202" fontId="46" fillId="0" borderId="3" xfId="0" applyNumberFormat="1" applyFont="1" applyFill="1" applyBorder="1" applyAlignment="1">
      <alignment horizontal="center" vertical="center" wrapText="1"/>
    </xf>
    <xf numFmtId="0" fontId="49" fillId="0" borderId="6" xfId="5" applyFont="1" applyBorder="1" applyAlignment="1">
      <alignment horizontal="center" vertical="center" wrapText="1"/>
    </xf>
    <xf numFmtId="0" fontId="49" fillId="0" borderId="7" xfId="5" applyFont="1" applyBorder="1" applyAlignment="1">
      <alignment horizontal="center" vertical="center" wrapText="1"/>
    </xf>
    <xf numFmtId="0" fontId="49" fillId="0" borderId="8" xfId="5" applyFont="1" applyBorder="1" applyAlignment="1">
      <alignment horizontal="center" vertical="center" wrapText="1"/>
    </xf>
    <xf numFmtId="0" fontId="49" fillId="0" borderId="11" xfId="5" applyFont="1" applyBorder="1" applyAlignment="1">
      <alignment horizontal="center" vertical="center" wrapText="1"/>
    </xf>
    <xf numFmtId="0" fontId="49" fillId="0" borderId="12" xfId="5" applyFont="1" applyBorder="1" applyAlignment="1">
      <alignment horizontal="center" vertical="center" wrapText="1"/>
    </xf>
    <xf numFmtId="0" fontId="49" fillId="0" borderId="13" xfId="5" applyFont="1" applyBorder="1" applyAlignment="1">
      <alignment horizontal="center" vertical="center" wrapText="1"/>
    </xf>
    <xf numFmtId="0" fontId="44" fillId="0" borderId="11" xfId="5" applyFont="1" applyFill="1" applyBorder="1" applyAlignment="1">
      <alignment horizontal="center" vertical="center" wrapText="1"/>
    </xf>
    <xf numFmtId="0" fontId="44" fillId="0" borderId="12" xfId="5" applyFont="1" applyFill="1" applyBorder="1" applyAlignment="1">
      <alignment horizontal="center" vertical="center" wrapText="1"/>
    </xf>
    <xf numFmtId="211" fontId="50" fillId="0" borderId="6" xfId="0" applyNumberFormat="1" applyFont="1" applyFill="1" applyBorder="1" applyAlignment="1">
      <alignment horizontal="center" vertical="center" wrapText="1"/>
    </xf>
    <xf numFmtId="211" fontId="50" fillId="0" borderId="8" xfId="0" applyNumberFormat="1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 vertical="center" wrapText="1"/>
    </xf>
    <xf numFmtId="0" fontId="21" fillId="0" borderId="9" xfId="2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30" fillId="0" borderId="7" xfId="3" applyFont="1" applyFill="1" applyBorder="1" applyAlignment="1">
      <alignment horizontal="center" vertical="center" wrapText="1"/>
    </xf>
    <xf numFmtId="0" fontId="30" fillId="0" borderId="8" xfId="3" applyFont="1" applyFill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center" vertical="center" wrapText="1"/>
    </xf>
    <xf numFmtId="0" fontId="33" fillId="0" borderId="1" xfId="3" applyFont="1" applyBorder="1" applyAlignment="1">
      <alignment horizontal="left" vertical="center" wrapText="1"/>
    </xf>
    <xf numFmtId="0" fontId="33" fillId="0" borderId="2" xfId="3" applyFont="1" applyBorder="1" applyAlignment="1">
      <alignment horizontal="left" vertical="center" wrapText="1"/>
    </xf>
    <xf numFmtId="0" fontId="33" fillId="0" borderId="3" xfId="3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" xfId="5" applyFont="1" applyFill="1" applyBorder="1" applyAlignment="1">
      <alignment horizontal="center" vertical="center" wrapText="1"/>
    </xf>
    <xf numFmtId="0" fontId="21" fillId="0" borderId="2" xfId="5" applyFont="1" applyFill="1" applyBorder="1" applyAlignment="1">
      <alignment horizontal="center" vertical="center" wrapText="1"/>
    </xf>
    <xf numFmtId="0" fontId="21" fillId="0" borderId="3" xfId="5" applyFont="1" applyFill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49" fillId="0" borderId="6" xfId="5" applyFont="1" applyFill="1" applyBorder="1" applyAlignment="1">
      <alignment horizontal="center" vertical="center" wrapText="1"/>
    </xf>
    <xf numFmtId="0" fontId="49" fillId="0" borderId="7" xfId="5" applyFont="1" applyFill="1" applyBorder="1" applyAlignment="1">
      <alignment horizontal="center" vertical="center" wrapText="1"/>
    </xf>
    <xf numFmtId="0" fontId="49" fillId="0" borderId="8" xfId="5" applyFont="1" applyFill="1" applyBorder="1" applyAlignment="1">
      <alignment horizontal="center" vertical="center" wrapText="1"/>
    </xf>
    <xf numFmtId="0" fontId="49" fillId="0" borderId="11" xfId="5" applyFont="1" applyFill="1" applyBorder="1" applyAlignment="1">
      <alignment horizontal="center" vertical="center" wrapText="1"/>
    </xf>
    <xf numFmtId="0" fontId="49" fillId="0" borderId="12" xfId="5" applyFont="1" applyFill="1" applyBorder="1" applyAlignment="1">
      <alignment horizontal="center" vertical="center" wrapText="1"/>
    </xf>
    <xf numFmtId="0" fontId="49" fillId="0" borderId="13" xfId="5" applyFont="1" applyFill="1" applyBorder="1" applyAlignment="1">
      <alignment horizontal="center" vertical="center" wrapText="1"/>
    </xf>
    <xf numFmtId="195" fontId="50" fillId="0" borderId="6" xfId="0" applyNumberFormat="1" applyFont="1" applyFill="1" applyBorder="1" applyAlignment="1">
      <alignment horizontal="center" vertical="center" wrapText="1"/>
    </xf>
    <xf numFmtId="195" fontId="50" fillId="0" borderId="7" xfId="0" applyNumberFormat="1" applyFont="1" applyFill="1" applyBorder="1" applyAlignment="1">
      <alignment horizontal="center" vertical="center" wrapText="1"/>
    </xf>
    <xf numFmtId="172" fontId="29" fillId="2" borderId="1" xfId="0" applyNumberFormat="1" applyFont="1" applyFill="1" applyBorder="1" applyAlignment="1">
      <alignment horizontal="left" vertical="center" wrapText="1"/>
    </xf>
    <xf numFmtId="172" fontId="29" fillId="2" borderId="2" xfId="0" applyNumberFormat="1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13" xfId="5" applyFont="1" applyFill="1" applyBorder="1" applyAlignment="1">
      <alignment horizontal="center" vertical="center" wrapText="1"/>
    </xf>
    <xf numFmtId="195" fontId="50" fillId="0" borderId="8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right" vertical="center" wrapText="1"/>
    </xf>
    <xf numFmtId="0" fontId="20" fillId="2" borderId="3" xfId="0" applyFont="1" applyFill="1" applyBorder="1" applyAlignment="1">
      <alignment horizontal="right" vertical="center" wrapText="1"/>
    </xf>
    <xf numFmtId="174" fontId="29" fillId="2" borderId="1" xfId="0" applyNumberFormat="1" applyFont="1" applyFill="1" applyBorder="1" applyAlignment="1">
      <alignment horizontal="right" vertical="center" wrapText="1"/>
    </xf>
    <xf numFmtId="174" fontId="29" fillId="2" borderId="3" xfId="0" applyNumberFormat="1" applyFont="1" applyFill="1" applyBorder="1" applyAlignment="1">
      <alignment horizontal="right" vertical="center" wrapText="1"/>
    </xf>
    <xf numFmtId="202" fontId="50" fillId="0" borderId="7" xfId="0" applyNumberFormat="1" applyFont="1" applyFill="1" applyBorder="1" applyAlignment="1">
      <alignment horizontal="center" vertical="center" wrapText="1"/>
    </xf>
    <xf numFmtId="172" fontId="31" fillId="3" borderId="1" xfId="0" applyNumberFormat="1" applyFont="1" applyFill="1" applyBorder="1" applyAlignment="1">
      <alignment horizontal="left" vertical="center" wrapText="1"/>
    </xf>
    <xf numFmtId="172" fontId="31" fillId="3" borderId="2" xfId="0" applyNumberFormat="1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right" vertical="center" wrapText="1"/>
    </xf>
    <xf numFmtId="0" fontId="20" fillId="3" borderId="2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198" fontId="29" fillId="3" borderId="1" xfId="0" applyNumberFormat="1" applyFont="1" applyFill="1" applyBorder="1" applyAlignment="1">
      <alignment horizontal="right" vertical="center" wrapText="1"/>
    </xf>
    <xf numFmtId="198" fontId="29" fillId="3" borderId="3" xfId="0" applyNumberFormat="1" applyFont="1" applyFill="1" applyBorder="1" applyAlignment="1">
      <alignment horizontal="right" vertical="center" wrapText="1"/>
    </xf>
    <xf numFmtId="172" fontId="20" fillId="3" borderId="1" xfId="0" applyNumberFormat="1" applyFont="1" applyFill="1" applyBorder="1" applyAlignment="1">
      <alignment horizontal="left" vertical="center" wrapText="1"/>
    </xf>
    <xf numFmtId="172" fontId="20" fillId="3" borderId="2" xfId="0" applyNumberFormat="1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204" fontId="29" fillId="3" borderId="1" xfId="0" applyNumberFormat="1" applyFont="1" applyFill="1" applyBorder="1" applyAlignment="1">
      <alignment horizontal="right" vertical="center" wrapText="1"/>
    </xf>
    <xf numFmtId="204" fontId="29" fillId="3" borderId="3" xfId="0" applyNumberFormat="1" applyFont="1" applyFill="1" applyBorder="1" applyAlignment="1">
      <alignment horizontal="right" vertical="center" wrapText="1"/>
    </xf>
    <xf numFmtId="209" fontId="29" fillId="2" borderId="1" xfId="0" applyNumberFormat="1" applyFont="1" applyFill="1" applyBorder="1" applyAlignment="1">
      <alignment horizontal="right" vertical="center" wrapText="1"/>
    </xf>
    <xf numFmtId="209" fontId="29" fillId="2" borderId="3" xfId="0" applyNumberFormat="1" applyFont="1" applyFill="1" applyBorder="1" applyAlignment="1">
      <alignment horizontal="right" vertical="center" wrapText="1"/>
    </xf>
    <xf numFmtId="201" fontId="29" fillId="2" borderId="1" xfId="0" applyNumberFormat="1" applyFont="1" applyFill="1" applyBorder="1" applyAlignment="1">
      <alignment horizontal="right" vertical="center" wrapText="1"/>
    </xf>
    <xf numFmtId="201" fontId="29" fillId="2" borderId="3" xfId="0" applyNumberFormat="1" applyFont="1" applyFill="1" applyBorder="1" applyAlignment="1">
      <alignment horizontal="right" vertical="center" wrapText="1"/>
    </xf>
    <xf numFmtId="10" fontId="37" fillId="0" borderId="10" xfId="10" applyNumberFormat="1" applyFont="1" applyFill="1" applyBorder="1" applyAlignment="1">
      <alignment horizontal="right" vertical="center"/>
    </xf>
  </cellXfs>
  <cellStyles count="16">
    <cellStyle name="Millares 2" xfId="12"/>
    <cellStyle name="Millares 5 2" xfId="4"/>
    <cellStyle name="Millares 5 3" xfId="6"/>
    <cellStyle name="Normal" xfId="0" builtinId="0"/>
    <cellStyle name="Normal 2 2" xfId="2"/>
    <cellStyle name="Normal 2 2 2" xfId="15"/>
    <cellStyle name="Normal 2 3" xfId="11"/>
    <cellStyle name="Normal 24" xfId="9"/>
    <cellStyle name="Normal 4 2" xfId="8"/>
    <cellStyle name="Normal 4 3 2" xfId="5"/>
    <cellStyle name="Normal 7" xfId="10"/>
    <cellStyle name="Normal_Certificado 13 - Junio 2000" xfId="3"/>
    <cellStyle name="Porcentaje" xfId="1" builtinId="5"/>
    <cellStyle name="Porcentaje 2" xfId="13"/>
    <cellStyle name="Porcentaje 3" xfId="14"/>
    <cellStyle name="Porcentual 2 2 2" xfId="7"/>
  </cellStyles>
  <dxfs count="58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u="dbl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CERTIFICADO DE PAGO No</a:t>
            </a:r>
            <a:r>
              <a:rPr lang="es-BO" sz="1300" b="1" u="dbl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01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i="0" u="dbl" baseline="0">
                <a:effectLst/>
              </a:rPr>
              <a:t>CRONOGRAMA DE OBRA VIGENTE Vs </a:t>
            </a:r>
            <a:r>
              <a:rPr lang="es-BO" sz="1300" b="1" i="0" u="dbl" strike="noStrike" cap="none" normalizeH="0" baseline="0">
                <a:effectLst/>
              </a:rPr>
              <a:t>AVANCE DE OBRA</a:t>
            </a:r>
            <a:endParaRPr lang="es-BO" sz="1300" u="dbl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endParaRPr lang="es-BO" sz="1400" b="1" u="dbl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CRONOGRAMA DE OBRA (periodo)</c:v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Lbl>
              <c:idx val="3"/>
              <c:layout>
                <c:manualLayout>
                  <c:x val="8.8869730969631745E-4"/>
                  <c:y val="-2.43077087974765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2585191595284424E-17"/>
                  <c:y val="-8.83916683544587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2585191595284424E-17"/>
                  <c:y val="-2.20979170886150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0"/>
                  <c:y val="-4.6405625886091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"/>
                  <c:y val="-7.0713334683568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0"/>
                  <c:y val="-4.4195834177230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1.303407663811377E-16"/>
                  <c:y val="-2.872729221519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0"/>
                  <c:y val="-4.8615417594953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8.8869730969631745E-4"/>
                  <c:y val="2.209791708861489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6"/>
              <c:layout>
                <c:manualLayout>
                  <c:x val="0"/>
                  <c:y val="-2.4307708797476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D47B-4699-B535-4DB75316B77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OBRA'!$C$7:$C$29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D47B-4699-B535-4DB75316B77F}"/>
            </c:ext>
          </c:extLst>
        </c:ser>
        <c:ser>
          <c:idx val="0"/>
          <c:order val="2"/>
          <c:tx>
            <c:v>AVANCE DE OBRA (periodo)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D47B-4699-B535-4DB75316B7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600">
                    <a:latin typeface="Times New Roman" pitchFamily="18" charset="0"/>
                    <a:cs typeface="Times New Roman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OBRA'!$G$7:$G$29</c:f>
              <c:numCache>
                <c:formatCode>#,##0.00\ "Bs"</c:formatCode>
                <c:ptCount val="2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08622320"/>
        <c:axId val="508622880"/>
      </c:barChart>
      <c:lineChart>
        <c:grouping val="standard"/>
        <c:varyColors val="0"/>
        <c:ser>
          <c:idx val="3"/>
          <c:order val="1"/>
          <c:tx>
            <c:v>CRONOGRAMA DE OBRA (acumulado)</c:v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OBRA'!$E$7:$E$29</c:f>
              <c:numCache>
                <c:formatCode>#,##0.00\ "Bs"</c:formatCode>
                <c:ptCount val="23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47B-4699-B535-4DB75316B77F}"/>
            </c:ext>
          </c:extLst>
        </c:ser>
        <c:ser>
          <c:idx val="1"/>
          <c:order val="3"/>
          <c:tx>
            <c:v>AVANCE DE OBRA (acumulado)</c:v>
          </c:tx>
          <c:spPr>
            <a:ln w="1905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OBRA'!$I$7:$I$29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624000"/>
        <c:axId val="508623440"/>
      </c:lineChart>
      <c:catAx>
        <c:axId val="50862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508622880"/>
        <c:crosses val="autoZero"/>
        <c:auto val="1"/>
        <c:lblAlgn val="ctr"/>
        <c:lblOffset val="100"/>
        <c:noMultiLvlLbl val="0"/>
      </c:catAx>
      <c:valAx>
        <c:axId val="5086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\ &quot;$u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508622320"/>
        <c:crosses val="autoZero"/>
        <c:crossBetween val="between"/>
      </c:valAx>
      <c:valAx>
        <c:axId val="5086234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BO" sz="1200">
                    <a:latin typeface="Times New Roman" pitchFamily="18" charset="0"/>
                    <a:cs typeface="Times New Roman" pitchFamily="18" charset="0"/>
                  </a:rPr>
                  <a:t>MONTO</a:t>
                </a:r>
              </a:p>
            </c:rich>
          </c:tx>
          <c:overlay val="0"/>
        </c:title>
        <c:numFmt formatCode="#,##0.00\ &quot;$us&quot;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Times New Roman" pitchFamily="18" charset="0"/>
                <a:cs typeface="Times New Roman" pitchFamily="18" charset="0"/>
              </a:defRPr>
            </a:pPr>
            <a:endParaRPr lang="es-ES"/>
          </a:p>
        </c:txPr>
        <c:crossAx val="508624000"/>
        <c:crosses val="max"/>
        <c:crossBetween val="between"/>
      </c:valAx>
      <c:catAx>
        <c:axId val="508624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623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4803149606299224" l="0.70866141732283483" r="0.70866141732283483" t="0.74803149606299224" header="0.31496062992125995" footer="0.31496062992125995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jpeg"/><Relationship Id="rId1" Type="http://schemas.openxmlformats.org/officeDocument/2006/relationships/image" Target="NULL"/><Relationship Id="rId4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1012030</xdr:colOff>
      <xdr:row>6</xdr:row>
      <xdr:rowOff>23813</xdr:rowOff>
    </xdr:from>
    <xdr:to>
      <xdr:col>1</xdr:col>
      <xdr:colOff>1410780</xdr:colOff>
      <xdr:row>6</xdr:row>
      <xdr:rowOff>511969</xdr:rowOff>
    </xdr:to>
    <xdr:pic>
      <xdr:nvPicPr>
        <xdr:cNvPr id="5" name="1 Image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655" y="3452813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976313</xdr:colOff>
      <xdr:row>20</xdr:row>
      <xdr:rowOff>71437</xdr:rowOff>
    </xdr:from>
    <xdr:to>
      <xdr:col>1</xdr:col>
      <xdr:colOff>1476375</xdr:colOff>
      <xdr:row>20</xdr:row>
      <xdr:rowOff>547687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EF27C915-0414-4096-8D54-B88599F4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8" y="8643937"/>
          <a:ext cx="500062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1035840</xdr:colOff>
      <xdr:row>21</xdr:row>
      <xdr:rowOff>47624</xdr:rowOff>
    </xdr:from>
    <xdr:to>
      <xdr:col>1</xdr:col>
      <xdr:colOff>1434590</xdr:colOff>
      <xdr:row>21</xdr:row>
      <xdr:rowOff>535780</xdr:rowOff>
    </xdr:to>
    <xdr:pic>
      <xdr:nvPicPr>
        <xdr:cNvPr id="4" name="1 Imagen">
          <a:extLst>
            <a:ext uri="{FF2B5EF4-FFF2-40B4-BE49-F238E27FC236}">
              <a16:creationId xmlns="" xmlns:a16="http://schemas.microsoft.com/office/drawing/2014/main" id="{375CE98E-DD7E-4025-91DA-5E3532E4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3346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22</xdr:row>
      <xdr:rowOff>47624</xdr:rowOff>
    </xdr:from>
    <xdr:to>
      <xdr:col>1</xdr:col>
      <xdr:colOff>1434590</xdr:colOff>
      <xdr:row>22</xdr:row>
      <xdr:rowOff>535780</xdr:rowOff>
    </xdr:to>
    <xdr:pic>
      <xdr:nvPicPr>
        <xdr:cNvPr id="7" name="1 Imagen">
          <a:extLst>
            <a:ext uri="{FF2B5EF4-FFF2-40B4-BE49-F238E27FC236}">
              <a16:creationId xmlns="" xmlns:a16="http://schemas.microsoft.com/office/drawing/2014/main" id="{9DDC53D5-B190-45AB-B8DE-3257D31F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9061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23</xdr:row>
      <xdr:rowOff>47624</xdr:rowOff>
    </xdr:from>
    <xdr:to>
      <xdr:col>1</xdr:col>
      <xdr:colOff>1434590</xdr:colOff>
      <xdr:row>23</xdr:row>
      <xdr:rowOff>535780</xdr:rowOff>
    </xdr:to>
    <xdr:pic>
      <xdr:nvPicPr>
        <xdr:cNvPr id="8" name="1 Imagen">
          <a:extLst>
            <a:ext uri="{FF2B5EF4-FFF2-40B4-BE49-F238E27FC236}">
              <a16:creationId xmlns="" xmlns:a16="http://schemas.microsoft.com/office/drawing/2014/main" id="{65D0F58A-FDAB-4D5C-9DF5-92A19E6E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1477624"/>
          <a:ext cx="398750" cy="488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1" name="Rectángulo 80">
          <a:extLst>
            <a:ext uri="{FF2B5EF4-FFF2-40B4-BE49-F238E27FC236}">
              <a16:creationId xmlns="" xmlns:a16="http://schemas.microsoft.com/office/drawing/2014/main" id="{00000000-0008-0000-0200-00005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4" name="Rectángulo 83">
          <a:extLst>
            <a:ext uri="{FF2B5EF4-FFF2-40B4-BE49-F238E27FC236}">
              <a16:creationId xmlns="" xmlns:a16="http://schemas.microsoft.com/office/drawing/2014/main" id="{00000000-0008-0000-0200-00005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87" name="Rectángulo 86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90" name="Rectángulo 89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3" name="Rectángulo 92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6" name="Rectángulo 95">
          <a:extLst>
            <a:ext uri="{FF2B5EF4-FFF2-40B4-BE49-F238E27FC236}">
              <a16:creationId xmlns="" xmlns:a16="http://schemas.microsoft.com/office/drawing/2014/main" id="{00000000-0008-0000-0200-000060000000}"/>
            </a:ext>
          </a:extLst>
        </xdr:cNvPr>
        <xdr:cNvSpPr/>
      </xdr:nvSpPr>
      <xdr:spPr>
        <a:xfrm>
          <a:off x="3964779" y="577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99" name="Rectángulo 98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102" name="Rectángulo 101">
          <a:extLst>
            <a:ext uri="{FF2B5EF4-FFF2-40B4-BE49-F238E27FC236}">
              <a16:creationId xmlns="" xmlns:a16="http://schemas.microsoft.com/office/drawing/2014/main" id="{00000000-0008-0000-0200-00006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5" name="Rectángulo 104">
          <a:extLst>
            <a:ext uri="{FF2B5EF4-FFF2-40B4-BE49-F238E27FC236}">
              <a16:creationId xmlns="" xmlns:a16="http://schemas.microsoft.com/office/drawing/2014/main" id="{00000000-0008-0000-0200-00006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8" name="Rectángulo 107">
          <a:extLst>
            <a:ext uri="{FF2B5EF4-FFF2-40B4-BE49-F238E27FC236}">
              <a16:creationId xmlns="" xmlns:a16="http://schemas.microsoft.com/office/drawing/2014/main" id="{00000000-0008-0000-0200-00006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1" name="Rectángulo 110">
          <a:extLst>
            <a:ext uri="{FF2B5EF4-FFF2-40B4-BE49-F238E27FC236}">
              <a16:creationId xmlns="" xmlns:a16="http://schemas.microsoft.com/office/drawing/2014/main" id="{00000000-0008-0000-0200-00006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4" name="Rectángulo 113">
          <a:extLst>
            <a:ext uri="{FF2B5EF4-FFF2-40B4-BE49-F238E27FC236}">
              <a16:creationId xmlns="" xmlns:a16="http://schemas.microsoft.com/office/drawing/2014/main" id="{00000000-0008-0000-0200-00007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17" name="Rectángulo 11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20" name="Rectángulo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3" name="Rectángulo 122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6" name="Rectángulo 125">
          <a:extLst>
            <a:ext uri="{FF2B5EF4-FFF2-40B4-BE49-F238E27FC236}">
              <a16:creationId xmlns="" xmlns:a16="http://schemas.microsoft.com/office/drawing/2014/main" id="{00000000-0008-0000-0200-00007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29" name="Rectángulo 128">
          <a:extLst>
            <a:ext uri="{FF2B5EF4-FFF2-40B4-BE49-F238E27FC236}">
              <a16:creationId xmlns="" xmlns:a16="http://schemas.microsoft.com/office/drawing/2014/main" id="{00000000-0008-0000-0200-00008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32" name="Rectángulo 131">
          <a:extLst>
            <a:ext uri="{FF2B5EF4-FFF2-40B4-BE49-F238E27FC236}">
              <a16:creationId xmlns="" xmlns:a16="http://schemas.microsoft.com/office/drawing/2014/main" id="{00000000-0008-0000-0200-00008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5" name="Rectángulo 134">
          <a:extLst>
            <a:ext uri="{FF2B5EF4-FFF2-40B4-BE49-F238E27FC236}">
              <a16:creationId xmlns="" xmlns:a16="http://schemas.microsoft.com/office/drawing/2014/main" id="{00000000-0008-0000-0200-00008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8" name="Rectángulo 137">
          <a:extLst>
            <a:ext uri="{FF2B5EF4-FFF2-40B4-BE49-F238E27FC236}">
              <a16:creationId xmlns="" xmlns:a16="http://schemas.microsoft.com/office/drawing/2014/main" id="{00000000-0008-0000-0200-00008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1" name="Rectángulo 140">
          <a:extLst>
            <a:ext uri="{FF2B5EF4-FFF2-40B4-BE49-F238E27FC236}">
              <a16:creationId xmlns="" xmlns:a16="http://schemas.microsoft.com/office/drawing/2014/main" id="{00000000-0008-0000-0200-00008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4" name="Rectángulo 143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47" name="Rectángulo 146">
          <a:extLst>
            <a:ext uri="{FF2B5EF4-FFF2-40B4-BE49-F238E27FC236}">
              <a16:creationId xmlns="" xmlns:a16="http://schemas.microsoft.com/office/drawing/2014/main" id="{00000000-0008-0000-0200-00009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50" name="Rectángulo 149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3" name="Rectángulo 152">
          <a:extLst>
            <a:ext uri="{FF2B5EF4-FFF2-40B4-BE49-F238E27FC236}">
              <a16:creationId xmlns="" xmlns:a16="http://schemas.microsoft.com/office/drawing/2014/main" id="{00000000-0008-0000-0200-00009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6" name="Rectángulo 155">
          <a:extLst>
            <a:ext uri="{FF2B5EF4-FFF2-40B4-BE49-F238E27FC236}">
              <a16:creationId xmlns="" xmlns:a16="http://schemas.microsoft.com/office/drawing/2014/main" id="{00000000-0008-0000-0200-00009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59" name="Rectángulo 158">
          <a:extLst>
            <a:ext uri="{FF2B5EF4-FFF2-40B4-BE49-F238E27FC236}">
              <a16:creationId xmlns="" xmlns:a16="http://schemas.microsoft.com/office/drawing/2014/main" id="{00000000-0008-0000-0200-00009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62" name="Rectángulo 161">
          <a:extLst>
            <a:ext uri="{FF2B5EF4-FFF2-40B4-BE49-F238E27FC236}">
              <a16:creationId xmlns="" xmlns:a16="http://schemas.microsoft.com/office/drawing/2014/main" id="{00000000-0008-0000-0200-0000A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5" name="Rectángulo 164">
          <a:extLst>
            <a:ext uri="{FF2B5EF4-FFF2-40B4-BE49-F238E27FC236}">
              <a16:creationId xmlns="" xmlns:a16="http://schemas.microsoft.com/office/drawing/2014/main" id="{00000000-0008-0000-0200-0000A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8" name="Rectángulo 167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1" name="Rectángulo 170">
          <a:extLst>
            <a:ext uri="{FF2B5EF4-FFF2-40B4-BE49-F238E27FC236}">
              <a16:creationId xmlns="" xmlns:a16="http://schemas.microsoft.com/office/drawing/2014/main" id="{00000000-0008-0000-0200-0000A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4" name="Rectángulo 173">
          <a:extLst>
            <a:ext uri="{FF2B5EF4-FFF2-40B4-BE49-F238E27FC236}">
              <a16:creationId xmlns="" xmlns:a16="http://schemas.microsoft.com/office/drawing/2014/main" id="{00000000-0008-0000-0200-0000A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77" name="Rectángulo 176">
          <a:extLst>
            <a:ext uri="{FF2B5EF4-FFF2-40B4-BE49-F238E27FC236}">
              <a16:creationId xmlns="" xmlns:a16="http://schemas.microsoft.com/office/drawing/2014/main" id="{00000000-0008-0000-0200-0000B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80" name="Rectángulo 179">
          <a:extLst>
            <a:ext uri="{FF2B5EF4-FFF2-40B4-BE49-F238E27FC236}">
              <a16:creationId xmlns="" xmlns:a16="http://schemas.microsoft.com/office/drawing/2014/main" id="{00000000-0008-0000-0200-0000B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3" name="Rectángulo 182">
          <a:extLst>
            <a:ext uri="{FF2B5EF4-FFF2-40B4-BE49-F238E27FC236}">
              <a16:creationId xmlns="" xmlns:a16="http://schemas.microsoft.com/office/drawing/2014/main" id="{00000000-0008-0000-0200-0000B7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6" name="Rectángulo 185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89" name="Rectángulo 188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92" name="Rectángulo 191">
          <a:extLst>
            <a:ext uri="{FF2B5EF4-FFF2-40B4-BE49-F238E27FC236}">
              <a16:creationId xmlns="" xmlns:a16="http://schemas.microsoft.com/office/drawing/2014/main" id="{00000000-0008-0000-0200-0000C0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5" name="Rectángulo 194">
          <a:extLst>
            <a:ext uri="{FF2B5EF4-FFF2-40B4-BE49-F238E27FC236}">
              <a16:creationId xmlns="" xmlns:a16="http://schemas.microsoft.com/office/drawing/2014/main" id="{00000000-0008-0000-0200-0000C3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8" name="Rectángulo 197">
          <a:extLst>
            <a:ext uri="{FF2B5EF4-FFF2-40B4-BE49-F238E27FC236}">
              <a16:creationId xmlns="" xmlns:a16="http://schemas.microsoft.com/office/drawing/2014/main" id="{00000000-0008-0000-0200-0000C6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07" name="Rectángulo 206">
          <a:extLst>
            <a:ext uri="{FF2B5EF4-FFF2-40B4-BE49-F238E27FC236}">
              <a16:creationId xmlns="" xmlns:a16="http://schemas.microsoft.com/office/drawing/2014/main" id="{00000000-0008-0000-0200-0000CF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10" name="Rectángulo 209">
          <a:extLst>
            <a:ext uri="{FF2B5EF4-FFF2-40B4-BE49-F238E27FC236}">
              <a16:creationId xmlns="" xmlns:a16="http://schemas.microsoft.com/office/drawing/2014/main" id="{00000000-0008-0000-0200-0000D2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3" name="Rectángulo 212">
          <a:extLst>
            <a:ext uri="{FF2B5EF4-FFF2-40B4-BE49-F238E27FC236}">
              <a16:creationId xmlns="" xmlns:a16="http://schemas.microsoft.com/office/drawing/2014/main" id="{00000000-0008-0000-0200-0000D5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6" name="Rectángulo 215">
          <a:extLst>
            <a:ext uri="{FF2B5EF4-FFF2-40B4-BE49-F238E27FC236}">
              <a16:creationId xmlns="" xmlns:a16="http://schemas.microsoft.com/office/drawing/2014/main" id="{00000000-0008-0000-0200-0000D8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19" name="Rectángulo 218">
          <a:extLst>
            <a:ext uri="{FF2B5EF4-FFF2-40B4-BE49-F238E27FC236}">
              <a16:creationId xmlns="" xmlns:a16="http://schemas.microsoft.com/office/drawing/2014/main" id="{00000000-0008-0000-0200-0000DB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22" name="Rectángulo 221">
          <a:extLst>
            <a:ext uri="{FF2B5EF4-FFF2-40B4-BE49-F238E27FC236}">
              <a16:creationId xmlns="" xmlns:a16="http://schemas.microsoft.com/office/drawing/2014/main" id="{00000000-0008-0000-0200-0000DE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5" name="Rectángulo 224">
          <a:extLst>
            <a:ext uri="{FF2B5EF4-FFF2-40B4-BE49-F238E27FC236}">
              <a16:creationId xmlns="" xmlns:a16="http://schemas.microsoft.com/office/drawing/2014/main" id="{00000000-0008-0000-0200-0000E1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8" name="Rectángulo 227">
          <a:extLst>
            <a:ext uri="{FF2B5EF4-FFF2-40B4-BE49-F238E27FC236}">
              <a16:creationId xmlns="" xmlns:a16="http://schemas.microsoft.com/office/drawing/2014/main" id="{00000000-0008-0000-0200-0000E4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1" name="Rectángulo 230">
          <a:extLst>
            <a:ext uri="{FF2B5EF4-FFF2-40B4-BE49-F238E27FC236}">
              <a16:creationId xmlns="" xmlns:a16="http://schemas.microsoft.com/office/drawing/2014/main" id="{00000000-0008-0000-0200-0000E7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4" name="Rectángulo 233">
          <a:extLst>
            <a:ext uri="{FF2B5EF4-FFF2-40B4-BE49-F238E27FC236}">
              <a16:creationId xmlns="" xmlns:a16="http://schemas.microsoft.com/office/drawing/2014/main" id="{00000000-0008-0000-0200-0000EA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37" name="Rectángulo 236">
          <a:extLst>
            <a:ext uri="{FF2B5EF4-FFF2-40B4-BE49-F238E27FC236}">
              <a16:creationId xmlns="" xmlns:a16="http://schemas.microsoft.com/office/drawing/2014/main" id="{00000000-0008-0000-0200-0000ED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40" name="Rectángulo 239">
          <a:extLst>
            <a:ext uri="{FF2B5EF4-FFF2-40B4-BE49-F238E27FC236}">
              <a16:creationId xmlns="" xmlns:a16="http://schemas.microsoft.com/office/drawing/2014/main" id="{00000000-0008-0000-0200-0000F0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3" name="Rectángulo 242">
          <a:extLst>
            <a:ext uri="{FF2B5EF4-FFF2-40B4-BE49-F238E27FC236}">
              <a16:creationId xmlns="" xmlns:a16="http://schemas.microsoft.com/office/drawing/2014/main" id="{00000000-0008-0000-0200-0000F3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6" name="Rectángulo 245">
          <a:extLst>
            <a:ext uri="{FF2B5EF4-FFF2-40B4-BE49-F238E27FC236}">
              <a16:creationId xmlns="" xmlns:a16="http://schemas.microsoft.com/office/drawing/2014/main" id="{00000000-0008-0000-0200-0000F6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49" name="Rectángulo 248">
          <a:extLst>
            <a:ext uri="{FF2B5EF4-FFF2-40B4-BE49-F238E27FC236}">
              <a16:creationId xmlns="" xmlns:a16="http://schemas.microsoft.com/office/drawing/2014/main" id="{00000000-0008-0000-0200-0000F9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52" name="Rectángulo 251">
          <a:extLst>
            <a:ext uri="{FF2B5EF4-FFF2-40B4-BE49-F238E27FC236}">
              <a16:creationId xmlns="" xmlns:a16="http://schemas.microsoft.com/office/drawing/2014/main" id="{00000000-0008-0000-0200-0000FC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5" name="Rectángulo 254">
          <a:extLst>
            <a:ext uri="{FF2B5EF4-FFF2-40B4-BE49-F238E27FC236}">
              <a16:creationId xmlns="" xmlns:a16="http://schemas.microsoft.com/office/drawing/2014/main" id="{00000000-0008-0000-0200-0000FF00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8" name="Rectángulo 257">
          <a:extLst>
            <a:ext uri="{FF2B5EF4-FFF2-40B4-BE49-F238E27FC236}">
              <a16:creationId xmlns="" xmlns:a16="http://schemas.microsoft.com/office/drawing/2014/main" id="{00000000-0008-0000-0200-00000201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1" name="Rectángulo 260">
          <a:extLst>
            <a:ext uri="{FF2B5EF4-FFF2-40B4-BE49-F238E27FC236}">
              <a16:creationId xmlns="" xmlns:a16="http://schemas.microsoft.com/office/drawing/2014/main" id="{00000000-0008-0000-0200-000005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4" name="Rectángulo 263">
          <a:extLst>
            <a:ext uri="{FF2B5EF4-FFF2-40B4-BE49-F238E27FC236}">
              <a16:creationId xmlns="" xmlns:a16="http://schemas.microsoft.com/office/drawing/2014/main" id="{00000000-0008-0000-0200-000008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67" name="Rectángulo 266">
          <a:extLst>
            <a:ext uri="{FF2B5EF4-FFF2-40B4-BE49-F238E27FC236}">
              <a16:creationId xmlns="" xmlns:a16="http://schemas.microsoft.com/office/drawing/2014/main" id="{00000000-0008-0000-0200-00000B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70" name="Rectángulo 269">
          <a:extLst>
            <a:ext uri="{FF2B5EF4-FFF2-40B4-BE49-F238E27FC236}">
              <a16:creationId xmlns="" xmlns:a16="http://schemas.microsoft.com/office/drawing/2014/main" id="{00000000-0008-0000-0200-00000E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3" name="Rectángulo 272">
          <a:extLst>
            <a:ext uri="{FF2B5EF4-FFF2-40B4-BE49-F238E27FC236}">
              <a16:creationId xmlns="" xmlns:a16="http://schemas.microsoft.com/office/drawing/2014/main" id="{00000000-0008-0000-0200-000011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6" name="Rectángulo 275">
          <a:extLst>
            <a:ext uri="{FF2B5EF4-FFF2-40B4-BE49-F238E27FC236}">
              <a16:creationId xmlns="" xmlns:a16="http://schemas.microsoft.com/office/drawing/2014/main" id="{00000000-0008-0000-0200-000014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79" name="Rectángulo 278">
          <a:extLst>
            <a:ext uri="{FF2B5EF4-FFF2-40B4-BE49-F238E27FC236}">
              <a16:creationId xmlns="" xmlns:a16="http://schemas.microsoft.com/office/drawing/2014/main" id="{00000000-0008-0000-0200-000017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82" name="Rectángulo 281">
          <a:extLst>
            <a:ext uri="{FF2B5EF4-FFF2-40B4-BE49-F238E27FC236}">
              <a16:creationId xmlns="" xmlns:a16="http://schemas.microsoft.com/office/drawing/2014/main" id="{00000000-0008-0000-0200-00001A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5" name="Rectángulo 284">
          <a:extLst>
            <a:ext uri="{FF2B5EF4-FFF2-40B4-BE49-F238E27FC236}">
              <a16:creationId xmlns="" xmlns:a16="http://schemas.microsoft.com/office/drawing/2014/main" id="{00000000-0008-0000-0200-00001D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8" name="Rectángulo 287">
          <a:extLst>
            <a:ext uri="{FF2B5EF4-FFF2-40B4-BE49-F238E27FC236}">
              <a16:creationId xmlns="" xmlns:a16="http://schemas.microsoft.com/office/drawing/2014/main" id="{00000000-0008-0000-0200-000020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1" name="Rectángulo 290">
          <a:extLst>
            <a:ext uri="{FF2B5EF4-FFF2-40B4-BE49-F238E27FC236}">
              <a16:creationId xmlns="" xmlns:a16="http://schemas.microsoft.com/office/drawing/2014/main" id="{00000000-0008-0000-0200-000023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4" name="Rectángulo 293">
          <a:extLst>
            <a:ext uri="{FF2B5EF4-FFF2-40B4-BE49-F238E27FC236}">
              <a16:creationId xmlns="" xmlns:a16="http://schemas.microsoft.com/office/drawing/2014/main" id="{00000000-0008-0000-0200-000026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7" name="Rectángulo 290">
          <a:extLst>
            <a:ext uri="{FF2B5EF4-FFF2-40B4-BE49-F238E27FC236}">
              <a16:creationId xmlns="" xmlns:a16="http://schemas.microsoft.com/office/drawing/2014/main" id="{00000000-0008-0000-0200-000029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300" name="Rectángulo 293">
          <a:extLst>
            <a:ext uri="{FF2B5EF4-FFF2-40B4-BE49-F238E27FC236}">
              <a16:creationId xmlns="" xmlns:a16="http://schemas.microsoft.com/office/drawing/2014/main" id="{00000000-0008-0000-0200-00002C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3" name="Rectángulo 290">
          <a:extLst>
            <a:ext uri="{FF2B5EF4-FFF2-40B4-BE49-F238E27FC236}">
              <a16:creationId xmlns="" xmlns:a16="http://schemas.microsoft.com/office/drawing/2014/main" id="{00000000-0008-0000-0200-00002F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6" name="Rectángulo 293">
          <a:extLst>
            <a:ext uri="{FF2B5EF4-FFF2-40B4-BE49-F238E27FC236}">
              <a16:creationId xmlns="" xmlns:a16="http://schemas.microsoft.com/office/drawing/2014/main" id="{00000000-0008-0000-0200-000032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9" name="Rectángulo 290">
          <a:extLst>
            <a:ext uri="{FF2B5EF4-FFF2-40B4-BE49-F238E27FC236}">
              <a16:creationId xmlns="" xmlns:a16="http://schemas.microsoft.com/office/drawing/2014/main" id="{00000000-0008-0000-0200-000035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12" name="Rectángulo 293">
          <a:extLst>
            <a:ext uri="{FF2B5EF4-FFF2-40B4-BE49-F238E27FC236}">
              <a16:creationId xmlns="" xmlns:a16="http://schemas.microsoft.com/office/drawing/2014/main" id="{00000000-0008-0000-0200-000038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39" name="Rectángulo 290">
          <a:extLst>
            <a:ext uri="{FF2B5EF4-FFF2-40B4-BE49-F238E27FC236}">
              <a16:creationId xmlns="" xmlns:a16="http://schemas.microsoft.com/office/drawing/2014/main" id="{00000000-0008-0000-0200-000053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2" name="Rectángulo 293">
          <a:extLst>
            <a:ext uri="{FF2B5EF4-FFF2-40B4-BE49-F238E27FC236}">
              <a16:creationId xmlns="" xmlns:a16="http://schemas.microsoft.com/office/drawing/2014/main" id="{00000000-0008-0000-0200-000056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5" name="Rectángulo 290">
          <a:extLst>
            <a:ext uri="{FF2B5EF4-FFF2-40B4-BE49-F238E27FC236}">
              <a16:creationId xmlns="" xmlns:a16="http://schemas.microsoft.com/office/drawing/2014/main" id="{00000000-0008-0000-0200-000059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8" name="Rectángulo 293">
          <a:extLst>
            <a:ext uri="{FF2B5EF4-FFF2-40B4-BE49-F238E27FC236}">
              <a16:creationId xmlns="" xmlns:a16="http://schemas.microsoft.com/office/drawing/2014/main" id="{00000000-0008-0000-0200-00005C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5" name="Rectángulo 290">
          <a:extLst>
            <a:ext uri="{FF2B5EF4-FFF2-40B4-BE49-F238E27FC236}">
              <a16:creationId xmlns="" xmlns:a16="http://schemas.microsoft.com/office/drawing/2014/main" id="{00000000-0008-0000-0200-00003B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8" name="Rectángulo 293">
          <a:extLst>
            <a:ext uri="{FF2B5EF4-FFF2-40B4-BE49-F238E27FC236}">
              <a16:creationId xmlns="" xmlns:a16="http://schemas.microsoft.com/office/drawing/2014/main" id="{00000000-0008-0000-0200-00003E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1" name="Rectángulo 290">
          <a:extLst>
            <a:ext uri="{FF2B5EF4-FFF2-40B4-BE49-F238E27FC236}">
              <a16:creationId xmlns="" xmlns:a16="http://schemas.microsoft.com/office/drawing/2014/main" id="{00000000-0008-0000-0200-000041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4" name="Rectángulo 293">
          <a:extLst>
            <a:ext uri="{FF2B5EF4-FFF2-40B4-BE49-F238E27FC236}">
              <a16:creationId xmlns="" xmlns:a16="http://schemas.microsoft.com/office/drawing/2014/main" id="{00000000-0008-0000-0200-000044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27" name="Rectángulo 290">
          <a:extLst>
            <a:ext uri="{FF2B5EF4-FFF2-40B4-BE49-F238E27FC236}">
              <a16:creationId xmlns="" xmlns:a16="http://schemas.microsoft.com/office/drawing/2014/main" id="{00000000-0008-0000-0200-000047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0" name="Rectángulo 293">
          <a:extLst>
            <a:ext uri="{FF2B5EF4-FFF2-40B4-BE49-F238E27FC236}">
              <a16:creationId xmlns="" xmlns:a16="http://schemas.microsoft.com/office/drawing/2014/main" id="{00000000-0008-0000-0200-00004A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3" name="Rectángulo 290">
          <a:extLst>
            <a:ext uri="{FF2B5EF4-FFF2-40B4-BE49-F238E27FC236}">
              <a16:creationId xmlns="" xmlns:a16="http://schemas.microsoft.com/office/drawing/2014/main" id="{00000000-0008-0000-0200-00004D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6" name="Rectángulo 293">
          <a:extLst>
            <a:ext uri="{FF2B5EF4-FFF2-40B4-BE49-F238E27FC236}">
              <a16:creationId xmlns="" xmlns:a16="http://schemas.microsoft.com/office/drawing/2014/main" id="{00000000-0008-0000-0200-000050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1297776</xdr:colOff>
      <xdr:row>0</xdr:row>
      <xdr:rowOff>83342</xdr:rowOff>
    </xdr:from>
    <xdr:to>
      <xdr:col>0</xdr:col>
      <xdr:colOff>2131958</xdr:colOff>
      <xdr:row>0</xdr:row>
      <xdr:rowOff>1104560</xdr:rowOff>
    </xdr:to>
    <xdr:pic>
      <xdr:nvPicPr>
        <xdr:cNvPr id="3" name="1 Imagen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76" y="83342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9</xdr:col>
      <xdr:colOff>261928</xdr:colOff>
      <xdr:row>0</xdr:row>
      <xdr:rowOff>107155</xdr:rowOff>
    </xdr:from>
    <xdr:to>
      <xdr:col>9</xdr:col>
      <xdr:colOff>1259456</xdr:colOff>
      <xdr:row>0</xdr:row>
      <xdr:rowOff>1063119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14A6700B-E636-474A-8613-44B7337E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6553" y="107155"/>
          <a:ext cx="997528" cy="9559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976307</xdr:colOff>
      <xdr:row>0</xdr:row>
      <xdr:rowOff>71436</xdr:rowOff>
    </xdr:from>
    <xdr:to>
      <xdr:col>1</xdr:col>
      <xdr:colOff>1810489</xdr:colOff>
      <xdr:row>0</xdr:row>
      <xdr:rowOff>1092654</xdr:rowOff>
    </xdr:to>
    <xdr:pic>
      <xdr:nvPicPr>
        <xdr:cNvPr id="7" name="1 Imagen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2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190495</xdr:colOff>
      <xdr:row>0</xdr:row>
      <xdr:rowOff>71436</xdr:rowOff>
    </xdr:from>
    <xdr:to>
      <xdr:col>14</xdr:col>
      <xdr:colOff>47274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EB720536-1929-417D-877B-0F5463C48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0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59527</xdr:rowOff>
    </xdr:from>
    <xdr:to>
      <xdr:col>1</xdr:col>
      <xdr:colOff>1596181</xdr:colOff>
      <xdr:row>0</xdr:row>
      <xdr:rowOff>1080745</xdr:rowOff>
    </xdr:to>
    <xdr:pic>
      <xdr:nvPicPr>
        <xdr:cNvPr id="6" name="1 Imagen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" y="59527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1226342</xdr:colOff>
      <xdr:row>0</xdr:row>
      <xdr:rowOff>83342</xdr:rowOff>
    </xdr:from>
    <xdr:to>
      <xdr:col>6</xdr:col>
      <xdr:colOff>2273746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A5BCD6F6-37BE-427C-B26F-E3A54FD00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42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726272</xdr:colOff>
      <xdr:row>0</xdr:row>
      <xdr:rowOff>47624</xdr:rowOff>
    </xdr:from>
    <xdr:to>
      <xdr:col>1</xdr:col>
      <xdr:colOff>1560454</xdr:colOff>
      <xdr:row>0</xdr:row>
      <xdr:rowOff>1068842</xdr:rowOff>
    </xdr:to>
    <xdr:pic>
      <xdr:nvPicPr>
        <xdr:cNvPr id="11" name="10 Imagen">
          <a:extLst>
            <a:ext uri="{FF2B5EF4-FFF2-40B4-BE49-F238E27FC236}">
              <a16:creationId xmlns="" xmlns:a16="http://schemas.microsoft.com/office/drawing/2014/main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3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107144</xdr:colOff>
      <xdr:row>0</xdr:row>
      <xdr:rowOff>83342</xdr:rowOff>
    </xdr:from>
    <xdr:to>
      <xdr:col>12</xdr:col>
      <xdr:colOff>1154548</xdr:colOff>
      <xdr:row>0</xdr:row>
      <xdr:rowOff>1087104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C3D2E2EA-B45D-4C02-BB13-55A5F6A9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9769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797706</xdr:colOff>
      <xdr:row>0</xdr:row>
      <xdr:rowOff>71436</xdr:rowOff>
    </xdr:from>
    <xdr:to>
      <xdr:col>1</xdr:col>
      <xdr:colOff>1631888</xdr:colOff>
      <xdr:row>0</xdr:row>
      <xdr:rowOff>1092654</xdr:rowOff>
    </xdr:to>
    <xdr:pic>
      <xdr:nvPicPr>
        <xdr:cNvPr id="10" name="9 Imagen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81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1190618</xdr:colOff>
      <xdr:row>0</xdr:row>
      <xdr:rowOff>71436</xdr:rowOff>
    </xdr:from>
    <xdr:to>
      <xdr:col>5</xdr:col>
      <xdr:colOff>2238022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11444A26-60B8-4C7F-9535-F41EBD769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3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4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F1ACB9FE-AC75-4354-B5A6-3A6B0EDEE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4654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71436</xdr:colOff>
      <xdr:row>0</xdr:row>
      <xdr:rowOff>47624</xdr:rowOff>
    </xdr:from>
    <xdr:to>
      <xdr:col>1</xdr:col>
      <xdr:colOff>572243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6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71438</xdr:colOff>
      <xdr:row>0</xdr:row>
      <xdr:rowOff>71438</xdr:rowOff>
    </xdr:from>
    <xdr:to>
      <xdr:col>18</xdr:col>
      <xdr:colOff>1694914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788438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1878817</xdr:colOff>
      <xdr:row>0</xdr:row>
      <xdr:rowOff>642934</xdr:rowOff>
    </xdr:from>
    <xdr:to>
      <xdr:col>18</xdr:col>
      <xdr:colOff>3391235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5817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97191B14-6832-4AB0-BD56-A9CC6F1399AE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548432</xdr:colOff>
      <xdr:row>0</xdr:row>
      <xdr:rowOff>1068843</xdr:rowOff>
    </xdr:to>
    <xdr:pic>
      <xdr:nvPicPr>
        <xdr:cNvPr id="6" name="2 Imagen">
          <a:extLst>
            <a:ext uri="{FF2B5EF4-FFF2-40B4-BE49-F238E27FC236}">
              <a16:creationId xmlns="" xmlns:a16="http://schemas.microsoft.com/office/drawing/2014/main" id="{F0B7BDA5-FFC1-45CD-AFB2-C524DC7B7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83343</xdr:colOff>
      <xdr:row>0</xdr:row>
      <xdr:rowOff>71438</xdr:rowOff>
    </xdr:from>
    <xdr:to>
      <xdr:col>18</xdr:col>
      <xdr:colOff>1706819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="" xmlns:a16="http://schemas.microsoft.com/office/drawing/2014/main" id="{DBD2DAED-1666-48EB-80E0-004452A52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800343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1890722</xdr:colOff>
      <xdr:row>0</xdr:row>
      <xdr:rowOff>642934</xdr:rowOff>
    </xdr:from>
    <xdr:to>
      <xdr:col>18</xdr:col>
      <xdr:colOff>3403140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4FBCB04E-58D4-4D80-A35C-15490CFD0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7722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59531</xdr:rowOff>
    </xdr:from>
    <xdr:to>
      <xdr:col>1</xdr:col>
      <xdr:colOff>596056</xdr:colOff>
      <xdr:row>0</xdr:row>
      <xdr:rowOff>1080749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59531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107163</xdr:colOff>
      <xdr:row>0</xdr:row>
      <xdr:rowOff>83347</xdr:rowOff>
    </xdr:from>
    <xdr:to>
      <xdr:col>18</xdr:col>
      <xdr:colOff>1730639</xdr:colOff>
      <xdr:row>0</xdr:row>
      <xdr:rowOff>1038826</xdr:rowOff>
    </xdr:to>
    <xdr:pic>
      <xdr:nvPicPr>
        <xdr:cNvPr id="3" name="4 Imagen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3538663" y="83347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1914542</xdr:colOff>
      <xdr:row>0</xdr:row>
      <xdr:rowOff>654843</xdr:rowOff>
    </xdr:from>
    <xdr:to>
      <xdr:col>18</xdr:col>
      <xdr:colOff>3426960</xdr:colOff>
      <xdr:row>0</xdr:row>
      <xdr:rowOff>1086440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6042" y="654843"/>
          <a:ext cx="1512418" cy="431597"/>
        </a:xfrm>
        <a:prstGeom prst="rect">
          <a:avLst/>
        </a:prstGeom>
      </xdr:spPr>
    </xdr:pic>
    <xdr:clientData/>
  </xdr:twoCellAnchor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 txBox="1"/>
      </xdr:nvSpPr>
      <xdr:spPr>
        <a:xfrm>
          <a:off x="258603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AB5B8B07-1C68-4893-90EB-C8876D70A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89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D04F0F77-764D-4254-8AED-ED907802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8029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1890795</xdr:colOff>
      <xdr:row>0</xdr:row>
      <xdr:rowOff>73820</xdr:rowOff>
    </xdr:from>
    <xdr:to>
      <xdr:col>10</xdr:col>
      <xdr:colOff>1891777</xdr:colOff>
      <xdr:row>0</xdr:row>
      <xdr:rowOff>165967</xdr:rowOff>
    </xdr:to>
    <xdr:pic>
      <xdr:nvPicPr>
        <xdr:cNvPr id="2" name="图片 7" descr="LOGO PROES.png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2670" y="73820"/>
          <a:ext cx="982" cy="92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714357</xdr:colOff>
      <xdr:row>0</xdr:row>
      <xdr:rowOff>71436</xdr:rowOff>
    </xdr:from>
    <xdr:to>
      <xdr:col>1</xdr:col>
      <xdr:colOff>1548539</xdr:colOff>
      <xdr:row>0</xdr:row>
      <xdr:rowOff>1092654</xdr:rowOff>
    </xdr:to>
    <xdr:pic>
      <xdr:nvPicPr>
        <xdr:cNvPr id="6" name="5 Imagen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3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0</xdr:col>
      <xdr:colOff>77390</xdr:colOff>
      <xdr:row>35</xdr:row>
      <xdr:rowOff>39287</xdr:rowOff>
    </xdr:from>
    <xdr:to>
      <xdr:col>10</xdr:col>
      <xdr:colOff>3380764</xdr:colOff>
      <xdr:row>73</xdr:row>
      <xdr:rowOff>287</xdr:rowOff>
    </xdr:to>
    <xdr:graphicFrame macro="">
      <xdr:nvGraphicFramePr>
        <xdr:cNvPr id="8" name="Gráfico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1095370</xdr:colOff>
      <xdr:row>0</xdr:row>
      <xdr:rowOff>95248</xdr:rowOff>
    </xdr:from>
    <xdr:to>
      <xdr:col>10</xdr:col>
      <xdr:colOff>2142774</xdr:colOff>
      <xdr:row>0</xdr:row>
      <xdr:rowOff>1099010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D9E30783-38E0-4013-B035-370BFA780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0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71429</xdr:colOff>
      <xdr:row>0</xdr:row>
      <xdr:rowOff>71436</xdr:rowOff>
    </xdr:from>
    <xdr:to>
      <xdr:col>1</xdr:col>
      <xdr:colOff>905611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04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5</xdr:col>
      <xdr:colOff>2369347</xdr:colOff>
      <xdr:row>1</xdr:row>
      <xdr:rowOff>59531</xdr:rowOff>
    </xdr:from>
    <xdr:to>
      <xdr:col>5</xdr:col>
      <xdr:colOff>3702846</xdr:colOff>
      <xdr:row>1</xdr:row>
      <xdr:rowOff>440532</xdr:rowOff>
    </xdr:to>
    <xdr:sp macro="" textlink="">
      <xdr:nvSpPr>
        <xdr:cNvPr id="7" name="CuadroTexto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11808622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5</xdr:col>
      <xdr:colOff>1273960</xdr:colOff>
      <xdr:row>0</xdr:row>
      <xdr:rowOff>83342</xdr:rowOff>
    </xdr:from>
    <xdr:to>
      <xdr:col>6</xdr:col>
      <xdr:colOff>559239</xdr:colOff>
      <xdr:row>0</xdr:row>
      <xdr:rowOff>1087104</xdr:rowOff>
    </xdr:to>
    <xdr:pic>
      <xdr:nvPicPr>
        <xdr:cNvPr id="10" name="Imagen 9">
          <a:extLst>
            <a:ext uri="{FF2B5EF4-FFF2-40B4-BE49-F238E27FC236}">
              <a16:creationId xmlns="" xmlns:a16="http://schemas.microsoft.com/office/drawing/2014/main" id="{BCDB9DF7-8FF4-4041-84ED-94E8AEFE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35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821522</xdr:colOff>
      <xdr:row>0</xdr:row>
      <xdr:rowOff>47624</xdr:rowOff>
    </xdr:from>
    <xdr:to>
      <xdr:col>2</xdr:col>
      <xdr:colOff>179329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8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761993</xdr:colOff>
      <xdr:row>0</xdr:row>
      <xdr:rowOff>83342</xdr:rowOff>
    </xdr:from>
    <xdr:to>
      <xdr:col>7</xdr:col>
      <xdr:colOff>904522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E71DE73B-4F49-442C-877E-F56BA7DD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4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5" name="1 Imagen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E8B362A0-AF57-473A-B069-0107ACC5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6333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20197C30-BCD7-49E9-BC57-16E6D784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6" name="CuadroTexto 5">
          <a:extLst>
            <a:ext uri="{FF2B5EF4-FFF2-40B4-BE49-F238E27FC236}">
              <a16:creationId xmlns="" xmlns:a16="http://schemas.microsoft.com/office/drawing/2014/main" id="{0ECB4F0B-4369-41AC-81C2-7871F6677DF4}"/>
            </a:ext>
          </a:extLst>
        </xdr:cNvPr>
        <xdr:cNvSpPr txBox="1"/>
      </xdr:nvSpPr>
      <xdr:spPr>
        <a:xfrm>
          <a:off x="8712997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0E22A0C5-FE8A-4B2A-AC6D-948FF020D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DA5E3C83-6001-4F80-979B-10B9BF315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5874F793-32F5-493A-A740-157F572A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926D9A82-0FA0-47D1-815F-D895D21DE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85D2B872-1D6C-4285-8245-0F0688BC0125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F0FE809A-B075-4933-AAA4-80928CE9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6A005C02-E91E-4146-B4A4-B4384FA95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E8DDA1B6-E90D-422D-B74E-DF12DE58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3F07F81D-7625-4C9B-AF9F-8E8EEAFF5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86FAFCA2-C919-4ACE-94E8-665058B91DE9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02ACC9E-CEAF-4DA7-A37B-E2F65DD30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33421749-278A-401D-9E09-C0FEFD6D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CE14524E-0CA5-42A6-A526-8DA346A64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8E2EFD53-D896-4D89-A2A1-FEF0F4B6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C796D692-352F-45E9-BF80-ADBAEF64E636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46B7FD26-B510-4A14-9669-5753739E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C71CC1B4-BBF9-4115-8F5E-EF0EF3C0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C3477132-8122-4A55-9EC2-7AE9C7720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666A2DF1-B14E-4331-9194-679990ED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6F2EFE62-917F-43A7-B872-AC983C7228A2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BA8137FE-6609-475E-99B0-5A23FDDB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Documents%20and%20Settings\Gabriel\Escritorio\ESTACADO%20DEL%20EJE%20(22-12-0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37)%20Marzo\certificado%2037\ESTACADO%20DEL%20EJE%20(22-12-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YECTOS\PROYECTOS%20DEPENDIENTES\12.%20CARRETERA%20VILLA%20MONTES%20-%20PALO%20MARCADO%20(Bolivia)\CERT.%20DE%20PAGO\No%201.%2018-SEP.-2019%20-%2030-SEP.-2020\PLANILLA%20DE%20PAGO%20No%201\CERT.%20DE%20PAGO%20No%201;%2018-SEP.-2019%20-%2030-SEP.-2020%20(v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ATOS\CERTIFICADO%20DE%20PAGO%20No%2000%20(01.ENE.0000%20-%2030.ENE.000)%20(formato;%20v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>
        <row r="5">
          <cell r="A5">
            <v>130400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Hojade ruta"/>
      <sheetName val="Carátula"/>
      <sheetName val="Resumen"/>
      <sheetName val="PLANILLA 2"/>
      <sheetName val="Anticipo"/>
      <sheetName val="Cómputo métrico"/>
      <sheetName val="VOLUMENES TOTALES"/>
      <sheetName val="Esquema de calculo terrp"/>
      <sheetName val="Esquema de calculo"/>
      <sheetName val="In Situ"/>
      <sheetName val="In Situ desc"/>
      <sheetName val="Res Instal faenas"/>
      <sheetName val="res Conf terraplen"/>
      <sheetName val="res HC"/>
      <sheetName val="res HA"/>
      <sheetName val="Armadura"/>
      <sheetName val="res Trans Conf terraplen "/>
      <sheetName val="res Regulariz subras"/>
      <sheetName val="res Prov mat regulariz subras "/>
      <sheetName val="res Reconformación taludes"/>
      <sheetName val="Exca obras arte"/>
      <sheetName val="Exca alcant"/>
      <sheetName val="res Sub base "/>
      <sheetName val="res Capa base"/>
      <sheetName val="res Trans mat rec talud"/>
      <sheetName val="res Trans mat reg subrasa"/>
      <sheetName val="res Trans sub base y cb"/>
      <sheetName val="res Limpiza causes"/>
      <sheetName val="res Limpieza desbr"/>
      <sheetName val="Res Demolición alc"/>
      <sheetName val="Res Exc descape"/>
      <sheetName val="Res Exc bacheo"/>
      <sheetName val="Res transp bacheo "/>
      <sheetName val="Res Prov mat bacheo"/>
      <sheetName val="Res Horas maquina"/>
      <sheetName val="Comp metri Conf terraplen"/>
      <sheetName val="Total movim. suelos"/>
      <sheetName val="Conciliación terraplen"/>
      <sheetName val="Volumen terraplen"/>
      <sheetName val="Trans conf terrapl borrador"/>
      <sheetName val="Esquema transporte"/>
      <sheetName val="Trans conf terrapl ODC1"/>
      <sheetName val="Trans conf terrapl 1.24"/>
      <sheetName val="Volumen taludes total"/>
      <sheetName val="Volumen taludes c-10"/>
      <sheetName val="Esquema de calculo elev -ens"/>
      <sheetName val="Comp metr reg subrasante"/>
      <sheetName val="comp metr mat reg subrs"/>
      <sheetName val="comp metr rec taludes"/>
      <sheetName val="comp metr limp desbr"/>
      <sheetName val="TRANSPORTE"/>
      <sheetName val="Transp rec taludes"/>
      <sheetName val="Transp mat reg subras"/>
      <sheetName val="Analisis $USe"/>
      <sheetName val="Transp mat reg subras (2)"/>
      <sheetName val="Transp mat reg subras (3)"/>
      <sheetName val="Transp rec taludes Total"/>
      <sheetName val="Conciliación talud, regular"/>
      <sheetName val="Transporte T"/>
      <sheetName val="Trans conf terrapl 1.37)"/>
      <sheetName val="Croquis bancos Terraplen"/>
      <sheetName val="Volq conf terrap"/>
      <sheetName val="Esquema de calc sub base"/>
      <sheetName val="Esquema de calc capa base"/>
      <sheetName val="Resumen Trans sb y cb"/>
      <sheetName val="Trans subbase"/>
      <sheetName val="Trans capa base"/>
      <sheetName val="Trans agrega bruto"/>
      <sheetName val="Limpieza causes"/>
      <sheetName val="Trans agre bruto ODC1"/>
      <sheetName val="Croquis Chanc cb y sb"/>
      <sheetName val="Volq reg subra)"/>
      <sheetName val="Volq rec talud"/>
      <sheetName val="Control Deltas"/>
      <sheetName val="Resumen Acopio Sub-base"/>
      <sheetName val="Calculo acopio Subbase"/>
      <sheetName val="Resumen Acopio Capa base"/>
      <sheetName val="Calculo acopio capa base"/>
      <sheetName val="Hoja1"/>
      <sheetName val="Desbr"/>
      <sheetName val="Descape bancos"/>
      <sheetName val="Croquis bancos Descape"/>
      <sheetName val="Limpieza causes C10"/>
      <sheetName val="Trans agre bruto"/>
      <sheetName val="Croquis bancos"/>
      <sheetName val="Vol Bacheo fecha1"/>
      <sheetName val="Vol Bacheo"/>
      <sheetName val="Vol Bacheo fecha"/>
      <sheetName val="Trans Bacheo "/>
      <sheetName val="Trans Bacheo  real"/>
      <sheetName val="Trans bacheoo real"/>
      <sheetName val="Descape bancos (2)"/>
      <sheetName val="Croquis bancos Descape (2)"/>
      <sheetName val="Croquis bancos (2)"/>
      <sheetName val="Hoja3"/>
      <sheetName val="HC-HA"/>
      <sheetName val="HC Agost"/>
      <sheetName val="HA Agosot"/>
      <sheetName val="horas maq"/>
      <sheetName val="Hoja1 (2)"/>
      <sheetName val="Hoja1 (3)"/>
      <sheetName val="EQP-PESA"/>
      <sheetName val="Detalle Transp Agr C.A."/>
      <sheetName val="GARANTÍAS"/>
      <sheetName val="certificado_AGOSTO_06"/>
      <sheetName val="valorizaciones AGOSTO_06"/>
      <sheetName val="cantidades_AGOSTO_2006"/>
      <sheetName val="ITEM1"/>
      <sheetName val="item1-detalle"/>
      <sheetName val="ITEM2"/>
      <sheetName val="item2-detalle"/>
      <sheetName val="ITEM4"/>
      <sheetName val="item4-detalle"/>
      <sheetName val="ITEM5"/>
      <sheetName val="item5-detalle"/>
      <sheetName val="ITEM6"/>
      <sheetName val="item6-detalle"/>
      <sheetName val="ITEM7"/>
      <sheetName val="item7-detalle"/>
      <sheetName val="ITEM8"/>
      <sheetName val="item8-detalle"/>
      <sheetName val="ITEM9"/>
      <sheetName val="item9-detalle"/>
      <sheetName val="ITEM10"/>
      <sheetName val="item10-detalle"/>
      <sheetName val="ITEM11"/>
      <sheetName val="item11-detalle"/>
      <sheetName val="ITEM12"/>
      <sheetName val="item12-detalle"/>
      <sheetName val="ITEM13"/>
      <sheetName val="item13-detalle"/>
      <sheetName val="ITEM14"/>
      <sheetName val="item14-detalle"/>
      <sheetName val="ITEM15"/>
      <sheetName val="item15-detalle"/>
      <sheetName val="ITEM17"/>
      <sheetName val="item17-detalle"/>
      <sheetName val="item 18"/>
      <sheetName val="item18-detalle"/>
      <sheetName val="ITEM20"/>
      <sheetName val="item20-detalle"/>
      <sheetName val="ITEM22"/>
      <sheetName val="item22-detalle"/>
      <sheetName val="ITEM23"/>
      <sheetName val="item23-detalle"/>
      <sheetName val="ITEM24"/>
      <sheetName val="item24-detalle"/>
      <sheetName val="ITEM25"/>
      <sheetName val="item25-detalle"/>
      <sheetName val="ITEM26"/>
      <sheetName val="item26-detalle"/>
      <sheetName val="ITEM31"/>
      <sheetName val="item31-detalle"/>
      <sheetName val="ITEM32"/>
      <sheetName val="item32-detalle"/>
      <sheetName val="ITEM35"/>
      <sheetName val="item35-detalle"/>
      <sheetName val="ITEM27"/>
      <sheetName val="item27-detalle"/>
      <sheetName val="resumen items-movtierras"/>
      <sheetName val="item32-recuperado"/>
      <sheetName val="catidades"/>
      <sheetName val="Resumen "/>
      <sheetName val="Cert Nº16"/>
      <sheetName val="RESUMEN EXPLICATIVO"/>
      <sheetName val="Formulario F-001-GCT"/>
      <sheetName val="I1"/>
      <sheetName val="I139"/>
      <sheetName val="I6"/>
      <sheetName val="I90"/>
      <sheetName val="I50"/>
      <sheetName val="I-96"/>
      <sheetName val="I-98"/>
      <sheetName val="I-99"/>
      <sheetName val="I-100"/>
      <sheetName val="I-101"/>
      <sheetName val="Descr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2">
          <cell r="D2" t="str">
            <v xml:space="preserve">PROYECTO MANTENIMIENTO PERIODICO </v>
          </cell>
        </row>
        <row r="3">
          <cell r="D3" t="str">
            <v>TRAMO: IVIRGARZAMA - PUERTO VILLARROEL</v>
          </cell>
        </row>
        <row r="4">
          <cell r="D4" t="str">
            <v>COMPUTO METRICO ITEM: "CONFORMACION TERRAPLEN"</v>
          </cell>
        </row>
        <row r="5">
          <cell r="B5" t="str">
            <v>Modif.</v>
          </cell>
        </row>
        <row r="6">
          <cell r="B6" t="str">
            <v>Distancia</v>
          </cell>
          <cell r="D6" t="str">
            <v>Progresiva</v>
          </cell>
          <cell r="E6" t="str">
            <v>Area</v>
          </cell>
          <cell r="F6" t="str">
            <v>Area</v>
          </cell>
          <cell r="G6" t="str">
            <v>Dist.</v>
          </cell>
          <cell r="H6" t="str">
            <v>Dist.</v>
          </cell>
          <cell r="I6" t="str">
            <v>Volumen</v>
          </cell>
          <cell r="J6" t="str">
            <v>Volumen</v>
          </cell>
          <cell r="K6" t="str">
            <v>Vol. Acum.</v>
          </cell>
          <cell r="L6" t="str">
            <v>Vol. Acum.</v>
          </cell>
        </row>
        <row r="7">
          <cell r="B7" t="str">
            <v>por</v>
          </cell>
          <cell r="E7" t="str">
            <v>Corte</v>
          </cell>
          <cell r="F7" t="str">
            <v>Relleno</v>
          </cell>
          <cell r="G7" t="str">
            <v>Corte</v>
          </cell>
          <cell r="H7" t="str">
            <v>Relleno</v>
          </cell>
          <cell r="I7" t="str">
            <v>Corte</v>
          </cell>
          <cell r="J7" t="str">
            <v>Relleno</v>
          </cell>
          <cell r="K7" t="str">
            <v>Corte</v>
          </cell>
          <cell r="L7" t="str">
            <v>Relleno</v>
          </cell>
          <cell r="N7" t="str">
            <v>distancia</v>
          </cell>
        </row>
        <row r="8">
          <cell r="B8" t="str">
            <v>Ecuacion</v>
          </cell>
          <cell r="D8" t="str">
            <v>(m)</v>
          </cell>
          <cell r="E8" t="str">
            <v>(m2)</v>
          </cell>
          <cell r="F8" t="str">
            <v>(m2)</v>
          </cell>
          <cell r="G8" t="str">
            <v>(m)</v>
          </cell>
          <cell r="H8" t="str">
            <v>(m)</v>
          </cell>
          <cell r="I8" t="str">
            <v>(m3)</v>
          </cell>
          <cell r="J8" t="str">
            <v>(m3)</v>
          </cell>
          <cell r="K8" t="str">
            <v>(m3)</v>
          </cell>
          <cell r="L8" t="str">
            <v>(m3)</v>
          </cell>
        </row>
        <row r="9">
          <cell r="D9">
            <v>1620</v>
          </cell>
          <cell r="H9">
            <v>0</v>
          </cell>
        </row>
        <row r="10">
          <cell r="D10">
            <v>1640</v>
          </cell>
          <cell r="F10">
            <v>2.2000000000000002</v>
          </cell>
          <cell r="G10">
            <v>20</v>
          </cell>
          <cell r="H10">
            <v>20</v>
          </cell>
          <cell r="I10">
            <v>0</v>
          </cell>
          <cell r="J10">
            <v>22</v>
          </cell>
          <cell r="K10">
            <v>0</v>
          </cell>
          <cell r="L10">
            <v>22</v>
          </cell>
        </row>
        <row r="11">
          <cell r="D11">
            <v>1660</v>
          </cell>
          <cell r="F11">
            <v>1.7</v>
          </cell>
          <cell r="G11">
            <v>20</v>
          </cell>
          <cell r="H11">
            <v>20</v>
          </cell>
          <cell r="I11">
            <v>0</v>
          </cell>
          <cell r="J11">
            <v>39</v>
          </cell>
          <cell r="K11">
            <v>0</v>
          </cell>
          <cell r="L11">
            <v>61</v>
          </cell>
        </row>
        <row r="12">
          <cell r="D12">
            <v>1680</v>
          </cell>
          <cell r="F12">
            <v>0.224</v>
          </cell>
          <cell r="G12">
            <v>20</v>
          </cell>
          <cell r="H12">
            <v>20</v>
          </cell>
          <cell r="I12">
            <v>0</v>
          </cell>
          <cell r="J12">
            <v>19.239999999999998</v>
          </cell>
          <cell r="K12">
            <v>0</v>
          </cell>
          <cell r="L12">
            <v>80.239999999999995</v>
          </cell>
        </row>
        <row r="13">
          <cell r="D13">
            <v>1700</v>
          </cell>
          <cell r="F13">
            <v>0.14499999999999999</v>
          </cell>
          <cell r="G13">
            <v>20</v>
          </cell>
          <cell r="H13">
            <v>20</v>
          </cell>
          <cell r="I13">
            <v>0</v>
          </cell>
          <cell r="J13">
            <v>3.69</v>
          </cell>
          <cell r="K13">
            <v>0</v>
          </cell>
          <cell r="L13">
            <v>83.929999999999993</v>
          </cell>
        </row>
        <row r="14">
          <cell r="D14">
            <v>1720</v>
          </cell>
          <cell r="F14">
            <v>0.78300000000000003</v>
          </cell>
          <cell r="G14">
            <v>20</v>
          </cell>
          <cell r="H14">
            <v>20</v>
          </cell>
          <cell r="I14">
            <v>0</v>
          </cell>
          <cell r="J14">
            <v>9.2799999999999994</v>
          </cell>
          <cell r="K14">
            <v>0</v>
          </cell>
          <cell r="L14">
            <v>93.21</v>
          </cell>
        </row>
        <row r="15">
          <cell r="D15">
            <v>1740</v>
          </cell>
          <cell r="F15">
            <v>1.5189999999999999</v>
          </cell>
          <cell r="G15">
            <v>20</v>
          </cell>
          <cell r="H15">
            <v>20</v>
          </cell>
          <cell r="I15">
            <v>0</v>
          </cell>
          <cell r="J15">
            <v>23.02</v>
          </cell>
          <cell r="K15">
            <v>0</v>
          </cell>
          <cell r="L15">
            <v>116.22999999999999</v>
          </cell>
        </row>
        <row r="16">
          <cell r="D16">
            <v>1760</v>
          </cell>
          <cell r="F16">
            <v>1.897</v>
          </cell>
          <cell r="G16">
            <v>20</v>
          </cell>
          <cell r="H16">
            <v>20</v>
          </cell>
          <cell r="I16">
            <v>0</v>
          </cell>
          <cell r="J16">
            <v>34.159999999999997</v>
          </cell>
          <cell r="K16">
            <v>0</v>
          </cell>
          <cell r="L16">
            <v>150.38999999999999</v>
          </cell>
        </row>
        <row r="17">
          <cell r="D17">
            <v>1780</v>
          </cell>
          <cell r="F17">
            <v>3.65</v>
          </cell>
          <cell r="G17">
            <v>20</v>
          </cell>
          <cell r="H17">
            <v>20</v>
          </cell>
          <cell r="I17">
            <v>0</v>
          </cell>
          <cell r="J17">
            <v>55.47</v>
          </cell>
          <cell r="K17">
            <v>0</v>
          </cell>
          <cell r="L17">
            <v>205.85999999999999</v>
          </cell>
        </row>
        <row r="18">
          <cell r="D18">
            <v>1800</v>
          </cell>
          <cell r="F18">
            <v>3.0950000000000002</v>
          </cell>
          <cell r="G18">
            <v>20</v>
          </cell>
          <cell r="H18">
            <v>20</v>
          </cell>
          <cell r="I18">
            <v>0</v>
          </cell>
          <cell r="J18">
            <v>67.45</v>
          </cell>
          <cell r="K18">
            <v>0</v>
          </cell>
          <cell r="L18">
            <v>273.31</v>
          </cell>
        </row>
        <row r="19">
          <cell r="D19">
            <v>1820</v>
          </cell>
          <cell r="F19">
            <v>4.7119999999999997</v>
          </cell>
          <cell r="G19">
            <v>20</v>
          </cell>
          <cell r="H19">
            <v>20</v>
          </cell>
          <cell r="I19">
            <v>0</v>
          </cell>
          <cell r="J19">
            <v>78.069999999999993</v>
          </cell>
          <cell r="K19">
            <v>0</v>
          </cell>
          <cell r="L19">
            <v>351.38</v>
          </cell>
        </row>
        <row r="20">
          <cell r="D20">
            <v>1840</v>
          </cell>
          <cell r="F20">
            <v>3.536</v>
          </cell>
          <cell r="G20">
            <v>20</v>
          </cell>
          <cell r="H20">
            <v>20</v>
          </cell>
          <cell r="I20">
            <v>0</v>
          </cell>
          <cell r="J20">
            <v>82.48</v>
          </cell>
          <cell r="K20">
            <v>0</v>
          </cell>
          <cell r="L20">
            <v>433.86</v>
          </cell>
        </row>
        <row r="21">
          <cell r="D21">
            <v>1860</v>
          </cell>
          <cell r="F21">
            <v>1.278</v>
          </cell>
          <cell r="G21">
            <v>20</v>
          </cell>
          <cell r="H21">
            <v>20</v>
          </cell>
          <cell r="I21">
            <v>0</v>
          </cell>
          <cell r="J21">
            <v>48.14</v>
          </cell>
          <cell r="K21">
            <v>0</v>
          </cell>
          <cell r="L21">
            <v>482</v>
          </cell>
        </row>
        <row r="22">
          <cell r="D22">
            <v>1880</v>
          </cell>
          <cell r="F22">
            <v>5.359</v>
          </cell>
          <cell r="G22">
            <v>20</v>
          </cell>
          <cell r="H22">
            <v>20</v>
          </cell>
          <cell r="I22">
            <v>0</v>
          </cell>
          <cell r="J22">
            <v>66.37</v>
          </cell>
          <cell r="K22">
            <v>0</v>
          </cell>
          <cell r="L22">
            <v>548.37</v>
          </cell>
        </row>
        <row r="23">
          <cell r="D23">
            <v>1900</v>
          </cell>
          <cell r="F23">
            <v>5.4080000000000004</v>
          </cell>
          <cell r="G23">
            <v>20</v>
          </cell>
          <cell r="H23">
            <v>20</v>
          </cell>
          <cell r="I23">
            <v>0</v>
          </cell>
          <cell r="J23">
            <v>107.67</v>
          </cell>
          <cell r="K23">
            <v>0</v>
          </cell>
          <cell r="L23">
            <v>656.04</v>
          </cell>
        </row>
        <row r="24">
          <cell r="D24">
            <v>1920</v>
          </cell>
          <cell r="F24">
            <v>11.861000000000001</v>
          </cell>
          <cell r="G24">
            <v>20</v>
          </cell>
          <cell r="H24">
            <v>20</v>
          </cell>
          <cell r="I24">
            <v>0</v>
          </cell>
          <cell r="J24">
            <v>172.69</v>
          </cell>
          <cell r="K24">
            <v>0</v>
          </cell>
          <cell r="L24">
            <v>828.73</v>
          </cell>
        </row>
        <row r="25">
          <cell r="D25">
            <v>1940</v>
          </cell>
          <cell r="F25">
            <v>15.375999999999999</v>
          </cell>
          <cell r="G25">
            <v>20</v>
          </cell>
          <cell r="H25">
            <v>20</v>
          </cell>
          <cell r="I25">
            <v>0</v>
          </cell>
          <cell r="J25">
            <v>272.37</v>
          </cell>
          <cell r="K25">
            <v>0</v>
          </cell>
          <cell r="L25">
            <v>1101.0999999999999</v>
          </cell>
        </row>
        <row r="26">
          <cell r="D26">
            <v>1960</v>
          </cell>
          <cell r="F26">
            <v>16.367000000000001</v>
          </cell>
          <cell r="G26">
            <v>20</v>
          </cell>
          <cell r="H26">
            <v>20</v>
          </cell>
          <cell r="I26">
            <v>0</v>
          </cell>
          <cell r="J26">
            <v>317.43</v>
          </cell>
          <cell r="K26">
            <v>0</v>
          </cell>
          <cell r="L26">
            <v>1418.53</v>
          </cell>
        </row>
        <row r="27">
          <cell r="D27">
            <v>1980</v>
          </cell>
          <cell r="F27">
            <v>16.818999999999999</v>
          </cell>
          <cell r="G27">
            <v>20</v>
          </cell>
          <cell r="H27">
            <v>20</v>
          </cell>
          <cell r="I27">
            <v>0</v>
          </cell>
          <cell r="J27">
            <v>331.86</v>
          </cell>
          <cell r="K27">
            <v>0</v>
          </cell>
          <cell r="L27">
            <v>1750.3899999999999</v>
          </cell>
        </row>
        <row r="28">
          <cell r="D28">
            <v>2000</v>
          </cell>
          <cell r="F28">
            <v>16.132999999999999</v>
          </cell>
          <cell r="G28">
            <v>20</v>
          </cell>
          <cell r="H28">
            <v>20</v>
          </cell>
          <cell r="I28">
            <v>0</v>
          </cell>
          <cell r="J28">
            <v>329.52</v>
          </cell>
          <cell r="K28">
            <v>0</v>
          </cell>
          <cell r="L28">
            <v>2079.91</v>
          </cell>
        </row>
        <row r="29">
          <cell r="D29">
            <v>2020</v>
          </cell>
          <cell r="F29">
            <v>2.8610000000000002</v>
          </cell>
          <cell r="G29">
            <v>20</v>
          </cell>
          <cell r="H29">
            <v>20</v>
          </cell>
          <cell r="I29">
            <v>0</v>
          </cell>
          <cell r="J29">
            <v>189.94</v>
          </cell>
          <cell r="K29">
            <v>0</v>
          </cell>
          <cell r="L29">
            <v>2269.85</v>
          </cell>
        </row>
        <row r="30">
          <cell r="D30">
            <v>2040</v>
          </cell>
          <cell r="F30">
            <v>0.23799999999999999</v>
          </cell>
          <cell r="G30">
            <v>20</v>
          </cell>
          <cell r="H30">
            <v>20</v>
          </cell>
          <cell r="I30">
            <v>0</v>
          </cell>
          <cell r="J30">
            <v>30.99</v>
          </cell>
          <cell r="K30">
            <v>0</v>
          </cell>
          <cell r="L30">
            <v>2300.8399999999997</v>
          </cell>
        </row>
        <row r="31">
          <cell r="D31">
            <v>2060</v>
          </cell>
          <cell r="F31">
            <v>1.7569999999999999</v>
          </cell>
          <cell r="G31">
            <v>20</v>
          </cell>
          <cell r="H31">
            <v>20</v>
          </cell>
          <cell r="I31">
            <v>0</v>
          </cell>
          <cell r="J31">
            <v>19.95</v>
          </cell>
          <cell r="K31">
            <v>0</v>
          </cell>
          <cell r="L31">
            <v>2320.7899999999995</v>
          </cell>
        </row>
        <row r="32">
          <cell r="D32">
            <v>2080</v>
          </cell>
          <cell r="F32">
            <v>8.2859999999999996</v>
          </cell>
          <cell r="G32">
            <v>20</v>
          </cell>
          <cell r="H32">
            <v>20</v>
          </cell>
          <cell r="I32">
            <v>0</v>
          </cell>
          <cell r="J32">
            <v>100.43</v>
          </cell>
          <cell r="K32">
            <v>0</v>
          </cell>
          <cell r="L32">
            <v>2421.2199999999993</v>
          </cell>
        </row>
        <row r="33">
          <cell r="D33">
            <v>2100</v>
          </cell>
          <cell r="F33">
            <v>11.62</v>
          </cell>
          <cell r="G33">
            <v>20</v>
          </cell>
          <cell r="H33">
            <v>20</v>
          </cell>
          <cell r="I33">
            <v>0</v>
          </cell>
          <cell r="J33">
            <v>199.06</v>
          </cell>
          <cell r="K33">
            <v>0</v>
          </cell>
          <cell r="L33">
            <v>2620.2799999999993</v>
          </cell>
        </row>
        <row r="34">
          <cell r="D34">
            <v>2120</v>
          </cell>
          <cell r="F34">
            <v>12.936</v>
          </cell>
          <cell r="G34">
            <v>20</v>
          </cell>
          <cell r="H34">
            <v>20</v>
          </cell>
          <cell r="I34">
            <v>0</v>
          </cell>
          <cell r="J34">
            <v>245.56</v>
          </cell>
          <cell r="K34">
            <v>0</v>
          </cell>
          <cell r="L34">
            <v>2865.8399999999992</v>
          </cell>
        </row>
        <row r="35">
          <cell r="D35">
            <v>2140</v>
          </cell>
          <cell r="F35">
            <v>9.9730000000000008</v>
          </cell>
          <cell r="G35">
            <v>20</v>
          </cell>
          <cell r="H35">
            <v>20</v>
          </cell>
          <cell r="I35">
            <v>0</v>
          </cell>
          <cell r="J35">
            <v>229.09</v>
          </cell>
          <cell r="K35">
            <v>0</v>
          </cell>
          <cell r="L35">
            <v>3094.9299999999994</v>
          </cell>
        </row>
        <row r="36">
          <cell r="D36">
            <v>2160</v>
          </cell>
          <cell r="F36">
            <v>7.09</v>
          </cell>
          <cell r="G36">
            <v>20</v>
          </cell>
          <cell r="H36">
            <v>20</v>
          </cell>
          <cell r="I36">
            <v>0</v>
          </cell>
          <cell r="J36">
            <v>170.63</v>
          </cell>
          <cell r="K36">
            <v>0</v>
          </cell>
          <cell r="L36">
            <v>3265.5599999999995</v>
          </cell>
        </row>
        <row r="37">
          <cell r="D37">
            <v>2180</v>
          </cell>
          <cell r="F37">
            <v>5.08</v>
          </cell>
          <cell r="G37">
            <v>20</v>
          </cell>
          <cell r="H37">
            <v>20</v>
          </cell>
          <cell r="I37">
            <v>0</v>
          </cell>
          <cell r="J37">
            <v>121.7</v>
          </cell>
          <cell r="K37">
            <v>0</v>
          </cell>
          <cell r="L37">
            <v>3387.2599999999993</v>
          </cell>
        </row>
        <row r="38">
          <cell r="D38">
            <v>2200</v>
          </cell>
          <cell r="F38">
            <v>4.84</v>
          </cell>
          <cell r="G38">
            <v>20</v>
          </cell>
          <cell r="H38">
            <v>20</v>
          </cell>
          <cell r="I38">
            <v>0</v>
          </cell>
          <cell r="J38">
            <v>99.2</v>
          </cell>
          <cell r="K38">
            <v>0</v>
          </cell>
          <cell r="L38">
            <v>3486.4599999999991</v>
          </cell>
        </row>
        <row r="39">
          <cell r="D39">
            <v>2220</v>
          </cell>
          <cell r="F39">
            <v>4.2619999999999996</v>
          </cell>
          <cell r="G39">
            <v>20</v>
          </cell>
          <cell r="H39">
            <v>20</v>
          </cell>
          <cell r="I39">
            <v>0</v>
          </cell>
          <cell r="J39">
            <v>91.02</v>
          </cell>
          <cell r="K39">
            <v>0</v>
          </cell>
          <cell r="L39">
            <v>3577.4799999999991</v>
          </cell>
        </row>
        <row r="40">
          <cell r="D40">
            <v>2240</v>
          </cell>
          <cell r="F40">
            <v>3.6480000000000001</v>
          </cell>
          <cell r="G40">
            <v>20</v>
          </cell>
          <cell r="H40">
            <v>20</v>
          </cell>
          <cell r="I40">
            <v>0</v>
          </cell>
          <cell r="J40">
            <v>79.099999999999994</v>
          </cell>
          <cell r="K40">
            <v>0</v>
          </cell>
          <cell r="L40">
            <v>3656.579999999999</v>
          </cell>
        </row>
        <row r="41">
          <cell r="D41">
            <v>2260</v>
          </cell>
          <cell r="F41">
            <v>4.7539999999999996</v>
          </cell>
          <cell r="G41">
            <v>20</v>
          </cell>
          <cell r="H41">
            <v>20</v>
          </cell>
          <cell r="I41">
            <v>0</v>
          </cell>
          <cell r="J41">
            <v>84.02</v>
          </cell>
          <cell r="K41">
            <v>0</v>
          </cell>
          <cell r="L41">
            <v>3740.599999999999</v>
          </cell>
        </row>
        <row r="42">
          <cell r="D42">
            <v>2280</v>
          </cell>
          <cell r="F42">
            <v>4.8680000000000003</v>
          </cell>
          <cell r="G42">
            <v>20</v>
          </cell>
          <cell r="H42">
            <v>20</v>
          </cell>
          <cell r="I42">
            <v>0</v>
          </cell>
          <cell r="J42">
            <v>96.22</v>
          </cell>
          <cell r="K42">
            <v>0</v>
          </cell>
          <cell r="L42">
            <v>3836.8199999999988</v>
          </cell>
        </row>
        <row r="43">
          <cell r="D43">
            <v>2300</v>
          </cell>
          <cell r="F43">
            <v>4.3239999999999998</v>
          </cell>
          <cell r="G43">
            <v>20</v>
          </cell>
          <cell r="H43">
            <v>20</v>
          </cell>
          <cell r="I43">
            <v>0</v>
          </cell>
          <cell r="J43">
            <v>91.92</v>
          </cell>
          <cell r="K43">
            <v>0</v>
          </cell>
          <cell r="L43">
            <v>3928.7399999999989</v>
          </cell>
        </row>
        <row r="44">
          <cell r="D44">
            <v>2320</v>
          </cell>
          <cell r="F44">
            <v>0.98399999999999999</v>
          </cell>
          <cell r="G44">
            <v>20</v>
          </cell>
          <cell r="H44">
            <v>20</v>
          </cell>
          <cell r="I44">
            <v>0</v>
          </cell>
          <cell r="J44">
            <v>53.08</v>
          </cell>
          <cell r="K44">
            <v>0</v>
          </cell>
          <cell r="L44">
            <v>3981.8199999999988</v>
          </cell>
        </row>
        <row r="45">
          <cell r="D45">
            <v>2340</v>
          </cell>
          <cell r="F45">
            <v>0.65800000000000003</v>
          </cell>
          <cell r="G45">
            <v>20</v>
          </cell>
          <cell r="H45">
            <v>20</v>
          </cell>
          <cell r="I45">
            <v>0</v>
          </cell>
          <cell r="J45">
            <v>16.420000000000002</v>
          </cell>
          <cell r="K45">
            <v>0</v>
          </cell>
          <cell r="L45">
            <v>3998.2399999999989</v>
          </cell>
        </row>
        <row r="46">
          <cell r="D46">
            <v>2360</v>
          </cell>
          <cell r="F46">
            <v>1.8149999999999999</v>
          </cell>
          <cell r="G46">
            <v>20</v>
          </cell>
          <cell r="H46">
            <v>20</v>
          </cell>
          <cell r="I46">
            <v>0</v>
          </cell>
          <cell r="J46">
            <v>24.73</v>
          </cell>
          <cell r="K46">
            <v>0</v>
          </cell>
          <cell r="L46">
            <v>4022.9699999999989</v>
          </cell>
        </row>
        <row r="47">
          <cell r="D47">
            <v>2380</v>
          </cell>
          <cell r="F47">
            <v>3.9249999999999998</v>
          </cell>
          <cell r="G47">
            <v>20</v>
          </cell>
          <cell r="H47">
            <v>20</v>
          </cell>
          <cell r="I47">
            <v>0</v>
          </cell>
          <cell r="J47">
            <v>57.4</v>
          </cell>
          <cell r="K47">
            <v>0</v>
          </cell>
          <cell r="L47">
            <v>4080.369999999999</v>
          </cell>
        </row>
        <row r="48">
          <cell r="D48">
            <v>2400</v>
          </cell>
          <cell r="F48">
            <v>4.524</v>
          </cell>
          <cell r="G48">
            <v>20</v>
          </cell>
          <cell r="H48">
            <v>20</v>
          </cell>
          <cell r="I48">
            <v>0</v>
          </cell>
          <cell r="J48">
            <v>84.49</v>
          </cell>
          <cell r="K48">
            <v>0</v>
          </cell>
          <cell r="L48">
            <v>4164.8599999999988</v>
          </cell>
        </row>
        <row r="49">
          <cell r="D49">
            <v>2420</v>
          </cell>
          <cell r="F49">
            <v>3.0670000000000002</v>
          </cell>
          <cell r="G49">
            <v>20</v>
          </cell>
          <cell r="H49">
            <v>20</v>
          </cell>
          <cell r="I49">
            <v>0</v>
          </cell>
          <cell r="J49">
            <v>75.91</v>
          </cell>
          <cell r="K49">
            <v>0</v>
          </cell>
          <cell r="L49">
            <v>4240.7699999999986</v>
          </cell>
        </row>
        <row r="50">
          <cell r="D50">
            <v>2440</v>
          </cell>
          <cell r="F50">
            <v>2.4420000000000002</v>
          </cell>
          <cell r="G50">
            <v>20</v>
          </cell>
          <cell r="H50">
            <v>20</v>
          </cell>
          <cell r="I50">
            <v>0</v>
          </cell>
          <cell r="J50">
            <v>55.09</v>
          </cell>
          <cell r="K50">
            <v>0</v>
          </cell>
          <cell r="L50">
            <v>4295.8599999999988</v>
          </cell>
        </row>
        <row r="51">
          <cell r="D51">
            <v>2460</v>
          </cell>
          <cell r="F51">
            <v>0.49</v>
          </cell>
          <cell r="G51">
            <v>20</v>
          </cell>
          <cell r="H51">
            <v>20</v>
          </cell>
          <cell r="I51">
            <v>0</v>
          </cell>
          <cell r="J51">
            <v>29.32</v>
          </cell>
          <cell r="K51">
            <v>0</v>
          </cell>
          <cell r="L51">
            <v>4325.1799999999985</v>
          </cell>
        </row>
        <row r="52">
          <cell r="D52">
            <v>2480</v>
          </cell>
          <cell r="F52">
            <v>0.82399999999999995</v>
          </cell>
          <cell r="G52">
            <v>20</v>
          </cell>
          <cell r="H52">
            <v>20</v>
          </cell>
          <cell r="I52">
            <v>0</v>
          </cell>
          <cell r="J52">
            <v>13.14</v>
          </cell>
          <cell r="K52">
            <v>0</v>
          </cell>
          <cell r="L52">
            <v>4338.3199999999988</v>
          </cell>
        </row>
        <row r="53">
          <cell r="D53">
            <v>2500</v>
          </cell>
          <cell r="F53">
            <v>1.2749999999999999</v>
          </cell>
          <cell r="G53">
            <v>20</v>
          </cell>
          <cell r="H53">
            <v>20</v>
          </cell>
          <cell r="I53">
            <v>0</v>
          </cell>
          <cell r="J53">
            <v>20.99</v>
          </cell>
          <cell r="K53">
            <v>0</v>
          </cell>
          <cell r="L53">
            <v>4359.3099999999986</v>
          </cell>
        </row>
        <row r="54">
          <cell r="D54">
            <v>2520</v>
          </cell>
          <cell r="F54">
            <v>2.3559999999999999</v>
          </cell>
          <cell r="G54">
            <v>20</v>
          </cell>
          <cell r="H54">
            <v>20</v>
          </cell>
          <cell r="I54">
            <v>0</v>
          </cell>
          <cell r="J54">
            <v>36.31</v>
          </cell>
          <cell r="K54">
            <v>0</v>
          </cell>
          <cell r="L54">
            <v>4395.619999999999</v>
          </cell>
        </row>
        <row r="55">
          <cell r="D55">
            <v>2540</v>
          </cell>
          <cell r="F55">
            <v>3.5609999999999999</v>
          </cell>
          <cell r="G55">
            <v>20</v>
          </cell>
          <cell r="H55">
            <v>20</v>
          </cell>
          <cell r="I55">
            <v>0</v>
          </cell>
          <cell r="J55">
            <v>59.17</v>
          </cell>
          <cell r="K55">
            <v>0</v>
          </cell>
          <cell r="L55">
            <v>4454.7899999999991</v>
          </cell>
        </row>
        <row r="56">
          <cell r="D56">
            <v>2560</v>
          </cell>
          <cell r="F56">
            <v>4.9509999999999996</v>
          </cell>
          <cell r="G56">
            <v>20</v>
          </cell>
          <cell r="H56">
            <v>20</v>
          </cell>
          <cell r="I56">
            <v>0</v>
          </cell>
          <cell r="J56">
            <v>85.12</v>
          </cell>
          <cell r="K56">
            <v>0</v>
          </cell>
          <cell r="L56">
            <v>4539.9099999999989</v>
          </cell>
        </row>
        <row r="57">
          <cell r="D57">
            <v>2580</v>
          </cell>
          <cell r="F57">
            <v>2.266</v>
          </cell>
          <cell r="G57">
            <v>20</v>
          </cell>
          <cell r="H57">
            <v>20</v>
          </cell>
          <cell r="I57">
            <v>0</v>
          </cell>
          <cell r="J57">
            <v>72.17</v>
          </cell>
          <cell r="K57">
            <v>0</v>
          </cell>
          <cell r="L57">
            <v>4612.079999999999</v>
          </cell>
        </row>
        <row r="58">
          <cell r="D58">
            <v>2600</v>
          </cell>
          <cell r="F58">
            <v>1.7929999999999999</v>
          </cell>
          <cell r="G58">
            <v>20</v>
          </cell>
          <cell r="H58">
            <v>20</v>
          </cell>
          <cell r="I58">
            <v>0</v>
          </cell>
          <cell r="J58">
            <v>40.590000000000003</v>
          </cell>
          <cell r="K58">
            <v>0</v>
          </cell>
          <cell r="L58">
            <v>4652.6699999999992</v>
          </cell>
        </row>
        <row r="59">
          <cell r="D59">
            <v>2620</v>
          </cell>
          <cell r="F59">
            <v>2.2370000000000001</v>
          </cell>
          <cell r="G59">
            <v>20</v>
          </cell>
          <cell r="H59">
            <v>20</v>
          </cell>
          <cell r="I59">
            <v>0</v>
          </cell>
          <cell r="J59">
            <v>40.299999999999997</v>
          </cell>
          <cell r="K59">
            <v>0</v>
          </cell>
          <cell r="L59">
            <v>4692.9699999999993</v>
          </cell>
        </row>
        <row r="60">
          <cell r="D60">
            <v>2640</v>
          </cell>
          <cell r="F60">
            <v>3.7810000000000001</v>
          </cell>
          <cell r="G60">
            <v>20</v>
          </cell>
          <cell r="H60">
            <v>20</v>
          </cell>
          <cell r="I60">
            <v>0</v>
          </cell>
          <cell r="J60">
            <v>60.18</v>
          </cell>
          <cell r="K60">
            <v>0</v>
          </cell>
          <cell r="L60">
            <v>4753.1499999999996</v>
          </cell>
        </row>
        <row r="61">
          <cell r="D61">
            <v>2660</v>
          </cell>
          <cell r="F61">
            <v>3.302</v>
          </cell>
          <cell r="G61">
            <v>20</v>
          </cell>
          <cell r="H61">
            <v>20</v>
          </cell>
          <cell r="I61">
            <v>0</v>
          </cell>
          <cell r="J61">
            <v>70.83</v>
          </cell>
          <cell r="K61">
            <v>0</v>
          </cell>
          <cell r="L61">
            <v>4823.9799999999996</v>
          </cell>
        </row>
        <row r="62">
          <cell r="D62">
            <v>2680</v>
          </cell>
          <cell r="F62">
            <v>3.7959999999999998</v>
          </cell>
          <cell r="G62">
            <v>20</v>
          </cell>
          <cell r="H62">
            <v>20</v>
          </cell>
          <cell r="I62">
            <v>0</v>
          </cell>
          <cell r="J62">
            <v>70.98</v>
          </cell>
          <cell r="K62">
            <v>0</v>
          </cell>
          <cell r="L62">
            <v>4894.9599999999991</v>
          </cell>
        </row>
        <row r="63">
          <cell r="D63">
            <v>2700</v>
          </cell>
          <cell r="F63">
            <v>4.1689999999999996</v>
          </cell>
          <cell r="G63">
            <v>20</v>
          </cell>
          <cell r="H63">
            <v>20</v>
          </cell>
          <cell r="I63">
            <v>0</v>
          </cell>
          <cell r="J63">
            <v>79.650000000000006</v>
          </cell>
          <cell r="K63">
            <v>0</v>
          </cell>
          <cell r="L63">
            <v>4974.6099999999988</v>
          </cell>
        </row>
        <row r="64">
          <cell r="D64">
            <v>2720</v>
          </cell>
          <cell r="F64">
            <v>4.1970000000000001</v>
          </cell>
          <cell r="G64">
            <v>20</v>
          </cell>
          <cell r="H64">
            <v>20</v>
          </cell>
          <cell r="I64">
            <v>0</v>
          </cell>
          <cell r="J64">
            <v>83.66</v>
          </cell>
          <cell r="K64">
            <v>0</v>
          </cell>
          <cell r="L64">
            <v>5058.2699999999986</v>
          </cell>
        </row>
        <row r="65">
          <cell r="D65">
            <v>2740</v>
          </cell>
          <cell r="F65">
            <v>4.1689999999999996</v>
          </cell>
          <cell r="G65">
            <v>20</v>
          </cell>
          <cell r="H65">
            <v>20</v>
          </cell>
          <cell r="I65">
            <v>0</v>
          </cell>
          <cell r="J65">
            <v>83.66</v>
          </cell>
          <cell r="K65">
            <v>0</v>
          </cell>
          <cell r="L65">
            <v>5141.9299999999985</v>
          </cell>
        </row>
        <row r="66">
          <cell r="D66">
            <v>2760</v>
          </cell>
          <cell r="F66">
            <v>3.3239999999999998</v>
          </cell>
          <cell r="G66">
            <v>20</v>
          </cell>
          <cell r="H66">
            <v>20</v>
          </cell>
          <cell r="I66">
            <v>0</v>
          </cell>
          <cell r="J66">
            <v>74.930000000000007</v>
          </cell>
          <cell r="K66">
            <v>0</v>
          </cell>
          <cell r="L66">
            <v>5216.8599999999988</v>
          </cell>
        </row>
        <row r="67">
          <cell r="D67">
            <v>2780</v>
          </cell>
          <cell r="F67">
            <v>2.11</v>
          </cell>
          <cell r="G67">
            <v>20</v>
          </cell>
          <cell r="H67">
            <v>20</v>
          </cell>
          <cell r="I67">
            <v>0</v>
          </cell>
          <cell r="J67">
            <v>54.34</v>
          </cell>
          <cell r="K67">
            <v>0</v>
          </cell>
          <cell r="L67">
            <v>5271.1999999999989</v>
          </cell>
        </row>
        <row r="68">
          <cell r="D68">
            <v>2800</v>
          </cell>
          <cell r="F68">
            <v>3.02</v>
          </cell>
          <cell r="G68">
            <v>20</v>
          </cell>
          <cell r="H68">
            <v>20</v>
          </cell>
          <cell r="I68">
            <v>0</v>
          </cell>
          <cell r="J68">
            <v>51.3</v>
          </cell>
          <cell r="K68">
            <v>0</v>
          </cell>
          <cell r="L68">
            <v>5322.4999999999991</v>
          </cell>
        </row>
        <row r="69">
          <cell r="D69">
            <v>2820</v>
          </cell>
          <cell r="F69">
            <v>2.7549999999999999</v>
          </cell>
          <cell r="G69">
            <v>20</v>
          </cell>
          <cell r="H69">
            <v>20</v>
          </cell>
          <cell r="I69">
            <v>0</v>
          </cell>
          <cell r="J69">
            <v>57.75</v>
          </cell>
          <cell r="K69">
            <v>0</v>
          </cell>
          <cell r="L69">
            <v>5380.2499999999991</v>
          </cell>
        </row>
        <row r="70">
          <cell r="D70">
            <v>2840</v>
          </cell>
          <cell r="F70">
            <v>1.738</v>
          </cell>
          <cell r="G70">
            <v>20</v>
          </cell>
          <cell r="H70">
            <v>20</v>
          </cell>
          <cell r="I70">
            <v>0</v>
          </cell>
          <cell r="J70">
            <v>44.93</v>
          </cell>
          <cell r="K70">
            <v>0</v>
          </cell>
          <cell r="L70">
            <v>5425.1799999999994</v>
          </cell>
        </row>
        <row r="71">
          <cell r="D71">
            <v>2860</v>
          </cell>
          <cell r="F71">
            <v>1.6419999999999999</v>
          </cell>
          <cell r="G71">
            <v>20</v>
          </cell>
          <cell r="H71">
            <v>20</v>
          </cell>
          <cell r="I71">
            <v>0</v>
          </cell>
          <cell r="J71">
            <v>33.799999999999997</v>
          </cell>
          <cell r="K71">
            <v>0</v>
          </cell>
          <cell r="L71">
            <v>5458.98</v>
          </cell>
        </row>
        <row r="72">
          <cell r="D72">
            <v>2880</v>
          </cell>
          <cell r="F72">
            <v>0.8</v>
          </cell>
          <cell r="G72">
            <v>20</v>
          </cell>
          <cell r="H72">
            <v>20</v>
          </cell>
          <cell r="I72">
            <v>0</v>
          </cell>
          <cell r="J72">
            <v>24.42</v>
          </cell>
          <cell r="K72">
            <v>0</v>
          </cell>
          <cell r="L72">
            <v>5483.4</v>
          </cell>
        </row>
        <row r="73">
          <cell r="D73">
            <v>2900</v>
          </cell>
          <cell r="F73">
            <v>1.4139999999999999</v>
          </cell>
          <cell r="G73">
            <v>20</v>
          </cell>
          <cell r="H73">
            <v>20</v>
          </cell>
          <cell r="I73">
            <v>0</v>
          </cell>
          <cell r="J73">
            <v>22.14</v>
          </cell>
          <cell r="K73">
            <v>0</v>
          </cell>
          <cell r="L73">
            <v>5505.54</v>
          </cell>
        </row>
        <row r="74">
          <cell r="D74">
            <v>2920</v>
          </cell>
          <cell r="F74">
            <v>1.8069999999999999</v>
          </cell>
          <cell r="G74">
            <v>20</v>
          </cell>
          <cell r="H74">
            <v>20</v>
          </cell>
          <cell r="I74">
            <v>0</v>
          </cell>
          <cell r="J74">
            <v>32.21</v>
          </cell>
          <cell r="K74">
            <v>0</v>
          </cell>
          <cell r="L74">
            <v>5537.75</v>
          </cell>
        </row>
        <row r="75">
          <cell r="D75">
            <v>2940</v>
          </cell>
          <cell r="F75">
            <v>1.4850000000000001</v>
          </cell>
          <cell r="G75">
            <v>20</v>
          </cell>
          <cell r="H75">
            <v>20</v>
          </cell>
          <cell r="I75">
            <v>0</v>
          </cell>
          <cell r="J75">
            <v>32.92</v>
          </cell>
          <cell r="K75">
            <v>0</v>
          </cell>
          <cell r="L75">
            <v>5570.67</v>
          </cell>
        </row>
        <row r="76">
          <cell r="D76">
            <v>2960</v>
          </cell>
          <cell r="F76">
            <v>1.764</v>
          </cell>
          <cell r="G76">
            <v>20</v>
          </cell>
          <cell r="H76">
            <v>20</v>
          </cell>
          <cell r="I76">
            <v>0</v>
          </cell>
          <cell r="J76">
            <v>32.49</v>
          </cell>
          <cell r="K76">
            <v>0</v>
          </cell>
          <cell r="L76">
            <v>5603.16</v>
          </cell>
        </row>
        <row r="77">
          <cell r="D77">
            <v>2980</v>
          </cell>
          <cell r="F77">
            <v>2.23</v>
          </cell>
          <cell r="G77">
            <v>20</v>
          </cell>
          <cell r="H77">
            <v>20</v>
          </cell>
          <cell r="I77">
            <v>0</v>
          </cell>
          <cell r="J77">
            <v>39.94</v>
          </cell>
          <cell r="K77">
            <v>0</v>
          </cell>
          <cell r="L77">
            <v>5643.0999999999995</v>
          </cell>
        </row>
        <row r="78">
          <cell r="D78">
            <v>3000</v>
          </cell>
          <cell r="F78">
            <v>2.262</v>
          </cell>
          <cell r="G78">
            <v>20</v>
          </cell>
          <cell r="H78">
            <v>20</v>
          </cell>
          <cell r="I78">
            <v>0</v>
          </cell>
          <cell r="J78">
            <v>44.92</v>
          </cell>
          <cell r="K78">
            <v>0</v>
          </cell>
          <cell r="L78">
            <v>5688.0199999999995</v>
          </cell>
        </row>
        <row r="79">
          <cell r="D79">
            <v>3020</v>
          </cell>
          <cell r="F79">
            <v>1.181</v>
          </cell>
          <cell r="G79">
            <v>20</v>
          </cell>
          <cell r="H79">
            <v>20</v>
          </cell>
          <cell r="I79">
            <v>0</v>
          </cell>
          <cell r="J79">
            <v>34.43</v>
          </cell>
          <cell r="K79">
            <v>0</v>
          </cell>
          <cell r="L79">
            <v>5722.45</v>
          </cell>
        </row>
        <row r="80">
          <cell r="D80">
            <v>3040</v>
          </cell>
          <cell r="F80">
            <v>1.1819999999999999</v>
          </cell>
          <cell r="G80">
            <v>20</v>
          </cell>
          <cell r="H80">
            <v>20</v>
          </cell>
          <cell r="I80">
            <v>0</v>
          </cell>
          <cell r="J80">
            <v>23.63</v>
          </cell>
          <cell r="K80">
            <v>0</v>
          </cell>
          <cell r="L80">
            <v>5746.08</v>
          </cell>
        </row>
        <row r="81">
          <cell r="D81">
            <v>3060</v>
          </cell>
          <cell r="F81">
            <v>1.694</v>
          </cell>
          <cell r="G81">
            <v>20</v>
          </cell>
          <cell r="H81">
            <v>20</v>
          </cell>
          <cell r="I81">
            <v>0</v>
          </cell>
          <cell r="J81">
            <v>28.76</v>
          </cell>
          <cell r="K81">
            <v>0</v>
          </cell>
          <cell r="L81">
            <v>5774.84</v>
          </cell>
        </row>
        <row r="82">
          <cell r="D82">
            <v>3080</v>
          </cell>
          <cell r="F82">
            <v>1.0109999999999999</v>
          </cell>
          <cell r="G82">
            <v>20</v>
          </cell>
          <cell r="H82">
            <v>20</v>
          </cell>
          <cell r="I82">
            <v>0</v>
          </cell>
          <cell r="J82">
            <v>27.05</v>
          </cell>
          <cell r="K82">
            <v>0</v>
          </cell>
          <cell r="L82">
            <v>5801.89</v>
          </cell>
        </row>
        <row r="83">
          <cell r="D83">
            <v>3100</v>
          </cell>
          <cell r="F83">
            <v>0.60799999999999998</v>
          </cell>
          <cell r="G83">
            <v>20</v>
          </cell>
          <cell r="H83">
            <v>20</v>
          </cell>
          <cell r="I83">
            <v>0</v>
          </cell>
          <cell r="J83">
            <v>16.190000000000001</v>
          </cell>
          <cell r="K83">
            <v>0</v>
          </cell>
          <cell r="L83">
            <v>5818.08</v>
          </cell>
        </row>
        <row r="84">
          <cell r="D84">
            <v>3120</v>
          </cell>
          <cell r="F84">
            <v>0.27600000000000002</v>
          </cell>
          <cell r="G84">
            <v>20</v>
          </cell>
          <cell r="H84">
            <v>20</v>
          </cell>
          <cell r="I84">
            <v>0</v>
          </cell>
          <cell r="J84">
            <v>8.84</v>
          </cell>
          <cell r="K84">
            <v>0</v>
          </cell>
          <cell r="L84">
            <v>5826.92</v>
          </cell>
        </row>
        <row r="85">
          <cell r="D85">
            <v>3140</v>
          </cell>
          <cell r="F85">
            <v>0.52</v>
          </cell>
          <cell r="G85">
            <v>20</v>
          </cell>
          <cell r="H85">
            <v>20</v>
          </cell>
          <cell r="I85">
            <v>0</v>
          </cell>
          <cell r="J85">
            <v>7.96</v>
          </cell>
          <cell r="K85">
            <v>0</v>
          </cell>
          <cell r="L85">
            <v>5834.88</v>
          </cell>
        </row>
        <row r="86">
          <cell r="D86">
            <v>3160</v>
          </cell>
          <cell r="F86">
            <v>0.877</v>
          </cell>
          <cell r="G86">
            <v>20</v>
          </cell>
          <cell r="H86">
            <v>20</v>
          </cell>
          <cell r="I86">
            <v>0</v>
          </cell>
          <cell r="J86">
            <v>13.97</v>
          </cell>
          <cell r="K86">
            <v>0</v>
          </cell>
          <cell r="L86">
            <v>5848.85</v>
          </cell>
        </row>
        <row r="87">
          <cell r="D87">
            <v>3180</v>
          </cell>
          <cell r="F87">
            <v>0.94699999999999995</v>
          </cell>
          <cell r="G87">
            <v>20</v>
          </cell>
          <cell r="H87">
            <v>20</v>
          </cell>
          <cell r="I87">
            <v>0</v>
          </cell>
          <cell r="J87">
            <v>18.239999999999998</v>
          </cell>
          <cell r="K87">
            <v>0</v>
          </cell>
          <cell r="L87">
            <v>5867.09</v>
          </cell>
        </row>
        <row r="88">
          <cell r="D88">
            <v>3200</v>
          </cell>
          <cell r="F88">
            <v>1.7589999999999999</v>
          </cell>
          <cell r="G88">
            <v>20</v>
          </cell>
          <cell r="H88">
            <v>20</v>
          </cell>
          <cell r="I88">
            <v>0</v>
          </cell>
          <cell r="J88">
            <v>27.06</v>
          </cell>
          <cell r="K88">
            <v>0</v>
          </cell>
          <cell r="L88">
            <v>5894.1500000000005</v>
          </cell>
        </row>
        <row r="89">
          <cell r="D89">
            <v>3220</v>
          </cell>
          <cell r="F89">
            <v>2.1659999999999999</v>
          </cell>
          <cell r="G89">
            <v>20</v>
          </cell>
          <cell r="H89">
            <v>20</v>
          </cell>
          <cell r="I89">
            <v>0</v>
          </cell>
          <cell r="J89">
            <v>39.25</v>
          </cell>
          <cell r="K89">
            <v>0</v>
          </cell>
          <cell r="L89">
            <v>5933.4000000000005</v>
          </cell>
        </row>
        <row r="90">
          <cell r="D90">
            <v>3240</v>
          </cell>
          <cell r="F90">
            <v>2.601</v>
          </cell>
          <cell r="G90">
            <v>20</v>
          </cell>
          <cell r="H90">
            <v>20</v>
          </cell>
          <cell r="I90">
            <v>0</v>
          </cell>
          <cell r="J90">
            <v>47.67</v>
          </cell>
          <cell r="K90">
            <v>0</v>
          </cell>
          <cell r="L90">
            <v>5981.0700000000006</v>
          </cell>
        </row>
        <row r="91">
          <cell r="D91">
            <v>3260</v>
          </cell>
          <cell r="F91">
            <v>1.655</v>
          </cell>
          <cell r="G91">
            <v>20</v>
          </cell>
          <cell r="H91">
            <v>20</v>
          </cell>
          <cell r="I91">
            <v>0</v>
          </cell>
          <cell r="J91">
            <v>42.56</v>
          </cell>
          <cell r="K91">
            <v>0</v>
          </cell>
          <cell r="L91">
            <v>6023.630000000001</v>
          </cell>
        </row>
        <row r="92">
          <cell r="D92">
            <v>3280</v>
          </cell>
          <cell r="F92">
            <v>1.9370000000000001</v>
          </cell>
          <cell r="G92">
            <v>20</v>
          </cell>
          <cell r="H92">
            <v>20</v>
          </cell>
          <cell r="I92">
            <v>0</v>
          </cell>
          <cell r="J92">
            <v>35.92</v>
          </cell>
          <cell r="K92">
            <v>0</v>
          </cell>
          <cell r="L92">
            <v>6059.5500000000011</v>
          </cell>
        </row>
        <row r="93">
          <cell r="D93">
            <v>3300</v>
          </cell>
          <cell r="F93">
            <v>5.5650000000000004</v>
          </cell>
          <cell r="G93">
            <v>20</v>
          </cell>
          <cell r="H93">
            <v>20</v>
          </cell>
          <cell r="I93">
            <v>0</v>
          </cell>
          <cell r="J93">
            <v>75.02</v>
          </cell>
          <cell r="K93">
            <v>0</v>
          </cell>
          <cell r="L93">
            <v>6134.5700000000015</v>
          </cell>
        </row>
        <row r="94">
          <cell r="D94">
            <v>3320</v>
          </cell>
          <cell r="F94">
            <v>2.661</v>
          </cell>
          <cell r="G94">
            <v>20</v>
          </cell>
          <cell r="H94">
            <v>20</v>
          </cell>
          <cell r="I94">
            <v>0</v>
          </cell>
          <cell r="J94">
            <v>82.26</v>
          </cell>
          <cell r="K94">
            <v>0</v>
          </cell>
          <cell r="L94">
            <v>6216.8300000000017</v>
          </cell>
        </row>
        <row r="95">
          <cell r="D95">
            <v>3340</v>
          </cell>
          <cell r="F95">
            <v>2.0640000000000001</v>
          </cell>
          <cell r="G95">
            <v>20</v>
          </cell>
          <cell r="H95">
            <v>20</v>
          </cell>
          <cell r="I95">
            <v>0</v>
          </cell>
          <cell r="J95">
            <v>47.25</v>
          </cell>
          <cell r="K95">
            <v>0</v>
          </cell>
          <cell r="L95">
            <v>6264.0800000000017</v>
          </cell>
        </row>
        <row r="96">
          <cell r="D96">
            <v>3360</v>
          </cell>
          <cell r="F96">
            <v>2.0499999999999998</v>
          </cell>
          <cell r="G96">
            <v>20</v>
          </cell>
          <cell r="H96">
            <v>20</v>
          </cell>
          <cell r="I96">
            <v>0</v>
          </cell>
          <cell r="J96">
            <v>41.14</v>
          </cell>
          <cell r="K96">
            <v>0</v>
          </cell>
          <cell r="L96">
            <v>6305.2200000000021</v>
          </cell>
        </row>
        <row r="97">
          <cell r="D97">
            <v>3380</v>
          </cell>
          <cell r="F97">
            <v>2.6739999999999999</v>
          </cell>
          <cell r="G97">
            <v>20</v>
          </cell>
          <cell r="H97">
            <v>20</v>
          </cell>
          <cell r="I97">
            <v>0</v>
          </cell>
          <cell r="J97">
            <v>47.24</v>
          </cell>
          <cell r="K97">
            <v>0</v>
          </cell>
          <cell r="L97">
            <v>6352.4600000000019</v>
          </cell>
        </row>
        <row r="98">
          <cell r="D98">
            <v>3400</v>
          </cell>
          <cell r="F98">
            <v>2.06</v>
          </cell>
          <cell r="G98">
            <v>20</v>
          </cell>
          <cell r="H98">
            <v>20</v>
          </cell>
          <cell r="I98">
            <v>0</v>
          </cell>
          <cell r="J98">
            <v>47.34</v>
          </cell>
          <cell r="K98">
            <v>0</v>
          </cell>
          <cell r="L98">
            <v>6399.800000000002</v>
          </cell>
        </row>
        <row r="99">
          <cell r="D99">
            <v>3420</v>
          </cell>
          <cell r="F99">
            <v>0.78</v>
          </cell>
          <cell r="G99">
            <v>20</v>
          </cell>
          <cell r="H99">
            <v>20</v>
          </cell>
          <cell r="I99">
            <v>0</v>
          </cell>
          <cell r="J99">
            <v>28.4</v>
          </cell>
          <cell r="K99">
            <v>0</v>
          </cell>
          <cell r="L99">
            <v>6428.2000000000016</v>
          </cell>
        </row>
        <row r="100">
          <cell r="D100">
            <v>3440</v>
          </cell>
          <cell r="F100">
            <v>1.198</v>
          </cell>
          <cell r="G100">
            <v>20</v>
          </cell>
          <cell r="H100">
            <v>20</v>
          </cell>
          <cell r="I100">
            <v>0</v>
          </cell>
          <cell r="J100">
            <v>19.78</v>
          </cell>
          <cell r="K100">
            <v>0</v>
          </cell>
          <cell r="L100">
            <v>6447.9800000000014</v>
          </cell>
        </row>
        <row r="101">
          <cell r="D101">
            <v>3460</v>
          </cell>
          <cell r="F101">
            <v>1.5209999999999999</v>
          </cell>
          <cell r="G101">
            <v>20</v>
          </cell>
          <cell r="H101">
            <v>20</v>
          </cell>
          <cell r="I101">
            <v>0</v>
          </cell>
          <cell r="J101">
            <v>27.19</v>
          </cell>
          <cell r="K101">
            <v>0</v>
          </cell>
          <cell r="L101">
            <v>6475.170000000001</v>
          </cell>
        </row>
        <row r="102">
          <cell r="D102">
            <v>3480</v>
          </cell>
          <cell r="F102">
            <v>1.1419999999999999</v>
          </cell>
          <cell r="G102">
            <v>20</v>
          </cell>
          <cell r="H102">
            <v>20</v>
          </cell>
          <cell r="I102">
            <v>0</v>
          </cell>
          <cell r="J102">
            <v>26.63</v>
          </cell>
          <cell r="K102">
            <v>0</v>
          </cell>
          <cell r="L102">
            <v>6501.8000000000011</v>
          </cell>
        </row>
        <row r="103">
          <cell r="D103">
            <v>3500</v>
          </cell>
          <cell r="F103">
            <v>1.5960000000000001</v>
          </cell>
          <cell r="G103">
            <v>20</v>
          </cell>
          <cell r="H103">
            <v>20</v>
          </cell>
          <cell r="I103">
            <v>0</v>
          </cell>
          <cell r="J103">
            <v>27.38</v>
          </cell>
          <cell r="K103">
            <v>0</v>
          </cell>
          <cell r="L103">
            <v>6529.1800000000012</v>
          </cell>
        </row>
        <row r="104">
          <cell r="D104">
            <v>3520</v>
          </cell>
          <cell r="F104">
            <v>1.6040000000000001</v>
          </cell>
          <cell r="G104">
            <v>20</v>
          </cell>
          <cell r="H104">
            <v>20</v>
          </cell>
          <cell r="I104">
            <v>0</v>
          </cell>
          <cell r="J104">
            <v>32</v>
          </cell>
          <cell r="K104">
            <v>0</v>
          </cell>
          <cell r="L104">
            <v>6561.1800000000012</v>
          </cell>
        </row>
        <row r="105">
          <cell r="D105">
            <v>3540</v>
          </cell>
          <cell r="F105">
            <v>1.3009999999999999</v>
          </cell>
          <cell r="G105">
            <v>20</v>
          </cell>
          <cell r="H105">
            <v>20</v>
          </cell>
          <cell r="I105">
            <v>0</v>
          </cell>
          <cell r="J105">
            <v>29.05</v>
          </cell>
          <cell r="K105">
            <v>0</v>
          </cell>
          <cell r="L105">
            <v>6590.2300000000014</v>
          </cell>
        </row>
        <row r="106">
          <cell r="D106">
            <v>3560</v>
          </cell>
          <cell r="F106">
            <v>1.6259999999999999</v>
          </cell>
          <cell r="G106">
            <v>20</v>
          </cell>
          <cell r="H106">
            <v>20</v>
          </cell>
          <cell r="I106">
            <v>0</v>
          </cell>
          <cell r="J106">
            <v>29.27</v>
          </cell>
          <cell r="K106">
            <v>0</v>
          </cell>
          <cell r="L106">
            <v>6619.5000000000018</v>
          </cell>
        </row>
        <row r="107">
          <cell r="D107">
            <v>3580</v>
          </cell>
          <cell r="F107">
            <v>1.8120000000000001</v>
          </cell>
          <cell r="G107">
            <v>20</v>
          </cell>
          <cell r="H107">
            <v>20</v>
          </cell>
          <cell r="I107">
            <v>0</v>
          </cell>
          <cell r="J107">
            <v>34.380000000000003</v>
          </cell>
          <cell r="K107">
            <v>0</v>
          </cell>
          <cell r="L107">
            <v>6653.8800000000019</v>
          </cell>
        </row>
        <row r="108">
          <cell r="D108">
            <v>3600</v>
          </cell>
          <cell r="F108">
            <v>1.528</v>
          </cell>
          <cell r="G108">
            <v>20</v>
          </cell>
          <cell r="H108">
            <v>20</v>
          </cell>
          <cell r="I108">
            <v>0</v>
          </cell>
          <cell r="J108">
            <v>33.4</v>
          </cell>
          <cell r="K108">
            <v>0</v>
          </cell>
          <cell r="L108">
            <v>6687.2800000000016</v>
          </cell>
        </row>
        <row r="109">
          <cell r="D109">
            <v>3620</v>
          </cell>
          <cell r="F109">
            <v>1.4450000000000001</v>
          </cell>
          <cell r="G109">
            <v>20</v>
          </cell>
          <cell r="H109">
            <v>20</v>
          </cell>
          <cell r="I109">
            <v>0</v>
          </cell>
          <cell r="J109">
            <v>29.73</v>
          </cell>
          <cell r="K109">
            <v>0</v>
          </cell>
          <cell r="L109">
            <v>6717.0100000000011</v>
          </cell>
        </row>
        <row r="110">
          <cell r="D110">
            <v>3640</v>
          </cell>
          <cell r="F110">
            <v>1.161</v>
          </cell>
          <cell r="G110">
            <v>20</v>
          </cell>
          <cell r="H110">
            <v>20</v>
          </cell>
          <cell r="I110">
            <v>0</v>
          </cell>
          <cell r="J110">
            <v>26.06</v>
          </cell>
          <cell r="K110">
            <v>0</v>
          </cell>
          <cell r="L110">
            <v>6743.0700000000015</v>
          </cell>
        </row>
        <row r="111">
          <cell r="D111">
            <v>3660</v>
          </cell>
          <cell r="F111">
            <v>3.9049999999999998</v>
          </cell>
          <cell r="G111">
            <v>20</v>
          </cell>
          <cell r="H111">
            <v>20</v>
          </cell>
          <cell r="I111">
            <v>0</v>
          </cell>
          <cell r="J111">
            <v>50.66</v>
          </cell>
          <cell r="K111">
            <v>0</v>
          </cell>
          <cell r="L111">
            <v>6793.7300000000014</v>
          </cell>
        </row>
        <row r="112">
          <cell r="D112">
            <v>3680</v>
          </cell>
          <cell r="F112">
            <v>0.68300000000000005</v>
          </cell>
          <cell r="G112">
            <v>20</v>
          </cell>
          <cell r="H112">
            <v>20</v>
          </cell>
          <cell r="I112">
            <v>0</v>
          </cell>
          <cell r="J112">
            <v>45.88</v>
          </cell>
          <cell r="K112">
            <v>0</v>
          </cell>
          <cell r="L112">
            <v>6839.6100000000015</v>
          </cell>
        </row>
        <row r="113">
          <cell r="D113">
            <v>3700</v>
          </cell>
          <cell r="F113">
            <v>1.077</v>
          </cell>
          <cell r="G113">
            <v>20</v>
          </cell>
          <cell r="H113">
            <v>20</v>
          </cell>
          <cell r="I113">
            <v>0</v>
          </cell>
          <cell r="J113">
            <v>17.600000000000001</v>
          </cell>
          <cell r="K113">
            <v>0</v>
          </cell>
          <cell r="L113">
            <v>6857.2100000000019</v>
          </cell>
        </row>
        <row r="114">
          <cell r="D114">
            <v>3720</v>
          </cell>
          <cell r="F114">
            <v>1.3819999999999999</v>
          </cell>
          <cell r="G114">
            <v>20</v>
          </cell>
          <cell r="H114">
            <v>20</v>
          </cell>
          <cell r="I114">
            <v>0</v>
          </cell>
          <cell r="J114">
            <v>24.59</v>
          </cell>
          <cell r="K114">
            <v>0</v>
          </cell>
          <cell r="L114">
            <v>6881.800000000002</v>
          </cell>
        </row>
        <row r="115">
          <cell r="D115">
            <v>3740</v>
          </cell>
          <cell r="F115">
            <v>1.016</v>
          </cell>
          <cell r="G115">
            <v>20</v>
          </cell>
          <cell r="H115">
            <v>20</v>
          </cell>
          <cell r="I115">
            <v>0</v>
          </cell>
          <cell r="J115">
            <v>23.98</v>
          </cell>
          <cell r="K115">
            <v>0</v>
          </cell>
          <cell r="L115">
            <v>6905.7800000000016</v>
          </cell>
        </row>
        <row r="116">
          <cell r="D116">
            <v>3760</v>
          </cell>
          <cell r="F116">
            <v>0.74</v>
          </cell>
          <cell r="G116">
            <v>20</v>
          </cell>
          <cell r="H116">
            <v>20</v>
          </cell>
          <cell r="I116">
            <v>0</v>
          </cell>
          <cell r="J116">
            <v>17.559999999999999</v>
          </cell>
          <cell r="K116">
            <v>0</v>
          </cell>
          <cell r="L116">
            <v>6923.340000000002</v>
          </cell>
        </row>
        <row r="117">
          <cell r="D117">
            <v>3780</v>
          </cell>
          <cell r="F117">
            <v>0.85899999999999999</v>
          </cell>
          <cell r="G117">
            <v>20</v>
          </cell>
          <cell r="H117">
            <v>20</v>
          </cell>
          <cell r="I117">
            <v>0</v>
          </cell>
          <cell r="J117">
            <v>15.99</v>
          </cell>
          <cell r="K117">
            <v>0</v>
          </cell>
          <cell r="L117">
            <v>6939.3300000000017</v>
          </cell>
        </row>
        <row r="119">
          <cell r="D119">
            <v>3800</v>
          </cell>
          <cell r="F119">
            <v>0.61799999999999999</v>
          </cell>
          <cell r="G119">
            <v>20</v>
          </cell>
          <cell r="H119">
            <v>20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</row>
        <row r="120">
          <cell r="D120">
            <v>3820</v>
          </cell>
          <cell r="F120">
            <v>4.7880000000000003</v>
          </cell>
          <cell r="G120">
            <v>20</v>
          </cell>
          <cell r="H120">
            <v>20</v>
          </cell>
          <cell r="I120">
            <v>0</v>
          </cell>
          <cell r="J120">
            <v>54.06</v>
          </cell>
          <cell r="K120">
            <v>0</v>
          </cell>
          <cell r="L120">
            <v>54.06</v>
          </cell>
        </row>
        <row r="121">
          <cell r="D121">
            <v>3840</v>
          </cell>
          <cell r="F121">
            <v>5.0170000000000003</v>
          </cell>
          <cell r="G121">
            <v>20</v>
          </cell>
          <cell r="H121">
            <v>20</v>
          </cell>
          <cell r="I121">
            <v>0</v>
          </cell>
          <cell r="J121">
            <v>98.05</v>
          </cell>
          <cell r="K121">
            <v>0</v>
          </cell>
          <cell r="L121">
            <v>152.11000000000001</v>
          </cell>
        </row>
        <row r="122">
          <cell r="D122">
            <v>3860</v>
          </cell>
          <cell r="F122">
            <v>5.0419999999999998</v>
          </cell>
          <cell r="G122">
            <v>20</v>
          </cell>
          <cell r="H122">
            <v>20</v>
          </cell>
          <cell r="I122">
            <v>0</v>
          </cell>
          <cell r="J122">
            <v>100.59</v>
          </cell>
          <cell r="K122">
            <v>0</v>
          </cell>
          <cell r="L122">
            <v>252.70000000000002</v>
          </cell>
        </row>
        <row r="123">
          <cell r="D123">
            <v>3880</v>
          </cell>
          <cell r="F123">
            <v>4.734</v>
          </cell>
          <cell r="G123">
            <v>20</v>
          </cell>
          <cell r="H123">
            <v>20</v>
          </cell>
          <cell r="I123">
            <v>0</v>
          </cell>
          <cell r="J123">
            <v>97.76</v>
          </cell>
          <cell r="K123">
            <v>0</v>
          </cell>
          <cell r="L123">
            <v>350.46000000000004</v>
          </cell>
        </row>
        <row r="124">
          <cell r="D124">
            <v>3900</v>
          </cell>
          <cell r="F124">
            <v>4.4279999999999999</v>
          </cell>
          <cell r="G124">
            <v>20</v>
          </cell>
          <cell r="H124">
            <v>20</v>
          </cell>
          <cell r="I124">
            <v>0</v>
          </cell>
          <cell r="J124">
            <v>91.62</v>
          </cell>
          <cell r="K124">
            <v>0</v>
          </cell>
          <cell r="L124">
            <v>442.08000000000004</v>
          </cell>
        </row>
        <row r="125">
          <cell r="D125">
            <v>3920</v>
          </cell>
          <cell r="F125">
            <v>4.1929999999999996</v>
          </cell>
          <cell r="G125">
            <v>20</v>
          </cell>
          <cell r="H125">
            <v>20</v>
          </cell>
          <cell r="I125">
            <v>0</v>
          </cell>
          <cell r="J125">
            <v>86.21</v>
          </cell>
          <cell r="K125">
            <v>0</v>
          </cell>
          <cell r="L125">
            <v>528.29000000000008</v>
          </cell>
        </row>
        <row r="126">
          <cell r="D126">
            <v>3940</v>
          </cell>
          <cell r="F126">
            <v>3.8250000000000002</v>
          </cell>
          <cell r="G126">
            <v>20</v>
          </cell>
          <cell r="H126">
            <v>20</v>
          </cell>
          <cell r="I126">
            <v>0</v>
          </cell>
          <cell r="J126">
            <v>80.180000000000007</v>
          </cell>
          <cell r="K126">
            <v>0</v>
          </cell>
          <cell r="L126">
            <v>608.47</v>
          </cell>
        </row>
        <row r="127">
          <cell r="D127">
            <v>3960</v>
          </cell>
          <cell r="F127">
            <v>4.1239999999999997</v>
          </cell>
          <cell r="G127">
            <v>20</v>
          </cell>
          <cell r="H127">
            <v>20</v>
          </cell>
          <cell r="I127">
            <v>0</v>
          </cell>
          <cell r="J127">
            <v>79.489999999999995</v>
          </cell>
          <cell r="K127">
            <v>0</v>
          </cell>
          <cell r="L127">
            <v>687.96</v>
          </cell>
        </row>
        <row r="128">
          <cell r="D128">
            <v>3980</v>
          </cell>
          <cell r="F128">
            <v>4.3289999999999997</v>
          </cell>
          <cell r="G128">
            <v>20</v>
          </cell>
          <cell r="H128">
            <v>20</v>
          </cell>
          <cell r="I128">
            <v>0</v>
          </cell>
          <cell r="J128">
            <v>84.53</v>
          </cell>
          <cell r="K128">
            <v>0</v>
          </cell>
          <cell r="L128">
            <v>772.49</v>
          </cell>
        </row>
        <row r="129">
          <cell r="D129">
            <v>4000</v>
          </cell>
          <cell r="F129">
            <v>4.5460000000000003</v>
          </cell>
          <cell r="G129">
            <v>20</v>
          </cell>
          <cell r="H129">
            <v>20</v>
          </cell>
          <cell r="I129">
            <v>0</v>
          </cell>
          <cell r="J129">
            <v>88.75</v>
          </cell>
          <cell r="K129">
            <v>0</v>
          </cell>
          <cell r="L129">
            <v>861.24</v>
          </cell>
        </row>
        <row r="130">
          <cell r="D130">
            <v>4020</v>
          </cell>
          <cell r="F130">
            <v>4.6189999999999998</v>
          </cell>
          <cell r="G130">
            <v>20</v>
          </cell>
          <cell r="H130">
            <v>20</v>
          </cell>
          <cell r="I130">
            <v>0</v>
          </cell>
          <cell r="J130">
            <v>91.65</v>
          </cell>
          <cell r="K130">
            <v>0</v>
          </cell>
          <cell r="L130">
            <v>952.89</v>
          </cell>
        </row>
        <row r="131">
          <cell r="D131">
            <v>4040</v>
          </cell>
          <cell r="F131">
            <v>4.5810000000000004</v>
          </cell>
          <cell r="G131">
            <v>20</v>
          </cell>
          <cell r="H131">
            <v>20</v>
          </cell>
          <cell r="I131">
            <v>0</v>
          </cell>
          <cell r="J131">
            <v>92</v>
          </cell>
          <cell r="K131">
            <v>0</v>
          </cell>
          <cell r="L131">
            <v>1044.8899999999999</v>
          </cell>
        </row>
        <row r="132">
          <cell r="D132">
            <v>4060</v>
          </cell>
          <cell r="F132">
            <v>5.6239999999999997</v>
          </cell>
          <cell r="G132">
            <v>20</v>
          </cell>
          <cell r="H132">
            <v>20</v>
          </cell>
          <cell r="I132">
            <v>0</v>
          </cell>
          <cell r="J132">
            <v>102.05</v>
          </cell>
          <cell r="K132">
            <v>0</v>
          </cell>
          <cell r="L132">
            <v>1146.9399999999998</v>
          </cell>
        </row>
        <row r="133">
          <cell r="D133">
            <v>4080</v>
          </cell>
          <cell r="F133">
            <v>5.2220000000000004</v>
          </cell>
          <cell r="G133">
            <v>20</v>
          </cell>
          <cell r="H133">
            <v>20</v>
          </cell>
          <cell r="I133">
            <v>0</v>
          </cell>
          <cell r="J133">
            <v>108.46</v>
          </cell>
          <cell r="K133">
            <v>0</v>
          </cell>
          <cell r="L133">
            <v>1255.3999999999999</v>
          </cell>
        </row>
        <row r="134">
          <cell r="D134">
            <v>4100</v>
          </cell>
          <cell r="F134">
            <v>4.8550000000000004</v>
          </cell>
          <cell r="G134">
            <v>20</v>
          </cell>
          <cell r="H134">
            <v>20</v>
          </cell>
          <cell r="I134">
            <v>0</v>
          </cell>
          <cell r="J134">
            <v>100.77</v>
          </cell>
          <cell r="K134">
            <v>0</v>
          </cell>
          <cell r="L134">
            <v>1356.1699999999998</v>
          </cell>
        </row>
        <row r="135">
          <cell r="D135">
            <v>4120</v>
          </cell>
          <cell r="F135">
            <v>5.3769999999999998</v>
          </cell>
          <cell r="G135">
            <v>20</v>
          </cell>
          <cell r="H135">
            <v>20</v>
          </cell>
          <cell r="I135">
            <v>0</v>
          </cell>
          <cell r="J135">
            <v>102.32</v>
          </cell>
          <cell r="K135">
            <v>0</v>
          </cell>
          <cell r="L135">
            <v>1458.4899999999998</v>
          </cell>
        </row>
        <row r="136">
          <cell r="D136">
            <v>4140</v>
          </cell>
          <cell r="F136">
            <v>5.8490000000000002</v>
          </cell>
          <cell r="G136">
            <v>20</v>
          </cell>
          <cell r="H136">
            <v>20</v>
          </cell>
          <cell r="I136">
            <v>0</v>
          </cell>
          <cell r="J136">
            <v>112.26</v>
          </cell>
          <cell r="K136">
            <v>0</v>
          </cell>
          <cell r="L136">
            <v>1570.7499999999998</v>
          </cell>
        </row>
        <row r="137">
          <cell r="D137">
            <v>4160</v>
          </cell>
          <cell r="F137">
            <v>7.0810000000000004</v>
          </cell>
          <cell r="G137">
            <v>20</v>
          </cell>
          <cell r="H137">
            <v>20</v>
          </cell>
          <cell r="I137">
            <v>0</v>
          </cell>
          <cell r="J137">
            <v>129.30000000000001</v>
          </cell>
          <cell r="K137">
            <v>0</v>
          </cell>
          <cell r="L137">
            <v>1700.0499999999997</v>
          </cell>
        </row>
        <row r="138">
          <cell r="D138">
            <v>4180</v>
          </cell>
          <cell r="F138">
            <v>6.8239999999999998</v>
          </cell>
          <cell r="G138">
            <v>20</v>
          </cell>
          <cell r="H138">
            <v>20</v>
          </cell>
          <cell r="I138">
            <v>0</v>
          </cell>
          <cell r="J138">
            <v>139.05000000000001</v>
          </cell>
          <cell r="K138">
            <v>0</v>
          </cell>
          <cell r="L138">
            <v>1839.0999999999997</v>
          </cell>
        </row>
        <row r="139">
          <cell r="D139">
            <v>4200</v>
          </cell>
          <cell r="F139">
            <v>4.5490000000000004</v>
          </cell>
          <cell r="G139">
            <v>20</v>
          </cell>
          <cell r="H139">
            <v>20</v>
          </cell>
          <cell r="I139">
            <v>0</v>
          </cell>
          <cell r="J139">
            <v>113.73</v>
          </cell>
          <cell r="K139">
            <v>0</v>
          </cell>
          <cell r="L139">
            <v>1952.8299999999997</v>
          </cell>
        </row>
        <row r="140">
          <cell r="D140">
            <v>4220</v>
          </cell>
          <cell r="F140">
            <v>2.7629999999999999</v>
          </cell>
          <cell r="G140">
            <v>20</v>
          </cell>
          <cell r="H140">
            <v>20</v>
          </cell>
          <cell r="I140">
            <v>0</v>
          </cell>
          <cell r="J140">
            <v>73.12</v>
          </cell>
          <cell r="K140">
            <v>0</v>
          </cell>
          <cell r="L140">
            <v>2025.9499999999998</v>
          </cell>
        </row>
        <row r="141">
          <cell r="D141">
            <v>4240</v>
          </cell>
          <cell r="F141">
            <v>5.1479999999999997</v>
          </cell>
          <cell r="G141">
            <v>20</v>
          </cell>
          <cell r="H141">
            <v>20</v>
          </cell>
          <cell r="I141">
            <v>0</v>
          </cell>
          <cell r="J141">
            <v>79.11</v>
          </cell>
          <cell r="K141">
            <v>0</v>
          </cell>
          <cell r="L141">
            <v>2105.06</v>
          </cell>
        </row>
        <row r="142">
          <cell r="D142">
            <v>4260</v>
          </cell>
          <cell r="F142">
            <v>6.4669999999999996</v>
          </cell>
          <cell r="G142">
            <v>20</v>
          </cell>
          <cell r="H142">
            <v>20</v>
          </cell>
          <cell r="I142">
            <v>0</v>
          </cell>
          <cell r="J142">
            <v>116.15</v>
          </cell>
          <cell r="K142">
            <v>0</v>
          </cell>
          <cell r="L142">
            <v>2221.21</v>
          </cell>
        </row>
        <row r="143">
          <cell r="D143">
            <v>4280</v>
          </cell>
          <cell r="F143">
            <v>7.5019999999999998</v>
          </cell>
          <cell r="G143">
            <v>20</v>
          </cell>
          <cell r="H143">
            <v>20</v>
          </cell>
          <cell r="I143">
            <v>0</v>
          </cell>
          <cell r="J143">
            <v>139.69</v>
          </cell>
          <cell r="K143">
            <v>0</v>
          </cell>
          <cell r="L143">
            <v>2360.9</v>
          </cell>
        </row>
        <row r="144">
          <cell r="D144">
            <v>4300</v>
          </cell>
          <cell r="F144">
            <v>8.8529999999999998</v>
          </cell>
          <cell r="G144">
            <v>20</v>
          </cell>
          <cell r="H144">
            <v>20</v>
          </cell>
          <cell r="I144">
            <v>0</v>
          </cell>
          <cell r="J144">
            <v>163.55000000000001</v>
          </cell>
          <cell r="K144">
            <v>0</v>
          </cell>
          <cell r="L144">
            <v>2524.4500000000003</v>
          </cell>
        </row>
        <row r="145">
          <cell r="D145">
            <v>4320</v>
          </cell>
          <cell r="F145">
            <v>9.7360000000000007</v>
          </cell>
          <cell r="G145">
            <v>20</v>
          </cell>
          <cell r="H145">
            <v>20</v>
          </cell>
          <cell r="I145">
            <v>0</v>
          </cell>
          <cell r="J145">
            <v>185.89</v>
          </cell>
          <cell r="K145">
            <v>0</v>
          </cell>
          <cell r="L145">
            <v>2710.34</v>
          </cell>
        </row>
        <row r="146">
          <cell r="D146">
            <v>4340</v>
          </cell>
          <cell r="F146">
            <v>8.6780000000000008</v>
          </cell>
          <cell r="G146">
            <v>20</v>
          </cell>
          <cell r="H146">
            <v>20</v>
          </cell>
          <cell r="I146">
            <v>0</v>
          </cell>
          <cell r="J146">
            <v>184.14</v>
          </cell>
          <cell r="K146">
            <v>0</v>
          </cell>
          <cell r="L146">
            <v>2894.48</v>
          </cell>
        </row>
        <row r="147">
          <cell r="D147">
            <v>4360</v>
          </cell>
          <cell r="F147">
            <v>4.2880000000000003</v>
          </cell>
          <cell r="G147">
            <v>20</v>
          </cell>
          <cell r="H147">
            <v>20</v>
          </cell>
          <cell r="I147">
            <v>0</v>
          </cell>
          <cell r="J147">
            <v>129.66</v>
          </cell>
          <cell r="K147">
            <v>0</v>
          </cell>
          <cell r="L147">
            <v>3024.14</v>
          </cell>
        </row>
        <row r="148">
          <cell r="D148">
            <v>4380</v>
          </cell>
          <cell r="F148">
            <v>5.6870000000000003</v>
          </cell>
          <cell r="G148">
            <v>20</v>
          </cell>
          <cell r="H148">
            <v>20</v>
          </cell>
          <cell r="I148">
            <v>0</v>
          </cell>
          <cell r="J148">
            <v>99.75</v>
          </cell>
          <cell r="K148">
            <v>0</v>
          </cell>
          <cell r="L148">
            <v>3123.89</v>
          </cell>
        </row>
        <row r="149">
          <cell r="D149">
            <v>4400</v>
          </cell>
          <cell r="F149">
            <v>7.85</v>
          </cell>
          <cell r="G149">
            <v>20</v>
          </cell>
          <cell r="H149">
            <v>20</v>
          </cell>
          <cell r="I149">
            <v>0</v>
          </cell>
          <cell r="J149">
            <v>135.37</v>
          </cell>
          <cell r="K149">
            <v>0</v>
          </cell>
          <cell r="L149">
            <v>3259.2599999999998</v>
          </cell>
        </row>
        <row r="150">
          <cell r="D150">
            <v>4420</v>
          </cell>
          <cell r="F150">
            <v>9.15</v>
          </cell>
          <cell r="G150">
            <v>20</v>
          </cell>
          <cell r="H150">
            <v>20</v>
          </cell>
          <cell r="I150">
            <v>0</v>
          </cell>
          <cell r="J150">
            <v>170</v>
          </cell>
          <cell r="K150">
            <v>0</v>
          </cell>
          <cell r="L150">
            <v>3429.2599999999998</v>
          </cell>
        </row>
        <row r="151">
          <cell r="D151">
            <v>4440</v>
          </cell>
          <cell r="F151">
            <v>8.02</v>
          </cell>
          <cell r="G151">
            <v>20</v>
          </cell>
          <cell r="H151">
            <v>20</v>
          </cell>
          <cell r="I151">
            <v>0</v>
          </cell>
          <cell r="J151">
            <v>171.7</v>
          </cell>
          <cell r="K151">
            <v>0</v>
          </cell>
          <cell r="L151">
            <v>3600.9599999999996</v>
          </cell>
        </row>
        <row r="152">
          <cell r="D152">
            <v>4460</v>
          </cell>
          <cell r="F152">
            <v>5.6</v>
          </cell>
          <cell r="G152">
            <v>20</v>
          </cell>
          <cell r="H152">
            <v>20</v>
          </cell>
          <cell r="I152">
            <v>0</v>
          </cell>
          <cell r="J152">
            <v>136.19999999999999</v>
          </cell>
          <cell r="K152">
            <v>0</v>
          </cell>
          <cell r="L152">
            <v>3737.1599999999994</v>
          </cell>
        </row>
        <row r="153">
          <cell r="D153">
            <v>4480</v>
          </cell>
          <cell r="F153">
            <v>6.64</v>
          </cell>
          <cell r="G153">
            <v>20</v>
          </cell>
          <cell r="H153">
            <v>20</v>
          </cell>
          <cell r="I153">
            <v>0</v>
          </cell>
          <cell r="J153">
            <v>122.4</v>
          </cell>
          <cell r="K153">
            <v>0</v>
          </cell>
          <cell r="L153">
            <v>3859.5599999999995</v>
          </cell>
        </row>
        <row r="154">
          <cell r="D154">
            <v>4500</v>
          </cell>
          <cell r="F154">
            <v>6.524</v>
          </cell>
          <cell r="G154">
            <v>20</v>
          </cell>
          <cell r="H154">
            <v>20</v>
          </cell>
          <cell r="I154">
            <v>0</v>
          </cell>
          <cell r="J154">
            <v>131.63999999999999</v>
          </cell>
          <cell r="K154">
            <v>0</v>
          </cell>
          <cell r="L154">
            <v>3991.1999999999994</v>
          </cell>
        </row>
        <row r="155">
          <cell r="D155">
            <v>4520</v>
          </cell>
          <cell r="F155">
            <v>6.649</v>
          </cell>
          <cell r="G155">
            <v>20</v>
          </cell>
          <cell r="H155">
            <v>20</v>
          </cell>
          <cell r="I155">
            <v>0</v>
          </cell>
          <cell r="J155">
            <v>131.72999999999999</v>
          </cell>
          <cell r="K155">
            <v>0</v>
          </cell>
          <cell r="L155">
            <v>4122.9299999999994</v>
          </cell>
        </row>
        <row r="156">
          <cell r="D156">
            <v>4540</v>
          </cell>
          <cell r="F156">
            <v>6.1689999999999996</v>
          </cell>
          <cell r="G156">
            <v>20</v>
          </cell>
          <cell r="H156">
            <v>20</v>
          </cell>
          <cell r="I156">
            <v>0</v>
          </cell>
          <cell r="J156">
            <v>128.18</v>
          </cell>
          <cell r="K156">
            <v>0</v>
          </cell>
          <cell r="L156">
            <v>4251.1099999999997</v>
          </cell>
        </row>
        <row r="157">
          <cell r="D157">
            <v>4560</v>
          </cell>
          <cell r="F157">
            <v>5.9249999999999998</v>
          </cell>
          <cell r="G157">
            <v>20</v>
          </cell>
          <cell r="H157">
            <v>20</v>
          </cell>
          <cell r="I157">
            <v>0</v>
          </cell>
          <cell r="J157">
            <v>120.94</v>
          </cell>
          <cell r="K157">
            <v>0</v>
          </cell>
          <cell r="L157">
            <v>4372.0499999999993</v>
          </cell>
        </row>
        <row r="158">
          <cell r="D158">
            <v>4580</v>
          </cell>
          <cell r="F158">
            <v>5.0330000000000004</v>
          </cell>
          <cell r="G158">
            <v>20</v>
          </cell>
          <cell r="H158">
            <v>20</v>
          </cell>
          <cell r="I158">
            <v>0</v>
          </cell>
          <cell r="J158">
            <v>109.58</v>
          </cell>
          <cell r="K158">
            <v>0</v>
          </cell>
          <cell r="L158">
            <v>4481.6299999999992</v>
          </cell>
        </row>
        <row r="159">
          <cell r="D159">
            <v>4600</v>
          </cell>
          <cell r="F159">
            <v>3.7040000000000002</v>
          </cell>
          <cell r="G159">
            <v>20</v>
          </cell>
          <cell r="H159">
            <v>20</v>
          </cell>
          <cell r="I159">
            <v>0</v>
          </cell>
          <cell r="J159">
            <v>87.37</v>
          </cell>
          <cell r="K159">
            <v>0</v>
          </cell>
          <cell r="L159">
            <v>4568.9999999999991</v>
          </cell>
        </row>
        <row r="160">
          <cell r="D160">
            <v>4620</v>
          </cell>
          <cell r="F160">
            <v>4.4329999999999998</v>
          </cell>
          <cell r="G160">
            <v>20</v>
          </cell>
          <cell r="H160">
            <v>20</v>
          </cell>
          <cell r="I160">
            <v>0</v>
          </cell>
          <cell r="J160">
            <v>81.37</v>
          </cell>
          <cell r="K160">
            <v>0</v>
          </cell>
          <cell r="L160">
            <v>4650.369999999999</v>
          </cell>
        </row>
        <row r="161">
          <cell r="D161">
            <v>4640</v>
          </cell>
          <cell r="F161">
            <v>4.8079999999999998</v>
          </cell>
          <cell r="G161">
            <v>20</v>
          </cell>
          <cell r="H161">
            <v>20</v>
          </cell>
          <cell r="I161">
            <v>0</v>
          </cell>
          <cell r="J161">
            <v>92.41</v>
          </cell>
          <cell r="K161">
            <v>0</v>
          </cell>
          <cell r="L161">
            <v>4742.7799999999988</v>
          </cell>
        </row>
        <row r="162">
          <cell r="D162">
            <v>4660</v>
          </cell>
          <cell r="F162">
            <v>6.2649999999999997</v>
          </cell>
          <cell r="G162">
            <v>20</v>
          </cell>
          <cell r="H162">
            <v>20</v>
          </cell>
          <cell r="I162">
            <v>0</v>
          </cell>
          <cell r="J162">
            <v>110.73</v>
          </cell>
          <cell r="K162">
            <v>0</v>
          </cell>
          <cell r="L162">
            <v>4853.5099999999984</v>
          </cell>
        </row>
        <row r="163">
          <cell r="D163">
            <v>4680</v>
          </cell>
          <cell r="F163">
            <v>6.2690000000000001</v>
          </cell>
          <cell r="G163">
            <v>20</v>
          </cell>
          <cell r="H163">
            <v>20</v>
          </cell>
          <cell r="I163">
            <v>0</v>
          </cell>
          <cell r="J163">
            <v>125.34</v>
          </cell>
          <cell r="K163">
            <v>0</v>
          </cell>
          <cell r="L163">
            <v>4978.8499999999985</v>
          </cell>
        </row>
        <row r="164">
          <cell r="D164">
            <v>4700</v>
          </cell>
          <cell r="F164">
            <v>6.718</v>
          </cell>
          <cell r="G164">
            <v>20</v>
          </cell>
          <cell r="H164">
            <v>20</v>
          </cell>
          <cell r="I164">
            <v>0</v>
          </cell>
          <cell r="J164">
            <v>129.87</v>
          </cell>
          <cell r="K164">
            <v>0</v>
          </cell>
          <cell r="L164">
            <v>5108.7199999999984</v>
          </cell>
        </row>
        <row r="165">
          <cell r="D165">
            <v>4720</v>
          </cell>
          <cell r="F165">
            <v>6.2590000000000003</v>
          </cell>
          <cell r="G165">
            <v>20</v>
          </cell>
          <cell r="H165">
            <v>20</v>
          </cell>
          <cell r="I165">
            <v>0</v>
          </cell>
          <cell r="J165">
            <v>129.77000000000001</v>
          </cell>
          <cell r="K165">
            <v>0</v>
          </cell>
          <cell r="L165">
            <v>5238.4899999999989</v>
          </cell>
        </row>
        <row r="166">
          <cell r="D166">
            <v>4740</v>
          </cell>
          <cell r="F166">
            <v>5.73</v>
          </cell>
          <cell r="G166">
            <v>20</v>
          </cell>
          <cell r="H166">
            <v>20</v>
          </cell>
          <cell r="I166">
            <v>0</v>
          </cell>
          <cell r="J166">
            <v>119.89</v>
          </cell>
          <cell r="K166">
            <v>0</v>
          </cell>
          <cell r="L166">
            <v>5358.3799999999992</v>
          </cell>
        </row>
        <row r="167">
          <cell r="D167">
            <v>4760</v>
          </cell>
          <cell r="F167">
            <v>4.5979999999999999</v>
          </cell>
          <cell r="G167">
            <v>20</v>
          </cell>
          <cell r="H167">
            <v>20</v>
          </cell>
          <cell r="I167">
            <v>0</v>
          </cell>
          <cell r="J167">
            <v>103.28</v>
          </cell>
          <cell r="K167">
            <v>0</v>
          </cell>
          <cell r="L167">
            <v>5461.6599999999989</v>
          </cell>
        </row>
        <row r="168">
          <cell r="D168">
            <v>4780</v>
          </cell>
          <cell r="F168">
            <v>5.5019999999999998</v>
          </cell>
          <cell r="G168">
            <v>20</v>
          </cell>
          <cell r="H168">
            <v>20</v>
          </cell>
          <cell r="I168">
            <v>0</v>
          </cell>
          <cell r="J168">
            <v>101</v>
          </cell>
          <cell r="K168">
            <v>0</v>
          </cell>
          <cell r="L168">
            <v>5562.6599999999989</v>
          </cell>
        </row>
        <row r="169">
          <cell r="D169">
            <v>4800</v>
          </cell>
          <cell r="F169">
            <v>5.8019999999999996</v>
          </cell>
          <cell r="G169">
            <v>20</v>
          </cell>
          <cell r="H169">
            <v>20</v>
          </cell>
          <cell r="I169">
            <v>0</v>
          </cell>
          <cell r="J169">
            <v>113.04</v>
          </cell>
          <cell r="K169">
            <v>0</v>
          </cell>
          <cell r="L169">
            <v>5675.6999999999989</v>
          </cell>
        </row>
        <row r="170">
          <cell r="D170">
            <v>4820</v>
          </cell>
          <cell r="F170">
            <v>3.8140000000000001</v>
          </cell>
          <cell r="G170">
            <v>20</v>
          </cell>
          <cell r="H170">
            <v>20</v>
          </cell>
          <cell r="I170">
            <v>0</v>
          </cell>
          <cell r="J170">
            <v>96.16</v>
          </cell>
          <cell r="K170">
            <v>0</v>
          </cell>
          <cell r="L170">
            <v>5771.8599999999988</v>
          </cell>
        </row>
        <row r="171">
          <cell r="D171">
            <v>4840</v>
          </cell>
          <cell r="F171">
            <v>3.9260000000000002</v>
          </cell>
          <cell r="G171">
            <v>20</v>
          </cell>
          <cell r="H171">
            <v>20</v>
          </cell>
          <cell r="I171">
            <v>0</v>
          </cell>
          <cell r="J171">
            <v>77.400000000000006</v>
          </cell>
          <cell r="K171">
            <v>0</v>
          </cell>
          <cell r="L171">
            <v>5849.2599999999984</v>
          </cell>
        </row>
        <row r="172">
          <cell r="D172">
            <v>4860</v>
          </cell>
          <cell r="F172">
            <v>4.0389999999999997</v>
          </cell>
          <cell r="G172">
            <v>20</v>
          </cell>
          <cell r="H172">
            <v>20</v>
          </cell>
          <cell r="I172">
            <v>0</v>
          </cell>
          <cell r="J172">
            <v>79.650000000000006</v>
          </cell>
          <cell r="K172">
            <v>0</v>
          </cell>
          <cell r="L172">
            <v>5928.909999999998</v>
          </cell>
        </row>
        <row r="173">
          <cell r="D173">
            <v>4880</v>
          </cell>
          <cell r="F173">
            <v>3.9849999999999999</v>
          </cell>
          <cell r="G173">
            <v>20</v>
          </cell>
          <cell r="H173">
            <v>20</v>
          </cell>
          <cell r="I173">
            <v>0</v>
          </cell>
          <cell r="J173">
            <v>80.239999999999995</v>
          </cell>
          <cell r="K173">
            <v>0</v>
          </cell>
          <cell r="L173">
            <v>6009.1499999999978</v>
          </cell>
        </row>
        <row r="174">
          <cell r="D174">
            <v>4900</v>
          </cell>
          <cell r="F174">
            <v>6.516</v>
          </cell>
          <cell r="G174">
            <v>20</v>
          </cell>
          <cell r="H174">
            <v>20</v>
          </cell>
          <cell r="I174">
            <v>0</v>
          </cell>
          <cell r="J174">
            <v>105.01</v>
          </cell>
          <cell r="K174">
            <v>0</v>
          </cell>
          <cell r="L174">
            <v>6114.159999999998</v>
          </cell>
        </row>
        <row r="175">
          <cell r="D175">
            <v>4920</v>
          </cell>
          <cell r="F175">
            <v>6.2030000000000003</v>
          </cell>
          <cell r="G175">
            <v>20</v>
          </cell>
          <cell r="H175">
            <v>20</v>
          </cell>
          <cell r="I175">
            <v>0</v>
          </cell>
          <cell r="J175">
            <v>127.19</v>
          </cell>
          <cell r="K175">
            <v>0</v>
          </cell>
          <cell r="L175">
            <v>6241.3499999999976</v>
          </cell>
        </row>
        <row r="176">
          <cell r="D176">
            <v>4940</v>
          </cell>
          <cell r="F176">
            <v>5.4870000000000001</v>
          </cell>
          <cell r="G176">
            <v>20</v>
          </cell>
          <cell r="H176">
            <v>20</v>
          </cell>
          <cell r="I176">
            <v>0</v>
          </cell>
          <cell r="J176">
            <v>116.9</v>
          </cell>
          <cell r="K176">
            <v>0</v>
          </cell>
          <cell r="L176">
            <v>6358.2499999999973</v>
          </cell>
        </row>
        <row r="177">
          <cell r="D177">
            <v>4960</v>
          </cell>
          <cell r="F177">
            <v>4.7119999999999997</v>
          </cell>
          <cell r="G177">
            <v>20</v>
          </cell>
          <cell r="H177">
            <v>20</v>
          </cell>
          <cell r="I177">
            <v>0</v>
          </cell>
          <cell r="J177">
            <v>101.99</v>
          </cell>
          <cell r="K177">
            <v>0</v>
          </cell>
          <cell r="L177">
            <v>6460.2399999999971</v>
          </cell>
        </row>
        <row r="178">
          <cell r="D178">
            <v>4980</v>
          </cell>
          <cell r="F178">
            <v>5.609</v>
          </cell>
          <cell r="G178">
            <v>20</v>
          </cell>
          <cell r="H178">
            <v>20</v>
          </cell>
          <cell r="I178">
            <v>0</v>
          </cell>
          <cell r="J178">
            <v>103.21</v>
          </cell>
          <cell r="K178">
            <v>0</v>
          </cell>
          <cell r="L178">
            <v>6563.4499999999971</v>
          </cell>
        </row>
        <row r="179">
          <cell r="D179">
            <v>5000</v>
          </cell>
          <cell r="F179">
            <v>4.0519999999999996</v>
          </cell>
          <cell r="G179">
            <v>20</v>
          </cell>
          <cell r="H179">
            <v>20</v>
          </cell>
          <cell r="I179">
            <v>0</v>
          </cell>
          <cell r="J179">
            <v>96.61</v>
          </cell>
          <cell r="K179">
            <v>0</v>
          </cell>
          <cell r="L179">
            <v>6660.0599999999968</v>
          </cell>
        </row>
        <row r="180">
          <cell r="D180">
            <v>5020</v>
          </cell>
          <cell r="F180">
            <v>5.7089999999999996</v>
          </cell>
          <cell r="G180">
            <v>20</v>
          </cell>
          <cell r="H180">
            <v>20</v>
          </cell>
          <cell r="I180">
            <v>0</v>
          </cell>
          <cell r="J180">
            <v>97.61</v>
          </cell>
          <cell r="K180">
            <v>0</v>
          </cell>
          <cell r="L180">
            <v>6757.6699999999964</v>
          </cell>
        </row>
        <row r="181">
          <cell r="D181">
            <v>5040</v>
          </cell>
          <cell r="F181">
            <v>4.6710000000000003</v>
          </cell>
          <cell r="G181">
            <v>20</v>
          </cell>
          <cell r="H181">
            <v>20</v>
          </cell>
          <cell r="I181">
            <v>0</v>
          </cell>
          <cell r="J181">
            <v>103.8</v>
          </cell>
          <cell r="K181">
            <v>0</v>
          </cell>
          <cell r="L181">
            <v>6861.4699999999966</v>
          </cell>
        </row>
        <row r="182">
          <cell r="D182">
            <v>5060</v>
          </cell>
          <cell r="F182">
            <v>5.726</v>
          </cell>
          <cell r="G182">
            <v>20</v>
          </cell>
          <cell r="H182">
            <v>20</v>
          </cell>
          <cell r="I182">
            <v>0</v>
          </cell>
          <cell r="J182">
            <v>103.97</v>
          </cell>
          <cell r="K182">
            <v>0</v>
          </cell>
          <cell r="L182">
            <v>6965.4399999999969</v>
          </cell>
        </row>
        <row r="183">
          <cell r="D183">
            <v>5080</v>
          </cell>
          <cell r="F183">
            <v>5.63</v>
          </cell>
          <cell r="G183">
            <v>20</v>
          </cell>
          <cell r="H183">
            <v>20</v>
          </cell>
          <cell r="I183">
            <v>0</v>
          </cell>
          <cell r="J183">
            <v>113.56</v>
          </cell>
          <cell r="K183">
            <v>0</v>
          </cell>
          <cell r="L183">
            <v>7078.9999999999973</v>
          </cell>
        </row>
        <row r="184">
          <cell r="D184">
            <v>5100</v>
          </cell>
          <cell r="F184">
            <v>5.8550000000000004</v>
          </cell>
          <cell r="G184">
            <v>20</v>
          </cell>
          <cell r="H184">
            <v>20</v>
          </cell>
          <cell r="I184">
            <v>0</v>
          </cell>
          <cell r="J184">
            <v>114.85</v>
          </cell>
          <cell r="K184">
            <v>0</v>
          </cell>
          <cell r="L184">
            <v>7193.8499999999976</v>
          </cell>
        </row>
        <row r="185">
          <cell r="D185">
            <v>5120</v>
          </cell>
          <cell r="F185">
            <v>7.3</v>
          </cell>
          <cell r="G185">
            <v>20</v>
          </cell>
          <cell r="H185">
            <v>20</v>
          </cell>
          <cell r="I185">
            <v>0</v>
          </cell>
          <cell r="J185">
            <v>131.55000000000001</v>
          </cell>
          <cell r="K185">
            <v>0</v>
          </cell>
          <cell r="L185">
            <v>7325.3999999999978</v>
          </cell>
        </row>
        <row r="186">
          <cell r="D186">
            <v>5140</v>
          </cell>
          <cell r="F186">
            <v>5.9740000000000002</v>
          </cell>
          <cell r="G186">
            <v>20</v>
          </cell>
          <cell r="H186">
            <v>20</v>
          </cell>
          <cell r="I186">
            <v>0</v>
          </cell>
          <cell r="J186">
            <v>132.74</v>
          </cell>
          <cell r="K186">
            <v>0</v>
          </cell>
          <cell r="L186">
            <v>7458.1399999999976</v>
          </cell>
        </row>
        <row r="187">
          <cell r="D187">
            <v>5160</v>
          </cell>
          <cell r="F187">
            <v>0.71</v>
          </cell>
          <cell r="G187">
            <v>20</v>
          </cell>
          <cell r="H187">
            <v>20</v>
          </cell>
          <cell r="I187">
            <v>0</v>
          </cell>
          <cell r="J187">
            <v>66.84</v>
          </cell>
          <cell r="K187">
            <v>0</v>
          </cell>
          <cell r="L187">
            <v>7524.9799999999977</v>
          </cell>
        </row>
        <row r="188">
          <cell r="D188">
            <v>5180</v>
          </cell>
          <cell r="F188">
            <v>5.4189999999999996</v>
          </cell>
          <cell r="G188">
            <v>20</v>
          </cell>
          <cell r="H188">
            <v>20</v>
          </cell>
          <cell r="I188">
            <v>0</v>
          </cell>
          <cell r="J188">
            <v>61.29</v>
          </cell>
          <cell r="K188">
            <v>0</v>
          </cell>
          <cell r="L188">
            <v>7586.2699999999977</v>
          </cell>
        </row>
        <row r="189">
          <cell r="D189">
            <v>5200</v>
          </cell>
          <cell r="F189">
            <v>5.9459999999999997</v>
          </cell>
          <cell r="G189">
            <v>20</v>
          </cell>
          <cell r="H189">
            <v>20</v>
          </cell>
          <cell r="I189">
            <v>0</v>
          </cell>
          <cell r="J189">
            <v>113.65</v>
          </cell>
          <cell r="K189">
            <v>0</v>
          </cell>
          <cell r="L189">
            <v>7699.9199999999973</v>
          </cell>
        </row>
        <row r="190">
          <cell r="D190">
            <v>5220</v>
          </cell>
          <cell r="F190">
            <v>4.2050000000000001</v>
          </cell>
          <cell r="G190">
            <v>20</v>
          </cell>
          <cell r="H190">
            <v>20</v>
          </cell>
          <cell r="I190">
            <v>0</v>
          </cell>
          <cell r="J190">
            <v>101.51</v>
          </cell>
          <cell r="K190">
            <v>0</v>
          </cell>
          <cell r="L190">
            <v>7801.4299999999976</v>
          </cell>
        </row>
        <row r="191">
          <cell r="D191">
            <v>5240</v>
          </cell>
          <cell r="F191">
            <v>2.9980000000000002</v>
          </cell>
          <cell r="G191">
            <v>20</v>
          </cell>
          <cell r="H191">
            <v>20</v>
          </cell>
          <cell r="I191">
            <v>0</v>
          </cell>
          <cell r="J191">
            <v>72.03</v>
          </cell>
          <cell r="K191">
            <v>0</v>
          </cell>
          <cell r="L191">
            <v>7873.4599999999973</v>
          </cell>
        </row>
        <row r="192">
          <cell r="D192">
            <v>5260</v>
          </cell>
          <cell r="F192">
            <v>2.6629999999999998</v>
          </cell>
          <cell r="G192">
            <v>20</v>
          </cell>
          <cell r="H192">
            <v>20</v>
          </cell>
          <cell r="I192">
            <v>0</v>
          </cell>
          <cell r="J192">
            <v>56.61</v>
          </cell>
          <cell r="K192">
            <v>0</v>
          </cell>
          <cell r="L192">
            <v>7930.069999999997</v>
          </cell>
        </row>
        <row r="193">
          <cell r="D193">
            <v>5280</v>
          </cell>
          <cell r="F193">
            <v>3.7360000000000002</v>
          </cell>
          <cell r="G193">
            <v>20</v>
          </cell>
          <cell r="H193">
            <v>20</v>
          </cell>
          <cell r="I193">
            <v>0</v>
          </cell>
          <cell r="J193">
            <v>63.99</v>
          </cell>
          <cell r="K193">
            <v>0</v>
          </cell>
          <cell r="L193">
            <v>7994.0599999999968</v>
          </cell>
        </row>
        <row r="194">
          <cell r="D194">
            <v>5300</v>
          </cell>
          <cell r="F194">
            <v>3.3620000000000001</v>
          </cell>
          <cell r="G194">
            <v>20</v>
          </cell>
          <cell r="H194">
            <v>20</v>
          </cell>
          <cell r="I194">
            <v>0</v>
          </cell>
          <cell r="J194">
            <v>70.98</v>
          </cell>
          <cell r="K194">
            <v>0</v>
          </cell>
          <cell r="L194">
            <v>8065.0399999999963</v>
          </cell>
        </row>
        <row r="195">
          <cell r="D195">
            <v>5320</v>
          </cell>
          <cell r="F195">
            <v>3.8159999999999998</v>
          </cell>
          <cell r="G195">
            <v>20</v>
          </cell>
          <cell r="H195">
            <v>20</v>
          </cell>
          <cell r="I195">
            <v>0</v>
          </cell>
          <cell r="J195">
            <v>71.78</v>
          </cell>
          <cell r="K195">
            <v>0</v>
          </cell>
          <cell r="L195">
            <v>8136.8199999999961</v>
          </cell>
        </row>
        <row r="196">
          <cell r="D196">
            <v>5340</v>
          </cell>
          <cell r="F196">
            <v>5.1989999999999998</v>
          </cell>
          <cell r="G196">
            <v>20</v>
          </cell>
          <cell r="H196">
            <v>20</v>
          </cell>
          <cell r="I196">
            <v>0</v>
          </cell>
          <cell r="J196">
            <v>90.15</v>
          </cell>
          <cell r="K196">
            <v>0</v>
          </cell>
          <cell r="L196">
            <v>8226.9699999999957</v>
          </cell>
        </row>
        <row r="197">
          <cell r="D197">
            <v>5360</v>
          </cell>
          <cell r="F197">
            <v>6.3949999999999996</v>
          </cell>
          <cell r="G197">
            <v>20</v>
          </cell>
          <cell r="H197">
            <v>20</v>
          </cell>
          <cell r="I197">
            <v>0</v>
          </cell>
          <cell r="J197">
            <v>115.94</v>
          </cell>
          <cell r="K197">
            <v>0</v>
          </cell>
          <cell r="L197">
            <v>8342.9099999999962</v>
          </cell>
        </row>
        <row r="198">
          <cell r="D198">
            <v>5380</v>
          </cell>
          <cell r="F198">
            <v>4.5469999999999997</v>
          </cell>
          <cell r="G198">
            <v>20</v>
          </cell>
          <cell r="H198">
            <v>20</v>
          </cell>
          <cell r="I198">
            <v>0</v>
          </cell>
          <cell r="J198">
            <v>109.42</v>
          </cell>
          <cell r="K198">
            <v>0</v>
          </cell>
          <cell r="L198">
            <v>8452.3299999999963</v>
          </cell>
        </row>
        <row r="199">
          <cell r="D199">
            <v>5400</v>
          </cell>
          <cell r="F199">
            <v>6.3390000000000004</v>
          </cell>
          <cell r="G199">
            <v>20</v>
          </cell>
          <cell r="H199">
            <v>20</v>
          </cell>
          <cell r="I199">
            <v>0</v>
          </cell>
          <cell r="J199">
            <v>108.86</v>
          </cell>
          <cell r="K199">
            <v>0</v>
          </cell>
          <cell r="L199">
            <v>8561.1899999999969</v>
          </cell>
        </row>
        <row r="200">
          <cell r="D200">
            <v>5420</v>
          </cell>
          <cell r="F200">
            <v>8.0210000000000008</v>
          </cell>
          <cell r="G200">
            <v>20</v>
          </cell>
          <cell r="H200">
            <v>20</v>
          </cell>
          <cell r="I200">
            <v>0</v>
          </cell>
          <cell r="J200">
            <v>143.6</v>
          </cell>
          <cell r="K200">
            <v>0</v>
          </cell>
          <cell r="L200">
            <v>8704.7899999999972</v>
          </cell>
        </row>
        <row r="201">
          <cell r="D201">
            <v>5440</v>
          </cell>
          <cell r="F201">
            <v>6.5069999999999997</v>
          </cell>
          <cell r="G201">
            <v>20</v>
          </cell>
          <cell r="H201">
            <v>20</v>
          </cell>
          <cell r="I201">
            <v>0</v>
          </cell>
          <cell r="J201">
            <v>145.28</v>
          </cell>
          <cell r="K201">
            <v>0</v>
          </cell>
          <cell r="L201">
            <v>8850.0699999999979</v>
          </cell>
        </row>
        <row r="202">
          <cell r="D202">
            <v>5460</v>
          </cell>
          <cell r="F202">
            <v>5.7960000000000003</v>
          </cell>
          <cell r="G202">
            <v>20</v>
          </cell>
          <cell r="H202">
            <v>20</v>
          </cell>
          <cell r="I202">
            <v>0</v>
          </cell>
          <cell r="J202">
            <v>123.03</v>
          </cell>
          <cell r="K202">
            <v>0</v>
          </cell>
          <cell r="L202">
            <v>8973.0999999999985</v>
          </cell>
        </row>
        <row r="203">
          <cell r="D203">
            <v>5480</v>
          </cell>
          <cell r="F203">
            <v>4.4619999999999997</v>
          </cell>
          <cell r="G203">
            <v>20</v>
          </cell>
          <cell r="H203">
            <v>20</v>
          </cell>
          <cell r="I203">
            <v>0</v>
          </cell>
          <cell r="J203">
            <v>102.58</v>
          </cell>
          <cell r="K203">
            <v>0</v>
          </cell>
          <cell r="L203">
            <v>9075.6799999999985</v>
          </cell>
        </row>
        <row r="204">
          <cell r="D204">
            <v>5500</v>
          </cell>
          <cell r="F204">
            <v>4.0389999999999997</v>
          </cell>
          <cell r="G204">
            <v>20</v>
          </cell>
          <cell r="H204">
            <v>20</v>
          </cell>
          <cell r="I204">
            <v>0</v>
          </cell>
          <cell r="J204">
            <v>85.01</v>
          </cell>
          <cell r="K204">
            <v>0</v>
          </cell>
          <cell r="L204">
            <v>9160.6899999999987</v>
          </cell>
        </row>
        <row r="205">
          <cell r="D205">
            <v>5520</v>
          </cell>
          <cell r="F205">
            <v>6.1239999999999997</v>
          </cell>
          <cell r="G205">
            <v>20</v>
          </cell>
          <cell r="H205">
            <v>20</v>
          </cell>
          <cell r="I205">
            <v>0</v>
          </cell>
          <cell r="J205">
            <v>101.63</v>
          </cell>
          <cell r="K205">
            <v>0</v>
          </cell>
          <cell r="L205">
            <v>9262.3199999999979</v>
          </cell>
        </row>
        <row r="206">
          <cell r="D206">
            <v>5540</v>
          </cell>
          <cell r="F206">
            <v>6.774</v>
          </cell>
          <cell r="G206">
            <v>20</v>
          </cell>
          <cell r="H206">
            <v>20</v>
          </cell>
          <cell r="I206">
            <v>0</v>
          </cell>
          <cell r="J206">
            <v>128.97999999999999</v>
          </cell>
          <cell r="K206">
            <v>0</v>
          </cell>
          <cell r="L206">
            <v>9391.2999999999975</v>
          </cell>
        </row>
        <row r="207">
          <cell r="D207">
            <v>5560</v>
          </cell>
          <cell r="F207">
            <v>7.32</v>
          </cell>
          <cell r="G207">
            <v>20</v>
          </cell>
          <cell r="H207">
            <v>20</v>
          </cell>
          <cell r="I207">
            <v>0</v>
          </cell>
          <cell r="J207">
            <v>140.94</v>
          </cell>
          <cell r="K207">
            <v>0</v>
          </cell>
          <cell r="L207">
            <v>9532.239999999998</v>
          </cell>
        </row>
        <row r="208">
          <cell r="D208">
            <v>5580</v>
          </cell>
          <cell r="F208">
            <v>8.0630000000000006</v>
          </cell>
          <cell r="G208">
            <v>20</v>
          </cell>
          <cell r="H208">
            <v>20</v>
          </cell>
          <cell r="I208">
            <v>0</v>
          </cell>
          <cell r="J208">
            <v>153.83000000000001</v>
          </cell>
          <cell r="K208">
            <v>0</v>
          </cell>
          <cell r="L208">
            <v>9686.0699999999979</v>
          </cell>
        </row>
        <row r="209">
          <cell r="D209">
            <v>5600</v>
          </cell>
          <cell r="F209">
            <v>7.3230000000000004</v>
          </cell>
          <cell r="G209">
            <v>20</v>
          </cell>
          <cell r="H209">
            <v>20</v>
          </cell>
          <cell r="I209">
            <v>0</v>
          </cell>
          <cell r="J209">
            <v>153.86000000000001</v>
          </cell>
          <cell r="K209">
            <v>0</v>
          </cell>
          <cell r="L209">
            <v>9839.9299999999985</v>
          </cell>
        </row>
        <row r="210">
          <cell r="D210">
            <v>5620</v>
          </cell>
          <cell r="F210">
            <v>6.6340000000000003</v>
          </cell>
          <cell r="G210">
            <v>20</v>
          </cell>
          <cell r="H210">
            <v>20</v>
          </cell>
          <cell r="I210">
            <v>0</v>
          </cell>
          <cell r="J210">
            <v>139.57</v>
          </cell>
          <cell r="K210">
            <v>0</v>
          </cell>
          <cell r="L210">
            <v>9979.4999999999982</v>
          </cell>
        </row>
        <row r="211">
          <cell r="D211">
            <v>5640</v>
          </cell>
          <cell r="F211">
            <v>6.4459999999999997</v>
          </cell>
          <cell r="G211">
            <v>20</v>
          </cell>
          <cell r="H211">
            <v>20</v>
          </cell>
          <cell r="I211">
            <v>0</v>
          </cell>
          <cell r="J211">
            <v>130.80000000000001</v>
          </cell>
          <cell r="K211">
            <v>0</v>
          </cell>
          <cell r="L211">
            <v>10110.299999999997</v>
          </cell>
        </row>
        <row r="212">
          <cell r="D212">
            <v>5660</v>
          </cell>
          <cell r="F212">
            <v>6.3159999999999998</v>
          </cell>
          <cell r="G212">
            <v>20</v>
          </cell>
          <cell r="H212">
            <v>20</v>
          </cell>
          <cell r="I212">
            <v>0</v>
          </cell>
          <cell r="J212">
            <v>127.62</v>
          </cell>
          <cell r="K212">
            <v>0</v>
          </cell>
          <cell r="L212">
            <v>10237.919999999998</v>
          </cell>
        </row>
        <row r="213">
          <cell r="D213">
            <v>5680</v>
          </cell>
          <cell r="F213">
            <v>4.4210000000000003</v>
          </cell>
          <cell r="G213">
            <v>20</v>
          </cell>
          <cell r="H213">
            <v>20</v>
          </cell>
          <cell r="I213">
            <v>0</v>
          </cell>
          <cell r="J213">
            <v>107.37</v>
          </cell>
          <cell r="K213">
            <v>0</v>
          </cell>
          <cell r="L213">
            <v>10345.289999999999</v>
          </cell>
        </row>
        <row r="214">
          <cell r="D214">
            <v>5700</v>
          </cell>
          <cell r="F214">
            <v>6.5880000000000001</v>
          </cell>
          <cell r="G214">
            <v>20</v>
          </cell>
          <cell r="H214">
            <v>20</v>
          </cell>
          <cell r="I214">
            <v>0</v>
          </cell>
          <cell r="J214">
            <v>110.09</v>
          </cell>
          <cell r="K214">
            <v>0</v>
          </cell>
          <cell r="L214">
            <v>10455.379999999999</v>
          </cell>
        </row>
        <row r="215">
          <cell r="D215">
            <v>5720</v>
          </cell>
          <cell r="F215">
            <v>6.7190000000000003</v>
          </cell>
          <cell r="G215">
            <v>20</v>
          </cell>
          <cell r="H215">
            <v>20</v>
          </cell>
          <cell r="I215">
            <v>0</v>
          </cell>
          <cell r="J215">
            <v>133.07</v>
          </cell>
          <cell r="K215">
            <v>0</v>
          </cell>
          <cell r="L215">
            <v>10588.449999999999</v>
          </cell>
        </row>
        <row r="216">
          <cell r="D216">
            <v>5740</v>
          </cell>
          <cell r="F216">
            <v>4.3360000000000003</v>
          </cell>
          <cell r="G216">
            <v>20</v>
          </cell>
          <cell r="H216">
            <v>20</v>
          </cell>
          <cell r="I216">
            <v>0</v>
          </cell>
          <cell r="J216">
            <v>110.55</v>
          </cell>
          <cell r="K216">
            <v>0</v>
          </cell>
          <cell r="L216">
            <v>10698.999999999998</v>
          </cell>
        </row>
        <row r="217">
          <cell r="D217">
            <v>5760</v>
          </cell>
          <cell r="F217">
            <v>5.226</v>
          </cell>
          <cell r="G217">
            <v>20</v>
          </cell>
          <cell r="H217">
            <v>20</v>
          </cell>
          <cell r="I217">
            <v>0</v>
          </cell>
          <cell r="J217">
            <v>95.62</v>
          </cell>
          <cell r="K217">
            <v>0</v>
          </cell>
          <cell r="L217">
            <v>10794.619999999999</v>
          </cell>
        </row>
        <row r="218">
          <cell r="D218">
            <v>5780</v>
          </cell>
          <cell r="F218">
            <v>5.6509999999999998</v>
          </cell>
          <cell r="G218">
            <v>20</v>
          </cell>
          <cell r="H218">
            <v>20</v>
          </cell>
          <cell r="I218">
            <v>0</v>
          </cell>
          <cell r="J218">
            <v>108.77</v>
          </cell>
          <cell r="K218">
            <v>0</v>
          </cell>
          <cell r="L218">
            <v>10903.39</v>
          </cell>
        </row>
        <row r="219">
          <cell r="D219">
            <v>5800</v>
          </cell>
          <cell r="F219">
            <v>4.835</v>
          </cell>
          <cell r="G219">
            <v>20</v>
          </cell>
          <cell r="H219">
            <v>20</v>
          </cell>
          <cell r="I219">
            <v>0</v>
          </cell>
          <cell r="J219">
            <v>104.86</v>
          </cell>
          <cell r="K219">
            <v>0</v>
          </cell>
          <cell r="L219">
            <v>11008.25</v>
          </cell>
        </row>
        <row r="220">
          <cell r="D220">
            <v>5820</v>
          </cell>
          <cell r="F220">
            <v>6.6829999999999998</v>
          </cell>
          <cell r="G220">
            <v>20</v>
          </cell>
          <cell r="H220">
            <v>20</v>
          </cell>
          <cell r="I220">
            <v>0</v>
          </cell>
          <cell r="J220">
            <v>115.18</v>
          </cell>
          <cell r="K220">
            <v>0</v>
          </cell>
          <cell r="L220">
            <v>11123.43</v>
          </cell>
        </row>
        <row r="221">
          <cell r="D221">
            <v>5840</v>
          </cell>
          <cell r="F221">
            <v>8.67</v>
          </cell>
          <cell r="G221">
            <v>20</v>
          </cell>
          <cell r="H221">
            <v>20</v>
          </cell>
          <cell r="I221">
            <v>0</v>
          </cell>
          <cell r="J221">
            <v>153.53</v>
          </cell>
          <cell r="K221">
            <v>0</v>
          </cell>
          <cell r="L221">
            <v>11276.960000000001</v>
          </cell>
        </row>
        <row r="222">
          <cell r="D222">
            <v>5860</v>
          </cell>
          <cell r="F222">
            <v>9.9710000000000001</v>
          </cell>
          <cell r="G222">
            <v>20</v>
          </cell>
          <cell r="H222">
            <v>20</v>
          </cell>
          <cell r="I222">
            <v>0</v>
          </cell>
          <cell r="J222">
            <v>186.41</v>
          </cell>
          <cell r="K222">
            <v>0</v>
          </cell>
          <cell r="L222">
            <v>11463.37</v>
          </cell>
        </row>
        <row r="223">
          <cell r="D223">
            <v>5880</v>
          </cell>
          <cell r="F223">
            <v>10.762</v>
          </cell>
          <cell r="G223">
            <v>20</v>
          </cell>
          <cell r="H223">
            <v>20</v>
          </cell>
          <cell r="I223">
            <v>0</v>
          </cell>
          <cell r="J223">
            <v>207.33</v>
          </cell>
          <cell r="K223">
            <v>0</v>
          </cell>
          <cell r="L223">
            <v>11670.7</v>
          </cell>
        </row>
        <row r="224">
          <cell r="D224">
            <v>5900</v>
          </cell>
          <cell r="F224">
            <v>9.3520000000000003</v>
          </cell>
          <cell r="G224">
            <v>20</v>
          </cell>
          <cell r="H224">
            <v>20</v>
          </cell>
          <cell r="I224">
            <v>0</v>
          </cell>
          <cell r="J224">
            <v>201.14</v>
          </cell>
          <cell r="K224">
            <v>0</v>
          </cell>
          <cell r="L224">
            <v>11871.84</v>
          </cell>
        </row>
        <row r="225">
          <cell r="D225">
            <v>5920</v>
          </cell>
          <cell r="F225">
            <v>8.6980000000000004</v>
          </cell>
          <cell r="G225">
            <v>20</v>
          </cell>
          <cell r="H225">
            <v>20</v>
          </cell>
          <cell r="I225">
            <v>0</v>
          </cell>
          <cell r="J225">
            <v>180.5</v>
          </cell>
          <cell r="K225">
            <v>0</v>
          </cell>
          <cell r="L225">
            <v>12052.34</v>
          </cell>
        </row>
        <row r="226">
          <cell r="D226">
            <v>5940</v>
          </cell>
          <cell r="F226">
            <v>5.3250000000000002</v>
          </cell>
          <cell r="G226">
            <v>20</v>
          </cell>
          <cell r="H226">
            <v>20</v>
          </cell>
          <cell r="I226">
            <v>0</v>
          </cell>
          <cell r="J226">
            <v>140.22999999999999</v>
          </cell>
          <cell r="K226">
            <v>0</v>
          </cell>
          <cell r="L226">
            <v>12192.57</v>
          </cell>
        </row>
        <row r="227">
          <cell r="D227">
            <v>5960</v>
          </cell>
          <cell r="F227">
            <v>1.6539999999999999</v>
          </cell>
          <cell r="G227">
            <v>20</v>
          </cell>
          <cell r="H227">
            <v>20</v>
          </cell>
          <cell r="I227">
            <v>0</v>
          </cell>
          <cell r="J227">
            <v>69.790000000000006</v>
          </cell>
          <cell r="K227">
            <v>0</v>
          </cell>
          <cell r="L227">
            <v>12262.36</v>
          </cell>
        </row>
        <row r="228">
          <cell r="D228">
            <v>5980</v>
          </cell>
          <cell r="F228">
            <v>3.444</v>
          </cell>
          <cell r="G228">
            <v>20</v>
          </cell>
          <cell r="H228">
            <v>20</v>
          </cell>
          <cell r="I228">
            <v>0</v>
          </cell>
          <cell r="J228">
            <v>50.98</v>
          </cell>
          <cell r="K228">
            <v>0</v>
          </cell>
          <cell r="L228">
            <v>12313.34</v>
          </cell>
        </row>
        <row r="229">
          <cell r="D229">
            <v>6000</v>
          </cell>
          <cell r="F229">
            <v>9.6669999999999998</v>
          </cell>
          <cell r="G229">
            <v>20</v>
          </cell>
          <cell r="H229">
            <v>20</v>
          </cell>
          <cell r="I229">
            <v>0</v>
          </cell>
          <cell r="J229">
            <v>131.11000000000001</v>
          </cell>
          <cell r="K229">
            <v>0</v>
          </cell>
          <cell r="L229">
            <v>12444.45</v>
          </cell>
        </row>
        <row r="230">
          <cell r="D230">
            <v>6020</v>
          </cell>
          <cell r="F230">
            <v>10.192</v>
          </cell>
          <cell r="G230">
            <v>20</v>
          </cell>
          <cell r="H230">
            <v>20</v>
          </cell>
          <cell r="I230">
            <v>0</v>
          </cell>
          <cell r="J230">
            <v>198.59</v>
          </cell>
          <cell r="K230">
            <v>0</v>
          </cell>
          <cell r="L230">
            <v>12643.04</v>
          </cell>
        </row>
        <row r="231">
          <cell r="D231">
            <v>6040</v>
          </cell>
          <cell r="F231">
            <v>8.907</v>
          </cell>
          <cell r="G231">
            <v>20</v>
          </cell>
          <cell r="H231">
            <v>20</v>
          </cell>
          <cell r="I231">
            <v>0</v>
          </cell>
          <cell r="J231">
            <v>190.99</v>
          </cell>
          <cell r="K231">
            <v>0</v>
          </cell>
          <cell r="L231">
            <v>12834.03</v>
          </cell>
        </row>
        <row r="232">
          <cell r="D232">
            <v>6060</v>
          </cell>
          <cell r="F232">
            <v>7.4109999999999996</v>
          </cell>
          <cell r="G232">
            <v>20</v>
          </cell>
          <cell r="H232">
            <v>20</v>
          </cell>
          <cell r="I232">
            <v>0</v>
          </cell>
          <cell r="J232">
            <v>163.18</v>
          </cell>
          <cell r="K232">
            <v>0</v>
          </cell>
          <cell r="L232">
            <v>12997.210000000001</v>
          </cell>
        </row>
        <row r="233">
          <cell r="D233">
            <v>6080</v>
          </cell>
          <cell r="F233">
            <v>7.8479999999999999</v>
          </cell>
          <cell r="G233">
            <v>20</v>
          </cell>
          <cell r="H233">
            <v>20</v>
          </cell>
          <cell r="I233">
            <v>0</v>
          </cell>
          <cell r="J233">
            <v>152.59</v>
          </cell>
          <cell r="K233">
            <v>0</v>
          </cell>
          <cell r="L233">
            <v>13149.800000000001</v>
          </cell>
        </row>
        <row r="234">
          <cell r="D234">
            <v>6100</v>
          </cell>
          <cell r="F234">
            <v>8.5120000000000005</v>
          </cell>
          <cell r="G234">
            <v>20</v>
          </cell>
          <cell r="H234">
            <v>20</v>
          </cell>
          <cell r="I234">
            <v>0</v>
          </cell>
          <cell r="J234">
            <v>163.6</v>
          </cell>
          <cell r="K234">
            <v>0</v>
          </cell>
          <cell r="L234">
            <v>13313.400000000001</v>
          </cell>
        </row>
        <row r="235">
          <cell r="D235">
            <v>6120</v>
          </cell>
          <cell r="F235">
            <v>7.6740000000000004</v>
          </cell>
          <cell r="G235">
            <v>20</v>
          </cell>
          <cell r="H235">
            <v>20</v>
          </cell>
          <cell r="I235">
            <v>0</v>
          </cell>
          <cell r="J235">
            <v>161.86000000000001</v>
          </cell>
          <cell r="K235">
            <v>0</v>
          </cell>
          <cell r="L235">
            <v>13475.260000000002</v>
          </cell>
        </row>
        <row r="236">
          <cell r="D236">
            <v>6140</v>
          </cell>
          <cell r="F236">
            <v>6.2009999999999996</v>
          </cell>
          <cell r="G236">
            <v>20</v>
          </cell>
          <cell r="H236">
            <v>20</v>
          </cell>
          <cell r="I236">
            <v>0</v>
          </cell>
          <cell r="J236">
            <v>138.75</v>
          </cell>
          <cell r="K236">
            <v>0</v>
          </cell>
          <cell r="L236">
            <v>13614.010000000002</v>
          </cell>
        </row>
        <row r="237">
          <cell r="D237">
            <v>6160</v>
          </cell>
          <cell r="F237">
            <v>6.92</v>
          </cell>
          <cell r="G237">
            <v>20</v>
          </cell>
          <cell r="H237">
            <v>20</v>
          </cell>
          <cell r="I237">
            <v>0</v>
          </cell>
          <cell r="J237">
            <v>131.21</v>
          </cell>
          <cell r="K237">
            <v>0</v>
          </cell>
          <cell r="L237">
            <v>13745.220000000001</v>
          </cell>
        </row>
        <row r="238">
          <cell r="D238">
            <v>6180</v>
          </cell>
          <cell r="F238">
            <v>6.1230000000000002</v>
          </cell>
          <cell r="G238">
            <v>20</v>
          </cell>
          <cell r="H238">
            <v>20</v>
          </cell>
          <cell r="I238">
            <v>0</v>
          </cell>
          <cell r="J238">
            <v>130.43</v>
          </cell>
          <cell r="K238">
            <v>0</v>
          </cell>
          <cell r="L238">
            <v>13875.650000000001</v>
          </cell>
        </row>
        <row r="239">
          <cell r="D239">
            <v>6200</v>
          </cell>
          <cell r="F239">
            <v>6.2729999999999997</v>
          </cell>
          <cell r="G239">
            <v>20</v>
          </cell>
          <cell r="H239">
            <v>20</v>
          </cell>
          <cell r="I239">
            <v>0</v>
          </cell>
          <cell r="J239">
            <v>123.96</v>
          </cell>
          <cell r="K239">
            <v>0</v>
          </cell>
          <cell r="L239">
            <v>13999.61</v>
          </cell>
        </row>
        <row r="240">
          <cell r="D240">
            <v>6220</v>
          </cell>
          <cell r="F240">
            <v>6.8120000000000003</v>
          </cell>
          <cell r="G240">
            <v>20</v>
          </cell>
          <cell r="H240">
            <v>20</v>
          </cell>
          <cell r="I240">
            <v>0</v>
          </cell>
          <cell r="J240">
            <v>130.85</v>
          </cell>
          <cell r="K240">
            <v>0</v>
          </cell>
          <cell r="L240">
            <v>14130.460000000001</v>
          </cell>
        </row>
        <row r="241">
          <cell r="D241">
            <v>6240</v>
          </cell>
          <cell r="F241">
            <v>7.5010000000000003</v>
          </cell>
          <cell r="G241">
            <v>20</v>
          </cell>
          <cell r="H241">
            <v>20</v>
          </cell>
          <cell r="I241">
            <v>0</v>
          </cell>
          <cell r="J241">
            <v>143.13</v>
          </cell>
          <cell r="K241">
            <v>0</v>
          </cell>
          <cell r="L241">
            <v>14273.59</v>
          </cell>
        </row>
        <row r="242">
          <cell r="D242">
            <v>6260</v>
          </cell>
          <cell r="F242">
            <v>9.0169999999999995</v>
          </cell>
          <cell r="G242">
            <v>20</v>
          </cell>
          <cell r="H242">
            <v>20</v>
          </cell>
          <cell r="I242">
            <v>0</v>
          </cell>
          <cell r="J242">
            <v>165.18</v>
          </cell>
          <cell r="K242">
            <v>0</v>
          </cell>
          <cell r="L242">
            <v>14438.77</v>
          </cell>
        </row>
        <row r="243">
          <cell r="D243">
            <v>6280</v>
          </cell>
          <cell r="F243">
            <v>7.6289999999999996</v>
          </cell>
          <cell r="G243">
            <v>20</v>
          </cell>
          <cell r="H243">
            <v>20</v>
          </cell>
          <cell r="I243">
            <v>0</v>
          </cell>
          <cell r="J243">
            <v>166.46</v>
          </cell>
          <cell r="K243">
            <v>0</v>
          </cell>
          <cell r="L243">
            <v>14605.23</v>
          </cell>
        </row>
        <row r="244">
          <cell r="D244">
            <v>6300</v>
          </cell>
          <cell r="F244">
            <v>4.8250000000000002</v>
          </cell>
          <cell r="G244">
            <v>20</v>
          </cell>
          <cell r="H244">
            <v>20</v>
          </cell>
          <cell r="I244">
            <v>0</v>
          </cell>
          <cell r="J244">
            <v>124.54</v>
          </cell>
          <cell r="K244">
            <v>0</v>
          </cell>
          <cell r="L244">
            <v>14729.77</v>
          </cell>
        </row>
        <row r="245">
          <cell r="D245">
            <v>6320</v>
          </cell>
          <cell r="F245">
            <v>5.87</v>
          </cell>
          <cell r="G245">
            <v>20</v>
          </cell>
          <cell r="H245">
            <v>20</v>
          </cell>
          <cell r="I245">
            <v>0</v>
          </cell>
          <cell r="J245">
            <v>106.95</v>
          </cell>
          <cell r="K245">
            <v>0</v>
          </cell>
          <cell r="L245">
            <v>14836.720000000001</v>
          </cell>
        </row>
        <row r="246">
          <cell r="D246">
            <v>6340</v>
          </cell>
          <cell r="F246">
            <v>10.23</v>
          </cell>
          <cell r="G246">
            <v>20</v>
          </cell>
          <cell r="H246">
            <v>20</v>
          </cell>
          <cell r="I246">
            <v>0</v>
          </cell>
          <cell r="J246">
            <v>161</v>
          </cell>
          <cell r="K246">
            <v>0</v>
          </cell>
          <cell r="L246">
            <v>14997.720000000001</v>
          </cell>
        </row>
        <row r="247">
          <cell r="D247">
            <v>6360</v>
          </cell>
          <cell r="F247">
            <v>9.7889999999999997</v>
          </cell>
          <cell r="G247">
            <v>20</v>
          </cell>
          <cell r="H247">
            <v>20</v>
          </cell>
          <cell r="I247">
            <v>0</v>
          </cell>
          <cell r="J247">
            <v>200.19</v>
          </cell>
          <cell r="K247">
            <v>0</v>
          </cell>
          <cell r="L247">
            <v>15197.910000000002</v>
          </cell>
        </row>
        <row r="248">
          <cell r="D248">
            <v>6380</v>
          </cell>
          <cell r="F248">
            <v>9.9260000000000002</v>
          </cell>
          <cell r="G248">
            <v>20</v>
          </cell>
          <cell r="H248">
            <v>20</v>
          </cell>
          <cell r="I248">
            <v>0</v>
          </cell>
          <cell r="J248">
            <v>197.15</v>
          </cell>
          <cell r="K248">
            <v>0</v>
          </cell>
          <cell r="L248">
            <v>15395.060000000001</v>
          </cell>
        </row>
        <row r="249">
          <cell r="D249">
            <v>6400</v>
          </cell>
          <cell r="F249">
            <v>9.0579999999999998</v>
          </cell>
          <cell r="G249">
            <v>20</v>
          </cell>
          <cell r="H249">
            <v>20</v>
          </cell>
          <cell r="I249">
            <v>0</v>
          </cell>
          <cell r="J249">
            <v>189.84</v>
          </cell>
          <cell r="K249">
            <v>0</v>
          </cell>
          <cell r="L249">
            <v>15584.900000000001</v>
          </cell>
        </row>
        <row r="250">
          <cell r="D250">
            <v>6420</v>
          </cell>
          <cell r="F250">
            <v>7.6529999999999996</v>
          </cell>
          <cell r="G250">
            <v>20</v>
          </cell>
          <cell r="H250">
            <v>20</v>
          </cell>
          <cell r="I250">
            <v>0</v>
          </cell>
          <cell r="J250">
            <v>167.11</v>
          </cell>
          <cell r="K250">
            <v>0</v>
          </cell>
          <cell r="L250">
            <v>15752.010000000002</v>
          </cell>
        </row>
        <row r="251">
          <cell r="D251">
            <v>6440</v>
          </cell>
          <cell r="F251">
            <v>7</v>
          </cell>
          <cell r="G251">
            <v>20</v>
          </cell>
          <cell r="H251">
            <v>20</v>
          </cell>
          <cell r="I251">
            <v>0</v>
          </cell>
          <cell r="J251">
            <v>146.53</v>
          </cell>
          <cell r="K251">
            <v>0</v>
          </cell>
          <cell r="L251">
            <v>15898.540000000003</v>
          </cell>
        </row>
        <row r="252">
          <cell r="D252">
            <v>6460</v>
          </cell>
          <cell r="F252">
            <v>7.1529999999999996</v>
          </cell>
          <cell r="G252">
            <v>20</v>
          </cell>
          <cell r="H252">
            <v>20</v>
          </cell>
          <cell r="I252">
            <v>0</v>
          </cell>
          <cell r="J252">
            <v>141.53</v>
          </cell>
          <cell r="K252">
            <v>0</v>
          </cell>
          <cell r="L252">
            <v>16040.070000000003</v>
          </cell>
        </row>
        <row r="253">
          <cell r="D253">
            <v>6480</v>
          </cell>
          <cell r="F253">
            <v>6.2640000000000002</v>
          </cell>
          <cell r="G253">
            <v>20</v>
          </cell>
          <cell r="H253">
            <v>20</v>
          </cell>
          <cell r="I253">
            <v>0</v>
          </cell>
          <cell r="J253">
            <v>134.16999999999999</v>
          </cell>
          <cell r="K253">
            <v>0</v>
          </cell>
          <cell r="L253">
            <v>16174.240000000003</v>
          </cell>
        </row>
        <row r="254">
          <cell r="D254">
            <v>6500</v>
          </cell>
          <cell r="F254">
            <v>5.8949999999999996</v>
          </cell>
          <cell r="G254">
            <v>20</v>
          </cell>
          <cell r="H254">
            <v>20</v>
          </cell>
          <cell r="I254">
            <v>0</v>
          </cell>
          <cell r="J254">
            <v>121.59</v>
          </cell>
          <cell r="K254">
            <v>0</v>
          </cell>
          <cell r="L254">
            <v>16295.830000000004</v>
          </cell>
        </row>
        <row r="255">
          <cell r="D255">
            <v>6520</v>
          </cell>
          <cell r="F255">
            <v>4.7439999999999998</v>
          </cell>
          <cell r="G255">
            <v>20</v>
          </cell>
          <cell r="H255">
            <v>20</v>
          </cell>
          <cell r="I255">
            <v>0</v>
          </cell>
          <cell r="J255">
            <v>106.39</v>
          </cell>
          <cell r="K255">
            <v>0</v>
          </cell>
          <cell r="L255">
            <v>16402.220000000005</v>
          </cell>
        </row>
        <row r="256">
          <cell r="D256">
            <v>6540</v>
          </cell>
          <cell r="F256">
            <v>4.93</v>
          </cell>
          <cell r="G256">
            <v>20</v>
          </cell>
          <cell r="H256">
            <v>20</v>
          </cell>
          <cell r="I256">
            <v>0</v>
          </cell>
          <cell r="J256">
            <v>96.74</v>
          </cell>
          <cell r="K256">
            <v>0</v>
          </cell>
          <cell r="L256">
            <v>16498.960000000006</v>
          </cell>
        </row>
        <row r="257">
          <cell r="D257">
            <v>6560</v>
          </cell>
          <cell r="F257">
            <v>4.931</v>
          </cell>
          <cell r="G257">
            <v>20</v>
          </cell>
          <cell r="H257">
            <v>20</v>
          </cell>
          <cell r="I257">
            <v>0</v>
          </cell>
          <cell r="J257">
            <v>98.61</v>
          </cell>
          <cell r="K257">
            <v>0</v>
          </cell>
          <cell r="L257">
            <v>16597.570000000007</v>
          </cell>
        </row>
        <row r="258">
          <cell r="D258">
            <v>6580</v>
          </cell>
          <cell r="F258">
            <v>3.4990000000000001</v>
          </cell>
          <cell r="G258">
            <v>20</v>
          </cell>
          <cell r="H258">
            <v>20</v>
          </cell>
          <cell r="I258">
            <v>0</v>
          </cell>
          <cell r="J258">
            <v>84.3</v>
          </cell>
          <cell r="K258">
            <v>0</v>
          </cell>
          <cell r="L258">
            <v>16681.870000000006</v>
          </cell>
        </row>
        <row r="259">
          <cell r="D259">
            <v>6600</v>
          </cell>
          <cell r="F259">
            <v>4.7889999999999997</v>
          </cell>
          <cell r="G259">
            <v>20</v>
          </cell>
          <cell r="H259">
            <v>20</v>
          </cell>
          <cell r="I259">
            <v>0</v>
          </cell>
          <cell r="J259">
            <v>82.88</v>
          </cell>
          <cell r="K259">
            <v>0</v>
          </cell>
          <cell r="L259">
            <v>16764.750000000007</v>
          </cell>
        </row>
        <row r="260">
          <cell r="D260">
            <v>6620</v>
          </cell>
          <cell r="F260">
            <v>5.3120000000000003</v>
          </cell>
          <cell r="G260">
            <v>20</v>
          </cell>
          <cell r="H260">
            <v>20</v>
          </cell>
          <cell r="I260">
            <v>0</v>
          </cell>
          <cell r="J260">
            <v>101.01</v>
          </cell>
          <cell r="K260">
            <v>0</v>
          </cell>
          <cell r="L260">
            <v>16865.760000000006</v>
          </cell>
        </row>
        <row r="261">
          <cell r="D261">
            <v>6640</v>
          </cell>
          <cell r="F261">
            <v>5.0190000000000001</v>
          </cell>
          <cell r="G261">
            <v>20</v>
          </cell>
          <cell r="H261">
            <v>20</v>
          </cell>
          <cell r="I261">
            <v>0</v>
          </cell>
          <cell r="J261">
            <v>103.31</v>
          </cell>
          <cell r="K261">
            <v>0</v>
          </cell>
          <cell r="L261">
            <v>16969.070000000007</v>
          </cell>
        </row>
        <row r="262">
          <cell r="D262">
            <v>6660</v>
          </cell>
          <cell r="F262">
            <v>4.9870000000000001</v>
          </cell>
          <cell r="G262">
            <v>20</v>
          </cell>
          <cell r="H262">
            <v>20</v>
          </cell>
          <cell r="I262">
            <v>0</v>
          </cell>
          <cell r="J262">
            <v>100.06</v>
          </cell>
          <cell r="K262">
            <v>0</v>
          </cell>
          <cell r="L262">
            <v>17069.130000000008</v>
          </cell>
        </row>
        <row r="263">
          <cell r="D263">
            <v>6680</v>
          </cell>
          <cell r="F263">
            <v>5.5510000000000002</v>
          </cell>
          <cell r="G263">
            <v>20</v>
          </cell>
          <cell r="H263">
            <v>20</v>
          </cell>
          <cell r="I263">
            <v>0</v>
          </cell>
          <cell r="J263">
            <v>105.38</v>
          </cell>
          <cell r="K263">
            <v>0</v>
          </cell>
          <cell r="L263">
            <v>17174.510000000009</v>
          </cell>
        </row>
        <row r="264">
          <cell r="D264">
            <v>6700</v>
          </cell>
          <cell r="F264">
            <v>6.2249999999999996</v>
          </cell>
          <cell r="G264">
            <v>20</v>
          </cell>
          <cell r="H264">
            <v>20</v>
          </cell>
          <cell r="I264">
            <v>0</v>
          </cell>
          <cell r="J264">
            <v>117.76</v>
          </cell>
          <cell r="K264">
            <v>0</v>
          </cell>
          <cell r="L264">
            <v>17292.270000000008</v>
          </cell>
        </row>
        <row r="265">
          <cell r="D265">
            <v>6720</v>
          </cell>
          <cell r="F265">
            <v>7.3</v>
          </cell>
          <cell r="G265">
            <v>20</v>
          </cell>
          <cell r="H265">
            <v>20</v>
          </cell>
          <cell r="I265">
            <v>0</v>
          </cell>
          <cell r="J265">
            <v>135.25</v>
          </cell>
          <cell r="K265">
            <v>0</v>
          </cell>
          <cell r="L265">
            <v>17427.520000000008</v>
          </cell>
        </row>
        <row r="266">
          <cell r="D266">
            <v>6740</v>
          </cell>
          <cell r="F266">
            <v>6.67</v>
          </cell>
          <cell r="G266">
            <v>20</v>
          </cell>
          <cell r="H266">
            <v>20</v>
          </cell>
          <cell r="I266">
            <v>0</v>
          </cell>
          <cell r="J266">
            <v>139.69999999999999</v>
          </cell>
          <cell r="K266">
            <v>0</v>
          </cell>
          <cell r="L266">
            <v>17567.220000000008</v>
          </cell>
        </row>
        <row r="267">
          <cell r="D267">
            <v>6760</v>
          </cell>
          <cell r="F267">
            <v>3.7919999999999998</v>
          </cell>
          <cell r="G267">
            <v>20</v>
          </cell>
          <cell r="H267">
            <v>20</v>
          </cell>
          <cell r="I267">
            <v>0</v>
          </cell>
          <cell r="J267">
            <v>104.62</v>
          </cell>
          <cell r="K267">
            <v>0</v>
          </cell>
          <cell r="L267">
            <v>17671.840000000007</v>
          </cell>
        </row>
        <row r="268">
          <cell r="D268">
            <v>6780</v>
          </cell>
          <cell r="F268">
            <v>3.964</v>
          </cell>
          <cell r="G268">
            <v>20</v>
          </cell>
          <cell r="H268">
            <v>20</v>
          </cell>
          <cell r="I268">
            <v>0</v>
          </cell>
          <cell r="J268">
            <v>77.56</v>
          </cell>
          <cell r="K268">
            <v>0</v>
          </cell>
          <cell r="L268">
            <v>17749.400000000009</v>
          </cell>
        </row>
        <row r="269">
          <cell r="D269">
            <v>6800</v>
          </cell>
          <cell r="F269">
            <v>5.423</v>
          </cell>
          <cell r="G269">
            <v>20</v>
          </cell>
          <cell r="H269">
            <v>20</v>
          </cell>
          <cell r="I269">
            <v>0</v>
          </cell>
          <cell r="J269">
            <v>93.87</v>
          </cell>
          <cell r="K269">
            <v>0</v>
          </cell>
          <cell r="L269">
            <v>17843.270000000008</v>
          </cell>
        </row>
        <row r="270">
          <cell r="D270">
            <v>6820</v>
          </cell>
          <cell r="F270">
            <v>6.12</v>
          </cell>
          <cell r="G270">
            <v>20</v>
          </cell>
          <cell r="H270">
            <v>20</v>
          </cell>
          <cell r="I270">
            <v>0</v>
          </cell>
          <cell r="J270">
            <v>115.43</v>
          </cell>
          <cell r="K270">
            <v>0</v>
          </cell>
          <cell r="L270">
            <v>17958.700000000008</v>
          </cell>
        </row>
        <row r="271">
          <cell r="D271">
            <v>6840</v>
          </cell>
          <cell r="F271">
            <v>5.7290000000000001</v>
          </cell>
          <cell r="G271">
            <v>20</v>
          </cell>
          <cell r="H271">
            <v>20</v>
          </cell>
          <cell r="I271">
            <v>0</v>
          </cell>
          <cell r="J271">
            <v>118.49</v>
          </cell>
          <cell r="K271">
            <v>0</v>
          </cell>
          <cell r="L271">
            <v>18077.19000000001</v>
          </cell>
        </row>
        <row r="272">
          <cell r="D272">
            <v>6860</v>
          </cell>
          <cell r="F272">
            <v>8.4480000000000004</v>
          </cell>
          <cell r="G272">
            <v>20</v>
          </cell>
          <cell r="H272">
            <v>20</v>
          </cell>
          <cell r="I272">
            <v>0</v>
          </cell>
          <cell r="J272">
            <v>141.77000000000001</v>
          </cell>
          <cell r="K272">
            <v>0</v>
          </cell>
          <cell r="L272">
            <v>18218.96000000001</v>
          </cell>
        </row>
        <row r="273">
          <cell r="D273">
            <v>6880</v>
          </cell>
          <cell r="F273">
            <v>5.5419999999999998</v>
          </cell>
          <cell r="G273">
            <v>20</v>
          </cell>
          <cell r="H273">
            <v>20</v>
          </cell>
          <cell r="I273">
            <v>0</v>
          </cell>
          <cell r="J273">
            <v>139.9</v>
          </cell>
          <cell r="K273">
            <v>0</v>
          </cell>
          <cell r="L273">
            <v>18358.860000000011</v>
          </cell>
        </row>
        <row r="274">
          <cell r="D274">
            <v>6900</v>
          </cell>
          <cell r="F274">
            <v>4.6139999999999999</v>
          </cell>
          <cell r="G274">
            <v>20</v>
          </cell>
          <cell r="H274">
            <v>20</v>
          </cell>
          <cell r="I274">
            <v>0</v>
          </cell>
          <cell r="J274">
            <v>101.56</v>
          </cell>
          <cell r="K274">
            <v>0</v>
          </cell>
          <cell r="L274">
            <v>18460.420000000013</v>
          </cell>
        </row>
        <row r="275">
          <cell r="D275">
            <v>6920</v>
          </cell>
          <cell r="F275">
            <v>4.3890000000000002</v>
          </cell>
          <cell r="G275">
            <v>20</v>
          </cell>
          <cell r="H275">
            <v>20</v>
          </cell>
          <cell r="I275">
            <v>0</v>
          </cell>
          <cell r="J275">
            <v>90.03</v>
          </cell>
          <cell r="K275">
            <v>0</v>
          </cell>
          <cell r="L275">
            <v>18550.450000000012</v>
          </cell>
        </row>
        <row r="276">
          <cell r="D276">
            <v>6940</v>
          </cell>
          <cell r="F276">
            <v>4.6929999999999996</v>
          </cell>
          <cell r="G276">
            <v>20</v>
          </cell>
          <cell r="H276">
            <v>20</v>
          </cell>
          <cell r="I276">
            <v>0</v>
          </cell>
          <cell r="J276">
            <v>90.82</v>
          </cell>
          <cell r="K276">
            <v>0</v>
          </cell>
          <cell r="L276">
            <v>18641.270000000011</v>
          </cell>
        </row>
        <row r="277">
          <cell r="D277">
            <v>6960</v>
          </cell>
          <cell r="F277">
            <v>4.3579999999999997</v>
          </cell>
          <cell r="G277">
            <v>20</v>
          </cell>
          <cell r="H277">
            <v>20</v>
          </cell>
          <cell r="I277">
            <v>0</v>
          </cell>
          <cell r="J277">
            <v>90.51</v>
          </cell>
          <cell r="K277">
            <v>0</v>
          </cell>
          <cell r="L277">
            <v>18731.78000000001</v>
          </cell>
        </row>
        <row r="278">
          <cell r="D278">
            <v>6980</v>
          </cell>
          <cell r="F278">
            <v>4.0449999999999999</v>
          </cell>
          <cell r="G278">
            <v>20</v>
          </cell>
          <cell r="H278">
            <v>20</v>
          </cell>
          <cell r="I278">
            <v>0</v>
          </cell>
          <cell r="J278">
            <v>84.03</v>
          </cell>
          <cell r="K278">
            <v>0</v>
          </cell>
          <cell r="L278">
            <v>18815.810000000009</v>
          </cell>
        </row>
        <row r="279">
          <cell r="D279">
            <v>7000</v>
          </cell>
          <cell r="F279">
            <v>4.7949999999999999</v>
          </cell>
          <cell r="G279">
            <v>20</v>
          </cell>
          <cell r="H279">
            <v>20</v>
          </cell>
          <cell r="I279">
            <v>0</v>
          </cell>
          <cell r="J279">
            <v>88.4</v>
          </cell>
          <cell r="K279">
            <v>0</v>
          </cell>
          <cell r="L279">
            <v>18904.21000000001</v>
          </cell>
        </row>
        <row r="280">
          <cell r="D280">
            <v>7020</v>
          </cell>
          <cell r="F280">
            <v>5.766</v>
          </cell>
          <cell r="G280">
            <v>20</v>
          </cell>
          <cell r="H280">
            <v>20</v>
          </cell>
          <cell r="I280">
            <v>0</v>
          </cell>
          <cell r="J280">
            <v>105.61</v>
          </cell>
          <cell r="K280">
            <v>0</v>
          </cell>
          <cell r="L280">
            <v>19009.820000000011</v>
          </cell>
        </row>
        <row r="281">
          <cell r="D281">
            <v>7040</v>
          </cell>
          <cell r="F281">
            <v>6.49</v>
          </cell>
          <cell r="G281">
            <v>20</v>
          </cell>
          <cell r="H281">
            <v>20</v>
          </cell>
          <cell r="I281">
            <v>0</v>
          </cell>
          <cell r="J281">
            <v>122.56</v>
          </cell>
          <cell r="K281">
            <v>0</v>
          </cell>
          <cell r="L281">
            <v>19132.380000000012</v>
          </cell>
        </row>
        <row r="282">
          <cell r="D282">
            <v>7060</v>
          </cell>
          <cell r="F282">
            <v>6.585</v>
          </cell>
          <cell r="G282">
            <v>20</v>
          </cell>
          <cell r="H282">
            <v>20</v>
          </cell>
          <cell r="I282">
            <v>0</v>
          </cell>
          <cell r="J282">
            <v>130.75</v>
          </cell>
          <cell r="K282">
            <v>0</v>
          </cell>
          <cell r="L282">
            <v>19263.130000000012</v>
          </cell>
        </row>
        <row r="283">
          <cell r="D283">
            <v>7080</v>
          </cell>
          <cell r="F283">
            <v>5.2290000000000001</v>
          </cell>
          <cell r="G283">
            <v>20</v>
          </cell>
          <cell r="H283">
            <v>20</v>
          </cell>
          <cell r="I283">
            <v>0</v>
          </cell>
          <cell r="J283">
            <v>118.14</v>
          </cell>
          <cell r="K283">
            <v>0</v>
          </cell>
          <cell r="L283">
            <v>19381.270000000011</v>
          </cell>
        </row>
        <row r="284">
          <cell r="D284">
            <v>7100</v>
          </cell>
          <cell r="F284">
            <v>7.15</v>
          </cell>
          <cell r="G284">
            <v>20</v>
          </cell>
          <cell r="H284">
            <v>20</v>
          </cell>
          <cell r="I284">
            <v>0</v>
          </cell>
          <cell r="J284">
            <v>123.79</v>
          </cell>
          <cell r="K284">
            <v>0</v>
          </cell>
          <cell r="L284">
            <v>19505.060000000012</v>
          </cell>
        </row>
        <row r="285">
          <cell r="D285">
            <v>7120</v>
          </cell>
          <cell r="F285">
            <v>7.3730000000000002</v>
          </cell>
          <cell r="G285">
            <v>20</v>
          </cell>
          <cell r="H285">
            <v>20</v>
          </cell>
          <cell r="I285">
            <v>0</v>
          </cell>
          <cell r="J285">
            <v>145.22999999999999</v>
          </cell>
          <cell r="K285">
            <v>0</v>
          </cell>
          <cell r="L285">
            <v>19650.290000000012</v>
          </cell>
        </row>
        <row r="286">
          <cell r="D286">
            <v>7140</v>
          </cell>
          <cell r="F286">
            <v>8.1959999999999997</v>
          </cell>
          <cell r="G286">
            <v>20</v>
          </cell>
          <cell r="H286">
            <v>20</v>
          </cell>
          <cell r="I286">
            <v>0</v>
          </cell>
          <cell r="J286">
            <v>155.69</v>
          </cell>
          <cell r="K286">
            <v>0</v>
          </cell>
          <cell r="L286">
            <v>19805.98000000001</v>
          </cell>
        </row>
        <row r="287">
          <cell r="D287">
            <v>7160</v>
          </cell>
          <cell r="F287">
            <v>7.3490000000000002</v>
          </cell>
          <cell r="G287">
            <v>20</v>
          </cell>
          <cell r="H287">
            <v>20</v>
          </cell>
          <cell r="I287">
            <v>0</v>
          </cell>
          <cell r="J287">
            <v>155.44999999999999</v>
          </cell>
          <cell r="K287">
            <v>0</v>
          </cell>
          <cell r="L287">
            <v>19961.430000000011</v>
          </cell>
        </row>
        <row r="288">
          <cell r="D288">
            <v>7180</v>
          </cell>
          <cell r="F288">
            <v>7.1669999999999998</v>
          </cell>
          <cell r="G288">
            <v>20</v>
          </cell>
          <cell r="H288">
            <v>20</v>
          </cell>
          <cell r="I288">
            <v>0</v>
          </cell>
          <cell r="J288">
            <v>145.16</v>
          </cell>
          <cell r="K288">
            <v>0</v>
          </cell>
          <cell r="L288">
            <v>20106.590000000011</v>
          </cell>
        </row>
        <row r="289">
          <cell r="D289">
            <v>7200</v>
          </cell>
          <cell r="F289">
            <v>5.0430000000000001</v>
          </cell>
          <cell r="G289">
            <v>20</v>
          </cell>
          <cell r="H289">
            <v>20</v>
          </cell>
          <cell r="I289">
            <v>0</v>
          </cell>
          <cell r="J289">
            <v>122.1</v>
          </cell>
          <cell r="K289">
            <v>0</v>
          </cell>
          <cell r="L289">
            <v>20228.69000000001</v>
          </cell>
        </row>
        <row r="290">
          <cell r="D290">
            <v>7220</v>
          </cell>
          <cell r="F290">
            <v>3.964</v>
          </cell>
          <cell r="G290">
            <v>20</v>
          </cell>
          <cell r="H290">
            <v>20</v>
          </cell>
          <cell r="I290">
            <v>0</v>
          </cell>
          <cell r="J290">
            <v>90.07</v>
          </cell>
          <cell r="K290">
            <v>0</v>
          </cell>
          <cell r="L290">
            <v>20318.760000000009</v>
          </cell>
        </row>
        <row r="291">
          <cell r="D291">
            <v>7240</v>
          </cell>
          <cell r="F291">
            <v>6.3739999999999997</v>
          </cell>
          <cell r="G291">
            <v>20</v>
          </cell>
          <cell r="H291">
            <v>20</v>
          </cell>
          <cell r="I291">
            <v>0</v>
          </cell>
          <cell r="J291">
            <v>103.38</v>
          </cell>
          <cell r="K291">
            <v>0</v>
          </cell>
          <cell r="L291">
            <v>20422.14000000001</v>
          </cell>
        </row>
        <row r="292">
          <cell r="D292">
            <v>7260</v>
          </cell>
          <cell r="F292">
            <v>7.702</v>
          </cell>
          <cell r="G292">
            <v>20</v>
          </cell>
          <cell r="H292">
            <v>20</v>
          </cell>
          <cell r="I292">
            <v>0</v>
          </cell>
          <cell r="J292">
            <v>140.76</v>
          </cell>
          <cell r="K292">
            <v>0</v>
          </cell>
          <cell r="L292">
            <v>20562.900000000009</v>
          </cell>
        </row>
        <row r="293">
          <cell r="D293">
            <v>7280</v>
          </cell>
          <cell r="F293">
            <v>7.4260000000000002</v>
          </cell>
          <cell r="G293">
            <v>20</v>
          </cell>
          <cell r="H293">
            <v>20</v>
          </cell>
          <cell r="I293">
            <v>0</v>
          </cell>
          <cell r="J293">
            <v>151.28</v>
          </cell>
          <cell r="K293">
            <v>0</v>
          </cell>
          <cell r="L293">
            <v>20714.180000000008</v>
          </cell>
        </row>
        <row r="294">
          <cell r="D294">
            <v>7300</v>
          </cell>
          <cell r="F294">
            <v>8.093</v>
          </cell>
          <cell r="G294">
            <v>20</v>
          </cell>
          <cell r="H294">
            <v>20</v>
          </cell>
          <cell r="I294">
            <v>0</v>
          </cell>
          <cell r="J294">
            <v>155.19</v>
          </cell>
          <cell r="K294">
            <v>0</v>
          </cell>
          <cell r="L294">
            <v>20869.370000000006</v>
          </cell>
        </row>
        <row r="295">
          <cell r="D295">
            <v>7320</v>
          </cell>
          <cell r="F295">
            <v>7.0510000000000002</v>
          </cell>
          <cell r="G295">
            <v>20</v>
          </cell>
          <cell r="H295">
            <v>20</v>
          </cell>
          <cell r="I295">
            <v>0</v>
          </cell>
          <cell r="J295">
            <v>151.44</v>
          </cell>
          <cell r="K295">
            <v>0</v>
          </cell>
          <cell r="L295">
            <v>21020.810000000005</v>
          </cell>
        </row>
        <row r="296">
          <cell r="D296">
            <v>7340</v>
          </cell>
          <cell r="F296">
            <v>5.7889999999999997</v>
          </cell>
          <cell r="G296">
            <v>20</v>
          </cell>
          <cell r="H296">
            <v>20</v>
          </cell>
          <cell r="I296">
            <v>0</v>
          </cell>
          <cell r="J296">
            <v>128.4</v>
          </cell>
          <cell r="K296">
            <v>0</v>
          </cell>
          <cell r="L296">
            <v>21149.210000000006</v>
          </cell>
        </row>
        <row r="297">
          <cell r="D297">
            <v>7360</v>
          </cell>
          <cell r="F297">
            <v>6.0910000000000002</v>
          </cell>
          <cell r="G297">
            <v>20</v>
          </cell>
          <cell r="H297">
            <v>20</v>
          </cell>
          <cell r="I297">
            <v>0</v>
          </cell>
          <cell r="J297">
            <v>118.8</v>
          </cell>
          <cell r="K297">
            <v>0</v>
          </cell>
          <cell r="L297">
            <v>21268.010000000006</v>
          </cell>
        </row>
        <row r="298">
          <cell r="D298">
            <v>7380</v>
          </cell>
          <cell r="F298">
            <v>5.9329999999999998</v>
          </cell>
          <cell r="G298">
            <v>20</v>
          </cell>
          <cell r="H298">
            <v>20</v>
          </cell>
          <cell r="I298">
            <v>0</v>
          </cell>
          <cell r="J298">
            <v>120.24</v>
          </cell>
          <cell r="K298">
            <v>0</v>
          </cell>
          <cell r="L298">
            <v>21388.250000000007</v>
          </cell>
        </row>
        <row r="299">
          <cell r="D299">
            <v>7400</v>
          </cell>
          <cell r="F299">
            <v>5.4950000000000001</v>
          </cell>
          <cell r="G299">
            <v>20</v>
          </cell>
          <cell r="H299">
            <v>20</v>
          </cell>
          <cell r="I299">
            <v>0</v>
          </cell>
          <cell r="J299">
            <v>114.28</v>
          </cell>
          <cell r="K299">
            <v>0</v>
          </cell>
          <cell r="L299">
            <v>21502.530000000006</v>
          </cell>
        </row>
        <row r="300">
          <cell r="D300">
            <v>7420</v>
          </cell>
          <cell r="F300">
            <v>5.1189999999999998</v>
          </cell>
          <cell r="G300">
            <v>20</v>
          </cell>
          <cell r="H300">
            <v>20</v>
          </cell>
          <cell r="I300">
            <v>0</v>
          </cell>
          <cell r="J300">
            <v>106.14</v>
          </cell>
          <cell r="K300">
            <v>0</v>
          </cell>
          <cell r="L300">
            <v>21608.670000000006</v>
          </cell>
        </row>
        <row r="301">
          <cell r="D301">
            <v>7440</v>
          </cell>
          <cell r="F301">
            <v>5.0410000000000004</v>
          </cell>
          <cell r="G301">
            <v>20</v>
          </cell>
          <cell r="H301">
            <v>20</v>
          </cell>
          <cell r="I301">
            <v>0</v>
          </cell>
          <cell r="J301">
            <v>101.6</v>
          </cell>
          <cell r="K301">
            <v>0</v>
          </cell>
          <cell r="L301">
            <v>21710.270000000004</v>
          </cell>
        </row>
        <row r="302">
          <cell r="D302">
            <v>7460</v>
          </cell>
          <cell r="F302">
            <v>4.9269999999999996</v>
          </cell>
          <cell r="G302">
            <v>20</v>
          </cell>
          <cell r="H302">
            <v>20</v>
          </cell>
          <cell r="I302">
            <v>0</v>
          </cell>
          <cell r="J302">
            <v>99.68</v>
          </cell>
          <cell r="K302">
            <v>0</v>
          </cell>
          <cell r="L302">
            <v>21809.950000000004</v>
          </cell>
        </row>
        <row r="303">
          <cell r="D303">
            <v>7480</v>
          </cell>
          <cell r="F303">
            <v>5.0960000000000001</v>
          </cell>
          <cell r="G303">
            <v>20</v>
          </cell>
          <cell r="H303">
            <v>20</v>
          </cell>
          <cell r="I303">
            <v>0</v>
          </cell>
          <cell r="J303">
            <v>100.23</v>
          </cell>
          <cell r="K303">
            <v>0</v>
          </cell>
          <cell r="L303">
            <v>21910.180000000004</v>
          </cell>
        </row>
        <row r="304">
          <cell r="D304">
            <v>7500</v>
          </cell>
          <cell r="F304">
            <v>5.0199999999999996</v>
          </cell>
          <cell r="G304">
            <v>20</v>
          </cell>
          <cell r="H304">
            <v>20</v>
          </cell>
          <cell r="I304">
            <v>0</v>
          </cell>
          <cell r="J304">
            <v>101.16</v>
          </cell>
          <cell r="K304">
            <v>0</v>
          </cell>
          <cell r="L304">
            <v>22011.340000000004</v>
          </cell>
        </row>
        <row r="305">
          <cell r="D305">
            <v>7520</v>
          </cell>
          <cell r="F305">
            <v>6.0789999999999997</v>
          </cell>
          <cell r="G305">
            <v>20</v>
          </cell>
          <cell r="H305">
            <v>20</v>
          </cell>
          <cell r="I305">
            <v>0</v>
          </cell>
          <cell r="J305">
            <v>110.99</v>
          </cell>
          <cell r="K305">
            <v>0</v>
          </cell>
          <cell r="L305">
            <v>22122.330000000005</v>
          </cell>
        </row>
        <row r="306">
          <cell r="D306">
            <v>7540</v>
          </cell>
          <cell r="F306">
            <v>5.0430000000000001</v>
          </cell>
          <cell r="G306">
            <v>20</v>
          </cell>
          <cell r="H306">
            <v>20</v>
          </cell>
          <cell r="I306">
            <v>0</v>
          </cell>
          <cell r="J306">
            <v>111.22</v>
          </cell>
          <cell r="K306">
            <v>0</v>
          </cell>
          <cell r="L306">
            <v>22233.550000000007</v>
          </cell>
        </row>
        <row r="307">
          <cell r="D307">
            <v>7560</v>
          </cell>
          <cell r="F307">
            <v>4.7629999999999999</v>
          </cell>
          <cell r="G307">
            <v>20</v>
          </cell>
          <cell r="H307">
            <v>20</v>
          </cell>
          <cell r="I307">
            <v>0</v>
          </cell>
          <cell r="J307">
            <v>98.06</v>
          </cell>
          <cell r="K307">
            <v>0</v>
          </cell>
          <cell r="L307">
            <v>22331.610000000008</v>
          </cell>
        </row>
        <row r="308">
          <cell r="D308">
            <v>7580</v>
          </cell>
          <cell r="F308">
            <v>4.53</v>
          </cell>
          <cell r="G308">
            <v>20</v>
          </cell>
          <cell r="H308">
            <v>20</v>
          </cell>
          <cell r="I308">
            <v>0</v>
          </cell>
          <cell r="J308">
            <v>92.93</v>
          </cell>
          <cell r="K308">
            <v>0</v>
          </cell>
          <cell r="L308">
            <v>22424.540000000008</v>
          </cell>
        </row>
        <row r="309">
          <cell r="D309">
            <v>7600</v>
          </cell>
          <cell r="F309">
            <v>4.2249999999999996</v>
          </cell>
          <cell r="G309">
            <v>20</v>
          </cell>
          <cell r="H309">
            <v>20</v>
          </cell>
          <cell r="I309">
            <v>0</v>
          </cell>
          <cell r="J309">
            <v>87.55</v>
          </cell>
          <cell r="K309">
            <v>0</v>
          </cell>
          <cell r="L309">
            <v>22512.090000000007</v>
          </cell>
        </row>
        <row r="310">
          <cell r="D310">
            <v>7620</v>
          </cell>
          <cell r="F310">
            <v>3.609</v>
          </cell>
          <cell r="G310">
            <v>20</v>
          </cell>
          <cell r="H310">
            <v>20</v>
          </cell>
          <cell r="I310">
            <v>0</v>
          </cell>
          <cell r="J310">
            <v>78.34</v>
          </cell>
          <cell r="K310">
            <v>0</v>
          </cell>
          <cell r="L310">
            <v>22590.430000000008</v>
          </cell>
        </row>
        <row r="311">
          <cell r="D311">
            <v>7640</v>
          </cell>
          <cell r="F311">
            <v>3.6429999999999998</v>
          </cell>
          <cell r="G311">
            <v>20</v>
          </cell>
          <cell r="H311">
            <v>20</v>
          </cell>
          <cell r="I311">
            <v>0</v>
          </cell>
          <cell r="J311">
            <v>72.52</v>
          </cell>
          <cell r="K311">
            <v>0</v>
          </cell>
          <cell r="L311">
            <v>22662.950000000008</v>
          </cell>
        </row>
        <row r="312">
          <cell r="D312">
            <v>7660</v>
          </cell>
          <cell r="F312">
            <v>4.0279999999999996</v>
          </cell>
          <cell r="G312">
            <v>20</v>
          </cell>
          <cell r="H312">
            <v>20</v>
          </cell>
          <cell r="I312">
            <v>0</v>
          </cell>
          <cell r="J312">
            <v>76.709999999999994</v>
          </cell>
          <cell r="K312">
            <v>0</v>
          </cell>
          <cell r="L312">
            <v>22739.660000000007</v>
          </cell>
        </row>
        <row r="313">
          <cell r="D313">
            <v>7680</v>
          </cell>
          <cell r="F313">
            <v>3.9390000000000001</v>
          </cell>
          <cell r="G313">
            <v>20</v>
          </cell>
          <cell r="H313">
            <v>20</v>
          </cell>
          <cell r="I313">
            <v>0</v>
          </cell>
          <cell r="J313">
            <v>79.67</v>
          </cell>
          <cell r="K313">
            <v>0</v>
          </cell>
          <cell r="L313">
            <v>22819.330000000005</v>
          </cell>
        </row>
        <row r="314">
          <cell r="D314">
            <v>7700</v>
          </cell>
          <cell r="F314">
            <v>4.4020000000000001</v>
          </cell>
          <cell r="G314">
            <v>20</v>
          </cell>
          <cell r="H314">
            <v>20</v>
          </cell>
          <cell r="I314">
            <v>0</v>
          </cell>
          <cell r="J314">
            <v>83.41</v>
          </cell>
          <cell r="K314">
            <v>0</v>
          </cell>
          <cell r="L314">
            <v>22902.740000000005</v>
          </cell>
        </row>
        <row r="315">
          <cell r="D315">
            <v>7720</v>
          </cell>
          <cell r="F315">
            <v>4.7359999999999998</v>
          </cell>
          <cell r="G315">
            <v>20</v>
          </cell>
          <cell r="H315">
            <v>20</v>
          </cell>
          <cell r="I315">
            <v>0</v>
          </cell>
          <cell r="J315">
            <v>91.38</v>
          </cell>
          <cell r="K315">
            <v>0</v>
          </cell>
          <cell r="L315">
            <v>22994.120000000006</v>
          </cell>
        </row>
        <row r="316">
          <cell r="D316">
            <v>7740</v>
          </cell>
          <cell r="F316">
            <v>4.8010000000000002</v>
          </cell>
          <cell r="G316">
            <v>20</v>
          </cell>
          <cell r="H316">
            <v>20</v>
          </cell>
          <cell r="I316">
            <v>0</v>
          </cell>
          <cell r="J316">
            <v>95.37</v>
          </cell>
          <cell r="K316">
            <v>0</v>
          </cell>
          <cell r="L316">
            <v>23089.490000000005</v>
          </cell>
        </row>
        <row r="317">
          <cell r="D317">
            <v>7760</v>
          </cell>
          <cell r="F317">
            <v>5.5919999999999996</v>
          </cell>
          <cell r="G317">
            <v>20</v>
          </cell>
          <cell r="H317">
            <v>20</v>
          </cell>
          <cell r="I317">
            <v>0</v>
          </cell>
          <cell r="J317">
            <v>103.93</v>
          </cell>
          <cell r="K317">
            <v>0</v>
          </cell>
          <cell r="L317">
            <v>23193.420000000006</v>
          </cell>
        </row>
        <row r="318">
          <cell r="D318">
            <v>7780</v>
          </cell>
          <cell r="F318">
            <v>4.5650000000000004</v>
          </cell>
          <cell r="G318">
            <v>20</v>
          </cell>
          <cell r="H318">
            <v>20</v>
          </cell>
          <cell r="I318">
            <v>0</v>
          </cell>
          <cell r="J318">
            <v>101.57</v>
          </cell>
          <cell r="K318">
            <v>0</v>
          </cell>
          <cell r="L318">
            <v>23294.990000000005</v>
          </cell>
        </row>
        <row r="319">
          <cell r="D319">
            <v>7800</v>
          </cell>
          <cell r="F319">
            <v>4.5869999999999997</v>
          </cell>
          <cell r="G319">
            <v>20</v>
          </cell>
          <cell r="H319">
            <v>20</v>
          </cell>
          <cell r="I319">
            <v>0</v>
          </cell>
          <cell r="J319">
            <v>91.52</v>
          </cell>
          <cell r="K319">
            <v>0</v>
          </cell>
          <cell r="L319">
            <v>23386.510000000006</v>
          </cell>
        </row>
        <row r="320">
          <cell r="D320">
            <v>7820</v>
          </cell>
          <cell r="F320">
            <v>5.1210000000000004</v>
          </cell>
          <cell r="G320">
            <v>20</v>
          </cell>
          <cell r="H320">
            <v>20</v>
          </cell>
          <cell r="I320">
            <v>0</v>
          </cell>
          <cell r="J320">
            <v>97.08</v>
          </cell>
          <cell r="K320">
            <v>0</v>
          </cell>
          <cell r="L320">
            <v>23483.590000000007</v>
          </cell>
        </row>
        <row r="321">
          <cell r="D321">
            <v>7840</v>
          </cell>
          <cell r="F321">
            <v>5.1529999999999996</v>
          </cell>
          <cell r="G321">
            <v>20</v>
          </cell>
          <cell r="H321">
            <v>20</v>
          </cell>
          <cell r="I321">
            <v>0</v>
          </cell>
          <cell r="J321">
            <v>102.74</v>
          </cell>
          <cell r="K321">
            <v>0</v>
          </cell>
          <cell r="L321">
            <v>23586.330000000009</v>
          </cell>
        </row>
        <row r="322">
          <cell r="D322">
            <v>7860</v>
          </cell>
          <cell r="F322">
            <v>7.3120000000000003</v>
          </cell>
          <cell r="G322">
            <v>20</v>
          </cell>
          <cell r="H322">
            <v>20</v>
          </cell>
          <cell r="I322">
            <v>0</v>
          </cell>
          <cell r="J322">
            <v>124.65</v>
          </cell>
          <cell r="K322">
            <v>0</v>
          </cell>
          <cell r="L322">
            <v>23710.98000000001</v>
          </cell>
        </row>
        <row r="323">
          <cell r="D323">
            <v>7880</v>
          </cell>
          <cell r="F323">
            <v>5.6139999999999999</v>
          </cell>
          <cell r="G323">
            <v>20</v>
          </cell>
          <cell r="H323">
            <v>20</v>
          </cell>
          <cell r="I323">
            <v>0</v>
          </cell>
          <cell r="J323">
            <v>129.26</v>
          </cell>
          <cell r="K323">
            <v>0</v>
          </cell>
          <cell r="L323">
            <v>23840.240000000009</v>
          </cell>
        </row>
        <row r="324">
          <cell r="D324">
            <v>7900</v>
          </cell>
          <cell r="F324">
            <v>2.0110000000000001</v>
          </cell>
          <cell r="G324">
            <v>20</v>
          </cell>
          <cell r="H324">
            <v>20</v>
          </cell>
          <cell r="I324">
            <v>0</v>
          </cell>
          <cell r="J324">
            <v>76.25</v>
          </cell>
          <cell r="K324">
            <v>0</v>
          </cell>
          <cell r="L324">
            <v>23916.490000000009</v>
          </cell>
        </row>
        <row r="325">
          <cell r="D325">
            <v>7920</v>
          </cell>
          <cell r="F325">
            <v>0.77700000000000002</v>
          </cell>
          <cell r="G325">
            <v>20</v>
          </cell>
          <cell r="H325">
            <v>20</v>
          </cell>
          <cell r="I325">
            <v>0</v>
          </cell>
          <cell r="J325">
            <v>27.88</v>
          </cell>
          <cell r="K325">
            <v>0</v>
          </cell>
          <cell r="L325">
            <v>23944.37000000001</v>
          </cell>
        </row>
        <row r="326">
          <cell r="D326">
            <v>7940</v>
          </cell>
          <cell r="F326">
            <v>2.2709999999999999</v>
          </cell>
          <cell r="G326">
            <v>20</v>
          </cell>
          <cell r="H326">
            <v>20</v>
          </cell>
          <cell r="I326">
            <v>0</v>
          </cell>
          <cell r="J326">
            <v>30.48</v>
          </cell>
          <cell r="K326">
            <v>0</v>
          </cell>
          <cell r="L326">
            <v>23974.850000000009</v>
          </cell>
        </row>
        <row r="327">
          <cell r="D327">
            <v>7960</v>
          </cell>
          <cell r="F327">
            <v>5.0960000000000001</v>
          </cell>
          <cell r="G327">
            <v>20</v>
          </cell>
          <cell r="H327">
            <v>20</v>
          </cell>
          <cell r="I327">
            <v>0</v>
          </cell>
          <cell r="J327">
            <v>73.67</v>
          </cell>
          <cell r="K327">
            <v>0</v>
          </cell>
          <cell r="L327">
            <v>24048.520000000008</v>
          </cell>
        </row>
        <row r="328">
          <cell r="D328">
            <v>7980</v>
          </cell>
          <cell r="F328">
            <v>5.64</v>
          </cell>
          <cell r="G328">
            <v>20</v>
          </cell>
          <cell r="H328">
            <v>20</v>
          </cell>
          <cell r="I328">
            <v>0</v>
          </cell>
          <cell r="J328">
            <v>107.36</v>
          </cell>
          <cell r="K328">
            <v>0</v>
          </cell>
          <cell r="L328">
            <v>24155.880000000008</v>
          </cell>
        </row>
        <row r="329">
          <cell r="D329">
            <v>8000</v>
          </cell>
          <cell r="F329">
            <v>10.711</v>
          </cell>
          <cell r="G329">
            <v>20</v>
          </cell>
          <cell r="H329">
            <v>20</v>
          </cell>
          <cell r="I329">
            <v>0</v>
          </cell>
          <cell r="J329">
            <v>163.51</v>
          </cell>
          <cell r="K329">
            <v>0</v>
          </cell>
          <cell r="L329">
            <v>24319.390000000007</v>
          </cell>
        </row>
        <row r="330">
          <cell r="D330">
            <v>8020</v>
          </cell>
          <cell r="F330">
            <v>11.61</v>
          </cell>
          <cell r="G330">
            <v>20</v>
          </cell>
          <cell r="H330">
            <v>20</v>
          </cell>
          <cell r="I330">
            <v>0</v>
          </cell>
          <cell r="J330">
            <v>223.21</v>
          </cell>
          <cell r="K330">
            <v>0</v>
          </cell>
          <cell r="L330">
            <v>24542.600000000006</v>
          </cell>
        </row>
        <row r="331">
          <cell r="D331">
            <v>8040</v>
          </cell>
          <cell r="F331">
            <v>10.58</v>
          </cell>
          <cell r="G331">
            <v>20</v>
          </cell>
          <cell r="H331">
            <v>20</v>
          </cell>
          <cell r="I331">
            <v>0</v>
          </cell>
          <cell r="J331">
            <v>221.9</v>
          </cell>
          <cell r="K331">
            <v>0</v>
          </cell>
          <cell r="L331">
            <v>24764.500000000007</v>
          </cell>
        </row>
        <row r="332">
          <cell r="D332">
            <v>8060</v>
          </cell>
          <cell r="F332">
            <v>9.0079999999999991</v>
          </cell>
          <cell r="G332">
            <v>20</v>
          </cell>
          <cell r="H332">
            <v>20</v>
          </cell>
          <cell r="I332">
            <v>0</v>
          </cell>
          <cell r="J332">
            <v>195.88</v>
          </cell>
          <cell r="K332">
            <v>0</v>
          </cell>
          <cell r="L332">
            <v>24960.380000000008</v>
          </cell>
        </row>
        <row r="333">
          <cell r="D333">
            <v>8080</v>
          </cell>
          <cell r="F333">
            <v>9.7940000000000005</v>
          </cell>
          <cell r="G333">
            <v>20</v>
          </cell>
          <cell r="H333">
            <v>20</v>
          </cell>
          <cell r="I333">
            <v>0</v>
          </cell>
          <cell r="J333">
            <v>188.02</v>
          </cell>
          <cell r="K333">
            <v>0</v>
          </cell>
          <cell r="L333">
            <v>25148.400000000009</v>
          </cell>
        </row>
        <row r="334">
          <cell r="D334">
            <v>8100</v>
          </cell>
          <cell r="F334">
            <v>9.2080000000000002</v>
          </cell>
          <cell r="G334">
            <v>20</v>
          </cell>
          <cell r="H334">
            <v>20</v>
          </cell>
          <cell r="I334">
            <v>0</v>
          </cell>
          <cell r="J334">
            <v>190.02</v>
          </cell>
          <cell r="K334">
            <v>0</v>
          </cell>
          <cell r="L334">
            <v>25338.420000000009</v>
          </cell>
        </row>
        <row r="335">
          <cell r="D335">
            <v>8120</v>
          </cell>
          <cell r="F335">
            <v>7.7119999999999997</v>
          </cell>
          <cell r="G335">
            <v>20</v>
          </cell>
          <cell r="H335">
            <v>20</v>
          </cell>
          <cell r="I335">
            <v>0</v>
          </cell>
          <cell r="J335">
            <v>169.2</v>
          </cell>
          <cell r="K335">
            <v>0</v>
          </cell>
          <cell r="L335">
            <v>25507.62000000001</v>
          </cell>
        </row>
        <row r="336">
          <cell r="D336">
            <v>8140</v>
          </cell>
          <cell r="F336">
            <v>7.7640000000000002</v>
          </cell>
          <cell r="G336">
            <v>20</v>
          </cell>
          <cell r="H336">
            <v>20</v>
          </cell>
          <cell r="I336">
            <v>0</v>
          </cell>
          <cell r="J336">
            <v>154.76</v>
          </cell>
          <cell r="K336">
            <v>0</v>
          </cell>
          <cell r="L336">
            <v>25662.380000000008</v>
          </cell>
        </row>
        <row r="337">
          <cell r="D337">
            <v>8160</v>
          </cell>
          <cell r="F337">
            <v>9.3219999999999992</v>
          </cell>
          <cell r="G337">
            <v>20</v>
          </cell>
          <cell r="H337">
            <v>20</v>
          </cell>
          <cell r="I337">
            <v>0</v>
          </cell>
          <cell r="J337">
            <v>170.86</v>
          </cell>
          <cell r="K337">
            <v>0</v>
          </cell>
          <cell r="L337">
            <v>25833.240000000009</v>
          </cell>
        </row>
        <row r="338">
          <cell r="D338">
            <v>8180</v>
          </cell>
          <cell r="F338">
            <v>8.7949999999999999</v>
          </cell>
          <cell r="G338">
            <v>20</v>
          </cell>
          <cell r="H338">
            <v>20</v>
          </cell>
          <cell r="I338">
            <v>0</v>
          </cell>
          <cell r="J338">
            <v>181.17</v>
          </cell>
          <cell r="K338">
            <v>0</v>
          </cell>
          <cell r="L338">
            <v>26014.410000000007</v>
          </cell>
        </row>
        <row r="339">
          <cell r="D339">
            <v>8200</v>
          </cell>
          <cell r="F339">
            <v>7.8419999999999996</v>
          </cell>
          <cell r="G339">
            <v>20</v>
          </cell>
          <cell r="H339">
            <v>20</v>
          </cell>
          <cell r="I339">
            <v>0</v>
          </cell>
          <cell r="J339">
            <v>166.37</v>
          </cell>
          <cell r="K339">
            <v>0</v>
          </cell>
          <cell r="L339">
            <v>26180.780000000006</v>
          </cell>
        </row>
        <row r="340">
          <cell r="D340">
            <v>8220</v>
          </cell>
          <cell r="F340">
            <v>9.6850000000000005</v>
          </cell>
          <cell r="G340">
            <v>20</v>
          </cell>
          <cell r="H340">
            <v>20</v>
          </cell>
          <cell r="I340">
            <v>0</v>
          </cell>
          <cell r="J340">
            <v>175.27</v>
          </cell>
          <cell r="K340">
            <v>0</v>
          </cell>
          <cell r="L340">
            <v>26356.050000000007</v>
          </cell>
        </row>
        <row r="341">
          <cell r="D341">
            <v>8240</v>
          </cell>
          <cell r="F341">
            <v>9.6159999999999997</v>
          </cell>
          <cell r="G341">
            <v>20</v>
          </cell>
          <cell r="H341">
            <v>20</v>
          </cell>
          <cell r="I341">
            <v>0</v>
          </cell>
          <cell r="J341">
            <v>193.01</v>
          </cell>
          <cell r="K341">
            <v>0</v>
          </cell>
          <cell r="L341">
            <v>26549.060000000005</v>
          </cell>
        </row>
        <row r="342">
          <cell r="D342">
            <v>8260</v>
          </cell>
          <cell r="F342">
            <v>9.8040000000000003</v>
          </cell>
          <cell r="G342">
            <v>20</v>
          </cell>
          <cell r="H342">
            <v>20</v>
          </cell>
          <cell r="I342">
            <v>0</v>
          </cell>
          <cell r="J342">
            <v>194.2</v>
          </cell>
          <cell r="K342">
            <v>0</v>
          </cell>
          <cell r="L342">
            <v>26743.260000000006</v>
          </cell>
        </row>
        <row r="343">
          <cell r="D343">
            <v>8280</v>
          </cell>
          <cell r="F343">
            <v>8.8559999999999999</v>
          </cell>
          <cell r="G343">
            <v>20</v>
          </cell>
          <cell r="H343">
            <v>20</v>
          </cell>
          <cell r="I343">
            <v>0</v>
          </cell>
          <cell r="J343">
            <v>186.6</v>
          </cell>
          <cell r="K343">
            <v>0</v>
          </cell>
          <cell r="L343">
            <v>26929.860000000004</v>
          </cell>
        </row>
        <row r="344">
          <cell r="D344">
            <v>8300</v>
          </cell>
          <cell r="F344">
            <v>5.4530000000000003</v>
          </cell>
          <cell r="G344">
            <v>20</v>
          </cell>
          <cell r="H344">
            <v>20</v>
          </cell>
          <cell r="I344">
            <v>0</v>
          </cell>
          <cell r="J344">
            <v>143.09</v>
          </cell>
          <cell r="K344">
            <v>0</v>
          </cell>
          <cell r="L344">
            <v>27072.950000000004</v>
          </cell>
        </row>
        <row r="345">
          <cell r="D345">
            <v>8320</v>
          </cell>
          <cell r="F345">
            <v>9.6560000000000006</v>
          </cell>
          <cell r="G345">
            <v>20</v>
          </cell>
          <cell r="H345">
            <v>20</v>
          </cell>
          <cell r="I345">
            <v>0</v>
          </cell>
          <cell r="J345">
            <v>151.09</v>
          </cell>
          <cell r="K345">
            <v>0</v>
          </cell>
          <cell r="L345">
            <v>27224.040000000005</v>
          </cell>
        </row>
        <row r="346">
          <cell r="D346">
            <v>8340</v>
          </cell>
          <cell r="F346">
            <v>11.286</v>
          </cell>
          <cell r="G346">
            <v>20</v>
          </cell>
          <cell r="H346">
            <v>20</v>
          </cell>
          <cell r="I346">
            <v>0</v>
          </cell>
          <cell r="J346">
            <v>209.42</v>
          </cell>
          <cell r="K346">
            <v>0</v>
          </cell>
          <cell r="L346">
            <v>27433.460000000003</v>
          </cell>
        </row>
        <row r="347">
          <cell r="D347">
            <v>8360</v>
          </cell>
          <cell r="F347">
            <v>10.535</v>
          </cell>
          <cell r="G347">
            <v>20</v>
          </cell>
          <cell r="H347">
            <v>20</v>
          </cell>
          <cell r="I347">
            <v>0</v>
          </cell>
          <cell r="J347">
            <v>218.21</v>
          </cell>
          <cell r="K347">
            <v>0</v>
          </cell>
          <cell r="L347">
            <v>27651.670000000002</v>
          </cell>
        </row>
        <row r="348">
          <cell r="D348">
            <v>8380</v>
          </cell>
          <cell r="F348">
            <v>10.907999999999999</v>
          </cell>
          <cell r="G348">
            <v>20</v>
          </cell>
          <cell r="H348">
            <v>20</v>
          </cell>
          <cell r="I348">
            <v>0</v>
          </cell>
          <cell r="J348">
            <v>214.43</v>
          </cell>
          <cell r="K348">
            <v>0</v>
          </cell>
          <cell r="L348">
            <v>27866.100000000002</v>
          </cell>
        </row>
        <row r="349">
          <cell r="D349">
            <v>8400</v>
          </cell>
          <cell r="F349">
            <v>8.6170000000000009</v>
          </cell>
          <cell r="G349">
            <v>20</v>
          </cell>
          <cell r="H349">
            <v>20</v>
          </cell>
          <cell r="I349">
            <v>0</v>
          </cell>
          <cell r="J349">
            <v>195.25</v>
          </cell>
          <cell r="K349">
            <v>0</v>
          </cell>
          <cell r="L349">
            <v>28061.350000000002</v>
          </cell>
        </row>
        <row r="350">
          <cell r="D350">
            <v>8420</v>
          </cell>
          <cell r="F350">
            <v>9.8490000000000002</v>
          </cell>
          <cell r="G350">
            <v>20</v>
          </cell>
          <cell r="H350">
            <v>20</v>
          </cell>
          <cell r="I350">
            <v>0</v>
          </cell>
          <cell r="J350">
            <v>184.66</v>
          </cell>
          <cell r="K350">
            <v>0</v>
          </cell>
          <cell r="L350">
            <v>28246.010000000002</v>
          </cell>
        </row>
        <row r="351">
          <cell r="D351">
            <v>8440</v>
          </cell>
          <cell r="F351">
            <v>9.1050000000000004</v>
          </cell>
          <cell r="G351">
            <v>20</v>
          </cell>
          <cell r="H351">
            <v>20</v>
          </cell>
          <cell r="I351">
            <v>0</v>
          </cell>
          <cell r="J351">
            <v>189.54</v>
          </cell>
          <cell r="K351">
            <v>0</v>
          </cell>
          <cell r="L351">
            <v>28435.550000000003</v>
          </cell>
        </row>
        <row r="352">
          <cell r="D352">
            <v>8460</v>
          </cell>
          <cell r="F352">
            <v>9.6780000000000008</v>
          </cell>
          <cell r="G352">
            <v>20</v>
          </cell>
          <cell r="H352">
            <v>20</v>
          </cell>
          <cell r="I352">
            <v>0</v>
          </cell>
          <cell r="J352">
            <v>187.83</v>
          </cell>
          <cell r="K352">
            <v>0</v>
          </cell>
          <cell r="L352">
            <v>28623.380000000005</v>
          </cell>
        </row>
        <row r="353">
          <cell r="D353">
            <v>8480</v>
          </cell>
          <cell r="F353">
            <v>10.07</v>
          </cell>
          <cell r="G353">
            <v>20</v>
          </cell>
          <cell r="H353">
            <v>20</v>
          </cell>
          <cell r="I353">
            <v>0</v>
          </cell>
          <cell r="J353">
            <v>197.48</v>
          </cell>
          <cell r="K353">
            <v>0</v>
          </cell>
          <cell r="L353">
            <v>28820.860000000004</v>
          </cell>
        </row>
        <row r="354">
          <cell r="D354">
            <v>8500</v>
          </cell>
          <cell r="F354">
            <v>9.9280000000000008</v>
          </cell>
          <cell r="G354">
            <v>20</v>
          </cell>
          <cell r="H354">
            <v>20</v>
          </cell>
          <cell r="I354">
            <v>0</v>
          </cell>
          <cell r="J354">
            <v>199.98</v>
          </cell>
          <cell r="K354">
            <v>0</v>
          </cell>
          <cell r="L354">
            <v>29020.840000000004</v>
          </cell>
        </row>
        <row r="355">
          <cell r="D355">
            <v>8520</v>
          </cell>
          <cell r="F355">
            <v>8.8450000000000006</v>
          </cell>
          <cell r="G355">
            <v>20</v>
          </cell>
          <cell r="H355">
            <v>20</v>
          </cell>
          <cell r="I355">
            <v>0</v>
          </cell>
          <cell r="J355">
            <v>187.73</v>
          </cell>
          <cell r="K355">
            <v>0</v>
          </cell>
          <cell r="L355">
            <v>29208.570000000003</v>
          </cell>
        </row>
        <row r="356">
          <cell r="D356">
            <v>8540</v>
          </cell>
          <cell r="F356">
            <v>9.391</v>
          </cell>
          <cell r="G356">
            <v>20</v>
          </cell>
          <cell r="H356">
            <v>20</v>
          </cell>
          <cell r="I356">
            <v>0</v>
          </cell>
          <cell r="J356">
            <v>182.36</v>
          </cell>
          <cell r="K356">
            <v>0</v>
          </cell>
          <cell r="L356">
            <v>29390.930000000004</v>
          </cell>
        </row>
        <row r="357">
          <cell r="D357">
            <v>8560</v>
          </cell>
          <cell r="F357">
            <v>10.861000000000001</v>
          </cell>
          <cell r="G357">
            <v>20</v>
          </cell>
          <cell r="H357">
            <v>20</v>
          </cell>
          <cell r="I357">
            <v>0</v>
          </cell>
          <cell r="J357">
            <v>202.52</v>
          </cell>
          <cell r="K357">
            <v>0</v>
          </cell>
          <cell r="L357">
            <v>29593.450000000004</v>
          </cell>
        </row>
        <row r="358">
          <cell r="D358">
            <v>8580</v>
          </cell>
          <cell r="F358">
            <v>11.488</v>
          </cell>
          <cell r="G358">
            <v>20</v>
          </cell>
          <cell r="H358">
            <v>20</v>
          </cell>
          <cell r="I358">
            <v>0</v>
          </cell>
          <cell r="J358">
            <v>223.49</v>
          </cell>
          <cell r="K358">
            <v>0</v>
          </cell>
          <cell r="L358">
            <v>29816.940000000006</v>
          </cell>
        </row>
        <row r="359">
          <cell r="D359">
            <v>8600</v>
          </cell>
          <cell r="F359">
            <v>12.054</v>
          </cell>
          <cell r="G359">
            <v>20</v>
          </cell>
          <cell r="H359">
            <v>20</v>
          </cell>
          <cell r="I359">
            <v>0</v>
          </cell>
          <cell r="J359">
            <v>235.42</v>
          </cell>
          <cell r="K359">
            <v>0</v>
          </cell>
          <cell r="L359">
            <v>30052.360000000004</v>
          </cell>
        </row>
        <row r="360">
          <cell r="D360">
            <v>8620</v>
          </cell>
          <cell r="F360">
            <v>11.260999999999999</v>
          </cell>
          <cell r="G360">
            <v>20</v>
          </cell>
          <cell r="H360">
            <v>20</v>
          </cell>
          <cell r="I360">
            <v>0</v>
          </cell>
          <cell r="J360">
            <v>233.15</v>
          </cell>
          <cell r="K360">
            <v>0</v>
          </cell>
          <cell r="L360">
            <v>30285.510000000006</v>
          </cell>
        </row>
        <row r="361">
          <cell r="D361">
            <v>8640</v>
          </cell>
          <cell r="F361">
            <v>10.422000000000001</v>
          </cell>
          <cell r="G361">
            <v>20</v>
          </cell>
          <cell r="H361">
            <v>20</v>
          </cell>
          <cell r="I361">
            <v>0</v>
          </cell>
          <cell r="J361">
            <v>216.83</v>
          </cell>
          <cell r="K361">
            <v>0</v>
          </cell>
          <cell r="L361">
            <v>30502.340000000007</v>
          </cell>
        </row>
        <row r="362">
          <cell r="D362">
            <v>8660</v>
          </cell>
          <cell r="F362">
            <v>10.342000000000001</v>
          </cell>
          <cell r="G362">
            <v>20</v>
          </cell>
          <cell r="H362">
            <v>20</v>
          </cell>
          <cell r="I362">
            <v>0</v>
          </cell>
          <cell r="J362">
            <v>207.64</v>
          </cell>
          <cell r="K362">
            <v>0</v>
          </cell>
          <cell r="L362">
            <v>30709.980000000007</v>
          </cell>
        </row>
        <row r="363">
          <cell r="D363">
            <v>8680</v>
          </cell>
          <cell r="F363">
            <v>10.375</v>
          </cell>
          <cell r="G363">
            <v>20</v>
          </cell>
          <cell r="H363">
            <v>20</v>
          </cell>
          <cell r="I363">
            <v>0</v>
          </cell>
          <cell r="J363">
            <v>207.17</v>
          </cell>
          <cell r="K363">
            <v>0</v>
          </cell>
          <cell r="L363">
            <v>30917.150000000005</v>
          </cell>
        </row>
        <row r="364">
          <cell r="D364">
            <v>8700</v>
          </cell>
          <cell r="F364">
            <v>11.834</v>
          </cell>
          <cell r="G364">
            <v>20</v>
          </cell>
          <cell r="H364">
            <v>20</v>
          </cell>
          <cell r="I364">
            <v>0</v>
          </cell>
          <cell r="J364">
            <v>222.09</v>
          </cell>
          <cell r="K364">
            <v>0</v>
          </cell>
          <cell r="L364">
            <v>31139.240000000005</v>
          </cell>
        </row>
        <row r="365">
          <cell r="D365">
            <v>8720</v>
          </cell>
          <cell r="F365">
            <v>8.7880000000000003</v>
          </cell>
          <cell r="G365">
            <v>20</v>
          </cell>
          <cell r="H365">
            <v>20</v>
          </cell>
          <cell r="I365">
            <v>0</v>
          </cell>
          <cell r="J365">
            <v>206.22</v>
          </cell>
          <cell r="K365">
            <v>0</v>
          </cell>
          <cell r="L365">
            <v>31345.460000000006</v>
          </cell>
        </row>
        <row r="366">
          <cell r="D366">
            <v>8740</v>
          </cell>
          <cell r="F366">
            <v>7.86</v>
          </cell>
          <cell r="G366">
            <v>20</v>
          </cell>
          <cell r="H366">
            <v>20</v>
          </cell>
          <cell r="I366">
            <v>0</v>
          </cell>
          <cell r="J366">
            <v>166.48</v>
          </cell>
          <cell r="K366">
            <v>0</v>
          </cell>
          <cell r="L366">
            <v>31511.940000000006</v>
          </cell>
        </row>
        <row r="367">
          <cell r="D367">
            <v>8760</v>
          </cell>
          <cell r="F367">
            <v>8.2579999999999991</v>
          </cell>
          <cell r="G367">
            <v>20</v>
          </cell>
          <cell r="H367">
            <v>20</v>
          </cell>
          <cell r="I367">
            <v>0</v>
          </cell>
          <cell r="J367">
            <v>161.18</v>
          </cell>
          <cell r="K367">
            <v>0</v>
          </cell>
          <cell r="L367">
            <v>31673.120000000006</v>
          </cell>
        </row>
        <row r="368">
          <cell r="D368">
            <v>8780</v>
          </cell>
          <cell r="F368">
            <v>8.4619999999999997</v>
          </cell>
          <cell r="G368">
            <v>20</v>
          </cell>
          <cell r="H368">
            <v>20</v>
          </cell>
          <cell r="I368">
            <v>0</v>
          </cell>
          <cell r="J368">
            <v>167.2</v>
          </cell>
          <cell r="K368">
            <v>0</v>
          </cell>
          <cell r="L368">
            <v>31840.320000000007</v>
          </cell>
        </row>
        <row r="369">
          <cell r="D369">
            <v>8800</v>
          </cell>
          <cell r="F369">
            <v>10.167999999999999</v>
          </cell>
          <cell r="G369">
            <v>20</v>
          </cell>
          <cell r="H369">
            <v>20</v>
          </cell>
          <cell r="I369">
            <v>0</v>
          </cell>
          <cell r="J369">
            <v>186.3</v>
          </cell>
          <cell r="K369">
            <v>0</v>
          </cell>
          <cell r="L369">
            <v>32026.620000000006</v>
          </cell>
        </row>
        <row r="370">
          <cell r="D370">
            <v>8820</v>
          </cell>
          <cell r="F370">
            <v>10.54</v>
          </cell>
          <cell r="G370">
            <v>20</v>
          </cell>
          <cell r="H370">
            <v>20</v>
          </cell>
          <cell r="I370">
            <v>0</v>
          </cell>
          <cell r="J370">
            <v>207.08</v>
          </cell>
          <cell r="K370">
            <v>0</v>
          </cell>
          <cell r="L370">
            <v>32233.700000000008</v>
          </cell>
        </row>
        <row r="371">
          <cell r="D371">
            <v>8840</v>
          </cell>
          <cell r="F371">
            <v>11.384</v>
          </cell>
          <cell r="G371">
            <v>20</v>
          </cell>
          <cell r="H371">
            <v>20</v>
          </cell>
          <cell r="I371">
            <v>0</v>
          </cell>
          <cell r="J371">
            <v>219.24</v>
          </cell>
          <cell r="K371">
            <v>0</v>
          </cell>
          <cell r="L371">
            <v>32452.94000000001</v>
          </cell>
        </row>
        <row r="372">
          <cell r="D372">
            <v>8860</v>
          </cell>
          <cell r="F372">
            <v>11.032</v>
          </cell>
          <cell r="G372">
            <v>20</v>
          </cell>
          <cell r="H372">
            <v>20</v>
          </cell>
          <cell r="I372">
            <v>0</v>
          </cell>
          <cell r="J372">
            <v>224.16</v>
          </cell>
          <cell r="K372">
            <v>0</v>
          </cell>
          <cell r="L372">
            <v>32677.100000000009</v>
          </cell>
        </row>
        <row r="373">
          <cell r="D373">
            <v>8880</v>
          </cell>
          <cell r="F373">
            <v>10.271000000000001</v>
          </cell>
          <cell r="G373">
            <v>20</v>
          </cell>
          <cell r="H373">
            <v>20</v>
          </cell>
          <cell r="I373">
            <v>0</v>
          </cell>
          <cell r="J373">
            <v>213.03</v>
          </cell>
          <cell r="K373">
            <v>0</v>
          </cell>
          <cell r="L373">
            <v>32890.130000000012</v>
          </cell>
        </row>
        <row r="374">
          <cell r="D374">
            <v>8900</v>
          </cell>
          <cell r="F374">
            <v>9.5869999999999997</v>
          </cell>
          <cell r="G374">
            <v>20</v>
          </cell>
          <cell r="H374">
            <v>20</v>
          </cell>
          <cell r="I374">
            <v>0</v>
          </cell>
          <cell r="J374">
            <v>198.58</v>
          </cell>
          <cell r="K374">
            <v>0</v>
          </cell>
          <cell r="L374">
            <v>33088.710000000014</v>
          </cell>
        </row>
        <row r="375">
          <cell r="D375">
            <v>8920</v>
          </cell>
          <cell r="F375">
            <v>7.9029999999999996</v>
          </cell>
          <cell r="G375">
            <v>20</v>
          </cell>
          <cell r="H375">
            <v>20</v>
          </cell>
          <cell r="I375">
            <v>0</v>
          </cell>
          <cell r="J375">
            <v>174.9</v>
          </cell>
          <cell r="K375">
            <v>0</v>
          </cell>
          <cell r="L375">
            <v>33263.610000000015</v>
          </cell>
        </row>
        <row r="376">
          <cell r="D376">
            <v>8940</v>
          </cell>
          <cell r="F376">
            <v>7.5439999999999996</v>
          </cell>
          <cell r="G376">
            <v>20</v>
          </cell>
          <cell r="H376">
            <v>20</v>
          </cell>
          <cell r="I376">
            <v>0</v>
          </cell>
          <cell r="J376">
            <v>154.47</v>
          </cell>
          <cell r="K376">
            <v>0</v>
          </cell>
          <cell r="L376">
            <v>33418.080000000016</v>
          </cell>
        </row>
        <row r="377">
          <cell r="D377">
            <v>8960</v>
          </cell>
          <cell r="F377">
            <v>8.8719999999999999</v>
          </cell>
          <cell r="G377">
            <v>20</v>
          </cell>
          <cell r="H377">
            <v>20</v>
          </cell>
          <cell r="I377">
            <v>0</v>
          </cell>
          <cell r="J377">
            <v>164.16</v>
          </cell>
          <cell r="K377">
            <v>0</v>
          </cell>
          <cell r="L377">
            <v>33582.24000000002</v>
          </cell>
        </row>
        <row r="378">
          <cell r="D378">
            <v>8980</v>
          </cell>
          <cell r="F378">
            <v>8.8949999999999996</v>
          </cell>
          <cell r="G378">
            <v>20</v>
          </cell>
          <cell r="H378">
            <v>20</v>
          </cell>
          <cell r="I378">
            <v>0</v>
          </cell>
          <cell r="J378">
            <v>177.67</v>
          </cell>
          <cell r="K378">
            <v>0</v>
          </cell>
          <cell r="L378">
            <v>33759.910000000018</v>
          </cell>
        </row>
        <row r="379">
          <cell r="D379">
            <v>9000</v>
          </cell>
          <cell r="F379">
            <v>9.5139999999999993</v>
          </cell>
          <cell r="G379">
            <v>20</v>
          </cell>
          <cell r="H379">
            <v>20</v>
          </cell>
          <cell r="I379">
            <v>0</v>
          </cell>
          <cell r="J379">
            <v>184.09</v>
          </cell>
          <cell r="K379">
            <v>0</v>
          </cell>
          <cell r="L379">
            <v>33944.000000000015</v>
          </cell>
        </row>
        <row r="380">
          <cell r="D380">
            <v>9020</v>
          </cell>
          <cell r="F380">
            <v>10.268000000000001</v>
          </cell>
          <cell r="G380">
            <v>20</v>
          </cell>
          <cell r="H380">
            <v>20</v>
          </cell>
          <cell r="I380">
            <v>0</v>
          </cell>
          <cell r="J380">
            <v>197.82</v>
          </cell>
          <cell r="K380">
            <v>0</v>
          </cell>
          <cell r="L380">
            <v>34141.820000000014</v>
          </cell>
        </row>
        <row r="381">
          <cell r="D381">
            <v>9040</v>
          </cell>
          <cell r="F381">
            <v>11.16</v>
          </cell>
          <cell r="G381">
            <v>20</v>
          </cell>
          <cell r="H381">
            <v>20</v>
          </cell>
          <cell r="I381">
            <v>0</v>
          </cell>
          <cell r="J381">
            <v>214.28</v>
          </cell>
          <cell r="K381">
            <v>0</v>
          </cell>
          <cell r="L381">
            <v>34356.100000000013</v>
          </cell>
        </row>
        <row r="382">
          <cell r="D382">
            <v>9060</v>
          </cell>
          <cell r="F382">
            <v>11.65</v>
          </cell>
          <cell r="G382">
            <v>20</v>
          </cell>
          <cell r="H382">
            <v>20</v>
          </cell>
          <cell r="I382">
            <v>0</v>
          </cell>
          <cell r="J382">
            <v>228.1</v>
          </cell>
          <cell r="K382">
            <v>0</v>
          </cell>
          <cell r="L382">
            <v>34584.200000000012</v>
          </cell>
        </row>
        <row r="383">
          <cell r="D383">
            <v>9080</v>
          </cell>
          <cell r="F383">
            <v>9.3859999999999992</v>
          </cell>
          <cell r="G383">
            <v>20</v>
          </cell>
          <cell r="H383">
            <v>20</v>
          </cell>
          <cell r="I383">
            <v>0</v>
          </cell>
          <cell r="J383">
            <v>210.36</v>
          </cell>
          <cell r="K383">
            <v>0</v>
          </cell>
          <cell r="L383">
            <v>34794.560000000012</v>
          </cell>
        </row>
        <row r="384">
          <cell r="D384">
            <v>9100</v>
          </cell>
          <cell r="F384">
            <v>9.718</v>
          </cell>
          <cell r="G384">
            <v>20</v>
          </cell>
          <cell r="H384">
            <v>20</v>
          </cell>
          <cell r="I384">
            <v>0</v>
          </cell>
          <cell r="J384">
            <v>191.04</v>
          </cell>
          <cell r="K384">
            <v>0</v>
          </cell>
          <cell r="L384">
            <v>34985.600000000013</v>
          </cell>
        </row>
        <row r="385">
          <cell r="D385">
            <v>9120</v>
          </cell>
          <cell r="F385">
            <v>9.6310000000000002</v>
          </cell>
          <cell r="G385">
            <v>20</v>
          </cell>
          <cell r="H385">
            <v>20</v>
          </cell>
          <cell r="I385">
            <v>0</v>
          </cell>
          <cell r="J385">
            <v>193.49</v>
          </cell>
          <cell r="K385">
            <v>0</v>
          </cell>
          <cell r="L385">
            <v>35179.090000000011</v>
          </cell>
        </row>
        <row r="386">
          <cell r="D386">
            <v>9140</v>
          </cell>
          <cell r="F386">
            <v>9.1460000000000008</v>
          </cell>
          <cell r="G386">
            <v>20</v>
          </cell>
          <cell r="H386">
            <v>20</v>
          </cell>
          <cell r="I386">
            <v>0</v>
          </cell>
          <cell r="J386">
            <v>187.77</v>
          </cell>
          <cell r="K386">
            <v>0</v>
          </cell>
          <cell r="L386">
            <v>35366.860000000008</v>
          </cell>
        </row>
        <row r="387">
          <cell r="D387">
            <v>9160</v>
          </cell>
          <cell r="F387">
            <v>8.407</v>
          </cell>
          <cell r="G387">
            <v>20</v>
          </cell>
          <cell r="H387">
            <v>20</v>
          </cell>
          <cell r="I387">
            <v>0</v>
          </cell>
          <cell r="J387">
            <v>175.53</v>
          </cell>
          <cell r="K387">
            <v>0</v>
          </cell>
          <cell r="L387">
            <v>35542.390000000007</v>
          </cell>
        </row>
        <row r="388">
          <cell r="D388">
            <v>9180</v>
          </cell>
          <cell r="F388">
            <v>8.9190000000000005</v>
          </cell>
          <cell r="G388">
            <v>20</v>
          </cell>
          <cell r="H388">
            <v>20</v>
          </cell>
          <cell r="I388">
            <v>0</v>
          </cell>
          <cell r="J388">
            <v>173.26</v>
          </cell>
          <cell r="K388">
            <v>0</v>
          </cell>
          <cell r="L388">
            <v>35715.650000000009</v>
          </cell>
        </row>
        <row r="389">
          <cell r="D389">
            <v>9200</v>
          </cell>
          <cell r="F389">
            <v>8.4730000000000008</v>
          </cell>
          <cell r="G389">
            <v>20</v>
          </cell>
          <cell r="H389">
            <v>20</v>
          </cell>
          <cell r="I389">
            <v>0</v>
          </cell>
          <cell r="J389">
            <v>173.92</v>
          </cell>
          <cell r="K389">
            <v>0</v>
          </cell>
          <cell r="L389">
            <v>35889.570000000007</v>
          </cell>
        </row>
        <row r="390">
          <cell r="D390">
            <v>9220</v>
          </cell>
          <cell r="F390">
            <v>10.339</v>
          </cell>
          <cell r="G390">
            <v>20</v>
          </cell>
          <cell r="H390">
            <v>20</v>
          </cell>
          <cell r="I390">
            <v>0</v>
          </cell>
          <cell r="J390">
            <v>188.12</v>
          </cell>
          <cell r="K390">
            <v>0</v>
          </cell>
          <cell r="L390">
            <v>36077.69000000001</v>
          </cell>
        </row>
        <row r="391">
          <cell r="D391">
            <v>9240</v>
          </cell>
          <cell r="F391">
            <v>8.4819999999999993</v>
          </cell>
          <cell r="G391">
            <v>20</v>
          </cell>
          <cell r="H391">
            <v>20</v>
          </cell>
          <cell r="I391">
            <v>0</v>
          </cell>
          <cell r="J391">
            <v>188.21</v>
          </cell>
          <cell r="K391">
            <v>0</v>
          </cell>
          <cell r="L391">
            <v>36265.900000000009</v>
          </cell>
        </row>
        <row r="392">
          <cell r="D392">
            <v>9260</v>
          </cell>
          <cell r="F392">
            <v>8.8930000000000007</v>
          </cell>
          <cell r="G392">
            <v>20</v>
          </cell>
          <cell r="H392">
            <v>20</v>
          </cell>
          <cell r="I392">
            <v>0</v>
          </cell>
          <cell r="J392">
            <v>173.75</v>
          </cell>
          <cell r="K392">
            <v>0</v>
          </cell>
          <cell r="L392">
            <v>36439.650000000009</v>
          </cell>
        </row>
        <row r="393">
          <cell r="D393">
            <v>9280</v>
          </cell>
          <cell r="F393">
            <v>9.0510000000000002</v>
          </cell>
          <cell r="G393">
            <v>20</v>
          </cell>
          <cell r="H393">
            <v>20</v>
          </cell>
          <cell r="I393">
            <v>0</v>
          </cell>
          <cell r="J393">
            <v>179.44</v>
          </cell>
          <cell r="K393">
            <v>0</v>
          </cell>
          <cell r="L393">
            <v>36619.090000000011</v>
          </cell>
        </row>
        <row r="394">
          <cell r="D394">
            <v>9300</v>
          </cell>
          <cell r="F394">
            <v>9.0299999999999994</v>
          </cell>
          <cell r="G394">
            <v>20</v>
          </cell>
          <cell r="H394">
            <v>20</v>
          </cell>
          <cell r="I394">
            <v>0</v>
          </cell>
          <cell r="J394">
            <v>180.81</v>
          </cell>
          <cell r="K394">
            <v>0</v>
          </cell>
          <cell r="L394">
            <v>36799.900000000009</v>
          </cell>
        </row>
        <row r="395">
          <cell r="D395">
            <v>9320</v>
          </cell>
          <cell r="F395">
            <v>9.5779999999999994</v>
          </cell>
          <cell r="G395">
            <v>20</v>
          </cell>
          <cell r="H395">
            <v>20</v>
          </cell>
          <cell r="I395">
            <v>0</v>
          </cell>
          <cell r="J395">
            <v>186.08</v>
          </cell>
          <cell r="K395">
            <v>0</v>
          </cell>
          <cell r="L395">
            <v>36985.98000000001</v>
          </cell>
        </row>
        <row r="396">
          <cell r="D396">
            <v>9340</v>
          </cell>
          <cell r="F396">
            <v>8.9120000000000008</v>
          </cell>
          <cell r="G396">
            <v>20</v>
          </cell>
          <cell r="H396">
            <v>20</v>
          </cell>
          <cell r="I396">
            <v>0</v>
          </cell>
          <cell r="J396">
            <v>184.9</v>
          </cell>
          <cell r="K396">
            <v>0</v>
          </cell>
          <cell r="L396">
            <v>37170.880000000012</v>
          </cell>
        </row>
        <row r="397">
          <cell r="D397">
            <v>9360</v>
          </cell>
          <cell r="F397">
            <v>9.8279999999999994</v>
          </cell>
          <cell r="G397">
            <v>20</v>
          </cell>
          <cell r="H397">
            <v>20</v>
          </cell>
          <cell r="I397">
            <v>0</v>
          </cell>
          <cell r="J397">
            <v>187.4</v>
          </cell>
          <cell r="K397">
            <v>0</v>
          </cell>
          <cell r="L397">
            <v>37358.280000000013</v>
          </cell>
        </row>
        <row r="398">
          <cell r="D398">
            <v>9380</v>
          </cell>
          <cell r="F398">
            <v>9.5609999999999999</v>
          </cell>
          <cell r="G398">
            <v>20</v>
          </cell>
          <cell r="H398">
            <v>20</v>
          </cell>
          <cell r="I398">
            <v>0</v>
          </cell>
          <cell r="J398">
            <v>193.89</v>
          </cell>
          <cell r="K398">
            <v>0</v>
          </cell>
          <cell r="L398">
            <v>37552.170000000013</v>
          </cell>
        </row>
        <row r="399">
          <cell r="D399">
            <v>9400</v>
          </cell>
          <cell r="F399">
            <v>8.8930000000000007</v>
          </cell>
          <cell r="G399">
            <v>20</v>
          </cell>
          <cell r="H399">
            <v>20</v>
          </cell>
          <cell r="I399">
            <v>0</v>
          </cell>
          <cell r="J399">
            <v>184.54</v>
          </cell>
          <cell r="K399">
            <v>0</v>
          </cell>
          <cell r="L399">
            <v>37736.710000000014</v>
          </cell>
        </row>
        <row r="400">
          <cell r="D400">
            <v>9420</v>
          </cell>
          <cell r="F400">
            <v>8.8770000000000007</v>
          </cell>
          <cell r="G400">
            <v>20</v>
          </cell>
          <cell r="H400">
            <v>20</v>
          </cell>
          <cell r="I400">
            <v>0</v>
          </cell>
          <cell r="J400">
            <v>177.7</v>
          </cell>
          <cell r="K400">
            <v>0</v>
          </cell>
          <cell r="L400">
            <v>37914.410000000011</v>
          </cell>
        </row>
        <row r="401">
          <cell r="D401">
            <v>9440</v>
          </cell>
          <cell r="F401">
            <v>9.42</v>
          </cell>
          <cell r="G401">
            <v>20</v>
          </cell>
          <cell r="H401">
            <v>20</v>
          </cell>
          <cell r="I401">
            <v>0</v>
          </cell>
          <cell r="J401">
            <v>182.97</v>
          </cell>
          <cell r="K401">
            <v>0</v>
          </cell>
          <cell r="L401">
            <v>38097.380000000012</v>
          </cell>
        </row>
        <row r="402">
          <cell r="D402">
            <v>9460</v>
          </cell>
          <cell r="F402">
            <v>9.9540000000000006</v>
          </cell>
          <cell r="G402">
            <v>20</v>
          </cell>
          <cell r="H402">
            <v>20</v>
          </cell>
          <cell r="I402">
            <v>0</v>
          </cell>
          <cell r="J402">
            <v>193.74</v>
          </cell>
          <cell r="K402">
            <v>0</v>
          </cell>
          <cell r="L402">
            <v>38291.12000000001</v>
          </cell>
        </row>
        <row r="403">
          <cell r="D403">
            <v>9480</v>
          </cell>
          <cell r="F403">
            <v>10.747999999999999</v>
          </cell>
          <cell r="G403">
            <v>20</v>
          </cell>
          <cell r="H403">
            <v>20</v>
          </cell>
          <cell r="I403">
            <v>0</v>
          </cell>
          <cell r="J403">
            <v>207.02</v>
          </cell>
          <cell r="K403">
            <v>0</v>
          </cell>
          <cell r="L403">
            <v>38498.140000000007</v>
          </cell>
        </row>
        <row r="404">
          <cell r="D404">
            <v>9500</v>
          </cell>
          <cell r="F404">
            <v>11.31</v>
          </cell>
          <cell r="G404">
            <v>20</v>
          </cell>
          <cell r="H404">
            <v>20</v>
          </cell>
          <cell r="I404">
            <v>0</v>
          </cell>
          <cell r="J404">
            <v>220.58</v>
          </cell>
          <cell r="K404">
            <v>0</v>
          </cell>
          <cell r="L404">
            <v>38718.720000000008</v>
          </cell>
        </row>
        <row r="405">
          <cell r="D405">
            <v>9520</v>
          </cell>
          <cell r="F405">
            <v>10.298</v>
          </cell>
          <cell r="G405">
            <v>20</v>
          </cell>
          <cell r="H405">
            <v>20</v>
          </cell>
          <cell r="I405">
            <v>0</v>
          </cell>
          <cell r="J405">
            <v>216.08</v>
          </cell>
          <cell r="K405">
            <v>0</v>
          </cell>
          <cell r="L405">
            <v>38934.80000000001</v>
          </cell>
        </row>
        <row r="406">
          <cell r="D406">
            <v>9540</v>
          </cell>
          <cell r="F406">
            <v>7.4329999999999998</v>
          </cell>
          <cell r="G406">
            <v>20</v>
          </cell>
          <cell r="H406">
            <v>20</v>
          </cell>
          <cell r="I406">
            <v>0</v>
          </cell>
          <cell r="J406">
            <v>177.31</v>
          </cell>
          <cell r="K406">
            <v>0</v>
          </cell>
          <cell r="L406">
            <v>39112.110000000008</v>
          </cell>
        </row>
        <row r="407">
          <cell r="D407">
            <v>9560</v>
          </cell>
          <cell r="F407">
            <v>9.7010000000000005</v>
          </cell>
          <cell r="G407">
            <v>20</v>
          </cell>
          <cell r="H407">
            <v>20</v>
          </cell>
          <cell r="I407">
            <v>0</v>
          </cell>
          <cell r="J407">
            <v>171.34</v>
          </cell>
          <cell r="K407">
            <v>0</v>
          </cell>
          <cell r="L407">
            <v>39283.450000000004</v>
          </cell>
        </row>
        <row r="408">
          <cell r="D408">
            <v>9580</v>
          </cell>
          <cell r="F408">
            <v>10.532999999999999</v>
          </cell>
          <cell r="G408">
            <v>20</v>
          </cell>
          <cell r="H408">
            <v>20</v>
          </cell>
          <cell r="I408">
            <v>0</v>
          </cell>
          <cell r="J408">
            <v>202.34</v>
          </cell>
          <cell r="K408">
            <v>0</v>
          </cell>
          <cell r="L408">
            <v>39485.79</v>
          </cell>
        </row>
        <row r="409">
          <cell r="D409">
            <v>9600</v>
          </cell>
          <cell r="F409">
            <v>9.93</v>
          </cell>
          <cell r="G409">
            <v>20</v>
          </cell>
          <cell r="H409">
            <v>20</v>
          </cell>
          <cell r="I409">
            <v>0</v>
          </cell>
          <cell r="J409">
            <v>204.63</v>
          </cell>
          <cell r="K409">
            <v>0</v>
          </cell>
          <cell r="L409">
            <v>39690.42</v>
          </cell>
        </row>
        <row r="410">
          <cell r="D410">
            <v>9620</v>
          </cell>
          <cell r="F410">
            <v>10.739000000000001</v>
          </cell>
          <cell r="G410">
            <v>20</v>
          </cell>
          <cell r="H410">
            <v>20</v>
          </cell>
          <cell r="I410">
            <v>0</v>
          </cell>
          <cell r="J410">
            <v>206.69</v>
          </cell>
          <cell r="K410">
            <v>0</v>
          </cell>
          <cell r="L410">
            <v>39897.11</v>
          </cell>
        </row>
        <row r="411">
          <cell r="D411">
            <v>9640</v>
          </cell>
          <cell r="F411">
            <v>10.994999999999999</v>
          </cell>
          <cell r="G411">
            <v>20</v>
          </cell>
          <cell r="H411">
            <v>20</v>
          </cell>
          <cell r="I411">
            <v>0</v>
          </cell>
          <cell r="J411">
            <v>217.34</v>
          </cell>
          <cell r="K411">
            <v>0</v>
          </cell>
          <cell r="L411">
            <v>40114.449999999997</v>
          </cell>
        </row>
        <row r="412">
          <cell r="D412">
            <v>9660</v>
          </cell>
          <cell r="F412">
            <v>11.087999999999999</v>
          </cell>
          <cell r="G412">
            <v>20</v>
          </cell>
          <cell r="H412">
            <v>20</v>
          </cell>
          <cell r="I412">
            <v>0</v>
          </cell>
          <cell r="J412">
            <v>220.83</v>
          </cell>
          <cell r="K412">
            <v>0</v>
          </cell>
          <cell r="L412">
            <v>40335.279999999999</v>
          </cell>
        </row>
        <row r="413">
          <cell r="D413">
            <v>9680</v>
          </cell>
          <cell r="F413">
            <v>10.683</v>
          </cell>
          <cell r="G413">
            <v>20</v>
          </cell>
          <cell r="H413">
            <v>20</v>
          </cell>
          <cell r="I413">
            <v>0</v>
          </cell>
          <cell r="J413">
            <v>217.71</v>
          </cell>
          <cell r="K413">
            <v>0</v>
          </cell>
          <cell r="L413">
            <v>40552.99</v>
          </cell>
        </row>
        <row r="414">
          <cell r="D414">
            <v>9700</v>
          </cell>
          <cell r="F414">
            <v>9.93</v>
          </cell>
          <cell r="G414">
            <v>20</v>
          </cell>
          <cell r="H414">
            <v>20</v>
          </cell>
          <cell r="I414">
            <v>0</v>
          </cell>
          <cell r="J414">
            <v>206.13</v>
          </cell>
          <cell r="K414">
            <v>0</v>
          </cell>
          <cell r="L414">
            <v>40759.119999999995</v>
          </cell>
        </row>
        <row r="415">
          <cell r="D415">
            <v>9720</v>
          </cell>
          <cell r="F415">
            <v>10.867000000000001</v>
          </cell>
          <cell r="G415">
            <v>20</v>
          </cell>
          <cell r="H415">
            <v>20</v>
          </cell>
          <cell r="I415">
            <v>0</v>
          </cell>
          <cell r="J415">
            <v>207.97</v>
          </cell>
          <cell r="K415">
            <v>0</v>
          </cell>
          <cell r="L415">
            <v>40967.089999999997</v>
          </cell>
        </row>
        <row r="416">
          <cell r="D416">
            <v>9740</v>
          </cell>
          <cell r="F416">
            <v>10.263</v>
          </cell>
          <cell r="G416">
            <v>20</v>
          </cell>
          <cell r="H416">
            <v>20</v>
          </cell>
          <cell r="I416">
            <v>0</v>
          </cell>
          <cell r="J416">
            <v>211.3</v>
          </cell>
          <cell r="K416">
            <v>0</v>
          </cell>
          <cell r="L416">
            <v>41178.39</v>
          </cell>
        </row>
        <row r="417">
          <cell r="D417">
            <v>9760</v>
          </cell>
          <cell r="F417">
            <v>10.987</v>
          </cell>
          <cell r="G417">
            <v>20</v>
          </cell>
          <cell r="H417">
            <v>20</v>
          </cell>
          <cell r="I417">
            <v>0</v>
          </cell>
          <cell r="J417">
            <v>212.5</v>
          </cell>
          <cell r="K417">
            <v>0</v>
          </cell>
          <cell r="L417">
            <v>41390.89</v>
          </cell>
        </row>
        <row r="418">
          <cell r="D418">
            <v>9780</v>
          </cell>
          <cell r="F418">
            <v>9.9160000000000004</v>
          </cell>
          <cell r="G418">
            <v>20</v>
          </cell>
          <cell r="H418">
            <v>20</v>
          </cell>
          <cell r="I418">
            <v>0</v>
          </cell>
          <cell r="J418">
            <v>209.03</v>
          </cell>
          <cell r="K418">
            <v>0</v>
          </cell>
          <cell r="L418">
            <v>41599.919999999998</v>
          </cell>
        </row>
        <row r="419">
          <cell r="D419">
            <v>9800</v>
          </cell>
          <cell r="F419">
            <v>10.787000000000001</v>
          </cell>
          <cell r="G419">
            <v>20</v>
          </cell>
          <cell r="H419">
            <v>20</v>
          </cell>
          <cell r="I419">
            <v>0</v>
          </cell>
          <cell r="J419">
            <v>207.03</v>
          </cell>
          <cell r="K419">
            <v>0</v>
          </cell>
          <cell r="L419">
            <v>41806.949999999997</v>
          </cell>
        </row>
        <row r="420">
          <cell r="D420">
            <v>9820</v>
          </cell>
          <cell r="F420">
            <v>11.276</v>
          </cell>
          <cell r="G420">
            <v>20</v>
          </cell>
          <cell r="H420">
            <v>20</v>
          </cell>
          <cell r="I420">
            <v>0</v>
          </cell>
          <cell r="J420">
            <v>220.63</v>
          </cell>
          <cell r="K420">
            <v>0</v>
          </cell>
          <cell r="L420">
            <v>42027.579999999994</v>
          </cell>
        </row>
        <row r="421">
          <cell r="D421">
            <v>9840</v>
          </cell>
          <cell r="F421">
            <v>10.722</v>
          </cell>
          <cell r="G421">
            <v>20</v>
          </cell>
          <cell r="H421">
            <v>20</v>
          </cell>
          <cell r="I421">
            <v>0</v>
          </cell>
          <cell r="J421">
            <v>219.98</v>
          </cell>
          <cell r="K421">
            <v>0</v>
          </cell>
          <cell r="L421">
            <v>42247.56</v>
          </cell>
        </row>
        <row r="422">
          <cell r="D422">
            <v>9860</v>
          </cell>
          <cell r="F422">
            <v>10.952</v>
          </cell>
          <cell r="G422">
            <v>20</v>
          </cell>
          <cell r="H422">
            <v>20</v>
          </cell>
          <cell r="I422">
            <v>0</v>
          </cell>
          <cell r="J422">
            <v>216.74</v>
          </cell>
          <cell r="K422">
            <v>0</v>
          </cell>
          <cell r="L422">
            <v>42464.299999999996</v>
          </cell>
        </row>
        <row r="423">
          <cell r="D423">
            <v>9880</v>
          </cell>
          <cell r="F423">
            <v>10.412000000000001</v>
          </cell>
          <cell r="G423">
            <v>20</v>
          </cell>
          <cell r="H423">
            <v>20</v>
          </cell>
          <cell r="I423">
            <v>0</v>
          </cell>
          <cell r="J423">
            <v>213.64</v>
          </cell>
          <cell r="K423">
            <v>0</v>
          </cell>
          <cell r="L423">
            <v>42677.939999999995</v>
          </cell>
        </row>
        <row r="424">
          <cell r="D424">
            <v>9900</v>
          </cell>
          <cell r="F424">
            <v>8.3710000000000004</v>
          </cell>
          <cell r="G424">
            <v>20</v>
          </cell>
          <cell r="H424">
            <v>20</v>
          </cell>
          <cell r="I424">
            <v>0</v>
          </cell>
          <cell r="J424">
            <v>187.83</v>
          </cell>
          <cell r="K424">
            <v>0</v>
          </cell>
          <cell r="L424">
            <v>42865.77</v>
          </cell>
        </row>
        <row r="425">
          <cell r="D425">
            <v>9920</v>
          </cell>
          <cell r="F425">
            <v>3.492</v>
          </cell>
          <cell r="G425">
            <v>20</v>
          </cell>
          <cell r="H425">
            <v>20</v>
          </cell>
          <cell r="I425">
            <v>0</v>
          </cell>
          <cell r="J425">
            <v>118.63</v>
          </cell>
          <cell r="K425">
            <v>0</v>
          </cell>
          <cell r="L425">
            <v>42984.399999999994</v>
          </cell>
        </row>
        <row r="426">
          <cell r="D426">
            <v>9940</v>
          </cell>
          <cell r="F426">
            <v>3.9550000000000001</v>
          </cell>
          <cell r="G426">
            <v>20</v>
          </cell>
          <cell r="H426">
            <v>20</v>
          </cell>
          <cell r="I426">
            <v>0</v>
          </cell>
          <cell r="J426">
            <v>74.47</v>
          </cell>
          <cell r="K426">
            <v>0</v>
          </cell>
          <cell r="L426">
            <v>43058.869999999995</v>
          </cell>
        </row>
        <row r="427">
          <cell r="D427">
            <v>9960</v>
          </cell>
          <cell r="F427">
            <v>4.8040000000000003</v>
          </cell>
          <cell r="G427">
            <v>20</v>
          </cell>
          <cell r="H427">
            <v>20</v>
          </cell>
          <cell r="I427">
            <v>0</v>
          </cell>
          <cell r="J427">
            <v>87.59</v>
          </cell>
          <cell r="K427">
            <v>0</v>
          </cell>
          <cell r="L427">
            <v>43146.459999999992</v>
          </cell>
        </row>
        <row r="428">
          <cell r="D428">
            <v>9980</v>
          </cell>
          <cell r="F428">
            <v>3.024</v>
          </cell>
          <cell r="G428">
            <v>20</v>
          </cell>
          <cell r="H428">
            <v>20</v>
          </cell>
          <cell r="I428">
            <v>0</v>
          </cell>
          <cell r="J428">
            <v>78.28</v>
          </cell>
          <cell r="K428">
            <v>0</v>
          </cell>
          <cell r="L428">
            <v>43224.739999999991</v>
          </cell>
        </row>
        <row r="429">
          <cell r="D429">
            <v>10000</v>
          </cell>
          <cell r="F429">
            <v>3.859</v>
          </cell>
          <cell r="G429">
            <v>20</v>
          </cell>
          <cell r="H429">
            <v>20</v>
          </cell>
          <cell r="I429">
            <v>0</v>
          </cell>
          <cell r="J429">
            <v>68.83</v>
          </cell>
          <cell r="K429">
            <v>0</v>
          </cell>
          <cell r="L429">
            <v>43293.569999999992</v>
          </cell>
        </row>
        <row r="430">
          <cell r="D430">
            <v>10020</v>
          </cell>
          <cell r="F430">
            <v>5.2030000000000003</v>
          </cell>
          <cell r="G430">
            <v>20</v>
          </cell>
          <cell r="H430">
            <v>20</v>
          </cell>
          <cell r="I430">
            <v>0</v>
          </cell>
          <cell r="J430">
            <v>90.62</v>
          </cell>
          <cell r="K430">
            <v>0</v>
          </cell>
          <cell r="L430">
            <v>43384.189999999995</v>
          </cell>
        </row>
        <row r="431">
          <cell r="D431">
            <v>10040</v>
          </cell>
          <cell r="F431">
            <v>4.8920000000000003</v>
          </cell>
          <cell r="G431">
            <v>20</v>
          </cell>
          <cell r="H431">
            <v>20</v>
          </cell>
          <cell r="I431">
            <v>0</v>
          </cell>
          <cell r="J431">
            <v>100.95</v>
          </cell>
          <cell r="K431">
            <v>0</v>
          </cell>
          <cell r="L431">
            <v>43485.139999999992</v>
          </cell>
        </row>
        <row r="432">
          <cell r="D432">
            <v>10060</v>
          </cell>
          <cell r="F432">
            <v>5.0940000000000003</v>
          </cell>
          <cell r="G432">
            <v>20</v>
          </cell>
          <cell r="H432">
            <v>20</v>
          </cell>
          <cell r="I432">
            <v>0</v>
          </cell>
          <cell r="J432">
            <v>99.86</v>
          </cell>
          <cell r="K432">
            <v>0</v>
          </cell>
          <cell r="L432">
            <v>43584.999999999993</v>
          </cell>
        </row>
        <row r="433">
          <cell r="D433">
            <v>10080</v>
          </cell>
          <cell r="F433">
            <v>5.548</v>
          </cell>
          <cell r="G433">
            <v>20</v>
          </cell>
          <cell r="H433">
            <v>20</v>
          </cell>
          <cell r="I433">
            <v>0</v>
          </cell>
          <cell r="J433">
            <v>106.42</v>
          </cell>
          <cell r="K433">
            <v>0</v>
          </cell>
          <cell r="L433">
            <v>43691.419999999991</v>
          </cell>
        </row>
        <row r="434">
          <cell r="D434">
            <v>10100</v>
          </cell>
          <cell r="F434">
            <v>5.5380000000000003</v>
          </cell>
          <cell r="G434">
            <v>20</v>
          </cell>
          <cell r="H434">
            <v>20</v>
          </cell>
          <cell r="I434">
            <v>0</v>
          </cell>
          <cell r="J434">
            <v>110.86</v>
          </cell>
          <cell r="K434">
            <v>0</v>
          </cell>
          <cell r="L434">
            <v>43802.279999999992</v>
          </cell>
        </row>
        <row r="435">
          <cell r="D435">
            <v>10120</v>
          </cell>
          <cell r="F435">
            <v>5.7229999999999999</v>
          </cell>
          <cell r="G435">
            <v>20</v>
          </cell>
          <cell r="H435">
            <v>20</v>
          </cell>
          <cell r="I435">
            <v>0</v>
          </cell>
          <cell r="J435">
            <v>112.61</v>
          </cell>
          <cell r="K435">
            <v>0</v>
          </cell>
          <cell r="L435">
            <v>43914.889999999992</v>
          </cell>
        </row>
        <row r="436">
          <cell r="D436">
            <v>10140</v>
          </cell>
          <cell r="F436">
            <v>6.0970000000000004</v>
          </cell>
          <cell r="G436">
            <v>20</v>
          </cell>
          <cell r="H436">
            <v>20</v>
          </cell>
          <cell r="I436">
            <v>0</v>
          </cell>
          <cell r="J436">
            <v>118.2</v>
          </cell>
          <cell r="K436">
            <v>0</v>
          </cell>
          <cell r="L436">
            <v>44033.089999999989</v>
          </cell>
        </row>
        <row r="437">
          <cell r="D437">
            <v>10160</v>
          </cell>
          <cell r="F437">
            <v>5.8979999999999997</v>
          </cell>
          <cell r="G437">
            <v>20</v>
          </cell>
          <cell r="H437">
            <v>20</v>
          </cell>
          <cell r="I437">
            <v>0</v>
          </cell>
          <cell r="J437">
            <v>119.95</v>
          </cell>
          <cell r="K437">
            <v>0</v>
          </cell>
          <cell r="L437">
            <v>44153.039999999986</v>
          </cell>
        </row>
        <row r="438">
          <cell r="D438">
            <v>10180</v>
          </cell>
          <cell r="F438">
            <v>5.5209999999999999</v>
          </cell>
          <cell r="G438">
            <v>20</v>
          </cell>
          <cell r="H438">
            <v>20</v>
          </cell>
          <cell r="I438">
            <v>0</v>
          </cell>
          <cell r="J438">
            <v>114.19</v>
          </cell>
          <cell r="K438">
            <v>0</v>
          </cell>
          <cell r="L438">
            <v>44267.229999999989</v>
          </cell>
        </row>
        <row r="439">
          <cell r="D439">
            <v>10200</v>
          </cell>
          <cell r="F439">
            <v>4.3289999999999997</v>
          </cell>
          <cell r="G439">
            <v>20</v>
          </cell>
          <cell r="H439">
            <v>20</v>
          </cell>
          <cell r="I439">
            <v>0</v>
          </cell>
          <cell r="J439">
            <v>98.5</v>
          </cell>
          <cell r="K439">
            <v>0</v>
          </cell>
          <cell r="L439">
            <v>44365.729999999989</v>
          </cell>
        </row>
        <row r="440">
          <cell r="D440">
            <v>10220</v>
          </cell>
          <cell r="F440">
            <v>2.0659999999999998</v>
          </cell>
          <cell r="G440">
            <v>20</v>
          </cell>
          <cell r="H440">
            <v>20</v>
          </cell>
          <cell r="I440">
            <v>0</v>
          </cell>
          <cell r="J440">
            <v>63.95</v>
          </cell>
          <cell r="K440">
            <v>0</v>
          </cell>
          <cell r="L440">
            <v>44429.679999999986</v>
          </cell>
        </row>
        <row r="441">
          <cell r="D441">
            <v>10240</v>
          </cell>
          <cell r="F441">
            <v>3.1509999999999998</v>
          </cell>
          <cell r="G441">
            <v>20</v>
          </cell>
          <cell r="H441">
            <v>20</v>
          </cell>
          <cell r="I441">
            <v>0</v>
          </cell>
          <cell r="J441">
            <v>52.17</v>
          </cell>
          <cell r="K441">
            <v>0</v>
          </cell>
          <cell r="L441">
            <v>44481.849999999984</v>
          </cell>
        </row>
        <row r="442">
          <cell r="D442">
            <v>10260</v>
          </cell>
          <cell r="F442">
            <v>3.89</v>
          </cell>
          <cell r="G442">
            <v>20</v>
          </cell>
          <cell r="H442">
            <v>20</v>
          </cell>
          <cell r="I442">
            <v>0</v>
          </cell>
          <cell r="J442">
            <v>70.41</v>
          </cell>
          <cell r="K442">
            <v>0</v>
          </cell>
          <cell r="L442">
            <v>44552.259999999987</v>
          </cell>
        </row>
        <row r="443">
          <cell r="D443">
            <v>10280</v>
          </cell>
          <cell r="F443">
            <v>3.9209999999999998</v>
          </cell>
          <cell r="G443">
            <v>20</v>
          </cell>
          <cell r="H443">
            <v>20</v>
          </cell>
          <cell r="I443">
            <v>0</v>
          </cell>
          <cell r="J443">
            <v>78.11</v>
          </cell>
          <cell r="K443">
            <v>0</v>
          </cell>
          <cell r="L443">
            <v>44630.369999999988</v>
          </cell>
        </row>
        <row r="444">
          <cell r="D444">
            <v>10300</v>
          </cell>
          <cell r="F444">
            <v>4.0014000000000003</v>
          </cell>
          <cell r="G444">
            <v>20</v>
          </cell>
          <cell r="H444">
            <v>20</v>
          </cell>
          <cell r="I444">
            <v>0</v>
          </cell>
          <cell r="J444">
            <v>79.224000000000004</v>
          </cell>
          <cell r="K444">
            <v>0</v>
          </cell>
          <cell r="L444">
            <v>44709.59399999999</v>
          </cell>
        </row>
        <row r="445">
          <cell r="D445">
            <v>10320</v>
          </cell>
          <cell r="F445">
            <v>4.0949999999999998</v>
          </cell>
          <cell r="G445">
            <v>20</v>
          </cell>
          <cell r="H445">
            <v>20</v>
          </cell>
          <cell r="I445">
            <v>0</v>
          </cell>
          <cell r="J445">
            <v>80.963999999999999</v>
          </cell>
          <cell r="K445">
            <v>0</v>
          </cell>
          <cell r="L445">
            <v>44790.55799999999</v>
          </cell>
        </row>
        <row r="446">
          <cell r="D446">
            <v>10340</v>
          </cell>
          <cell r="F446">
            <v>4.1470000000000002</v>
          </cell>
          <cell r="G446">
            <v>20</v>
          </cell>
          <cell r="H446">
            <v>20</v>
          </cell>
          <cell r="I446">
            <v>0</v>
          </cell>
          <cell r="J446">
            <v>82.42</v>
          </cell>
          <cell r="K446">
            <v>0</v>
          </cell>
          <cell r="L446">
            <v>44872.977999999988</v>
          </cell>
        </row>
        <row r="447">
          <cell r="D447">
            <v>10360</v>
          </cell>
          <cell r="F447">
            <v>3.49</v>
          </cell>
          <cell r="G447">
            <v>20</v>
          </cell>
          <cell r="H447">
            <v>20</v>
          </cell>
          <cell r="I447">
            <v>0</v>
          </cell>
          <cell r="J447">
            <v>76.37</v>
          </cell>
          <cell r="K447">
            <v>0</v>
          </cell>
          <cell r="L447">
            <v>44949.347999999991</v>
          </cell>
        </row>
        <row r="448">
          <cell r="D448">
            <v>10380</v>
          </cell>
          <cell r="F448">
            <v>3.5139999999999998</v>
          </cell>
          <cell r="G448">
            <v>20</v>
          </cell>
          <cell r="H448">
            <v>20</v>
          </cell>
          <cell r="I448">
            <v>0</v>
          </cell>
          <cell r="J448">
            <v>70.040000000000006</v>
          </cell>
          <cell r="K448">
            <v>0</v>
          </cell>
          <cell r="L448">
            <v>45019.387999999992</v>
          </cell>
        </row>
        <row r="449">
          <cell r="D449">
            <v>10400</v>
          </cell>
          <cell r="F449">
            <v>3.7509999999999999</v>
          </cell>
          <cell r="G449">
            <v>20</v>
          </cell>
          <cell r="H449">
            <v>20</v>
          </cell>
          <cell r="I449">
            <v>0</v>
          </cell>
          <cell r="J449">
            <v>72.650000000000006</v>
          </cell>
          <cell r="K449">
            <v>0</v>
          </cell>
          <cell r="L449">
            <v>45092.037999999993</v>
          </cell>
        </row>
        <row r="450">
          <cell r="D450">
            <v>10420</v>
          </cell>
          <cell r="F450">
            <v>4.0170000000000003</v>
          </cell>
          <cell r="G450">
            <v>20</v>
          </cell>
          <cell r="H450">
            <v>20</v>
          </cell>
          <cell r="I450">
            <v>0</v>
          </cell>
          <cell r="J450">
            <v>77.680000000000007</v>
          </cell>
          <cell r="K450">
            <v>0</v>
          </cell>
          <cell r="L450">
            <v>45169.717999999993</v>
          </cell>
        </row>
        <row r="451">
          <cell r="D451">
            <v>10440</v>
          </cell>
          <cell r="F451">
            <v>4.3789999999999996</v>
          </cell>
          <cell r="G451">
            <v>20</v>
          </cell>
          <cell r="H451">
            <v>20</v>
          </cell>
          <cell r="I451">
            <v>0</v>
          </cell>
          <cell r="J451">
            <v>83.96</v>
          </cell>
          <cell r="K451">
            <v>0</v>
          </cell>
          <cell r="L451">
            <v>45253.677999999993</v>
          </cell>
        </row>
        <row r="452">
          <cell r="D452">
            <v>10460</v>
          </cell>
          <cell r="F452">
            <v>4.3289999999999997</v>
          </cell>
          <cell r="G452">
            <v>20</v>
          </cell>
          <cell r="H452">
            <v>20</v>
          </cell>
          <cell r="I452">
            <v>0</v>
          </cell>
          <cell r="J452">
            <v>87.08</v>
          </cell>
          <cell r="K452">
            <v>0</v>
          </cell>
          <cell r="L452">
            <v>45340.757999999994</v>
          </cell>
        </row>
        <row r="453">
          <cell r="D453">
            <v>10480</v>
          </cell>
          <cell r="F453">
            <v>4.3159999999999998</v>
          </cell>
          <cell r="G453">
            <v>20</v>
          </cell>
          <cell r="H453">
            <v>20</v>
          </cell>
          <cell r="I453">
            <v>0</v>
          </cell>
          <cell r="J453">
            <v>86.45</v>
          </cell>
          <cell r="K453">
            <v>0</v>
          </cell>
          <cell r="L453">
            <v>45427.207999999991</v>
          </cell>
        </row>
        <row r="454">
          <cell r="D454">
            <v>10500</v>
          </cell>
          <cell r="F454">
            <v>4.4320000000000004</v>
          </cell>
          <cell r="G454">
            <v>20</v>
          </cell>
          <cell r="H454">
            <v>20</v>
          </cell>
          <cell r="I454">
            <v>0</v>
          </cell>
          <cell r="J454">
            <v>87.48</v>
          </cell>
          <cell r="K454">
            <v>0</v>
          </cell>
          <cell r="L454">
            <v>45514.687999999995</v>
          </cell>
        </row>
        <row r="455">
          <cell r="D455">
            <v>10520</v>
          </cell>
          <cell r="F455">
            <v>4.4210000000000003</v>
          </cell>
          <cell r="G455">
            <v>20</v>
          </cell>
          <cell r="H455">
            <v>20</v>
          </cell>
          <cell r="I455">
            <v>0</v>
          </cell>
          <cell r="J455">
            <v>88.53</v>
          </cell>
          <cell r="K455">
            <v>0</v>
          </cell>
          <cell r="L455">
            <v>45603.217999999993</v>
          </cell>
        </row>
        <row r="456">
          <cell r="D456">
            <v>10540</v>
          </cell>
          <cell r="F456">
            <v>4.3570000000000002</v>
          </cell>
          <cell r="G456">
            <v>20</v>
          </cell>
          <cell r="H456">
            <v>20</v>
          </cell>
          <cell r="I456">
            <v>0</v>
          </cell>
          <cell r="J456">
            <v>87.78</v>
          </cell>
          <cell r="K456">
            <v>0</v>
          </cell>
          <cell r="L456">
            <v>45690.997999999992</v>
          </cell>
        </row>
        <row r="457">
          <cell r="D457">
            <v>10560</v>
          </cell>
          <cell r="F457">
            <v>4.2130000000000001</v>
          </cell>
          <cell r="G457">
            <v>20</v>
          </cell>
          <cell r="H457">
            <v>20</v>
          </cell>
          <cell r="I457">
            <v>0</v>
          </cell>
          <cell r="J457">
            <v>85.7</v>
          </cell>
          <cell r="K457">
            <v>0</v>
          </cell>
          <cell r="L457">
            <v>45776.697999999989</v>
          </cell>
        </row>
        <row r="458">
          <cell r="D458">
            <v>10580</v>
          </cell>
          <cell r="F458">
            <v>3.81</v>
          </cell>
          <cell r="G458">
            <v>20</v>
          </cell>
          <cell r="H458">
            <v>20</v>
          </cell>
          <cell r="I458">
            <v>0</v>
          </cell>
          <cell r="J458">
            <v>80.23</v>
          </cell>
          <cell r="K458">
            <v>0</v>
          </cell>
          <cell r="L458">
            <v>45856.927999999993</v>
          </cell>
        </row>
        <row r="459">
          <cell r="D459">
            <v>10600</v>
          </cell>
          <cell r="F459">
            <v>3.9649999999999999</v>
          </cell>
          <cell r="G459">
            <v>20</v>
          </cell>
          <cell r="H459">
            <v>20</v>
          </cell>
          <cell r="I459">
            <v>0</v>
          </cell>
          <cell r="J459">
            <v>77.75</v>
          </cell>
          <cell r="K459">
            <v>0</v>
          </cell>
          <cell r="L459">
            <v>45934.677999999993</v>
          </cell>
        </row>
        <row r="460">
          <cell r="D460">
            <v>10620</v>
          </cell>
          <cell r="F460">
            <v>3.819</v>
          </cell>
          <cell r="G460">
            <v>20</v>
          </cell>
          <cell r="H460">
            <v>20</v>
          </cell>
          <cell r="I460">
            <v>0</v>
          </cell>
          <cell r="J460">
            <v>77.84</v>
          </cell>
          <cell r="K460">
            <v>0</v>
          </cell>
          <cell r="L460">
            <v>46012.517999999989</v>
          </cell>
        </row>
        <row r="461">
          <cell r="D461">
            <v>10640</v>
          </cell>
          <cell r="F461">
            <v>2.9649999999999999</v>
          </cell>
          <cell r="G461">
            <v>20</v>
          </cell>
          <cell r="H461">
            <v>20</v>
          </cell>
          <cell r="I461">
            <v>0</v>
          </cell>
          <cell r="J461">
            <v>67.84</v>
          </cell>
          <cell r="K461">
            <v>0</v>
          </cell>
          <cell r="L461">
            <v>46080.357999999986</v>
          </cell>
        </row>
        <row r="462">
          <cell r="D462">
            <v>10660</v>
          </cell>
          <cell r="F462">
            <v>3.0579999999999998</v>
          </cell>
          <cell r="G462">
            <v>20</v>
          </cell>
          <cell r="H462">
            <v>20</v>
          </cell>
          <cell r="I462">
            <v>0</v>
          </cell>
          <cell r="J462">
            <v>60.23</v>
          </cell>
          <cell r="K462">
            <v>0</v>
          </cell>
          <cell r="L462">
            <v>46140.587999999989</v>
          </cell>
        </row>
        <row r="463">
          <cell r="D463">
            <v>10680</v>
          </cell>
          <cell r="F463">
            <v>3.3679999999999999</v>
          </cell>
          <cell r="G463">
            <v>20</v>
          </cell>
          <cell r="H463">
            <v>20</v>
          </cell>
          <cell r="I463">
            <v>0</v>
          </cell>
          <cell r="J463">
            <v>64.260000000000005</v>
          </cell>
          <cell r="K463">
            <v>0</v>
          </cell>
          <cell r="L463">
            <v>46204.847999999991</v>
          </cell>
        </row>
        <row r="464">
          <cell r="D464">
            <v>10700</v>
          </cell>
          <cell r="F464">
            <v>4.375</v>
          </cell>
          <cell r="G464">
            <v>20</v>
          </cell>
          <cell r="H464">
            <v>20</v>
          </cell>
          <cell r="I464">
            <v>0</v>
          </cell>
          <cell r="J464">
            <v>77.430000000000007</v>
          </cell>
          <cell r="K464">
            <v>0</v>
          </cell>
          <cell r="L464">
            <v>46282.277999999991</v>
          </cell>
        </row>
        <row r="465">
          <cell r="D465">
            <v>10720</v>
          </cell>
          <cell r="F465">
            <v>5.16</v>
          </cell>
          <cell r="G465">
            <v>20</v>
          </cell>
          <cell r="H465">
            <v>20</v>
          </cell>
          <cell r="I465">
            <v>0</v>
          </cell>
          <cell r="J465">
            <v>95.35</v>
          </cell>
          <cell r="K465">
            <v>0</v>
          </cell>
          <cell r="L465">
            <v>46377.62799999999</v>
          </cell>
        </row>
        <row r="466">
          <cell r="D466">
            <v>10740</v>
          </cell>
          <cell r="F466">
            <v>4.8449999999999998</v>
          </cell>
          <cell r="G466">
            <v>20</v>
          </cell>
          <cell r="H466">
            <v>20</v>
          </cell>
          <cell r="I466">
            <v>0</v>
          </cell>
          <cell r="J466">
            <v>100.05</v>
          </cell>
          <cell r="K466">
            <v>0</v>
          </cell>
          <cell r="L466">
            <v>46477.677999999993</v>
          </cell>
        </row>
        <row r="467">
          <cell r="D467">
            <v>10760</v>
          </cell>
          <cell r="F467">
            <v>5.3230000000000004</v>
          </cell>
          <cell r="G467">
            <v>20</v>
          </cell>
          <cell r="H467">
            <v>20</v>
          </cell>
          <cell r="I467">
            <v>0</v>
          </cell>
          <cell r="J467">
            <v>101.68</v>
          </cell>
          <cell r="K467">
            <v>0</v>
          </cell>
          <cell r="L467">
            <v>46579.357999999993</v>
          </cell>
        </row>
        <row r="468">
          <cell r="D468">
            <v>10780</v>
          </cell>
          <cell r="F468">
            <v>5.3920000000000003</v>
          </cell>
          <cell r="G468">
            <v>20</v>
          </cell>
          <cell r="H468">
            <v>20</v>
          </cell>
          <cell r="I468">
            <v>0</v>
          </cell>
          <cell r="J468">
            <v>107.15</v>
          </cell>
          <cell r="K468">
            <v>0</v>
          </cell>
          <cell r="L468">
            <v>46686.507999999994</v>
          </cell>
        </row>
        <row r="469">
          <cell r="D469">
            <v>10800</v>
          </cell>
          <cell r="F469">
            <v>4.4119999999999999</v>
          </cell>
          <cell r="G469">
            <v>20</v>
          </cell>
          <cell r="H469">
            <v>20</v>
          </cell>
          <cell r="I469">
            <v>0</v>
          </cell>
          <cell r="J469">
            <v>98.04</v>
          </cell>
          <cell r="K469">
            <v>0</v>
          </cell>
          <cell r="L469">
            <v>46784.547999999995</v>
          </cell>
        </row>
        <row r="470">
          <cell r="D470">
            <v>10820</v>
          </cell>
          <cell r="F470">
            <v>2.94</v>
          </cell>
          <cell r="G470">
            <v>20</v>
          </cell>
          <cell r="H470">
            <v>20</v>
          </cell>
          <cell r="I470">
            <v>0</v>
          </cell>
          <cell r="J470">
            <v>73.52</v>
          </cell>
          <cell r="K470">
            <v>0</v>
          </cell>
          <cell r="L470">
            <v>46858.067999999992</v>
          </cell>
        </row>
        <row r="471">
          <cell r="D471">
            <v>10840</v>
          </cell>
          <cell r="F471">
            <v>4.0810000000000004</v>
          </cell>
          <cell r="G471">
            <v>20</v>
          </cell>
          <cell r="H471">
            <v>20</v>
          </cell>
          <cell r="I471">
            <v>0</v>
          </cell>
          <cell r="J471">
            <v>70.209999999999994</v>
          </cell>
          <cell r="K471">
            <v>0</v>
          </cell>
          <cell r="L471">
            <v>46928.277999999991</v>
          </cell>
        </row>
        <row r="472">
          <cell r="D472">
            <v>10860</v>
          </cell>
          <cell r="F472">
            <v>5.383</v>
          </cell>
          <cell r="G472">
            <v>20</v>
          </cell>
          <cell r="H472">
            <v>20</v>
          </cell>
          <cell r="I472">
            <v>0</v>
          </cell>
          <cell r="J472">
            <v>94.64</v>
          </cell>
          <cell r="K472">
            <v>0</v>
          </cell>
          <cell r="L472">
            <v>47022.917999999991</v>
          </cell>
        </row>
        <row r="473">
          <cell r="D473">
            <v>10880</v>
          </cell>
          <cell r="F473">
            <v>5.6749999999999998</v>
          </cell>
          <cell r="G473">
            <v>20</v>
          </cell>
          <cell r="H473">
            <v>20</v>
          </cell>
          <cell r="I473">
            <v>0</v>
          </cell>
          <cell r="J473">
            <v>110.58</v>
          </cell>
          <cell r="K473">
            <v>0</v>
          </cell>
          <cell r="L473">
            <v>47133.497999999992</v>
          </cell>
        </row>
        <row r="474">
          <cell r="D474">
            <v>10900</v>
          </cell>
          <cell r="F474">
            <v>5.1230000000000002</v>
          </cell>
          <cell r="G474">
            <v>20</v>
          </cell>
          <cell r="H474">
            <v>20</v>
          </cell>
          <cell r="I474">
            <v>0</v>
          </cell>
          <cell r="J474">
            <v>107.98</v>
          </cell>
          <cell r="K474">
            <v>0</v>
          </cell>
          <cell r="L474">
            <v>47241.477999999996</v>
          </cell>
        </row>
        <row r="475">
          <cell r="D475">
            <v>10920</v>
          </cell>
          <cell r="F475">
            <v>4.8380000000000001</v>
          </cell>
          <cell r="G475">
            <v>20</v>
          </cell>
          <cell r="H475">
            <v>20</v>
          </cell>
          <cell r="I475">
            <v>0</v>
          </cell>
          <cell r="J475">
            <v>99.61</v>
          </cell>
          <cell r="K475">
            <v>0</v>
          </cell>
          <cell r="L475">
            <v>47341.087999999996</v>
          </cell>
        </row>
        <row r="476">
          <cell r="D476">
            <v>10940</v>
          </cell>
          <cell r="F476">
            <v>4.17</v>
          </cell>
          <cell r="G476">
            <v>20</v>
          </cell>
          <cell r="H476">
            <v>20</v>
          </cell>
          <cell r="I476">
            <v>0</v>
          </cell>
          <cell r="J476">
            <v>90.08</v>
          </cell>
          <cell r="K476">
            <v>0</v>
          </cell>
          <cell r="L476">
            <v>47431.167999999998</v>
          </cell>
        </row>
        <row r="477">
          <cell r="D477">
            <v>10960</v>
          </cell>
          <cell r="F477">
            <v>2.87</v>
          </cell>
          <cell r="G477">
            <v>20</v>
          </cell>
          <cell r="H477">
            <v>20</v>
          </cell>
          <cell r="I477">
            <v>0</v>
          </cell>
          <cell r="J477">
            <v>70.400000000000006</v>
          </cell>
          <cell r="K477">
            <v>0</v>
          </cell>
          <cell r="L477">
            <v>47501.567999999999</v>
          </cell>
        </row>
        <row r="478">
          <cell r="D478">
            <v>10980</v>
          </cell>
          <cell r="F478">
            <v>2.6659999999999999</v>
          </cell>
          <cell r="G478">
            <v>20</v>
          </cell>
          <cell r="H478">
            <v>20</v>
          </cell>
          <cell r="I478">
            <v>0</v>
          </cell>
          <cell r="J478">
            <v>55.36</v>
          </cell>
          <cell r="K478">
            <v>0</v>
          </cell>
          <cell r="L478">
            <v>47556.928</v>
          </cell>
        </row>
        <row r="479">
          <cell r="D479">
            <v>11000</v>
          </cell>
          <cell r="F479">
            <v>2.2890000000000001</v>
          </cell>
          <cell r="G479">
            <v>20</v>
          </cell>
          <cell r="H479">
            <v>20</v>
          </cell>
          <cell r="I479">
            <v>0</v>
          </cell>
          <cell r="J479">
            <v>49.55</v>
          </cell>
          <cell r="K479">
            <v>0</v>
          </cell>
          <cell r="L479">
            <v>47606.478000000003</v>
          </cell>
        </row>
        <row r="480">
          <cell r="D480">
            <v>11020</v>
          </cell>
          <cell r="F480">
            <v>2.9119999999999999</v>
          </cell>
          <cell r="G480">
            <v>20</v>
          </cell>
          <cell r="H480">
            <v>20</v>
          </cell>
          <cell r="I480">
            <v>0</v>
          </cell>
          <cell r="J480">
            <v>52.01</v>
          </cell>
          <cell r="K480">
            <v>0</v>
          </cell>
          <cell r="L480">
            <v>47658.488000000005</v>
          </cell>
        </row>
        <row r="481">
          <cell r="D481">
            <v>11040</v>
          </cell>
          <cell r="F481">
            <v>3.4620000000000002</v>
          </cell>
          <cell r="G481">
            <v>20</v>
          </cell>
          <cell r="H481">
            <v>20</v>
          </cell>
          <cell r="I481">
            <v>0</v>
          </cell>
          <cell r="J481">
            <v>63.74</v>
          </cell>
          <cell r="K481">
            <v>0</v>
          </cell>
          <cell r="L481">
            <v>47722.228000000003</v>
          </cell>
        </row>
        <row r="482">
          <cell r="D482">
            <v>11060</v>
          </cell>
          <cell r="F482">
            <v>2.492</v>
          </cell>
          <cell r="G482">
            <v>20</v>
          </cell>
          <cell r="H482">
            <v>20</v>
          </cell>
          <cell r="I482">
            <v>0</v>
          </cell>
          <cell r="J482">
            <v>59.54</v>
          </cell>
          <cell r="K482">
            <v>0</v>
          </cell>
          <cell r="L482">
            <v>47781.768000000004</v>
          </cell>
        </row>
        <row r="483">
          <cell r="D483">
            <v>11080</v>
          </cell>
          <cell r="F483">
            <v>2.5819999999999999</v>
          </cell>
          <cell r="G483">
            <v>20</v>
          </cell>
          <cell r="H483">
            <v>20</v>
          </cell>
          <cell r="I483">
            <v>0</v>
          </cell>
          <cell r="J483">
            <v>50.74</v>
          </cell>
          <cell r="K483">
            <v>0</v>
          </cell>
          <cell r="L483">
            <v>47832.508000000002</v>
          </cell>
        </row>
        <row r="484">
          <cell r="D484">
            <v>11100</v>
          </cell>
          <cell r="F484">
            <v>3.6160000000000001</v>
          </cell>
          <cell r="G484">
            <v>20</v>
          </cell>
          <cell r="H484">
            <v>20</v>
          </cell>
          <cell r="I484">
            <v>0</v>
          </cell>
          <cell r="J484">
            <v>61.98</v>
          </cell>
          <cell r="K484">
            <v>0</v>
          </cell>
          <cell r="L484">
            <v>47894.488000000005</v>
          </cell>
        </row>
        <row r="485">
          <cell r="D485">
            <v>11120</v>
          </cell>
          <cell r="F485">
            <v>3.3039999999999998</v>
          </cell>
          <cell r="G485">
            <v>20</v>
          </cell>
          <cell r="H485">
            <v>20</v>
          </cell>
          <cell r="I485">
            <v>0</v>
          </cell>
          <cell r="J485">
            <v>69.2</v>
          </cell>
          <cell r="K485">
            <v>0</v>
          </cell>
          <cell r="L485">
            <v>47963.688000000002</v>
          </cell>
        </row>
        <row r="486">
          <cell r="D486">
            <v>11140</v>
          </cell>
          <cell r="F486">
            <v>4.28</v>
          </cell>
          <cell r="G486">
            <v>20</v>
          </cell>
          <cell r="H486">
            <v>20</v>
          </cell>
          <cell r="I486">
            <v>0</v>
          </cell>
          <cell r="J486">
            <v>75.84</v>
          </cell>
          <cell r="K486">
            <v>0</v>
          </cell>
          <cell r="L486">
            <v>48039.527999999998</v>
          </cell>
        </row>
        <row r="487">
          <cell r="D487">
            <v>11160</v>
          </cell>
          <cell r="F487">
            <v>4.4980000000000002</v>
          </cell>
          <cell r="G487">
            <v>20</v>
          </cell>
          <cell r="H487">
            <v>20</v>
          </cell>
          <cell r="I487">
            <v>0</v>
          </cell>
          <cell r="J487">
            <v>87.78</v>
          </cell>
          <cell r="K487">
            <v>0</v>
          </cell>
          <cell r="L487">
            <v>48127.307999999997</v>
          </cell>
        </row>
        <row r="488">
          <cell r="D488">
            <v>11180</v>
          </cell>
          <cell r="F488">
            <v>4.8780000000000001</v>
          </cell>
          <cell r="G488">
            <v>20</v>
          </cell>
          <cell r="H488">
            <v>20</v>
          </cell>
          <cell r="I488">
            <v>0</v>
          </cell>
          <cell r="J488">
            <v>93.76</v>
          </cell>
          <cell r="K488">
            <v>0</v>
          </cell>
          <cell r="L488">
            <v>48221.067999999999</v>
          </cell>
        </row>
        <row r="489">
          <cell r="D489">
            <v>11200</v>
          </cell>
          <cell r="F489">
            <v>3.84</v>
          </cell>
          <cell r="G489">
            <v>20</v>
          </cell>
          <cell r="H489">
            <v>20</v>
          </cell>
          <cell r="I489">
            <v>0</v>
          </cell>
          <cell r="J489">
            <v>87.18</v>
          </cell>
          <cell r="K489">
            <v>0</v>
          </cell>
          <cell r="L489">
            <v>48308.248</v>
          </cell>
        </row>
        <row r="490">
          <cell r="D490">
            <v>11220</v>
          </cell>
          <cell r="F490">
            <v>2.9430000000000001</v>
          </cell>
          <cell r="G490">
            <v>20</v>
          </cell>
          <cell r="H490">
            <v>20</v>
          </cell>
          <cell r="I490">
            <v>0</v>
          </cell>
          <cell r="J490">
            <v>67.83</v>
          </cell>
          <cell r="K490">
            <v>0</v>
          </cell>
          <cell r="L490">
            <v>48376.078000000001</v>
          </cell>
        </row>
        <row r="491">
          <cell r="D491">
            <v>11240</v>
          </cell>
          <cell r="F491">
            <v>3.4380000000000002</v>
          </cell>
          <cell r="G491">
            <v>20</v>
          </cell>
          <cell r="H491">
            <v>20</v>
          </cell>
          <cell r="I491">
            <v>0</v>
          </cell>
          <cell r="J491">
            <v>63.81</v>
          </cell>
          <cell r="K491">
            <v>0</v>
          </cell>
          <cell r="L491">
            <v>48439.887999999999</v>
          </cell>
        </row>
        <row r="492">
          <cell r="D492">
            <v>11260</v>
          </cell>
          <cell r="F492">
            <v>3.3029999999999999</v>
          </cell>
          <cell r="G492">
            <v>20</v>
          </cell>
          <cell r="H492">
            <v>20</v>
          </cell>
          <cell r="I492">
            <v>0</v>
          </cell>
          <cell r="J492">
            <v>67.41</v>
          </cell>
          <cell r="K492">
            <v>0</v>
          </cell>
          <cell r="L492">
            <v>48507.298000000003</v>
          </cell>
        </row>
        <row r="493">
          <cell r="D493">
            <v>11280</v>
          </cell>
          <cell r="F493">
            <v>2.25</v>
          </cell>
          <cell r="G493">
            <v>20</v>
          </cell>
          <cell r="H493">
            <v>20</v>
          </cell>
          <cell r="I493">
            <v>0</v>
          </cell>
          <cell r="J493">
            <v>55.53</v>
          </cell>
          <cell r="K493">
            <v>0</v>
          </cell>
          <cell r="L493">
            <v>48562.828000000001</v>
          </cell>
        </row>
        <row r="494">
          <cell r="D494">
            <v>11300</v>
          </cell>
          <cell r="F494">
            <v>1.778</v>
          </cell>
          <cell r="G494">
            <v>20</v>
          </cell>
          <cell r="H494">
            <v>20</v>
          </cell>
          <cell r="I494">
            <v>0</v>
          </cell>
          <cell r="J494">
            <v>40.28</v>
          </cell>
          <cell r="K494">
            <v>0</v>
          </cell>
          <cell r="L494">
            <v>48603.108</v>
          </cell>
        </row>
        <row r="495">
          <cell r="D495">
            <v>11320</v>
          </cell>
          <cell r="F495">
            <v>2.137</v>
          </cell>
          <cell r="G495">
            <v>20</v>
          </cell>
          <cell r="H495">
            <v>20</v>
          </cell>
          <cell r="I495">
            <v>0</v>
          </cell>
          <cell r="J495">
            <v>39.15</v>
          </cell>
          <cell r="K495">
            <v>0</v>
          </cell>
          <cell r="L495">
            <v>48642.258000000002</v>
          </cell>
        </row>
        <row r="496">
          <cell r="D496">
            <v>11340</v>
          </cell>
          <cell r="F496">
            <v>2.4209999999999998</v>
          </cell>
          <cell r="G496">
            <v>20</v>
          </cell>
          <cell r="H496">
            <v>20</v>
          </cell>
          <cell r="I496">
            <v>0</v>
          </cell>
          <cell r="J496">
            <v>45.58</v>
          </cell>
          <cell r="K496">
            <v>0</v>
          </cell>
          <cell r="L496">
            <v>48687.838000000003</v>
          </cell>
        </row>
        <row r="497">
          <cell r="D497">
            <v>11360</v>
          </cell>
          <cell r="F497">
            <v>3.0110000000000001</v>
          </cell>
          <cell r="G497">
            <v>20</v>
          </cell>
          <cell r="H497">
            <v>20</v>
          </cell>
          <cell r="I497">
            <v>0</v>
          </cell>
          <cell r="J497">
            <v>54.32</v>
          </cell>
          <cell r="K497">
            <v>0</v>
          </cell>
          <cell r="L497">
            <v>48742.158000000003</v>
          </cell>
        </row>
        <row r="498">
          <cell r="D498">
            <v>11380</v>
          </cell>
          <cell r="F498">
            <v>3.0720000000000001</v>
          </cell>
          <cell r="G498">
            <v>20</v>
          </cell>
          <cell r="H498">
            <v>20</v>
          </cell>
          <cell r="I498">
            <v>0</v>
          </cell>
          <cell r="J498">
            <v>60.83</v>
          </cell>
          <cell r="K498">
            <v>0</v>
          </cell>
          <cell r="L498">
            <v>48802.988000000005</v>
          </cell>
        </row>
        <row r="499">
          <cell r="D499">
            <v>11400</v>
          </cell>
          <cell r="F499">
            <v>3.6850000000000001</v>
          </cell>
          <cell r="G499">
            <v>20</v>
          </cell>
          <cell r="H499">
            <v>20</v>
          </cell>
          <cell r="I499">
            <v>0</v>
          </cell>
          <cell r="J499">
            <v>67.569999999999993</v>
          </cell>
          <cell r="K499">
            <v>0</v>
          </cell>
          <cell r="L499">
            <v>48870.558000000005</v>
          </cell>
        </row>
        <row r="500">
          <cell r="D500">
            <v>11420</v>
          </cell>
          <cell r="F500">
            <v>3.9350000000000001</v>
          </cell>
          <cell r="G500">
            <v>20</v>
          </cell>
          <cell r="H500">
            <v>20</v>
          </cell>
          <cell r="I500">
            <v>0</v>
          </cell>
          <cell r="J500">
            <v>76.2</v>
          </cell>
          <cell r="K500">
            <v>0</v>
          </cell>
          <cell r="L500">
            <v>48946.758000000002</v>
          </cell>
        </row>
        <row r="501">
          <cell r="D501">
            <v>11440</v>
          </cell>
          <cell r="F501">
            <v>3.762</v>
          </cell>
          <cell r="G501">
            <v>20</v>
          </cell>
          <cell r="H501">
            <v>20</v>
          </cell>
          <cell r="I501">
            <v>0</v>
          </cell>
          <cell r="J501">
            <v>76.97</v>
          </cell>
          <cell r="K501">
            <v>0</v>
          </cell>
          <cell r="L501">
            <v>49023.728000000003</v>
          </cell>
        </row>
        <row r="502">
          <cell r="D502">
            <v>11460</v>
          </cell>
          <cell r="F502">
            <v>4.5279999999999996</v>
          </cell>
          <cell r="G502">
            <v>20</v>
          </cell>
          <cell r="H502">
            <v>20</v>
          </cell>
          <cell r="I502">
            <v>0</v>
          </cell>
          <cell r="J502">
            <v>82.9</v>
          </cell>
          <cell r="K502">
            <v>0</v>
          </cell>
          <cell r="L502">
            <v>49106.628000000004</v>
          </cell>
        </row>
        <row r="503">
          <cell r="D503">
            <v>11480</v>
          </cell>
          <cell r="F503">
            <v>4.2169999999999996</v>
          </cell>
          <cell r="G503">
            <v>20</v>
          </cell>
          <cell r="H503">
            <v>20</v>
          </cell>
          <cell r="I503">
            <v>0</v>
          </cell>
          <cell r="J503">
            <v>87.45</v>
          </cell>
          <cell r="K503">
            <v>0</v>
          </cell>
          <cell r="L503">
            <v>49194.078000000001</v>
          </cell>
        </row>
        <row r="504">
          <cell r="D504">
            <v>11500</v>
          </cell>
          <cell r="F504">
            <v>4.5750000000000002</v>
          </cell>
          <cell r="G504">
            <v>20</v>
          </cell>
          <cell r="H504">
            <v>20</v>
          </cell>
          <cell r="I504">
            <v>0</v>
          </cell>
          <cell r="J504">
            <v>87.92</v>
          </cell>
          <cell r="K504">
            <v>0</v>
          </cell>
          <cell r="L504">
            <v>49281.998</v>
          </cell>
        </row>
        <row r="505">
          <cell r="D505">
            <v>11520</v>
          </cell>
          <cell r="F505">
            <v>5.2489999999999997</v>
          </cell>
          <cell r="G505">
            <v>20</v>
          </cell>
          <cell r="H505">
            <v>20</v>
          </cell>
          <cell r="I505">
            <v>0</v>
          </cell>
          <cell r="J505">
            <v>98.24</v>
          </cell>
          <cell r="K505">
            <v>0</v>
          </cell>
          <cell r="L505">
            <v>49380.237999999998</v>
          </cell>
        </row>
        <row r="506">
          <cell r="D506">
            <v>11540</v>
          </cell>
          <cell r="F506">
            <v>5.6059999999999999</v>
          </cell>
          <cell r="G506">
            <v>20</v>
          </cell>
          <cell r="H506">
            <v>20</v>
          </cell>
          <cell r="I506">
            <v>0</v>
          </cell>
          <cell r="J506">
            <v>108.55</v>
          </cell>
          <cell r="K506">
            <v>0</v>
          </cell>
          <cell r="L506">
            <v>49488.788</v>
          </cell>
        </row>
        <row r="507">
          <cell r="D507">
            <v>11560</v>
          </cell>
          <cell r="F507">
            <v>6.4349999999999996</v>
          </cell>
          <cell r="G507">
            <v>20</v>
          </cell>
          <cell r="H507">
            <v>20</v>
          </cell>
          <cell r="I507">
            <v>0</v>
          </cell>
          <cell r="J507">
            <v>120.41</v>
          </cell>
          <cell r="K507">
            <v>0</v>
          </cell>
          <cell r="L507">
            <v>49609.198000000004</v>
          </cell>
        </row>
        <row r="508">
          <cell r="D508">
            <v>11580</v>
          </cell>
          <cell r="F508">
            <v>6.9740000000000002</v>
          </cell>
          <cell r="G508">
            <v>20</v>
          </cell>
          <cell r="H508">
            <v>20</v>
          </cell>
          <cell r="I508">
            <v>0</v>
          </cell>
          <cell r="J508">
            <v>134.09</v>
          </cell>
          <cell r="K508">
            <v>0</v>
          </cell>
          <cell r="L508">
            <v>49743.288</v>
          </cell>
        </row>
        <row r="509">
          <cell r="D509">
            <v>11600</v>
          </cell>
          <cell r="F509">
            <v>4.7789999999999999</v>
          </cell>
          <cell r="G509">
            <v>20</v>
          </cell>
          <cell r="H509">
            <v>20</v>
          </cell>
          <cell r="I509">
            <v>0</v>
          </cell>
          <cell r="J509">
            <v>117.53</v>
          </cell>
          <cell r="K509">
            <v>0</v>
          </cell>
          <cell r="L509">
            <v>49860.817999999999</v>
          </cell>
        </row>
        <row r="510">
          <cell r="D510">
            <v>11620</v>
          </cell>
          <cell r="F510">
            <v>1.4710000000000001</v>
          </cell>
          <cell r="G510">
            <v>20</v>
          </cell>
          <cell r="H510">
            <v>20</v>
          </cell>
          <cell r="I510">
            <v>0</v>
          </cell>
          <cell r="J510">
            <v>62.5</v>
          </cell>
          <cell r="K510">
            <v>0</v>
          </cell>
          <cell r="L510">
            <v>49923.317999999999</v>
          </cell>
        </row>
        <row r="511">
          <cell r="D511">
            <v>11640</v>
          </cell>
          <cell r="F511">
            <v>4.7080000000000002</v>
          </cell>
          <cell r="G511">
            <v>20</v>
          </cell>
          <cell r="H511">
            <v>20</v>
          </cell>
          <cell r="I511">
            <v>0</v>
          </cell>
          <cell r="J511">
            <v>61.79</v>
          </cell>
          <cell r="K511">
            <v>0</v>
          </cell>
          <cell r="L511">
            <v>49985.108</v>
          </cell>
        </row>
        <row r="512">
          <cell r="D512">
            <v>11660</v>
          </cell>
          <cell r="F512">
            <v>6.3449999999999998</v>
          </cell>
          <cell r="G512">
            <v>20</v>
          </cell>
          <cell r="H512">
            <v>20</v>
          </cell>
          <cell r="I512">
            <v>0</v>
          </cell>
          <cell r="J512">
            <v>110.53</v>
          </cell>
          <cell r="K512">
            <v>0</v>
          </cell>
          <cell r="L512">
            <v>50095.637999999999</v>
          </cell>
        </row>
        <row r="513">
          <cell r="D513">
            <v>11680</v>
          </cell>
          <cell r="F513">
            <v>6.8940000000000001</v>
          </cell>
          <cell r="G513">
            <v>20</v>
          </cell>
          <cell r="H513">
            <v>20</v>
          </cell>
          <cell r="I513">
            <v>0</v>
          </cell>
          <cell r="J513">
            <v>132.38999999999999</v>
          </cell>
          <cell r="K513">
            <v>0</v>
          </cell>
          <cell r="L513">
            <v>50228.027999999998</v>
          </cell>
        </row>
        <row r="514">
          <cell r="D514">
            <v>11700</v>
          </cell>
          <cell r="F514">
            <v>6.7809999999999997</v>
          </cell>
          <cell r="G514">
            <v>20</v>
          </cell>
          <cell r="H514">
            <v>20</v>
          </cell>
          <cell r="I514">
            <v>0</v>
          </cell>
          <cell r="J514">
            <v>136.75</v>
          </cell>
          <cell r="K514">
            <v>0</v>
          </cell>
          <cell r="L514">
            <v>50364.777999999998</v>
          </cell>
        </row>
        <row r="515">
          <cell r="D515">
            <v>11720</v>
          </cell>
          <cell r="F515">
            <v>6.0960000000000001</v>
          </cell>
          <cell r="G515">
            <v>20</v>
          </cell>
          <cell r="H515">
            <v>20</v>
          </cell>
          <cell r="I515">
            <v>0</v>
          </cell>
          <cell r="J515">
            <v>128.77000000000001</v>
          </cell>
          <cell r="K515">
            <v>0</v>
          </cell>
          <cell r="L515">
            <v>50493.547999999995</v>
          </cell>
        </row>
        <row r="516">
          <cell r="D516">
            <v>11740</v>
          </cell>
          <cell r="F516">
            <v>4.5330000000000004</v>
          </cell>
          <cell r="G516">
            <v>20</v>
          </cell>
          <cell r="H516">
            <v>20</v>
          </cell>
          <cell r="I516">
            <v>0</v>
          </cell>
          <cell r="J516">
            <v>106.29</v>
          </cell>
          <cell r="K516">
            <v>0</v>
          </cell>
          <cell r="L516">
            <v>50599.837999999996</v>
          </cell>
        </row>
        <row r="517">
          <cell r="D517">
            <v>11760</v>
          </cell>
          <cell r="F517">
            <v>4.2190000000000003</v>
          </cell>
          <cell r="G517">
            <v>20</v>
          </cell>
          <cell r="H517">
            <v>20</v>
          </cell>
          <cell r="I517">
            <v>0</v>
          </cell>
          <cell r="J517">
            <v>87.52</v>
          </cell>
          <cell r="K517">
            <v>0</v>
          </cell>
          <cell r="L517">
            <v>50687.357999999993</v>
          </cell>
        </row>
        <row r="518">
          <cell r="D518">
            <v>11780</v>
          </cell>
          <cell r="F518">
            <v>3.4489999999999998</v>
          </cell>
          <cell r="G518">
            <v>20</v>
          </cell>
          <cell r="H518">
            <v>20</v>
          </cell>
          <cell r="I518">
            <v>0</v>
          </cell>
          <cell r="J518">
            <v>76.680000000000007</v>
          </cell>
          <cell r="K518">
            <v>0</v>
          </cell>
          <cell r="L518">
            <v>50764.037999999993</v>
          </cell>
        </row>
        <row r="519">
          <cell r="D519">
            <v>11800</v>
          </cell>
          <cell r="F519">
            <v>2.4910000000000001</v>
          </cell>
          <cell r="G519">
            <v>20</v>
          </cell>
          <cell r="H519">
            <v>20</v>
          </cell>
          <cell r="I519">
            <v>0</v>
          </cell>
          <cell r="J519">
            <v>59.4</v>
          </cell>
          <cell r="K519">
            <v>0</v>
          </cell>
          <cell r="L519">
            <v>50823.437999999995</v>
          </cell>
        </row>
        <row r="520">
          <cell r="D520">
            <v>11820</v>
          </cell>
          <cell r="F520">
            <v>1.833</v>
          </cell>
          <cell r="G520">
            <v>20</v>
          </cell>
          <cell r="H520">
            <v>20</v>
          </cell>
          <cell r="I520">
            <v>0</v>
          </cell>
          <cell r="J520">
            <v>43.24</v>
          </cell>
          <cell r="K520">
            <v>0</v>
          </cell>
          <cell r="L520">
            <v>50866.677999999993</v>
          </cell>
        </row>
        <row r="521">
          <cell r="D521">
            <v>11840</v>
          </cell>
          <cell r="F521">
            <v>2.0390000000000001</v>
          </cell>
          <cell r="G521">
            <v>20</v>
          </cell>
          <cell r="H521">
            <v>20</v>
          </cell>
          <cell r="I521">
            <v>0</v>
          </cell>
          <cell r="J521">
            <v>38.72</v>
          </cell>
          <cell r="K521">
            <v>0</v>
          </cell>
          <cell r="L521">
            <v>50905.397999999994</v>
          </cell>
        </row>
        <row r="522">
          <cell r="D522">
            <v>11860</v>
          </cell>
          <cell r="F522">
            <v>2.2149999999999999</v>
          </cell>
          <cell r="G522">
            <v>20</v>
          </cell>
          <cell r="H522">
            <v>20</v>
          </cell>
          <cell r="I522">
            <v>0</v>
          </cell>
          <cell r="J522">
            <v>42.54</v>
          </cell>
          <cell r="K522">
            <v>0</v>
          </cell>
          <cell r="L522">
            <v>50947.937999999995</v>
          </cell>
        </row>
        <row r="523">
          <cell r="D523">
            <v>11880</v>
          </cell>
          <cell r="F523">
            <v>2.3540000000000001</v>
          </cell>
          <cell r="G523">
            <v>20</v>
          </cell>
          <cell r="H523">
            <v>20</v>
          </cell>
          <cell r="I523">
            <v>0</v>
          </cell>
          <cell r="J523">
            <v>45.69</v>
          </cell>
          <cell r="K523">
            <v>0</v>
          </cell>
          <cell r="L523">
            <v>50993.627999999997</v>
          </cell>
        </row>
        <row r="524">
          <cell r="D524">
            <v>11900</v>
          </cell>
          <cell r="F524">
            <v>2.56</v>
          </cell>
          <cell r="G524">
            <v>20</v>
          </cell>
          <cell r="H524">
            <v>20</v>
          </cell>
          <cell r="I524">
            <v>0</v>
          </cell>
          <cell r="J524">
            <v>49.14</v>
          </cell>
          <cell r="K524">
            <v>0</v>
          </cell>
          <cell r="L524">
            <v>51042.767999999996</v>
          </cell>
        </row>
        <row r="525">
          <cell r="D525">
            <v>11920</v>
          </cell>
          <cell r="F525">
            <v>2.6240000000000001</v>
          </cell>
          <cell r="G525">
            <v>20</v>
          </cell>
          <cell r="H525">
            <v>20</v>
          </cell>
          <cell r="I525">
            <v>0</v>
          </cell>
          <cell r="J525">
            <v>51.84</v>
          </cell>
          <cell r="K525">
            <v>0</v>
          </cell>
          <cell r="L525">
            <v>51094.607999999993</v>
          </cell>
        </row>
        <row r="526">
          <cell r="D526">
            <v>11940</v>
          </cell>
          <cell r="F526">
            <v>2.2170000000000001</v>
          </cell>
          <cell r="G526">
            <v>20</v>
          </cell>
          <cell r="H526">
            <v>20</v>
          </cell>
          <cell r="I526">
            <v>0</v>
          </cell>
          <cell r="J526">
            <v>48.41</v>
          </cell>
          <cell r="K526">
            <v>0</v>
          </cell>
          <cell r="L526">
            <v>51143.017999999996</v>
          </cell>
        </row>
        <row r="527">
          <cell r="D527">
            <v>11960</v>
          </cell>
          <cell r="F527">
            <v>1.026</v>
          </cell>
          <cell r="G527">
            <v>20</v>
          </cell>
          <cell r="H527">
            <v>20</v>
          </cell>
          <cell r="I527">
            <v>0</v>
          </cell>
          <cell r="J527">
            <v>32.43</v>
          </cell>
          <cell r="K527">
            <v>0</v>
          </cell>
          <cell r="L527">
            <v>51175.447999999997</v>
          </cell>
        </row>
        <row r="528">
          <cell r="D528">
            <v>11980</v>
          </cell>
          <cell r="F528">
            <v>2.0870000000000002</v>
          </cell>
          <cell r="G528">
            <v>20</v>
          </cell>
          <cell r="H528">
            <v>20</v>
          </cell>
          <cell r="I528">
            <v>0</v>
          </cell>
          <cell r="J528">
            <v>31.13</v>
          </cell>
          <cell r="K528">
            <v>0</v>
          </cell>
          <cell r="L528">
            <v>51206.577999999994</v>
          </cell>
        </row>
        <row r="529">
          <cell r="D529">
            <v>12000</v>
          </cell>
          <cell r="F529">
            <v>2.746</v>
          </cell>
          <cell r="G529">
            <v>20</v>
          </cell>
          <cell r="H529">
            <v>20</v>
          </cell>
          <cell r="I529">
            <v>0</v>
          </cell>
          <cell r="J529">
            <v>48.33</v>
          </cell>
          <cell r="K529">
            <v>0</v>
          </cell>
          <cell r="L529">
            <v>51254.907999999996</v>
          </cell>
        </row>
        <row r="530">
          <cell r="D530">
            <v>12020</v>
          </cell>
          <cell r="F530">
            <v>4.476</v>
          </cell>
          <cell r="G530">
            <v>20</v>
          </cell>
          <cell r="H530">
            <v>20</v>
          </cell>
          <cell r="I530">
            <v>0</v>
          </cell>
          <cell r="J530">
            <v>72.22</v>
          </cell>
          <cell r="K530">
            <v>0</v>
          </cell>
          <cell r="L530">
            <v>51327.127999999997</v>
          </cell>
        </row>
        <row r="531">
          <cell r="D531">
            <v>12040</v>
          </cell>
          <cell r="F531">
            <v>5.0350000000000001</v>
          </cell>
          <cell r="G531">
            <v>20</v>
          </cell>
          <cell r="H531">
            <v>20</v>
          </cell>
          <cell r="I531">
            <v>0</v>
          </cell>
          <cell r="J531">
            <v>95.11</v>
          </cell>
          <cell r="K531">
            <v>0</v>
          </cell>
          <cell r="L531">
            <v>51422.237999999998</v>
          </cell>
        </row>
        <row r="532">
          <cell r="D532">
            <v>12060</v>
          </cell>
          <cell r="F532">
            <v>4.9219999999999997</v>
          </cell>
          <cell r="G532">
            <v>20</v>
          </cell>
          <cell r="H532">
            <v>20</v>
          </cell>
          <cell r="I532">
            <v>0</v>
          </cell>
          <cell r="J532">
            <v>99.57</v>
          </cell>
          <cell r="K532">
            <v>0</v>
          </cell>
          <cell r="L532">
            <v>51521.807999999997</v>
          </cell>
        </row>
        <row r="533">
          <cell r="D533">
            <v>12080</v>
          </cell>
          <cell r="F533">
            <v>2.5529999999999999</v>
          </cell>
          <cell r="G533">
            <v>20</v>
          </cell>
          <cell r="H533">
            <v>20</v>
          </cell>
          <cell r="I533">
            <v>0</v>
          </cell>
          <cell r="J533">
            <v>74.75</v>
          </cell>
          <cell r="K533">
            <v>0</v>
          </cell>
          <cell r="L533">
            <v>51596.557999999997</v>
          </cell>
        </row>
        <row r="534">
          <cell r="D534">
            <v>12100</v>
          </cell>
          <cell r="F534">
            <v>5.9989999999999997</v>
          </cell>
          <cell r="G534">
            <v>20</v>
          </cell>
          <cell r="H534">
            <v>20</v>
          </cell>
          <cell r="I534">
            <v>0</v>
          </cell>
          <cell r="J534">
            <v>85.52</v>
          </cell>
          <cell r="K534">
            <v>0</v>
          </cell>
          <cell r="L534">
            <v>51682.077999999994</v>
          </cell>
        </row>
        <row r="535">
          <cell r="D535">
            <v>12120</v>
          </cell>
          <cell r="F535">
            <v>5.9569999999999999</v>
          </cell>
          <cell r="G535">
            <v>20</v>
          </cell>
          <cell r="H535">
            <v>20</v>
          </cell>
          <cell r="I535">
            <v>0</v>
          </cell>
          <cell r="J535">
            <v>119.56</v>
          </cell>
          <cell r="K535">
            <v>0</v>
          </cell>
          <cell r="L535">
            <v>51801.637999999992</v>
          </cell>
        </row>
        <row r="536">
          <cell r="D536">
            <v>12140</v>
          </cell>
          <cell r="F536">
            <v>6.1449999999999996</v>
          </cell>
          <cell r="G536">
            <v>20</v>
          </cell>
          <cell r="H536">
            <v>20</v>
          </cell>
          <cell r="I536">
            <v>0</v>
          </cell>
          <cell r="J536">
            <v>121.02</v>
          </cell>
          <cell r="K536">
            <v>0</v>
          </cell>
          <cell r="L536">
            <v>51922.657999999989</v>
          </cell>
        </row>
        <row r="537">
          <cell r="D537">
            <v>12160</v>
          </cell>
          <cell r="F537">
            <v>5.742</v>
          </cell>
          <cell r="G537">
            <v>20</v>
          </cell>
          <cell r="H537">
            <v>20</v>
          </cell>
          <cell r="I537">
            <v>0</v>
          </cell>
          <cell r="J537">
            <v>118.87</v>
          </cell>
          <cell r="K537">
            <v>0</v>
          </cell>
          <cell r="L537">
            <v>52041.527999999991</v>
          </cell>
        </row>
        <row r="538">
          <cell r="D538">
            <v>12180</v>
          </cell>
          <cell r="F538">
            <v>5.6559999999999997</v>
          </cell>
          <cell r="G538">
            <v>20</v>
          </cell>
          <cell r="H538">
            <v>20</v>
          </cell>
          <cell r="I538">
            <v>0</v>
          </cell>
          <cell r="J538">
            <v>113.98</v>
          </cell>
          <cell r="K538">
            <v>0</v>
          </cell>
          <cell r="L538">
            <v>52155.507999999994</v>
          </cell>
        </row>
        <row r="539">
          <cell r="D539">
            <v>12200</v>
          </cell>
          <cell r="F539">
            <v>5.6630000000000003</v>
          </cell>
          <cell r="G539">
            <v>20</v>
          </cell>
          <cell r="H539">
            <v>20</v>
          </cell>
          <cell r="I539">
            <v>0</v>
          </cell>
          <cell r="J539">
            <v>113.19</v>
          </cell>
          <cell r="K539">
            <v>0</v>
          </cell>
          <cell r="L539">
            <v>52268.697999999997</v>
          </cell>
        </row>
        <row r="540">
          <cell r="D540">
            <v>12220</v>
          </cell>
          <cell r="F540">
            <v>4.5190000000000001</v>
          </cell>
          <cell r="G540">
            <v>20</v>
          </cell>
          <cell r="H540">
            <v>20</v>
          </cell>
          <cell r="I540">
            <v>0</v>
          </cell>
          <cell r="J540">
            <v>101.82</v>
          </cell>
          <cell r="K540">
            <v>0</v>
          </cell>
          <cell r="L540">
            <v>52370.517999999996</v>
          </cell>
        </row>
        <row r="541">
          <cell r="D541">
            <v>12240</v>
          </cell>
          <cell r="F541">
            <v>2.0640000000000001</v>
          </cell>
          <cell r="G541">
            <v>20</v>
          </cell>
          <cell r="H541">
            <v>20</v>
          </cell>
          <cell r="I541">
            <v>0</v>
          </cell>
          <cell r="J541">
            <v>65.83</v>
          </cell>
          <cell r="K541">
            <v>0</v>
          </cell>
          <cell r="L541">
            <v>52436.347999999998</v>
          </cell>
        </row>
        <row r="542">
          <cell r="D542">
            <v>12260</v>
          </cell>
          <cell r="F542">
            <v>5.1070000000000002</v>
          </cell>
          <cell r="G542">
            <v>20</v>
          </cell>
          <cell r="H542">
            <v>20</v>
          </cell>
          <cell r="I542">
            <v>0</v>
          </cell>
          <cell r="J542">
            <v>71.709999999999994</v>
          </cell>
          <cell r="K542">
            <v>0</v>
          </cell>
          <cell r="L542">
            <v>52508.057999999997</v>
          </cell>
        </row>
        <row r="543">
          <cell r="D543">
            <v>12280</v>
          </cell>
          <cell r="F543">
            <v>5.1079999999999997</v>
          </cell>
          <cell r="G543">
            <v>20</v>
          </cell>
          <cell r="H543">
            <v>20</v>
          </cell>
          <cell r="I543">
            <v>0</v>
          </cell>
          <cell r="J543">
            <v>102.15</v>
          </cell>
          <cell r="K543">
            <v>0</v>
          </cell>
          <cell r="L543">
            <v>52610.207999999999</v>
          </cell>
        </row>
        <row r="544">
          <cell r="D544">
            <v>12300</v>
          </cell>
          <cell r="F544">
            <v>5.1479999999999997</v>
          </cell>
          <cell r="G544">
            <v>20</v>
          </cell>
          <cell r="H544">
            <v>20</v>
          </cell>
          <cell r="I544">
            <v>0</v>
          </cell>
          <cell r="J544">
            <v>102.56</v>
          </cell>
          <cell r="K544">
            <v>0</v>
          </cell>
          <cell r="L544">
            <v>52712.767999999996</v>
          </cell>
        </row>
        <row r="545">
          <cell r="D545">
            <v>12320</v>
          </cell>
          <cell r="F545">
            <v>5.8760000000000003</v>
          </cell>
          <cell r="G545">
            <v>20</v>
          </cell>
          <cell r="H545">
            <v>20</v>
          </cell>
          <cell r="I545">
            <v>0</v>
          </cell>
          <cell r="J545">
            <v>110.24</v>
          </cell>
          <cell r="K545">
            <v>0</v>
          </cell>
          <cell r="L545">
            <v>52823.007999999994</v>
          </cell>
        </row>
        <row r="546">
          <cell r="D546">
            <v>12340</v>
          </cell>
          <cell r="F546">
            <v>6.7560000000000002</v>
          </cell>
          <cell r="G546">
            <v>20</v>
          </cell>
          <cell r="H546">
            <v>20</v>
          </cell>
          <cell r="I546">
            <v>0</v>
          </cell>
          <cell r="J546">
            <v>126.32</v>
          </cell>
          <cell r="K546">
            <v>0</v>
          </cell>
          <cell r="L546">
            <v>52949.327999999994</v>
          </cell>
        </row>
        <row r="547">
          <cell r="D547">
            <v>12360</v>
          </cell>
          <cell r="F547">
            <v>6.6470000000000002</v>
          </cell>
          <cell r="G547">
            <v>20</v>
          </cell>
          <cell r="H547">
            <v>20</v>
          </cell>
          <cell r="I547">
            <v>0</v>
          </cell>
          <cell r="J547">
            <v>134.03</v>
          </cell>
          <cell r="K547">
            <v>0</v>
          </cell>
          <cell r="L547">
            <v>53083.357999999993</v>
          </cell>
        </row>
        <row r="548">
          <cell r="D548">
            <v>12380</v>
          </cell>
          <cell r="F548">
            <v>6.4119999999999999</v>
          </cell>
          <cell r="G548">
            <v>20</v>
          </cell>
          <cell r="H548">
            <v>20</v>
          </cell>
          <cell r="I548">
            <v>0</v>
          </cell>
          <cell r="J548">
            <v>130.59</v>
          </cell>
          <cell r="K548">
            <v>0</v>
          </cell>
          <cell r="L548">
            <v>53213.947999999989</v>
          </cell>
        </row>
        <row r="549">
          <cell r="D549">
            <v>12400</v>
          </cell>
          <cell r="F549">
            <v>6.4989999999999997</v>
          </cell>
          <cell r="G549">
            <v>20</v>
          </cell>
          <cell r="H549">
            <v>20</v>
          </cell>
          <cell r="I549">
            <v>0</v>
          </cell>
          <cell r="J549">
            <v>129.11000000000001</v>
          </cell>
          <cell r="K549">
            <v>0</v>
          </cell>
          <cell r="L549">
            <v>53343.05799999999</v>
          </cell>
        </row>
        <row r="550">
          <cell r="D550">
            <v>12420</v>
          </cell>
          <cell r="F550">
            <v>6.9039999999999999</v>
          </cell>
          <cell r="G550">
            <v>20</v>
          </cell>
          <cell r="H550">
            <v>20</v>
          </cell>
          <cell r="I550">
            <v>0</v>
          </cell>
          <cell r="J550">
            <v>134.03</v>
          </cell>
          <cell r="K550">
            <v>0</v>
          </cell>
          <cell r="L550">
            <v>53477.087999999989</v>
          </cell>
        </row>
        <row r="551">
          <cell r="D551">
            <v>12440</v>
          </cell>
          <cell r="F551">
            <v>7.2350000000000003</v>
          </cell>
          <cell r="G551">
            <v>20</v>
          </cell>
          <cell r="H551">
            <v>20</v>
          </cell>
          <cell r="I551">
            <v>0</v>
          </cell>
          <cell r="J551">
            <v>141.38999999999999</v>
          </cell>
          <cell r="K551">
            <v>0</v>
          </cell>
          <cell r="L551">
            <v>53618.477999999988</v>
          </cell>
        </row>
        <row r="552">
          <cell r="D552">
            <v>12460</v>
          </cell>
          <cell r="F552">
            <v>8.5150000000000006</v>
          </cell>
          <cell r="G552">
            <v>20</v>
          </cell>
          <cell r="H552">
            <v>20</v>
          </cell>
          <cell r="I552">
            <v>0</v>
          </cell>
          <cell r="J552">
            <v>157.5</v>
          </cell>
          <cell r="K552">
            <v>0</v>
          </cell>
          <cell r="L552">
            <v>53775.977999999988</v>
          </cell>
        </row>
        <row r="553">
          <cell r="D553">
            <v>12480</v>
          </cell>
          <cell r="F553">
            <v>9.7289999999999992</v>
          </cell>
          <cell r="G553">
            <v>20</v>
          </cell>
          <cell r="H553">
            <v>20</v>
          </cell>
          <cell r="I553">
            <v>0</v>
          </cell>
          <cell r="J553">
            <v>182.44</v>
          </cell>
          <cell r="K553">
            <v>0</v>
          </cell>
          <cell r="L553">
            <v>53958.417999999991</v>
          </cell>
        </row>
        <row r="554">
          <cell r="D554">
            <v>12500</v>
          </cell>
          <cell r="F554">
            <v>9.9849999999999994</v>
          </cell>
          <cell r="G554">
            <v>20</v>
          </cell>
          <cell r="H554">
            <v>20</v>
          </cell>
          <cell r="I554">
            <v>0</v>
          </cell>
          <cell r="J554">
            <v>197.14</v>
          </cell>
          <cell r="K554">
            <v>0</v>
          </cell>
          <cell r="L554">
            <v>54155.55799999999</v>
          </cell>
        </row>
        <row r="555">
          <cell r="D555">
            <v>12520</v>
          </cell>
          <cell r="F555">
            <v>10.423</v>
          </cell>
          <cell r="G555">
            <v>20</v>
          </cell>
          <cell r="H555">
            <v>20</v>
          </cell>
          <cell r="I555">
            <v>0</v>
          </cell>
          <cell r="J555">
            <v>204.08</v>
          </cell>
          <cell r="K555">
            <v>0</v>
          </cell>
          <cell r="L555">
            <v>54359.637999999992</v>
          </cell>
        </row>
        <row r="556">
          <cell r="D556">
            <v>12540</v>
          </cell>
          <cell r="F556">
            <v>10.026</v>
          </cell>
          <cell r="G556">
            <v>20</v>
          </cell>
          <cell r="H556">
            <v>20</v>
          </cell>
          <cell r="I556">
            <v>0</v>
          </cell>
          <cell r="J556">
            <v>204.49</v>
          </cell>
          <cell r="K556">
            <v>0</v>
          </cell>
          <cell r="L556">
            <v>54564.12799999999</v>
          </cell>
        </row>
        <row r="557">
          <cell r="D557">
            <v>12560</v>
          </cell>
          <cell r="F557">
            <v>8.3840000000000003</v>
          </cell>
          <cell r="G557">
            <v>20</v>
          </cell>
          <cell r="H557">
            <v>20</v>
          </cell>
          <cell r="I557">
            <v>0</v>
          </cell>
          <cell r="J557">
            <v>184.1</v>
          </cell>
          <cell r="K557">
            <v>0</v>
          </cell>
          <cell r="L557">
            <v>54748.227999999988</v>
          </cell>
        </row>
        <row r="558">
          <cell r="D558">
            <v>12580</v>
          </cell>
          <cell r="F558">
            <v>6.8120000000000003</v>
          </cell>
          <cell r="G558">
            <v>20</v>
          </cell>
          <cell r="H558">
            <v>20</v>
          </cell>
          <cell r="I558">
            <v>0</v>
          </cell>
          <cell r="J558">
            <v>151.96</v>
          </cell>
          <cell r="K558">
            <v>0</v>
          </cell>
          <cell r="L558">
            <v>54900.187999999987</v>
          </cell>
        </row>
        <row r="559">
          <cell r="D559">
            <v>12600</v>
          </cell>
          <cell r="F559">
            <v>8.3130000000000006</v>
          </cell>
          <cell r="G559">
            <v>20</v>
          </cell>
          <cell r="H559">
            <v>20</v>
          </cell>
          <cell r="I559">
            <v>0</v>
          </cell>
          <cell r="J559">
            <v>151.25</v>
          </cell>
          <cell r="K559">
            <v>0</v>
          </cell>
          <cell r="L559">
            <v>55051.437999999987</v>
          </cell>
        </row>
        <row r="560">
          <cell r="D560">
            <v>12620</v>
          </cell>
          <cell r="F560">
            <v>4.5860000000000003</v>
          </cell>
          <cell r="G560">
            <v>20</v>
          </cell>
          <cell r="H560">
            <v>20</v>
          </cell>
          <cell r="I560">
            <v>0</v>
          </cell>
          <cell r="J560">
            <v>128.99</v>
          </cell>
          <cell r="K560">
            <v>0</v>
          </cell>
          <cell r="L560">
            <v>55180.427999999985</v>
          </cell>
        </row>
        <row r="561">
          <cell r="D561">
            <v>12640</v>
          </cell>
          <cell r="F561">
            <v>4.024</v>
          </cell>
          <cell r="G561">
            <v>20</v>
          </cell>
          <cell r="H561">
            <v>20</v>
          </cell>
          <cell r="I561">
            <v>0</v>
          </cell>
          <cell r="J561">
            <v>86.1</v>
          </cell>
          <cell r="K561">
            <v>0</v>
          </cell>
          <cell r="L561">
            <v>55266.527999999984</v>
          </cell>
        </row>
        <row r="562">
          <cell r="D562">
            <v>12660</v>
          </cell>
          <cell r="F562">
            <v>4.1239999999999997</v>
          </cell>
          <cell r="G562">
            <v>20</v>
          </cell>
          <cell r="H562">
            <v>20</v>
          </cell>
          <cell r="I562">
            <v>0</v>
          </cell>
          <cell r="J562">
            <v>81.48</v>
          </cell>
          <cell r="K562">
            <v>0</v>
          </cell>
          <cell r="L562">
            <v>55348.007999999987</v>
          </cell>
        </row>
        <row r="563">
          <cell r="D563">
            <v>12680</v>
          </cell>
          <cell r="F563">
            <v>3.387</v>
          </cell>
          <cell r="G563">
            <v>20</v>
          </cell>
          <cell r="H563">
            <v>20</v>
          </cell>
          <cell r="I563">
            <v>0</v>
          </cell>
          <cell r="J563">
            <v>75.11</v>
          </cell>
          <cell r="K563">
            <v>0</v>
          </cell>
          <cell r="L563">
            <v>55423.117999999988</v>
          </cell>
        </row>
        <row r="564">
          <cell r="D564">
            <v>12700</v>
          </cell>
          <cell r="F564">
            <v>3.4390000000000001</v>
          </cell>
          <cell r="G564">
            <v>20</v>
          </cell>
          <cell r="H564">
            <v>20</v>
          </cell>
          <cell r="I564">
            <v>0</v>
          </cell>
          <cell r="J564">
            <v>68.260000000000005</v>
          </cell>
          <cell r="K564">
            <v>0</v>
          </cell>
          <cell r="L564">
            <v>55491.37799999999</v>
          </cell>
        </row>
        <row r="565">
          <cell r="D565">
            <v>12720</v>
          </cell>
          <cell r="F565">
            <v>5.1989999999999998</v>
          </cell>
          <cell r="G565">
            <v>20</v>
          </cell>
          <cell r="H565">
            <v>20</v>
          </cell>
          <cell r="I565">
            <v>0</v>
          </cell>
          <cell r="J565">
            <v>86.38</v>
          </cell>
          <cell r="K565">
            <v>0</v>
          </cell>
          <cell r="L565">
            <v>55577.757999999987</v>
          </cell>
        </row>
        <row r="566">
          <cell r="D566">
            <v>12740</v>
          </cell>
          <cell r="F566">
            <v>4.0739999999999998</v>
          </cell>
          <cell r="G566">
            <v>20</v>
          </cell>
          <cell r="H566">
            <v>20</v>
          </cell>
          <cell r="I566">
            <v>0</v>
          </cell>
          <cell r="J566">
            <v>92.73</v>
          </cell>
          <cell r="K566">
            <v>0</v>
          </cell>
          <cell r="L566">
            <v>55670.48799999999</v>
          </cell>
        </row>
        <row r="567">
          <cell r="D567">
            <v>12760</v>
          </cell>
          <cell r="F567">
            <v>2.8149999999999999</v>
          </cell>
          <cell r="G567">
            <v>20</v>
          </cell>
          <cell r="H567">
            <v>20</v>
          </cell>
          <cell r="I567">
            <v>0</v>
          </cell>
          <cell r="J567">
            <v>68.89</v>
          </cell>
          <cell r="K567">
            <v>0</v>
          </cell>
          <cell r="L567">
            <v>55739.37799999999</v>
          </cell>
        </row>
        <row r="568">
          <cell r="D568">
            <v>12780</v>
          </cell>
          <cell r="F568">
            <v>3.1989999999999998</v>
          </cell>
          <cell r="G568">
            <v>20</v>
          </cell>
          <cell r="H568">
            <v>20</v>
          </cell>
          <cell r="I568">
            <v>0</v>
          </cell>
          <cell r="J568">
            <v>60.14</v>
          </cell>
          <cell r="K568">
            <v>0</v>
          </cell>
          <cell r="L568">
            <v>55799.517999999989</v>
          </cell>
        </row>
        <row r="569">
          <cell r="D569">
            <v>12800</v>
          </cell>
          <cell r="F569">
            <v>2.9289999999999998</v>
          </cell>
          <cell r="G569">
            <v>20</v>
          </cell>
          <cell r="H569">
            <v>20</v>
          </cell>
          <cell r="I569">
            <v>0</v>
          </cell>
          <cell r="J569">
            <v>61.28</v>
          </cell>
          <cell r="K569">
            <v>0</v>
          </cell>
          <cell r="L569">
            <v>55860.797999999988</v>
          </cell>
        </row>
        <row r="570">
          <cell r="D570">
            <v>12820</v>
          </cell>
          <cell r="F570">
            <v>6.6959999999999997</v>
          </cell>
          <cell r="G570">
            <v>20</v>
          </cell>
          <cell r="H570">
            <v>20</v>
          </cell>
          <cell r="I570">
            <v>0</v>
          </cell>
          <cell r="J570">
            <v>96.25</v>
          </cell>
          <cell r="K570">
            <v>0</v>
          </cell>
          <cell r="L570">
            <v>55957.047999999988</v>
          </cell>
        </row>
        <row r="571">
          <cell r="D571">
            <v>12840</v>
          </cell>
          <cell r="F571">
            <v>5.9660000000000002</v>
          </cell>
          <cell r="G571">
            <v>20</v>
          </cell>
          <cell r="H571">
            <v>20</v>
          </cell>
          <cell r="I571">
            <v>0</v>
          </cell>
          <cell r="J571">
            <v>126.62</v>
          </cell>
          <cell r="K571">
            <v>0</v>
          </cell>
          <cell r="L571">
            <v>56083.667999999991</v>
          </cell>
        </row>
        <row r="572">
          <cell r="D572">
            <v>12860</v>
          </cell>
          <cell r="F572">
            <v>5.5250000000000004</v>
          </cell>
          <cell r="G572">
            <v>20</v>
          </cell>
          <cell r="H572">
            <v>20</v>
          </cell>
          <cell r="I572">
            <v>0</v>
          </cell>
          <cell r="J572">
            <v>114.91</v>
          </cell>
          <cell r="K572">
            <v>0</v>
          </cell>
          <cell r="L572">
            <v>56198.577999999994</v>
          </cell>
        </row>
        <row r="573">
          <cell r="D573">
            <v>12880</v>
          </cell>
          <cell r="F573">
            <v>5.3529999999999998</v>
          </cell>
          <cell r="G573">
            <v>20</v>
          </cell>
          <cell r="H573">
            <v>20</v>
          </cell>
          <cell r="I573">
            <v>0</v>
          </cell>
          <cell r="J573">
            <v>108.78</v>
          </cell>
          <cell r="K573">
            <v>0</v>
          </cell>
          <cell r="L573">
            <v>56307.357999999993</v>
          </cell>
        </row>
        <row r="574">
          <cell r="D574">
            <v>12900</v>
          </cell>
          <cell r="F574">
            <v>5.048</v>
          </cell>
          <cell r="G574">
            <v>20</v>
          </cell>
          <cell r="H574">
            <v>20</v>
          </cell>
          <cell r="I574">
            <v>0</v>
          </cell>
          <cell r="J574">
            <v>104.01</v>
          </cell>
          <cell r="K574">
            <v>0</v>
          </cell>
          <cell r="L574">
            <v>56411.367999999995</v>
          </cell>
        </row>
        <row r="575">
          <cell r="D575">
            <v>12920</v>
          </cell>
          <cell r="F575">
            <v>6.7380000000000004</v>
          </cell>
          <cell r="G575">
            <v>20</v>
          </cell>
          <cell r="H575">
            <v>20</v>
          </cell>
          <cell r="I575">
            <v>0</v>
          </cell>
          <cell r="J575">
            <v>117.86</v>
          </cell>
          <cell r="K575">
            <v>0</v>
          </cell>
          <cell r="L575">
            <v>56529.227999999996</v>
          </cell>
        </row>
        <row r="576">
          <cell r="D576">
            <v>12940</v>
          </cell>
          <cell r="F576">
            <v>6.7130000000000001</v>
          </cell>
          <cell r="G576">
            <v>20</v>
          </cell>
          <cell r="H576">
            <v>20</v>
          </cell>
          <cell r="I576">
            <v>0</v>
          </cell>
          <cell r="J576">
            <v>134.51</v>
          </cell>
          <cell r="K576">
            <v>0</v>
          </cell>
          <cell r="L576">
            <v>56663.737999999998</v>
          </cell>
        </row>
        <row r="577">
          <cell r="D577">
            <v>12960</v>
          </cell>
          <cell r="F577">
            <v>7.02</v>
          </cell>
          <cell r="G577">
            <v>20</v>
          </cell>
          <cell r="H577">
            <v>20</v>
          </cell>
          <cell r="I577">
            <v>0</v>
          </cell>
          <cell r="J577">
            <v>137.33000000000001</v>
          </cell>
          <cell r="K577">
            <v>0</v>
          </cell>
          <cell r="L577">
            <v>56801.067999999999</v>
          </cell>
        </row>
        <row r="578">
          <cell r="D578">
            <v>12980</v>
          </cell>
          <cell r="F578">
            <v>5.9539999999999997</v>
          </cell>
          <cell r="G578">
            <v>20</v>
          </cell>
          <cell r="H578">
            <v>20</v>
          </cell>
          <cell r="I578">
            <v>0</v>
          </cell>
          <cell r="J578">
            <v>129.74</v>
          </cell>
          <cell r="K578">
            <v>0</v>
          </cell>
          <cell r="L578">
            <v>56930.807999999997</v>
          </cell>
        </row>
        <row r="579">
          <cell r="D579">
            <v>13000</v>
          </cell>
          <cell r="F579">
            <v>1.62</v>
          </cell>
          <cell r="G579">
            <v>20</v>
          </cell>
          <cell r="H579">
            <v>20</v>
          </cell>
          <cell r="I579">
            <v>0</v>
          </cell>
          <cell r="J579">
            <v>75.739999999999995</v>
          </cell>
          <cell r="K579">
            <v>0</v>
          </cell>
          <cell r="L579">
            <v>57006.547999999995</v>
          </cell>
        </row>
        <row r="580">
          <cell r="D580">
            <v>13020</v>
          </cell>
          <cell r="F580">
            <v>5.7590000000000003</v>
          </cell>
          <cell r="G580">
            <v>20</v>
          </cell>
          <cell r="H580">
            <v>20</v>
          </cell>
          <cell r="I580">
            <v>0</v>
          </cell>
          <cell r="J580">
            <v>73.790000000000006</v>
          </cell>
          <cell r="K580">
            <v>0</v>
          </cell>
          <cell r="L580">
            <v>57080.337999999996</v>
          </cell>
        </row>
        <row r="581">
          <cell r="D581">
            <v>13040</v>
          </cell>
          <cell r="F581">
            <v>8.1980000000000004</v>
          </cell>
          <cell r="G581">
            <v>20</v>
          </cell>
          <cell r="H581">
            <v>20</v>
          </cell>
          <cell r="I581">
            <v>0</v>
          </cell>
          <cell r="J581">
            <v>139.57</v>
          </cell>
          <cell r="K581">
            <v>0</v>
          </cell>
          <cell r="L581">
            <v>57219.907999999996</v>
          </cell>
        </row>
        <row r="582">
          <cell r="D582">
            <v>13060</v>
          </cell>
          <cell r="F582">
            <v>8.4550000000000001</v>
          </cell>
          <cell r="G582">
            <v>20</v>
          </cell>
          <cell r="H582">
            <v>20</v>
          </cell>
          <cell r="I582">
            <v>0</v>
          </cell>
          <cell r="J582">
            <v>166.53</v>
          </cell>
          <cell r="K582">
            <v>0</v>
          </cell>
          <cell r="L582">
            <v>57386.437999999995</v>
          </cell>
        </row>
        <row r="583">
          <cell r="D583">
            <v>13080</v>
          </cell>
          <cell r="F583">
            <v>8.4730000000000008</v>
          </cell>
          <cell r="G583">
            <v>20</v>
          </cell>
          <cell r="H583">
            <v>20</v>
          </cell>
          <cell r="I583">
            <v>0</v>
          </cell>
          <cell r="J583">
            <v>169.28</v>
          </cell>
          <cell r="K583">
            <v>0</v>
          </cell>
          <cell r="L583">
            <v>57555.717999999993</v>
          </cell>
        </row>
        <row r="584">
          <cell r="D584">
            <v>13100</v>
          </cell>
          <cell r="F584">
            <v>8.4510000000000005</v>
          </cell>
          <cell r="G584">
            <v>20</v>
          </cell>
          <cell r="H584">
            <v>20</v>
          </cell>
          <cell r="I584">
            <v>0</v>
          </cell>
          <cell r="J584">
            <v>169.24</v>
          </cell>
          <cell r="K584">
            <v>0</v>
          </cell>
          <cell r="L584">
            <v>57724.957999999991</v>
          </cell>
        </row>
        <row r="585">
          <cell r="D585">
            <v>13120</v>
          </cell>
          <cell r="F585">
            <v>8.98</v>
          </cell>
          <cell r="G585">
            <v>20</v>
          </cell>
          <cell r="H585">
            <v>20</v>
          </cell>
          <cell r="I585">
            <v>0</v>
          </cell>
          <cell r="J585">
            <v>174.31</v>
          </cell>
          <cell r="K585">
            <v>0</v>
          </cell>
          <cell r="L585">
            <v>57899.267999999989</v>
          </cell>
        </row>
        <row r="586">
          <cell r="D586">
            <v>13140</v>
          </cell>
          <cell r="F586">
            <v>8.68</v>
          </cell>
          <cell r="G586">
            <v>20</v>
          </cell>
          <cell r="H586">
            <v>20</v>
          </cell>
          <cell r="I586">
            <v>0</v>
          </cell>
          <cell r="J586">
            <v>176.6</v>
          </cell>
          <cell r="K586">
            <v>0</v>
          </cell>
          <cell r="L586">
            <v>58075.867999999988</v>
          </cell>
        </row>
        <row r="587">
          <cell r="D587">
            <v>13160</v>
          </cell>
          <cell r="F587">
            <v>8.0399999999999991</v>
          </cell>
          <cell r="G587">
            <v>20</v>
          </cell>
          <cell r="H587">
            <v>20</v>
          </cell>
          <cell r="I587">
            <v>0</v>
          </cell>
          <cell r="J587">
            <v>167.2</v>
          </cell>
          <cell r="K587">
            <v>0</v>
          </cell>
          <cell r="L587">
            <v>58243.067999999985</v>
          </cell>
        </row>
        <row r="588">
          <cell r="D588">
            <v>13180</v>
          </cell>
          <cell r="F588">
            <v>8.3350000000000009</v>
          </cell>
          <cell r="G588">
            <v>20</v>
          </cell>
          <cell r="H588">
            <v>20</v>
          </cell>
          <cell r="I588">
            <v>0</v>
          </cell>
          <cell r="J588">
            <v>163.75</v>
          </cell>
          <cell r="K588">
            <v>0</v>
          </cell>
          <cell r="L588">
            <v>58406.817999999985</v>
          </cell>
        </row>
        <row r="589">
          <cell r="D589">
            <v>13200</v>
          </cell>
          <cell r="F589">
            <v>8.0839999999999996</v>
          </cell>
          <cell r="G589">
            <v>20</v>
          </cell>
          <cell r="H589">
            <v>20</v>
          </cell>
          <cell r="I589">
            <v>0</v>
          </cell>
          <cell r="J589">
            <v>164.19</v>
          </cell>
          <cell r="K589">
            <v>0</v>
          </cell>
          <cell r="L589">
            <v>58571.007999999987</v>
          </cell>
        </row>
        <row r="590">
          <cell r="D590">
            <v>13220</v>
          </cell>
          <cell r="F590">
            <v>8.8439999999999994</v>
          </cell>
          <cell r="G590">
            <v>20</v>
          </cell>
          <cell r="H590">
            <v>20</v>
          </cell>
          <cell r="I590">
            <v>0</v>
          </cell>
          <cell r="J590">
            <v>169.28</v>
          </cell>
          <cell r="K590">
            <v>0</v>
          </cell>
          <cell r="L590">
            <v>58740.287999999986</v>
          </cell>
        </row>
        <row r="591">
          <cell r="D591">
            <v>13240</v>
          </cell>
          <cell r="F591">
            <v>8.7840000000000007</v>
          </cell>
          <cell r="G591">
            <v>20</v>
          </cell>
          <cell r="H591">
            <v>20</v>
          </cell>
          <cell r="I591">
            <v>0</v>
          </cell>
          <cell r="J591">
            <v>176.28</v>
          </cell>
          <cell r="K591">
            <v>0</v>
          </cell>
          <cell r="L591">
            <v>58916.567999999985</v>
          </cell>
        </row>
        <row r="592">
          <cell r="D592">
            <v>13260</v>
          </cell>
          <cell r="F592">
            <v>8.4090000000000007</v>
          </cell>
          <cell r="G592">
            <v>20</v>
          </cell>
          <cell r="H592">
            <v>20</v>
          </cell>
          <cell r="I592">
            <v>0</v>
          </cell>
          <cell r="J592">
            <v>171.93</v>
          </cell>
          <cell r="K592">
            <v>0</v>
          </cell>
          <cell r="L592">
            <v>59088.497999999985</v>
          </cell>
        </row>
        <row r="593">
          <cell r="D593">
            <v>13280</v>
          </cell>
          <cell r="F593">
            <v>8.4339999999999993</v>
          </cell>
          <cell r="G593">
            <v>20</v>
          </cell>
          <cell r="H593">
            <v>20</v>
          </cell>
          <cell r="I593">
            <v>0</v>
          </cell>
          <cell r="J593">
            <v>168.43</v>
          </cell>
          <cell r="K593">
            <v>0</v>
          </cell>
          <cell r="L593">
            <v>59256.927999999985</v>
          </cell>
        </row>
        <row r="594">
          <cell r="D594">
            <v>13300</v>
          </cell>
          <cell r="F594">
            <v>8.4090000000000007</v>
          </cell>
          <cell r="G594">
            <v>20</v>
          </cell>
          <cell r="H594">
            <v>20</v>
          </cell>
          <cell r="I594">
            <v>0</v>
          </cell>
          <cell r="J594">
            <v>168.43</v>
          </cell>
          <cell r="K594">
            <v>0</v>
          </cell>
          <cell r="L594">
            <v>59425.357999999986</v>
          </cell>
        </row>
        <row r="595">
          <cell r="D595">
            <v>13320</v>
          </cell>
          <cell r="F595">
            <v>7.7080000000000002</v>
          </cell>
          <cell r="G595">
            <v>20</v>
          </cell>
          <cell r="H595">
            <v>20</v>
          </cell>
          <cell r="I595">
            <v>0</v>
          </cell>
          <cell r="J595">
            <v>161.16999999999999</v>
          </cell>
          <cell r="K595">
            <v>0</v>
          </cell>
          <cell r="L595">
            <v>59586.527999999984</v>
          </cell>
        </row>
        <row r="596">
          <cell r="D596">
            <v>13340</v>
          </cell>
          <cell r="F596">
            <v>1.9670000000000001</v>
          </cell>
          <cell r="G596">
            <v>20</v>
          </cell>
          <cell r="H596">
            <v>20</v>
          </cell>
          <cell r="I596">
            <v>0</v>
          </cell>
          <cell r="J596">
            <v>96.75</v>
          </cell>
          <cell r="K596">
            <v>0</v>
          </cell>
          <cell r="L596">
            <v>59683.277999999984</v>
          </cell>
        </row>
        <row r="597">
          <cell r="D597">
            <v>13360</v>
          </cell>
          <cell r="F597">
            <v>8.5079999999999991</v>
          </cell>
          <cell r="G597">
            <v>20</v>
          </cell>
          <cell r="H597">
            <v>20</v>
          </cell>
          <cell r="I597">
            <v>0</v>
          </cell>
          <cell r="J597">
            <v>104.75</v>
          </cell>
          <cell r="K597">
            <v>0</v>
          </cell>
          <cell r="L597">
            <v>59788.027999999984</v>
          </cell>
        </row>
        <row r="598">
          <cell r="D598">
            <v>13380</v>
          </cell>
          <cell r="F598">
            <v>8.0269999999999992</v>
          </cell>
          <cell r="G598">
            <v>20</v>
          </cell>
          <cell r="H598">
            <v>20</v>
          </cell>
          <cell r="I598">
            <v>0</v>
          </cell>
          <cell r="J598">
            <v>165.35</v>
          </cell>
          <cell r="K598">
            <v>0</v>
          </cell>
          <cell r="L598">
            <v>59953.377999999982</v>
          </cell>
        </row>
        <row r="599">
          <cell r="D599">
            <v>13400</v>
          </cell>
          <cell r="F599">
            <v>7.8760000000000003</v>
          </cell>
          <cell r="G599">
            <v>20</v>
          </cell>
          <cell r="H599">
            <v>20</v>
          </cell>
          <cell r="I599">
            <v>0</v>
          </cell>
          <cell r="J599">
            <v>159.03</v>
          </cell>
          <cell r="K599">
            <v>0</v>
          </cell>
          <cell r="L599">
            <v>60112.407999999981</v>
          </cell>
        </row>
        <row r="600">
          <cell r="D600">
            <v>13420</v>
          </cell>
          <cell r="F600">
            <v>7.194</v>
          </cell>
          <cell r="G600">
            <v>20</v>
          </cell>
          <cell r="H600">
            <v>20</v>
          </cell>
          <cell r="I600">
            <v>0</v>
          </cell>
          <cell r="J600">
            <v>150.69999999999999</v>
          </cell>
          <cell r="K600">
            <v>0</v>
          </cell>
          <cell r="L600">
            <v>60263.107999999978</v>
          </cell>
        </row>
        <row r="601">
          <cell r="D601">
            <v>13440</v>
          </cell>
          <cell r="F601">
            <v>6.4290000000000003</v>
          </cell>
          <cell r="G601">
            <v>20</v>
          </cell>
          <cell r="H601">
            <v>20</v>
          </cell>
          <cell r="I601">
            <v>0</v>
          </cell>
          <cell r="J601">
            <v>136.22999999999999</v>
          </cell>
          <cell r="K601">
            <v>0</v>
          </cell>
          <cell r="L601">
            <v>60399.337999999982</v>
          </cell>
        </row>
        <row r="602">
          <cell r="D602">
            <v>13460</v>
          </cell>
          <cell r="F602">
            <v>5.835</v>
          </cell>
          <cell r="G602">
            <v>20</v>
          </cell>
          <cell r="H602">
            <v>20</v>
          </cell>
          <cell r="I602">
            <v>0</v>
          </cell>
          <cell r="J602">
            <v>122.64</v>
          </cell>
          <cell r="K602">
            <v>0</v>
          </cell>
          <cell r="L602">
            <v>60521.977999999981</v>
          </cell>
        </row>
        <row r="603">
          <cell r="D603">
            <v>13480</v>
          </cell>
          <cell r="F603">
            <v>7.1239999999999997</v>
          </cell>
          <cell r="G603">
            <v>20</v>
          </cell>
          <cell r="H603">
            <v>20</v>
          </cell>
          <cell r="I603">
            <v>0</v>
          </cell>
          <cell r="J603">
            <v>129.59</v>
          </cell>
          <cell r="K603">
            <v>0</v>
          </cell>
          <cell r="L603">
            <v>60651.567999999977</v>
          </cell>
        </row>
        <row r="604">
          <cell r="D604">
            <v>13500</v>
          </cell>
          <cell r="F604">
            <v>7.0890000000000004</v>
          </cell>
          <cell r="G604">
            <v>20</v>
          </cell>
          <cell r="H604">
            <v>20</v>
          </cell>
          <cell r="I604">
            <v>0</v>
          </cell>
          <cell r="J604">
            <v>142.13</v>
          </cell>
          <cell r="K604">
            <v>0</v>
          </cell>
          <cell r="L604">
            <v>60793.697999999975</v>
          </cell>
        </row>
        <row r="605">
          <cell r="D605">
            <v>13520</v>
          </cell>
          <cell r="F605">
            <v>7.03</v>
          </cell>
          <cell r="G605">
            <v>20</v>
          </cell>
          <cell r="H605">
            <v>20</v>
          </cell>
          <cell r="I605">
            <v>0</v>
          </cell>
          <cell r="J605">
            <v>141.19</v>
          </cell>
          <cell r="K605">
            <v>0</v>
          </cell>
          <cell r="L605">
            <v>60934.887999999977</v>
          </cell>
        </row>
        <row r="606">
          <cell r="D606">
            <v>13540</v>
          </cell>
          <cell r="F606">
            <v>6.2469999999999999</v>
          </cell>
          <cell r="G606">
            <v>20</v>
          </cell>
          <cell r="H606">
            <v>20</v>
          </cell>
          <cell r="I606">
            <v>0</v>
          </cell>
          <cell r="J606">
            <v>132.77000000000001</v>
          </cell>
          <cell r="K606">
            <v>0</v>
          </cell>
          <cell r="L606">
            <v>61067.657999999974</v>
          </cell>
        </row>
        <row r="607">
          <cell r="D607">
            <v>13560</v>
          </cell>
          <cell r="F607">
            <v>5.6879999999999997</v>
          </cell>
          <cell r="G607">
            <v>20</v>
          </cell>
          <cell r="H607">
            <v>20</v>
          </cell>
          <cell r="I607">
            <v>0</v>
          </cell>
          <cell r="J607">
            <v>119.35</v>
          </cell>
          <cell r="K607">
            <v>0</v>
          </cell>
          <cell r="L607">
            <v>61187.007999999973</v>
          </cell>
        </row>
        <row r="608">
          <cell r="D608">
            <v>13580</v>
          </cell>
          <cell r="F608">
            <v>8.423</v>
          </cell>
          <cell r="G608">
            <v>20</v>
          </cell>
          <cell r="H608">
            <v>20</v>
          </cell>
          <cell r="I608">
            <v>0</v>
          </cell>
          <cell r="J608">
            <v>141.11000000000001</v>
          </cell>
          <cell r="K608">
            <v>0</v>
          </cell>
          <cell r="L608">
            <v>61328.117999999973</v>
          </cell>
        </row>
        <row r="609">
          <cell r="D609">
            <v>13600</v>
          </cell>
          <cell r="F609">
            <v>4.5919999999999996</v>
          </cell>
          <cell r="G609">
            <v>20</v>
          </cell>
          <cell r="H609">
            <v>20</v>
          </cell>
          <cell r="I609">
            <v>0</v>
          </cell>
          <cell r="J609">
            <v>130.15</v>
          </cell>
          <cell r="K609">
            <v>0</v>
          </cell>
          <cell r="L609">
            <v>61458.267999999975</v>
          </cell>
        </row>
        <row r="610">
          <cell r="D610">
            <v>13620</v>
          </cell>
          <cell r="F610">
            <v>6.0359999999999996</v>
          </cell>
          <cell r="G610">
            <v>20</v>
          </cell>
          <cell r="H610">
            <v>20</v>
          </cell>
          <cell r="I610">
            <v>0</v>
          </cell>
          <cell r="J610">
            <v>106.28</v>
          </cell>
          <cell r="K610">
            <v>0</v>
          </cell>
          <cell r="L610">
            <v>61564.547999999973</v>
          </cell>
        </row>
        <row r="611">
          <cell r="D611">
            <v>13640</v>
          </cell>
          <cell r="F611">
            <v>6.0330000000000004</v>
          </cell>
          <cell r="G611">
            <v>20</v>
          </cell>
          <cell r="H611">
            <v>20</v>
          </cell>
          <cell r="I611">
            <v>0</v>
          </cell>
          <cell r="J611">
            <v>120.69</v>
          </cell>
          <cell r="K611">
            <v>0</v>
          </cell>
          <cell r="L611">
            <v>61685.237999999976</v>
          </cell>
        </row>
        <row r="612">
          <cell r="D612">
            <v>13660</v>
          </cell>
          <cell r="F612">
            <v>6.649</v>
          </cell>
          <cell r="G612">
            <v>20</v>
          </cell>
          <cell r="H612">
            <v>20</v>
          </cell>
          <cell r="I612">
            <v>0</v>
          </cell>
          <cell r="J612">
            <v>126.82</v>
          </cell>
          <cell r="K612">
            <v>0</v>
          </cell>
          <cell r="L612">
            <v>61812.057999999975</v>
          </cell>
        </row>
        <row r="613">
          <cell r="D613">
            <v>13680</v>
          </cell>
          <cell r="F613">
            <v>7.0129999999999999</v>
          </cell>
          <cell r="G613">
            <v>20</v>
          </cell>
          <cell r="H613">
            <v>20</v>
          </cell>
          <cell r="I613">
            <v>0</v>
          </cell>
          <cell r="J613">
            <v>136.62</v>
          </cell>
          <cell r="K613">
            <v>0</v>
          </cell>
          <cell r="L613">
            <v>61948.677999999978</v>
          </cell>
        </row>
        <row r="614">
          <cell r="D614">
            <v>13700</v>
          </cell>
          <cell r="F614">
            <v>7.1379999999999999</v>
          </cell>
          <cell r="G614">
            <v>20</v>
          </cell>
          <cell r="H614">
            <v>20</v>
          </cell>
          <cell r="I614">
            <v>0</v>
          </cell>
          <cell r="J614">
            <v>141.51</v>
          </cell>
          <cell r="K614">
            <v>0</v>
          </cell>
          <cell r="L614">
            <v>62090.18799999998</v>
          </cell>
        </row>
        <row r="615">
          <cell r="D615">
            <v>13720</v>
          </cell>
          <cell r="F615">
            <v>6.6390000000000002</v>
          </cell>
          <cell r="G615">
            <v>20</v>
          </cell>
          <cell r="H615">
            <v>20</v>
          </cell>
          <cell r="I615">
            <v>0</v>
          </cell>
          <cell r="J615">
            <v>137.77000000000001</v>
          </cell>
          <cell r="K615">
            <v>0</v>
          </cell>
          <cell r="L615">
            <v>62227.957999999977</v>
          </cell>
        </row>
        <row r="616">
          <cell r="D616">
            <v>13740</v>
          </cell>
          <cell r="F616">
            <v>6.532</v>
          </cell>
          <cell r="G616">
            <v>20</v>
          </cell>
          <cell r="H616">
            <v>20</v>
          </cell>
          <cell r="I616">
            <v>0</v>
          </cell>
          <cell r="J616">
            <v>131.71</v>
          </cell>
          <cell r="K616">
            <v>0</v>
          </cell>
          <cell r="L616">
            <v>62359.667999999976</v>
          </cell>
        </row>
        <row r="617">
          <cell r="D617">
            <v>13760</v>
          </cell>
          <cell r="F617">
            <v>7.2009999999999996</v>
          </cell>
          <cell r="G617">
            <v>20</v>
          </cell>
          <cell r="H617">
            <v>20</v>
          </cell>
          <cell r="I617">
            <v>0</v>
          </cell>
          <cell r="J617">
            <v>137.33000000000001</v>
          </cell>
          <cell r="K617">
            <v>0</v>
          </cell>
          <cell r="L617">
            <v>62496.997999999978</v>
          </cell>
        </row>
        <row r="618">
          <cell r="D618">
            <v>13780</v>
          </cell>
          <cell r="F618">
            <v>7.1070000000000002</v>
          </cell>
          <cell r="G618">
            <v>20</v>
          </cell>
          <cell r="H618">
            <v>20</v>
          </cell>
          <cell r="I618">
            <v>0</v>
          </cell>
          <cell r="J618">
            <v>143.08000000000001</v>
          </cell>
          <cell r="K618">
            <v>0</v>
          </cell>
          <cell r="L618">
            <v>62640.07799999998</v>
          </cell>
        </row>
        <row r="619">
          <cell r="D619">
            <v>13800</v>
          </cell>
          <cell r="F619">
            <v>6.5270000000000001</v>
          </cell>
          <cell r="G619">
            <v>20</v>
          </cell>
          <cell r="H619">
            <v>20</v>
          </cell>
          <cell r="I619">
            <v>0</v>
          </cell>
          <cell r="J619">
            <v>136.34</v>
          </cell>
          <cell r="K619">
            <v>0</v>
          </cell>
          <cell r="L619">
            <v>62776.417999999976</v>
          </cell>
        </row>
        <row r="620">
          <cell r="D620">
            <v>13820</v>
          </cell>
          <cell r="F620">
            <v>6.0339999999999998</v>
          </cell>
          <cell r="G620">
            <v>20</v>
          </cell>
          <cell r="H620">
            <v>20</v>
          </cell>
          <cell r="I620">
            <v>0</v>
          </cell>
          <cell r="J620">
            <v>125.61</v>
          </cell>
          <cell r="K620">
            <v>0</v>
          </cell>
          <cell r="L620">
            <v>62902.027999999977</v>
          </cell>
        </row>
        <row r="621">
          <cell r="D621">
            <v>13840</v>
          </cell>
          <cell r="F621">
            <v>5.78</v>
          </cell>
          <cell r="G621">
            <v>20</v>
          </cell>
          <cell r="H621">
            <v>20</v>
          </cell>
          <cell r="I621">
            <v>0</v>
          </cell>
          <cell r="J621">
            <v>118.14</v>
          </cell>
          <cell r="K621">
            <v>0</v>
          </cell>
          <cell r="L621">
            <v>63020.167999999976</v>
          </cell>
        </row>
        <row r="622">
          <cell r="D622">
            <v>13860</v>
          </cell>
          <cell r="F622">
            <v>5.306</v>
          </cell>
          <cell r="G622">
            <v>20</v>
          </cell>
          <cell r="H622">
            <v>20</v>
          </cell>
          <cell r="I622">
            <v>0</v>
          </cell>
          <cell r="J622">
            <v>110.86</v>
          </cell>
          <cell r="K622">
            <v>0</v>
          </cell>
          <cell r="L622">
            <v>63131.027999999977</v>
          </cell>
        </row>
        <row r="623">
          <cell r="D623">
            <v>13880</v>
          </cell>
          <cell r="F623">
            <v>4.6959999999999997</v>
          </cell>
          <cell r="G623">
            <v>20</v>
          </cell>
          <cell r="H623">
            <v>20</v>
          </cell>
          <cell r="I623">
            <v>0</v>
          </cell>
          <cell r="J623">
            <v>100.02</v>
          </cell>
          <cell r="K623">
            <v>0</v>
          </cell>
          <cell r="L623">
            <v>63231.047999999973</v>
          </cell>
        </row>
        <row r="624">
          <cell r="D624">
            <v>13900</v>
          </cell>
          <cell r="F624">
            <v>0.52100000000000002</v>
          </cell>
          <cell r="G624">
            <v>20</v>
          </cell>
          <cell r="H624">
            <v>20</v>
          </cell>
          <cell r="I624">
            <v>0</v>
          </cell>
          <cell r="J624">
            <v>52.17</v>
          </cell>
          <cell r="K624">
            <v>0</v>
          </cell>
          <cell r="L624">
            <v>63283.217999999972</v>
          </cell>
        </row>
        <row r="625">
          <cell r="D625">
            <v>13920</v>
          </cell>
          <cell r="F625">
            <v>4.96</v>
          </cell>
          <cell r="G625">
            <v>20</v>
          </cell>
          <cell r="H625">
            <v>20</v>
          </cell>
          <cell r="I625">
            <v>0</v>
          </cell>
          <cell r="J625">
            <v>54.81</v>
          </cell>
          <cell r="K625">
            <v>0</v>
          </cell>
          <cell r="L625">
            <v>63338.027999999969</v>
          </cell>
        </row>
        <row r="626">
          <cell r="D626">
            <v>13940</v>
          </cell>
          <cell r="F626">
            <v>5.7939999999999996</v>
          </cell>
          <cell r="G626">
            <v>20</v>
          </cell>
          <cell r="H626">
            <v>20</v>
          </cell>
          <cell r="I626">
            <v>0</v>
          </cell>
          <cell r="J626">
            <v>107.54</v>
          </cell>
          <cell r="K626">
            <v>0</v>
          </cell>
          <cell r="L626">
            <v>63445.56799999997</v>
          </cell>
        </row>
        <row r="627">
          <cell r="D627">
            <v>13960</v>
          </cell>
          <cell r="F627">
            <v>5.9180000000000001</v>
          </cell>
          <cell r="G627">
            <v>20</v>
          </cell>
          <cell r="H627">
            <v>20</v>
          </cell>
          <cell r="I627">
            <v>0</v>
          </cell>
          <cell r="J627">
            <v>117.12</v>
          </cell>
          <cell r="K627">
            <v>0</v>
          </cell>
          <cell r="L627">
            <v>63562.687999999973</v>
          </cell>
        </row>
        <row r="628">
          <cell r="D628">
            <v>13980</v>
          </cell>
          <cell r="F628">
            <v>6.0229999999999997</v>
          </cell>
          <cell r="G628">
            <v>20</v>
          </cell>
          <cell r="H628">
            <v>20</v>
          </cell>
          <cell r="I628">
            <v>0</v>
          </cell>
          <cell r="J628">
            <v>119.41</v>
          </cell>
          <cell r="K628">
            <v>0</v>
          </cell>
          <cell r="L628">
            <v>63682.097999999976</v>
          </cell>
        </row>
        <row r="629">
          <cell r="D629">
            <v>14000</v>
          </cell>
          <cell r="F629">
            <v>5.81</v>
          </cell>
          <cell r="G629">
            <v>20</v>
          </cell>
          <cell r="H629">
            <v>20</v>
          </cell>
          <cell r="I629">
            <v>0</v>
          </cell>
          <cell r="J629">
            <v>118.33</v>
          </cell>
          <cell r="K629">
            <v>0</v>
          </cell>
          <cell r="L629">
            <v>63800.427999999978</v>
          </cell>
        </row>
        <row r="630">
          <cell r="D630">
            <v>14020</v>
          </cell>
          <cell r="F630">
            <v>5.6189999999999998</v>
          </cell>
          <cell r="G630">
            <v>20</v>
          </cell>
          <cell r="H630">
            <v>20</v>
          </cell>
          <cell r="I630">
            <v>0</v>
          </cell>
          <cell r="J630">
            <v>114.29</v>
          </cell>
          <cell r="K630">
            <v>0</v>
          </cell>
          <cell r="L630">
            <v>63914.717999999979</v>
          </cell>
        </row>
        <row r="631">
          <cell r="D631">
            <v>14040</v>
          </cell>
          <cell r="F631">
            <v>6.1440000000000001</v>
          </cell>
          <cell r="G631">
            <v>20</v>
          </cell>
          <cell r="H631">
            <v>20</v>
          </cell>
          <cell r="I631">
            <v>0</v>
          </cell>
          <cell r="J631">
            <v>117.63</v>
          </cell>
          <cell r="K631">
            <v>0</v>
          </cell>
          <cell r="L631">
            <v>64032.347999999976</v>
          </cell>
        </row>
        <row r="632">
          <cell r="D632">
            <v>14060</v>
          </cell>
          <cell r="F632">
            <v>4.5949999999999998</v>
          </cell>
          <cell r="G632">
            <v>20</v>
          </cell>
          <cell r="H632">
            <v>20</v>
          </cell>
          <cell r="I632">
            <v>0</v>
          </cell>
          <cell r="J632">
            <v>107.39</v>
          </cell>
          <cell r="K632">
            <v>0</v>
          </cell>
          <cell r="L632">
            <v>64139.737999999976</v>
          </cell>
        </row>
        <row r="633">
          <cell r="D633">
            <v>14080</v>
          </cell>
          <cell r="F633">
            <v>4.8230000000000004</v>
          </cell>
          <cell r="G633">
            <v>20</v>
          </cell>
          <cell r="H633">
            <v>20</v>
          </cell>
          <cell r="I633">
            <v>0</v>
          </cell>
          <cell r="J633">
            <v>94.18</v>
          </cell>
          <cell r="K633">
            <v>0</v>
          </cell>
          <cell r="L633">
            <v>64233.917999999976</v>
          </cell>
        </row>
        <row r="634">
          <cell r="D634">
            <v>14100</v>
          </cell>
          <cell r="F634">
            <v>4.2119999999999997</v>
          </cell>
          <cell r="G634">
            <v>20</v>
          </cell>
          <cell r="H634">
            <v>20</v>
          </cell>
          <cell r="I634">
            <v>0</v>
          </cell>
          <cell r="J634">
            <v>90.35</v>
          </cell>
          <cell r="K634">
            <v>0</v>
          </cell>
          <cell r="L634">
            <v>64324.267999999975</v>
          </cell>
        </row>
        <row r="635">
          <cell r="D635">
            <v>14120</v>
          </cell>
          <cell r="F635">
            <v>4.3920000000000003</v>
          </cell>
          <cell r="G635">
            <v>20</v>
          </cell>
          <cell r="H635">
            <v>20</v>
          </cell>
          <cell r="I635">
            <v>0</v>
          </cell>
          <cell r="J635">
            <v>86.04</v>
          </cell>
          <cell r="K635">
            <v>0</v>
          </cell>
          <cell r="L635">
            <v>64410.307999999975</v>
          </cell>
        </row>
        <row r="636">
          <cell r="D636">
            <v>14140</v>
          </cell>
          <cell r="F636">
            <v>4.8730000000000002</v>
          </cell>
          <cell r="G636">
            <v>20</v>
          </cell>
          <cell r="H636">
            <v>20</v>
          </cell>
          <cell r="I636">
            <v>0</v>
          </cell>
          <cell r="J636">
            <v>92.65</v>
          </cell>
          <cell r="K636">
            <v>0</v>
          </cell>
          <cell r="L636">
            <v>64502.957999999977</v>
          </cell>
        </row>
        <row r="637">
          <cell r="D637">
            <v>14160</v>
          </cell>
          <cell r="F637">
            <v>5.5570000000000004</v>
          </cell>
          <cell r="G637">
            <v>20</v>
          </cell>
          <cell r="H637">
            <v>20</v>
          </cell>
          <cell r="I637">
            <v>0</v>
          </cell>
          <cell r="J637">
            <v>104.3</v>
          </cell>
          <cell r="K637">
            <v>0</v>
          </cell>
          <cell r="L637">
            <v>64607.25799999998</v>
          </cell>
        </row>
        <row r="638">
          <cell r="D638">
            <v>14180</v>
          </cell>
          <cell r="F638">
            <v>6.1520000000000001</v>
          </cell>
          <cell r="G638">
            <v>20</v>
          </cell>
          <cell r="H638">
            <v>20</v>
          </cell>
          <cell r="I638">
            <v>0</v>
          </cell>
          <cell r="J638">
            <v>117.09</v>
          </cell>
          <cell r="K638">
            <v>0</v>
          </cell>
          <cell r="L638">
            <v>64724.347999999976</v>
          </cell>
        </row>
        <row r="639">
          <cell r="D639">
            <v>14200</v>
          </cell>
          <cell r="F639">
            <v>6.0389999999999997</v>
          </cell>
          <cell r="G639">
            <v>20</v>
          </cell>
          <cell r="H639">
            <v>20</v>
          </cell>
          <cell r="I639">
            <v>0</v>
          </cell>
          <cell r="J639">
            <v>121.91</v>
          </cell>
          <cell r="K639">
            <v>0</v>
          </cell>
          <cell r="L639">
            <v>64846.25799999998</v>
          </cell>
        </row>
        <row r="640">
          <cell r="D640">
            <v>14220</v>
          </cell>
          <cell r="F640">
            <v>5.7489999999999997</v>
          </cell>
          <cell r="G640">
            <v>20</v>
          </cell>
          <cell r="H640">
            <v>20</v>
          </cell>
          <cell r="I640">
            <v>0</v>
          </cell>
          <cell r="J640">
            <v>117.88</v>
          </cell>
          <cell r="K640">
            <v>0</v>
          </cell>
          <cell r="L640">
            <v>64964.137999999977</v>
          </cell>
        </row>
        <row r="641">
          <cell r="D641">
            <v>14240</v>
          </cell>
          <cell r="F641">
            <v>6.4429999999999996</v>
          </cell>
          <cell r="G641">
            <v>20</v>
          </cell>
          <cell r="H641">
            <v>20</v>
          </cell>
          <cell r="I641">
            <v>0</v>
          </cell>
          <cell r="J641">
            <v>121.92</v>
          </cell>
          <cell r="K641">
            <v>0</v>
          </cell>
          <cell r="L641">
            <v>65086.057999999975</v>
          </cell>
        </row>
        <row r="642">
          <cell r="D642">
            <v>14260</v>
          </cell>
          <cell r="F642">
            <v>6.2910000000000004</v>
          </cell>
          <cell r="G642">
            <v>20</v>
          </cell>
          <cell r="H642">
            <v>20</v>
          </cell>
          <cell r="I642">
            <v>0</v>
          </cell>
          <cell r="J642">
            <v>127.34</v>
          </cell>
          <cell r="K642">
            <v>0</v>
          </cell>
          <cell r="L642">
            <v>65213.397999999972</v>
          </cell>
        </row>
        <row r="643">
          <cell r="D643">
            <v>14280</v>
          </cell>
          <cell r="F643">
            <v>6.1174999999999997</v>
          </cell>
          <cell r="G643">
            <v>20</v>
          </cell>
          <cell r="H643">
            <v>20</v>
          </cell>
          <cell r="I643">
            <v>0</v>
          </cell>
          <cell r="J643">
            <v>124.08499999999999</v>
          </cell>
          <cell r="K643">
            <v>0</v>
          </cell>
          <cell r="L643">
            <v>65337.482999999971</v>
          </cell>
        </row>
        <row r="644">
          <cell r="D644">
            <v>14300</v>
          </cell>
          <cell r="F644">
            <v>6.4</v>
          </cell>
          <cell r="G644">
            <v>20</v>
          </cell>
          <cell r="H644">
            <v>20</v>
          </cell>
          <cell r="I644">
            <v>0</v>
          </cell>
          <cell r="J644">
            <v>125.175</v>
          </cell>
          <cell r="K644">
            <v>0</v>
          </cell>
          <cell r="L644">
            <v>65462.657999999974</v>
          </cell>
        </row>
        <row r="645">
          <cell r="D645">
            <v>14320</v>
          </cell>
          <cell r="F645">
            <v>7.7919999999999998</v>
          </cell>
          <cell r="G645">
            <v>20</v>
          </cell>
          <cell r="H645">
            <v>20</v>
          </cell>
          <cell r="I645">
            <v>0</v>
          </cell>
          <cell r="J645">
            <v>141.91999999999999</v>
          </cell>
          <cell r="K645">
            <v>0</v>
          </cell>
          <cell r="L645">
            <v>65604.57799999998</v>
          </cell>
        </row>
        <row r="646">
          <cell r="D646">
            <v>14340</v>
          </cell>
          <cell r="F646">
            <v>8.7240000000000002</v>
          </cell>
          <cell r="G646">
            <v>20</v>
          </cell>
          <cell r="H646">
            <v>20</v>
          </cell>
          <cell r="I646">
            <v>0</v>
          </cell>
          <cell r="J646">
            <v>165.16</v>
          </cell>
          <cell r="K646">
            <v>0</v>
          </cell>
          <cell r="L646">
            <v>65769.737999999983</v>
          </cell>
        </row>
        <row r="647">
          <cell r="D647">
            <v>14360</v>
          </cell>
          <cell r="F647">
            <v>8.9420000000000002</v>
          </cell>
          <cell r="G647">
            <v>20</v>
          </cell>
          <cell r="H647">
            <v>20</v>
          </cell>
          <cell r="I647">
            <v>0</v>
          </cell>
          <cell r="J647">
            <v>176.66</v>
          </cell>
          <cell r="K647">
            <v>0</v>
          </cell>
          <cell r="L647">
            <v>65946.397999999986</v>
          </cell>
        </row>
        <row r="648">
          <cell r="D648">
            <v>14380</v>
          </cell>
          <cell r="F648">
            <v>7.8959999999999999</v>
          </cell>
          <cell r="G648">
            <v>20</v>
          </cell>
          <cell r="H648">
            <v>20</v>
          </cell>
          <cell r="I648">
            <v>0</v>
          </cell>
          <cell r="J648">
            <v>168.38</v>
          </cell>
          <cell r="K648">
            <v>0</v>
          </cell>
          <cell r="L648">
            <v>66114.777999999991</v>
          </cell>
        </row>
        <row r="649">
          <cell r="D649">
            <v>14400</v>
          </cell>
          <cell r="F649">
            <v>3.5710000000000002</v>
          </cell>
          <cell r="G649">
            <v>20</v>
          </cell>
          <cell r="H649">
            <v>20</v>
          </cell>
          <cell r="I649">
            <v>0</v>
          </cell>
          <cell r="J649">
            <v>114.67</v>
          </cell>
          <cell r="K649">
            <v>0</v>
          </cell>
          <cell r="L649">
            <v>66229.447999999989</v>
          </cell>
        </row>
        <row r="650">
          <cell r="D650">
            <v>14420</v>
          </cell>
          <cell r="F650">
            <v>7.0919999999999996</v>
          </cell>
          <cell r="G650">
            <v>20</v>
          </cell>
          <cell r="H650">
            <v>20</v>
          </cell>
          <cell r="I650">
            <v>0</v>
          </cell>
          <cell r="J650">
            <v>106.63</v>
          </cell>
          <cell r="K650">
            <v>0</v>
          </cell>
          <cell r="L650">
            <v>66336.077999999994</v>
          </cell>
        </row>
        <row r="651">
          <cell r="D651">
            <v>14440</v>
          </cell>
          <cell r="F651">
            <v>9.1969999999999992</v>
          </cell>
          <cell r="G651">
            <v>20</v>
          </cell>
          <cell r="H651">
            <v>20</v>
          </cell>
          <cell r="I651">
            <v>0</v>
          </cell>
          <cell r="J651">
            <v>162.88999999999999</v>
          </cell>
          <cell r="K651">
            <v>0</v>
          </cell>
          <cell r="L651">
            <v>66498.967999999993</v>
          </cell>
        </row>
        <row r="652">
          <cell r="D652">
            <v>14460</v>
          </cell>
          <cell r="F652">
            <v>9.6590000000000007</v>
          </cell>
          <cell r="G652">
            <v>20</v>
          </cell>
          <cell r="H652">
            <v>20</v>
          </cell>
          <cell r="I652">
            <v>0</v>
          </cell>
          <cell r="J652">
            <v>188.56</v>
          </cell>
          <cell r="K652">
            <v>0</v>
          </cell>
          <cell r="L652">
            <v>66687.527999999991</v>
          </cell>
        </row>
        <row r="653">
          <cell r="D653">
            <v>14480</v>
          </cell>
          <cell r="F653">
            <v>9.6</v>
          </cell>
          <cell r="G653">
            <v>20</v>
          </cell>
          <cell r="H653">
            <v>20</v>
          </cell>
          <cell r="I653">
            <v>0</v>
          </cell>
          <cell r="J653">
            <v>192.59</v>
          </cell>
          <cell r="K653">
            <v>0</v>
          </cell>
          <cell r="L653">
            <v>66880.117999999988</v>
          </cell>
        </row>
        <row r="654">
          <cell r="D654">
            <v>14500</v>
          </cell>
          <cell r="F654">
            <v>9.18</v>
          </cell>
          <cell r="G654">
            <v>20</v>
          </cell>
          <cell r="H654">
            <v>20</v>
          </cell>
          <cell r="I654">
            <v>0</v>
          </cell>
          <cell r="J654">
            <v>187.8</v>
          </cell>
          <cell r="K654">
            <v>0</v>
          </cell>
          <cell r="L654">
            <v>67067.917999999991</v>
          </cell>
        </row>
        <row r="655">
          <cell r="D655">
            <v>14520</v>
          </cell>
          <cell r="F655">
            <v>9.4090000000000007</v>
          </cell>
          <cell r="G655">
            <v>20</v>
          </cell>
          <cell r="H655">
            <v>20</v>
          </cell>
          <cell r="I655">
            <v>0</v>
          </cell>
          <cell r="J655">
            <v>185.89</v>
          </cell>
          <cell r="K655">
            <v>0</v>
          </cell>
          <cell r="L655">
            <v>67253.80799999999</v>
          </cell>
        </row>
        <row r="656">
          <cell r="D656">
            <v>14540</v>
          </cell>
          <cell r="F656">
            <v>9.032</v>
          </cell>
          <cell r="G656">
            <v>20</v>
          </cell>
          <cell r="H656">
            <v>20</v>
          </cell>
          <cell r="I656">
            <v>0</v>
          </cell>
          <cell r="J656">
            <v>184.41</v>
          </cell>
          <cell r="K656">
            <v>0</v>
          </cell>
          <cell r="L656">
            <v>67438.217999999993</v>
          </cell>
        </row>
        <row r="657">
          <cell r="D657">
            <v>14560</v>
          </cell>
          <cell r="F657">
            <v>8.1850000000000005</v>
          </cell>
          <cell r="G657">
            <v>20</v>
          </cell>
          <cell r="H657">
            <v>20</v>
          </cell>
          <cell r="I657">
            <v>0</v>
          </cell>
          <cell r="J657">
            <v>172.17</v>
          </cell>
          <cell r="K657">
            <v>0</v>
          </cell>
          <cell r="L657">
            <v>67610.387999999992</v>
          </cell>
        </row>
        <row r="658">
          <cell r="D658">
            <v>14580</v>
          </cell>
          <cell r="F658">
            <v>8.3800000000000008</v>
          </cell>
          <cell r="G658">
            <v>20</v>
          </cell>
          <cell r="H658">
            <v>20</v>
          </cell>
          <cell r="I658">
            <v>0</v>
          </cell>
          <cell r="J658">
            <v>165.65</v>
          </cell>
          <cell r="K658">
            <v>0</v>
          </cell>
          <cell r="L658">
            <v>67776.037999999986</v>
          </cell>
        </row>
        <row r="659">
          <cell r="D659">
            <v>14600</v>
          </cell>
          <cell r="F659">
            <v>8.3219999999999992</v>
          </cell>
          <cell r="G659">
            <v>20</v>
          </cell>
          <cell r="H659">
            <v>20</v>
          </cell>
          <cell r="I659">
            <v>0</v>
          </cell>
          <cell r="J659">
            <v>167.02</v>
          </cell>
          <cell r="K659">
            <v>0</v>
          </cell>
          <cell r="L659">
            <v>67943.05799999999</v>
          </cell>
        </row>
        <row r="660">
          <cell r="D660">
            <v>14620</v>
          </cell>
          <cell r="F660">
            <v>8.0440000000000005</v>
          </cell>
          <cell r="G660">
            <v>20</v>
          </cell>
          <cell r="H660">
            <v>20</v>
          </cell>
          <cell r="I660">
            <v>0</v>
          </cell>
          <cell r="J660">
            <v>163.66</v>
          </cell>
          <cell r="K660">
            <v>0</v>
          </cell>
          <cell r="L660">
            <v>68106.717999999993</v>
          </cell>
        </row>
        <row r="661">
          <cell r="D661">
            <v>14640</v>
          </cell>
          <cell r="F661">
            <v>7.9939999999999998</v>
          </cell>
          <cell r="G661">
            <v>20</v>
          </cell>
          <cell r="H661">
            <v>20</v>
          </cell>
          <cell r="I661">
            <v>0</v>
          </cell>
          <cell r="J661">
            <v>160.38</v>
          </cell>
          <cell r="K661">
            <v>0</v>
          </cell>
          <cell r="L661">
            <v>68267.097999999998</v>
          </cell>
        </row>
        <row r="662">
          <cell r="D662">
            <v>14660</v>
          </cell>
          <cell r="F662">
            <v>7.141</v>
          </cell>
          <cell r="G662">
            <v>20</v>
          </cell>
          <cell r="H662">
            <v>20</v>
          </cell>
          <cell r="I662">
            <v>0</v>
          </cell>
          <cell r="J662">
            <v>151.35</v>
          </cell>
          <cell r="K662">
            <v>0</v>
          </cell>
          <cell r="L662">
            <v>68418.448000000004</v>
          </cell>
        </row>
        <row r="663">
          <cell r="D663">
            <v>14680</v>
          </cell>
          <cell r="F663">
            <v>7.2960000000000003</v>
          </cell>
          <cell r="G663">
            <v>20</v>
          </cell>
          <cell r="H663">
            <v>20</v>
          </cell>
          <cell r="I663">
            <v>0</v>
          </cell>
          <cell r="J663">
            <v>144.37</v>
          </cell>
          <cell r="K663">
            <v>0</v>
          </cell>
          <cell r="L663">
            <v>68562.817999999999</v>
          </cell>
        </row>
        <row r="664">
          <cell r="D664">
            <v>14700</v>
          </cell>
          <cell r="F664">
            <v>6.9180000000000001</v>
          </cell>
          <cell r="G664">
            <v>20</v>
          </cell>
          <cell r="H664">
            <v>20</v>
          </cell>
          <cell r="I664">
            <v>0</v>
          </cell>
          <cell r="J664">
            <v>142.13999999999999</v>
          </cell>
          <cell r="K664">
            <v>0</v>
          </cell>
          <cell r="L664">
            <v>68704.957999999999</v>
          </cell>
        </row>
        <row r="665">
          <cell r="D665">
            <v>14720</v>
          </cell>
          <cell r="F665">
            <v>7.1849999999999996</v>
          </cell>
          <cell r="G665">
            <v>20</v>
          </cell>
          <cell r="H665">
            <v>20</v>
          </cell>
          <cell r="I665">
            <v>0</v>
          </cell>
          <cell r="J665">
            <v>141.03</v>
          </cell>
          <cell r="K665">
            <v>0</v>
          </cell>
          <cell r="L665">
            <v>68845.987999999998</v>
          </cell>
        </row>
        <row r="666">
          <cell r="D666">
            <v>14740</v>
          </cell>
          <cell r="F666">
            <v>7.0490000000000004</v>
          </cell>
          <cell r="G666">
            <v>20</v>
          </cell>
          <cell r="H666">
            <v>20</v>
          </cell>
          <cell r="I666">
            <v>0</v>
          </cell>
          <cell r="J666">
            <v>142.34</v>
          </cell>
          <cell r="K666">
            <v>0</v>
          </cell>
          <cell r="L666">
            <v>68988.327999999994</v>
          </cell>
        </row>
        <row r="667">
          <cell r="D667">
            <v>14760</v>
          </cell>
          <cell r="F667">
            <v>6.4809999999999999</v>
          </cell>
          <cell r="G667">
            <v>20</v>
          </cell>
          <cell r="H667">
            <v>20</v>
          </cell>
          <cell r="I667">
            <v>0</v>
          </cell>
          <cell r="J667">
            <v>135.30000000000001</v>
          </cell>
          <cell r="K667">
            <v>0</v>
          </cell>
          <cell r="L667">
            <v>69123.627999999997</v>
          </cell>
        </row>
        <row r="668">
          <cell r="D668">
            <v>14780</v>
          </cell>
          <cell r="F668">
            <v>6.9370000000000003</v>
          </cell>
          <cell r="G668">
            <v>20</v>
          </cell>
          <cell r="H668">
            <v>20</v>
          </cell>
          <cell r="I668">
            <v>0</v>
          </cell>
          <cell r="J668">
            <v>134.18</v>
          </cell>
          <cell r="K668">
            <v>0</v>
          </cell>
          <cell r="L668">
            <v>69257.80799999999</v>
          </cell>
        </row>
        <row r="669">
          <cell r="D669">
            <v>14800</v>
          </cell>
          <cell r="F669">
            <v>6.7789999999999999</v>
          </cell>
          <cell r="G669">
            <v>20</v>
          </cell>
          <cell r="H669">
            <v>20</v>
          </cell>
          <cell r="I669">
            <v>0</v>
          </cell>
          <cell r="J669">
            <v>137.16</v>
          </cell>
          <cell r="K669">
            <v>0</v>
          </cell>
          <cell r="L669">
            <v>69394.967999999993</v>
          </cell>
        </row>
        <row r="670">
          <cell r="D670">
            <v>14820</v>
          </cell>
          <cell r="F670">
            <v>5.9349999999999996</v>
          </cell>
          <cell r="G670">
            <v>20</v>
          </cell>
          <cell r="H670">
            <v>20</v>
          </cell>
          <cell r="I670">
            <v>0</v>
          </cell>
          <cell r="J670">
            <v>127.14</v>
          </cell>
          <cell r="K670">
            <v>0</v>
          </cell>
          <cell r="L670">
            <v>69522.107999999993</v>
          </cell>
        </row>
        <row r="671">
          <cell r="D671">
            <v>14840</v>
          </cell>
          <cell r="F671">
            <v>5.9550000000000001</v>
          </cell>
          <cell r="G671">
            <v>20</v>
          </cell>
          <cell r="H671">
            <v>20</v>
          </cell>
          <cell r="I671">
            <v>0</v>
          </cell>
          <cell r="J671">
            <v>118.9</v>
          </cell>
          <cell r="K671">
            <v>0</v>
          </cell>
          <cell r="L671">
            <v>69641.007999999987</v>
          </cell>
        </row>
        <row r="672">
          <cell r="D672">
            <v>14860</v>
          </cell>
          <cell r="F672">
            <v>5.9279999999999999</v>
          </cell>
          <cell r="G672">
            <v>20</v>
          </cell>
          <cell r="H672">
            <v>20</v>
          </cell>
          <cell r="I672">
            <v>0</v>
          </cell>
          <cell r="J672">
            <v>118.83</v>
          </cell>
          <cell r="K672">
            <v>0</v>
          </cell>
          <cell r="L672">
            <v>69759.837999999989</v>
          </cell>
        </row>
        <row r="673">
          <cell r="D673">
            <v>14880</v>
          </cell>
          <cell r="F673">
            <v>5.7060000000000004</v>
          </cell>
          <cell r="G673">
            <v>20</v>
          </cell>
          <cell r="H673">
            <v>20</v>
          </cell>
          <cell r="I673">
            <v>0</v>
          </cell>
          <cell r="J673">
            <v>116.34</v>
          </cell>
          <cell r="K673">
            <v>0</v>
          </cell>
          <cell r="L673">
            <v>69876.177999999985</v>
          </cell>
        </row>
        <row r="674">
          <cell r="D674">
            <v>14900</v>
          </cell>
          <cell r="F674">
            <v>5.4459999999999997</v>
          </cell>
          <cell r="G674">
            <v>20</v>
          </cell>
          <cell r="H674">
            <v>20</v>
          </cell>
          <cell r="I674">
            <v>0</v>
          </cell>
          <cell r="J674">
            <v>111.52</v>
          </cell>
          <cell r="K674">
            <v>0</v>
          </cell>
          <cell r="L674">
            <v>69987.697999999989</v>
          </cell>
        </row>
        <row r="675">
          <cell r="D675">
            <v>14920</v>
          </cell>
          <cell r="F675">
            <v>4.9219999999999997</v>
          </cell>
          <cell r="G675">
            <v>20</v>
          </cell>
          <cell r="H675">
            <v>20</v>
          </cell>
          <cell r="I675">
            <v>0</v>
          </cell>
          <cell r="J675">
            <v>103.68</v>
          </cell>
          <cell r="K675">
            <v>0</v>
          </cell>
          <cell r="L675">
            <v>70091.377999999982</v>
          </cell>
        </row>
        <row r="676">
          <cell r="D676">
            <v>14940</v>
          </cell>
          <cell r="F676">
            <v>5.6580000000000004</v>
          </cell>
          <cell r="G676">
            <v>20</v>
          </cell>
          <cell r="H676">
            <v>20</v>
          </cell>
          <cell r="I676">
            <v>0</v>
          </cell>
          <cell r="J676">
            <v>105.8</v>
          </cell>
          <cell r="K676">
            <v>0</v>
          </cell>
          <cell r="L676">
            <v>70197.177999999985</v>
          </cell>
        </row>
        <row r="677">
          <cell r="D677">
            <v>14960</v>
          </cell>
          <cell r="F677">
            <v>5.4740000000000002</v>
          </cell>
          <cell r="G677">
            <v>20</v>
          </cell>
          <cell r="H677">
            <v>20</v>
          </cell>
          <cell r="I677">
            <v>0</v>
          </cell>
          <cell r="J677">
            <v>111.32</v>
          </cell>
          <cell r="K677">
            <v>0</v>
          </cell>
          <cell r="L677">
            <v>70308.497999999992</v>
          </cell>
        </row>
        <row r="678">
          <cell r="D678">
            <v>14980</v>
          </cell>
          <cell r="F678">
            <v>5.7279999999999998</v>
          </cell>
          <cell r="G678">
            <v>20</v>
          </cell>
          <cell r="H678">
            <v>20</v>
          </cell>
          <cell r="I678">
            <v>0</v>
          </cell>
          <cell r="J678">
            <v>112.02</v>
          </cell>
          <cell r="K678">
            <v>0</v>
          </cell>
          <cell r="L678">
            <v>70420.517999999996</v>
          </cell>
        </row>
        <row r="679">
          <cell r="D679">
            <v>15000</v>
          </cell>
          <cell r="F679">
            <v>5.484</v>
          </cell>
          <cell r="G679">
            <v>20</v>
          </cell>
          <cell r="H679">
            <v>20</v>
          </cell>
          <cell r="I679">
            <v>0</v>
          </cell>
          <cell r="J679">
            <v>112.12</v>
          </cell>
          <cell r="K679">
            <v>0</v>
          </cell>
          <cell r="L679">
            <v>70532.637999999992</v>
          </cell>
        </row>
        <row r="680">
          <cell r="D680">
            <v>15020</v>
          </cell>
          <cell r="F680">
            <v>5.4690000000000003</v>
          </cell>
          <cell r="G680">
            <v>20</v>
          </cell>
          <cell r="H680">
            <v>20</v>
          </cell>
          <cell r="I680">
            <v>0</v>
          </cell>
          <cell r="J680">
            <v>109.53</v>
          </cell>
          <cell r="K680">
            <v>0</v>
          </cell>
          <cell r="L680">
            <v>70642.167999999991</v>
          </cell>
        </row>
        <row r="681">
          <cell r="D681">
            <v>15040</v>
          </cell>
          <cell r="F681">
            <v>6.7240000000000002</v>
          </cell>
          <cell r="G681">
            <v>20</v>
          </cell>
          <cell r="H681">
            <v>20</v>
          </cell>
          <cell r="I681">
            <v>0</v>
          </cell>
          <cell r="J681">
            <v>121.93</v>
          </cell>
          <cell r="K681">
            <v>0</v>
          </cell>
          <cell r="L681">
            <v>70764.097999999984</v>
          </cell>
        </row>
        <row r="682">
          <cell r="D682">
            <v>15060</v>
          </cell>
          <cell r="F682">
            <v>4.8280000000000003</v>
          </cell>
          <cell r="G682">
            <v>20</v>
          </cell>
          <cell r="H682">
            <v>20</v>
          </cell>
          <cell r="I682">
            <v>0</v>
          </cell>
          <cell r="J682">
            <v>115.52</v>
          </cell>
          <cell r="K682">
            <v>0</v>
          </cell>
          <cell r="L682">
            <v>70879.617999999988</v>
          </cell>
        </row>
        <row r="683">
          <cell r="D683">
            <v>15080</v>
          </cell>
          <cell r="F683">
            <v>5.1689999999999996</v>
          </cell>
          <cell r="G683">
            <v>20</v>
          </cell>
          <cell r="H683">
            <v>20</v>
          </cell>
          <cell r="I683">
            <v>0</v>
          </cell>
          <cell r="J683">
            <v>99.97</v>
          </cell>
          <cell r="K683">
            <v>0</v>
          </cell>
          <cell r="L683">
            <v>70979.587999999989</v>
          </cell>
        </row>
        <row r="684">
          <cell r="D684">
            <v>15100</v>
          </cell>
          <cell r="F684">
            <v>4.4820000000000002</v>
          </cell>
          <cell r="G684">
            <v>20</v>
          </cell>
          <cell r="H684">
            <v>20</v>
          </cell>
          <cell r="I684">
            <v>0</v>
          </cell>
          <cell r="J684">
            <v>96.51</v>
          </cell>
          <cell r="K684">
            <v>0</v>
          </cell>
          <cell r="L684">
            <v>71076.097999999984</v>
          </cell>
        </row>
        <row r="685">
          <cell r="D685">
            <v>15120</v>
          </cell>
          <cell r="F685">
            <v>3.9550000000000001</v>
          </cell>
          <cell r="G685">
            <v>20</v>
          </cell>
          <cell r="H685">
            <v>20</v>
          </cell>
          <cell r="I685">
            <v>0</v>
          </cell>
          <cell r="J685">
            <v>84.37</v>
          </cell>
          <cell r="K685">
            <v>0</v>
          </cell>
          <cell r="L685">
            <v>71160.467999999979</v>
          </cell>
        </row>
        <row r="686">
          <cell r="D686">
            <v>15140</v>
          </cell>
          <cell r="F686">
            <v>4.4240000000000004</v>
          </cell>
          <cell r="G686">
            <v>20</v>
          </cell>
          <cell r="H686">
            <v>20</v>
          </cell>
          <cell r="I686">
            <v>0</v>
          </cell>
          <cell r="J686">
            <v>83.79</v>
          </cell>
          <cell r="K686">
            <v>0</v>
          </cell>
          <cell r="L686">
            <v>71244.257999999973</v>
          </cell>
        </row>
        <row r="687">
          <cell r="D687">
            <v>15160</v>
          </cell>
          <cell r="F687">
            <v>4.4660000000000002</v>
          </cell>
          <cell r="G687">
            <v>20</v>
          </cell>
          <cell r="H687">
            <v>20</v>
          </cell>
          <cell r="I687">
            <v>0</v>
          </cell>
          <cell r="J687">
            <v>88.9</v>
          </cell>
          <cell r="K687">
            <v>0</v>
          </cell>
          <cell r="L687">
            <v>71333.157999999967</v>
          </cell>
        </row>
        <row r="688">
          <cell r="D688">
            <v>15180</v>
          </cell>
          <cell r="F688">
            <v>4.5750000000000002</v>
          </cell>
          <cell r="G688">
            <v>20</v>
          </cell>
          <cell r="H688">
            <v>20</v>
          </cell>
          <cell r="I688">
            <v>0</v>
          </cell>
          <cell r="J688">
            <v>90.41</v>
          </cell>
          <cell r="K688">
            <v>0</v>
          </cell>
          <cell r="L688">
            <v>71423.56799999997</v>
          </cell>
        </row>
        <row r="689">
          <cell r="D689">
            <v>15200</v>
          </cell>
          <cell r="F689">
            <v>3.7829999999999999</v>
          </cell>
          <cell r="G689">
            <v>20</v>
          </cell>
          <cell r="H689">
            <v>20</v>
          </cell>
          <cell r="I689">
            <v>0</v>
          </cell>
          <cell r="J689">
            <v>83.58</v>
          </cell>
          <cell r="K689">
            <v>0</v>
          </cell>
          <cell r="L689">
            <v>71507.147999999972</v>
          </cell>
        </row>
        <row r="690">
          <cell r="D690">
            <v>15220</v>
          </cell>
          <cell r="F690">
            <v>5.1689999999999996</v>
          </cell>
          <cell r="G690">
            <v>20</v>
          </cell>
          <cell r="H690">
            <v>20</v>
          </cell>
          <cell r="I690">
            <v>0</v>
          </cell>
          <cell r="J690">
            <v>89.52</v>
          </cell>
          <cell r="K690">
            <v>0</v>
          </cell>
          <cell r="L690">
            <v>71596.667999999976</v>
          </cell>
        </row>
        <row r="691">
          <cell r="D691">
            <v>15240</v>
          </cell>
          <cell r="F691">
            <v>6.43</v>
          </cell>
          <cell r="G691">
            <v>20</v>
          </cell>
          <cell r="H691">
            <v>20</v>
          </cell>
          <cell r="I691">
            <v>0</v>
          </cell>
          <cell r="J691">
            <v>115.99</v>
          </cell>
          <cell r="K691">
            <v>0</v>
          </cell>
          <cell r="L691">
            <v>71712.657999999981</v>
          </cell>
        </row>
        <row r="692">
          <cell r="D692">
            <v>15260</v>
          </cell>
          <cell r="F692">
            <v>6.2409999999999997</v>
          </cell>
          <cell r="G692">
            <v>20</v>
          </cell>
          <cell r="H692">
            <v>20</v>
          </cell>
          <cell r="I692">
            <v>0</v>
          </cell>
          <cell r="J692">
            <v>126.71</v>
          </cell>
          <cell r="K692">
            <v>0</v>
          </cell>
          <cell r="L692">
            <v>71839.367999999988</v>
          </cell>
        </row>
        <row r="693">
          <cell r="D693">
            <v>15280</v>
          </cell>
          <cell r="F693">
            <v>5.726</v>
          </cell>
          <cell r="G693">
            <v>20</v>
          </cell>
          <cell r="H693">
            <v>20</v>
          </cell>
          <cell r="I693">
            <v>0</v>
          </cell>
          <cell r="J693">
            <v>119.67</v>
          </cell>
          <cell r="K693">
            <v>0</v>
          </cell>
          <cell r="L693">
            <v>71959.037999999986</v>
          </cell>
        </row>
        <row r="694">
          <cell r="D694">
            <v>15300</v>
          </cell>
          <cell r="F694">
            <v>6.1210000000000004</v>
          </cell>
          <cell r="G694">
            <v>20</v>
          </cell>
          <cell r="H694">
            <v>20</v>
          </cell>
          <cell r="I694">
            <v>0</v>
          </cell>
          <cell r="J694">
            <v>118.47</v>
          </cell>
          <cell r="K694">
            <v>0</v>
          </cell>
          <cell r="L694">
            <v>72077.507999999987</v>
          </cell>
        </row>
        <row r="695">
          <cell r="D695">
            <v>15320</v>
          </cell>
          <cell r="F695">
            <v>2.4670000000000001</v>
          </cell>
          <cell r="G695">
            <v>20</v>
          </cell>
          <cell r="H695">
            <v>20</v>
          </cell>
          <cell r="I695">
            <v>0</v>
          </cell>
          <cell r="J695">
            <v>85.88</v>
          </cell>
          <cell r="K695">
            <v>0</v>
          </cell>
          <cell r="L695">
            <v>72163.387999999992</v>
          </cell>
        </row>
        <row r="696">
          <cell r="D696">
            <v>15340</v>
          </cell>
          <cell r="F696">
            <v>5.6369999999999996</v>
          </cell>
          <cell r="G696">
            <v>20</v>
          </cell>
          <cell r="H696">
            <v>20</v>
          </cell>
          <cell r="I696">
            <v>0</v>
          </cell>
          <cell r="J696">
            <v>81.040000000000006</v>
          </cell>
          <cell r="K696">
            <v>0</v>
          </cell>
          <cell r="L696">
            <v>72244.427999999985</v>
          </cell>
        </row>
        <row r="697">
          <cell r="D697">
            <v>15360</v>
          </cell>
          <cell r="F697">
            <v>6.7990000000000004</v>
          </cell>
          <cell r="G697">
            <v>20</v>
          </cell>
          <cell r="H697">
            <v>20</v>
          </cell>
          <cell r="I697">
            <v>0</v>
          </cell>
          <cell r="J697">
            <v>124.36</v>
          </cell>
          <cell r="K697">
            <v>0</v>
          </cell>
          <cell r="L697">
            <v>72368.787999999986</v>
          </cell>
        </row>
        <row r="698">
          <cell r="D698">
            <v>15380</v>
          </cell>
          <cell r="F698">
            <v>6.9550000000000001</v>
          </cell>
          <cell r="G698">
            <v>20</v>
          </cell>
          <cell r="H698">
            <v>20</v>
          </cell>
          <cell r="I698">
            <v>0</v>
          </cell>
          <cell r="J698">
            <v>137.54</v>
          </cell>
          <cell r="K698">
            <v>0</v>
          </cell>
          <cell r="L698">
            <v>72506.32799999998</v>
          </cell>
        </row>
        <row r="699">
          <cell r="D699">
            <v>15400</v>
          </cell>
          <cell r="F699">
            <v>4.9740000000000002</v>
          </cell>
          <cell r="G699">
            <v>20</v>
          </cell>
          <cell r="H699">
            <v>20</v>
          </cell>
          <cell r="I699">
            <v>0</v>
          </cell>
          <cell r="J699">
            <v>119.29</v>
          </cell>
          <cell r="K699">
            <v>0</v>
          </cell>
          <cell r="L699">
            <v>72625.617999999973</v>
          </cell>
        </row>
        <row r="700">
          <cell r="D700">
            <v>15420</v>
          </cell>
          <cell r="F700">
            <v>5.3380000000000001</v>
          </cell>
          <cell r="G700">
            <v>20</v>
          </cell>
          <cell r="H700">
            <v>20</v>
          </cell>
          <cell r="I700">
            <v>0</v>
          </cell>
          <cell r="J700">
            <v>103.12</v>
          </cell>
          <cell r="K700">
            <v>0</v>
          </cell>
          <cell r="L700">
            <v>72728.737999999968</v>
          </cell>
        </row>
        <row r="701">
          <cell r="D701">
            <v>15440</v>
          </cell>
          <cell r="F701">
            <v>4.383</v>
          </cell>
          <cell r="G701">
            <v>20</v>
          </cell>
          <cell r="H701">
            <v>20</v>
          </cell>
          <cell r="I701">
            <v>0</v>
          </cell>
          <cell r="J701">
            <v>97.21</v>
          </cell>
          <cell r="K701">
            <v>0</v>
          </cell>
          <cell r="L701">
            <v>72825.947999999975</v>
          </cell>
        </row>
        <row r="702">
          <cell r="D702">
            <v>15460</v>
          </cell>
          <cell r="F702">
            <v>4.0049999999999999</v>
          </cell>
          <cell r="G702">
            <v>20</v>
          </cell>
          <cell r="H702">
            <v>20</v>
          </cell>
          <cell r="I702">
            <v>0</v>
          </cell>
          <cell r="J702">
            <v>83.88</v>
          </cell>
          <cell r="K702">
            <v>0</v>
          </cell>
          <cell r="L702">
            <v>72909.82799999998</v>
          </cell>
        </row>
        <row r="703">
          <cell r="D703">
            <v>15480</v>
          </cell>
          <cell r="F703">
            <v>5.0410000000000004</v>
          </cell>
          <cell r="G703">
            <v>20</v>
          </cell>
          <cell r="H703">
            <v>20</v>
          </cell>
          <cell r="I703">
            <v>0</v>
          </cell>
          <cell r="J703">
            <v>90.46</v>
          </cell>
          <cell r="K703">
            <v>0</v>
          </cell>
          <cell r="L703">
            <v>73000.287999999986</v>
          </cell>
        </row>
        <row r="704">
          <cell r="D704">
            <v>15500</v>
          </cell>
          <cell r="F704">
            <v>5.7030000000000003</v>
          </cell>
          <cell r="G704">
            <v>20</v>
          </cell>
          <cell r="H704">
            <v>20</v>
          </cell>
          <cell r="I704">
            <v>0</v>
          </cell>
          <cell r="J704">
            <v>107.44</v>
          </cell>
          <cell r="K704">
            <v>0</v>
          </cell>
          <cell r="L704">
            <v>73107.727999999988</v>
          </cell>
        </row>
        <row r="705">
          <cell r="D705">
            <v>15520</v>
          </cell>
          <cell r="F705">
            <v>6.1660000000000004</v>
          </cell>
          <cell r="G705">
            <v>20</v>
          </cell>
          <cell r="H705">
            <v>20</v>
          </cell>
          <cell r="I705">
            <v>0</v>
          </cell>
          <cell r="J705">
            <v>118.69</v>
          </cell>
          <cell r="K705">
            <v>0</v>
          </cell>
          <cell r="L705">
            <v>73226.417999999991</v>
          </cell>
        </row>
        <row r="706">
          <cell r="D706">
            <v>15540</v>
          </cell>
          <cell r="F706">
            <v>7.59</v>
          </cell>
          <cell r="G706">
            <v>20</v>
          </cell>
          <cell r="H706">
            <v>20</v>
          </cell>
          <cell r="I706">
            <v>0</v>
          </cell>
          <cell r="J706">
            <v>137.56</v>
          </cell>
          <cell r="K706">
            <v>0</v>
          </cell>
          <cell r="L706">
            <v>73363.977999999988</v>
          </cell>
        </row>
        <row r="707">
          <cell r="D707">
            <v>15560</v>
          </cell>
          <cell r="F707">
            <v>7.5140000000000002</v>
          </cell>
          <cell r="G707">
            <v>20</v>
          </cell>
          <cell r="H707">
            <v>20</v>
          </cell>
          <cell r="I707">
            <v>0</v>
          </cell>
          <cell r="J707">
            <v>151.04</v>
          </cell>
          <cell r="K707">
            <v>0</v>
          </cell>
          <cell r="L707">
            <v>73515.017999999982</v>
          </cell>
        </row>
        <row r="708">
          <cell r="D708">
            <v>15580</v>
          </cell>
          <cell r="F708">
            <v>7.7789999999999999</v>
          </cell>
          <cell r="G708">
            <v>20</v>
          </cell>
          <cell r="H708">
            <v>20</v>
          </cell>
          <cell r="I708">
            <v>0</v>
          </cell>
          <cell r="J708">
            <v>152.93</v>
          </cell>
          <cell r="K708">
            <v>0</v>
          </cell>
          <cell r="L708">
            <v>73667.947999999975</v>
          </cell>
        </row>
        <row r="709">
          <cell r="D709">
            <v>15600</v>
          </cell>
          <cell r="F709">
            <v>8.8729999999999993</v>
          </cell>
          <cell r="G709">
            <v>20</v>
          </cell>
          <cell r="H709">
            <v>20</v>
          </cell>
          <cell r="I709">
            <v>0</v>
          </cell>
          <cell r="J709">
            <v>166.52</v>
          </cell>
          <cell r="K709">
            <v>0</v>
          </cell>
          <cell r="L709">
            <v>73834.467999999979</v>
          </cell>
        </row>
        <row r="710">
          <cell r="D710">
            <v>15620</v>
          </cell>
          <cell r="F710">
            <v>8.7769999999999992</v>
          </cell>
          <cell r="G710">
            <v>20</v>
          </cell>
          <cell r="H710">
            <v>20</v>
          </cell>
          <cell r="I710">
            <v>0</v>
          </cell>
          <cell r="J710">
            <v>176.5</v>
          </cell>
          <cell r="K710">
            <v>0</v>
          </cell>
          <cell r="L710">
            <v>74010.967999999979</v>
          </cell>
        </row>
        <row r="711">
          <cell r="D711">
            <v>15640</v>
          </cell>
          <cell r="F711">
            <v>8.0269999999999992</v>
          </cell>
          <cell r="G711">
            <v>20</v>
          </cell>
          <cell r="H711">
            <v>20</v>
          </cell>
          <cell r="I711">
            <v>0</v>
          </cell>
          <cell r="J711">
            <v>168.04</v>
          </cell>
          <cell r="K711">
            <v>0</v>
          </cell>
          <cell r="L711">
            <v>74179.007999999973</v>
          </cell>
        </row>
        <row r="712">
          <cell r="D712">
            <v>15660</v>
          </cell>
          <cell r="F712">
            <v>7.7110000000000003</v>
          </cell>
          <cell r="G712">
            <v>20</v>
          </cell>
          <cell r="H712">
            <v>20</v>
          </cell>
          <cell r="I712">
            <v>0</v>
          </cell>
          <cell r="J712">
            <v>157.38</v>
          </cell>
          <cell r="K712">
            <v>0</v>
          </cell>
          <cell r="L712">
            <v>74336.387999999977</v>
          </cell>
        </row>
        <row r="713">
          <cell r="D713">
            <v>15680</v>
          </cell>
          <cell r="F713">
            <v>8.5679999999999996</v>
          </cell>
          <cell r="G713">
            <v>20</v>
          </cell>
          <cell r="H713">
            <v>20</v>
          </cell>
          <cell r="I713">
            <v>0</v>
          </cell>
          <cell r="J713">
            <v>162.79</v>
          </cell>
          <cell r="K713">
            <v>0</v>
          </cell>
          <cell r="L713">
            <v>74499.177999999971</v>
          </cell>
        </row>
        <row r="714">
          <cell r="D714">
            <v>15700</v>
          </cell>
          <cell r="F714">
            <v>8.8719999999999999</v>
          </cell>
          <cell r="G714">
            <v>20</v>
          </cell>
          <cell r="H714">
            <v>20</v>
          </cell>
          <cell r="I714">
            <v>0</v>
          </cell>
          <cell r="J714">
            <v>174.4</v>
          </cell>
          <cell r="K714">
            <v>0</v>
          </cell>
          <cell r="L714">
            <v>74673.577999999965</v>
          </cell>
        </row>
        <row r="715">
          <cell r="D715">
            <v>15720</v>
          </cell>
          <cell r="F715">
            <v>8.9610000000000003</v>
          </cell>
          <cell r="G715">
            <v>20</v>
          </cell>
          <cell r="H715">
            <v>20</v>
          </cell>
          <cell r="I715">
            <v>0</v>
          </cell>
          <cell r="J715">
            <v>178.33</v>
          </cell>
          <cell r="K715">
            <v>0</v>
          </cell>
          <cell r="L715">
            <v>74851.907999999967</v>
          </cell>
        </row>
        <row r="716">
          <cell r="D716">
            <v>15740</v>
          </cell>
          <cell r="F716">
            <v>8.1639999999999997</v>
          </cell>
          <cell r="G716">
            <v>20</v>
          </cell>
          <cell r="H716">
            <v>20</v>
          </cell>
          <cell r="I716">
            <v>0</v>
          </cell>
          <cell r="J716">
            <v>171.25</v>
          </cell>
          <cell r="K716">
            <v>0</v>
          </cell>
          <cell r="L716">
            <v>75023.157999999967</v>
          </cell>
        </row>
        <row r="717">
          <cell r="D717">
            <v>15760</v>
          </cell>
          <cell r="F717">
            <v>8.3149999999999995</v>
          </cell>
          <cell r="G717">
            <v>20</v>
          </cell>
          <cell r="H717">
            <v>20</v>
          </cell>
          <cell r="I717">
            <v>0</v>
          </cell>
          <cell r="J717">
            <v>164.79</v>
          </cell>
          <cell r="K717">
            <v>0</v>
          </cell>
          <cell r="L717">
            <v>75187.94799999996</v>
          </cell>
        </row>
        <row r="718">
          <cell r="D718">
            <v>15780</v>
          </cell>
          <cell r="F718">
            <v>7.31</v>
          </cell>
          <cell r="G718">
            <v>20</v>
          </cell>
          <cell r="H718">
            <v>20</v>
          </cell>
          <cell r="I718">
            <v>0</v>
          </cell>
          <cell r="J718">
            <v>156.25</v>
          </cell>
          <cell r="K718">
            <v>0</v>
          </cell>
          <cell r="L718">
            <v>75344.19799999996</v>
          </cell>
        </row>
        <row r="719">
          <cell r="D719">
            <v>15800</v>
          </cell>
          <cell r="F719">
            <v>6.2309999999999999</v>
          </cell>
          <cell r="G719">
            <v>20</v>
          </cell>
          <cell r="H719">
            <v>20</v>
          </cell>
          <cell r="I719">
            <v>0</v>
          </cell>
          <cell r="J719">
            <v>135.41</v>
          </cell>
          <cell r="K719">
            <v>0</v>
          </cell>
          <cell r="L719">
            <v>75479.607999999964</v>
          </cell>
        </row>
        <row r="720">
          <cell r="D720">
            <v>15820</v>
          </cell>
          <cell r="F720">
            <v>6.3780000000000001</v>
          </cell>
          <cell r="G720">
            <v>20</v>
          </cell>
          <cell r="H720">
            <v>20</v>
          </cell>
          <cell r="I720">
            <v>0</v>
          </cell>
          <cell r="J720">
            <v>126.09</v>
          </cell>
          <cell r="K720">
            <v>0</v>
          </cell>
          <cell r="L720">
            <v>75605.69799999996</v>
          </cell>
        </row>
        <row r="721">
          <cell r="D721">
            <v>15840</v>
          </cell>
          <cell r="F721">
            <v>6.7409999999999997</v>
          </cell>
          <cell r="G721">
            <v>20</v>
          </cell>
          <cell r="H721">
            <v>20</v>
          </cell>
          <cell r="I721">
            <v>0</v>
          </cell>
          <cell r="J721">
            <v>131.19</v>
          </cell>
          <cell r="K721">
            <v>0</v>
          </cell>
          <cell r="L721">
            <v>75736.887999999963</v>
          </cell>
        </row>
        <row r="722">
          <cell r="D722">
            <v>15860</v>
          </cell>
          <cell r="F722">
            <v>6.8719999999999999</v>
          </cell>
          <cell r="G722">
            <v>20</v>
          </cell>
          <cell r="H722">
            <v>20</v>
          </cell>
          <cell r="I722">
            <v>0</v>
          </cell>
          <cell r="J722">
            <v>136.13</v>
          </cell>
          <cell r="K722">
            <v>0</v>
          </cell>
          <cell r="L722">
            <v>75873.017999999967</v>
          </cell>
        </row>
        <row r="723">
          <cell r="D723">
            <v>15880</v>
          </cell>
          <cell r="F723">
            <v>6.4790000000000001</v>
          </cell>
          <cell r="G723">
            <v>20</v>
          </cell>
          <cell r="H723">
            <v>20</v>
          </cell>
          <cell r="I723">
            <v>0</v>
          </cell>
          <cell r="J723">
            <v>133.51</v>
          </cell>
          <cell r="K723">
            <v>0</v>
          </cell>
          <cell r="L723">
            <v>76006.527999999962</v>
          </cell>
        </row>
        <row r="724">
          <cell r="D724">
            <v>15900</v>
          </cell>
          <cell r="F724">
            <v>4.9870000000000001</v>
          </cell>
          <cell r="G724">
            <v>20</v>
          </cell>
          <cell r="H724">
            <v>20</v>
          </cell>
          <cell r="I724">
            <v>0</v>
          </cell>
          <cell r="J724">
            <v>114.66</v>
          </cell>
          <cell r="K724">
            <v>0</v>
          </cell>
          <cell r="L724">
            <v>76121.187999999966</v>
          </cell>
        </row>
        <row r="725">
          <cell r="D725">
            <v>15920</v>
          </cell>
          <cell r="F725">
            <v>4.9059999999999997</v>
          </cell>
          <cell r="G725">
            <v>20</v>
          </cell>
          <cell r="H725">
            <v>20</v>
          </cell>
          <cell r="I725">
            <v>0</v>
          </cell>
          <cell r="J725">
            <v>98.93</v>
          </cell>
          <cell r="K725">
            <v>0</v>
          </cell>
          <cell r="L725">
            <v>76220.117999999959</v>
          </cell>
        </row>
        <row r="726">
          <cell r="D726">
            <v>15940</v>
          </cell>
          <cell r="F726">
            <v>5.157</v>
          </cell>
          <cell r="G726">
            <v>20</v>
          </cell>
          <cell r="H726">
            <v>20</v>
          </cell>
          <cell r="I726">
            <v>0</v>
          </cell>
          <cell r="J726">
            <v>100.63</v>
          </cell>
          <cell r="K726">
            <v>0</v>
          </cell>
          <cell r="L726">
            <v>76320.747999999963</v>
          </cell>
        </row>
        <row r="727">
          <cell r="D727">
            <v>15960</v>
          </cell>
          <cell r="F727">
            <v>5.7619999999999996</v>
          </cell>
          <cell r="G727">
            <v>20</v>
          </cell>
          <cell r="H727">
            <v>20</v>
          </cell>
          <cell r="I727">
            <v>0</v>
          </cell>
          <cell r="J727">
            <v>109.19</v>
          </cell>
          <cell r="K727">
            <v>0</v>
          </cell>
          <cell r="L727">
            <v>76429.937999999966</v>
          </cell>
        </row>
        <row r="728">
          <cell r="D728">
            <v>15980</v>
          </cell>
          <cell r="F728">
            <v>6.0510000000000002</v>
          </cell>
          <cell r="G728">
            <v>20</v>
          </cell>
          <cell r="H728">
            <v>20</v>
          </cell>
          <cell r="I728">
            <v>0</v>
          </cell>
          <cell r="J728">
            <v>118.13</v>
          </cell>
          <cell r="K728">
            <v>0</v>
          </cell>
          <cell r="L728">
            <v>76548.06799999997</v>
          </cell>
        </row>
        <row r="729">
          <cell r="D729">
            <v>16000</v>
          </cell>
          <cell r="F729">
            <v>5.7519999999999998</v>
          </cell>
          <cell r="G729">
            <v>20</v>
          </cell>
          <cell r="H729">
            <v>20</v>
          </cell>
          <cell r="I729">
            <v>0</v>
          </cell>
          <cell r="J729">
            <v>118.03</v>
          </cell>
          <cell r="K729">
            <v>0</v>
          </cell>
          <cell r="L729">
            <v>76666.097999999969</v>
          </cell>
        </row>
        <row r="730">
          <cell r="D730">
            <v>16020</v>
          </cell>
          <cell r="F730">
            <v>6.8810000000000002</v>
          </cell>
          <cell r="G730">
            <v>20</v>
          </cell>
          <cell r="H730">
            <v>20</v>
          </cell>
          <cell r="I730">
            <v>0</v>
          </cell>
          <cell r="J730">
            <v>126.33</v>
          </cell>
          <cell r="K730">
            <v>0</v>
          </cell>
          <cell r="L730">
            <v>76792.427999999971</v>
          </cell>
        </row>
        <row r="731">
          <cell r="D731">
            <v>16040</v>
          </cell>
          <cell r="F731">
            <v>6.2270000000000003</v>
          </cell>
          <cell r="G731">
            <v>20</v>
          </cell>
          <cell r="H731">
            <v>20</v>
          </cell>
          <cell r="I731">
            <v>0</v>
          </cell>
          <cell r="J731">
            <v>131.08000000000001</v>
          </cell>
          <cell r="K731">
            <v>0</v>
          </cell>
          <cell r="L731">
            <v>76923.507999999973</v>
          </cell>
        </row>
        <row r="732">
          <cell r="D732">
            <v>16060</v>
          </cell>
          <cell r="F732">
            <v>5.7720000000000002</v>
          </cell>
          <cell r="G732">
            <v>20</v>
          </cell>
          <cell r="H732">
            <v>20</v>
          </cell>
          <cell r="I732">
            <v>0</v>
          </cell>
          <cell r="J732">
            <v>119.99</v>
          </cell>
          <cell r="K732">
            <v>0</v>
          </cell>
          <cell r="L732">
            <v>77043.497999999978</v>
          </cell>
        </row>
        <row r="733">
          <cell r="D733">
            <v>16080</v>
          </cell>
          <cell r="F733">
            <v>5.8460000000000001</v>
          </cell>
          <cell r="G733">
            <v>20</v>
          </cell>
          <cell r="H733">
            <v>20</v>
          </cell>
          <cell r="I733">
            <v>0</v>
          </cell>
          <cell r="J733">
            <v>116.18</v>
          </cell>
          <cell r="K733">
            <v>0</v>
          </cell>
          <cell r="L733">
            <v>77159.677999999971</v>
          </cell>
        </row>
        <row r="734">
          <cell r="D734">
            <v>16100</v>
          </cell>
          <cell r="F734">
            <v>5.39</v>
          </cell>
          <cell r="G734">
            <v>20</v>
          </cell>
          <cell r="H734">
            <v>20</v>
          </cell>
          <cell r="I734">
            <v>0</v>
          </cell>
          <cell r="J734">
            <v>112.36</v>
          </cell>
          <cell r="K734">
            <v>0</v>
          </cell>
          <cell r="L734">
            <v>77272.037999999971</v>
          </cell>
        </row>
        <row r="735">
          <cell r="D735">
            <v>16120</v>
          </cell>
          <cell r="F735">
            <v>5.0529999999999999</v>
          </cell>
          <cell r="G735">
            <v>20</v>
          </cell>
          <cell r="H735">
            <v>20</v>
          </cell>
          <cell r="I735">
            <v>0</v>
          </cell>
          <cell r="J735">
            <v>104.43</v>
          </cell>
          <cell r="K735">
            <v>0</v>
          </cell>
          <cell r="L735">
            <v>77376.467999999964</v>
          </cell>
        </row>
        <row r="736">
          <cell r="D736">
            <v>16140</v>
          </cell>
          <cell r="F736">
            <v>5.4889999999999999</v>
          </cell>
          <cell r="G736">
            <v>20</v>
          </cell>
          <cell r="H736">
            <v>20</v>
          </cell>
          <cell r="I736">
            <v>0</v>
          </cell>
          <cell r="J736">
            <v>105.42</v>
          </cell>
          <cell r="K736">
            <v>0</v>
          </cell>
          <cell r="L736">
            <v>77481.887999999963</v>
          </cell>
        </row>
        <row r="737">
          <cell r="D737">
            <v>16160</v>
          </cell>
          <cell r="F737">
            <v>5.8179999999999996</v>
          </cell>
          <cell r="G737">
            <v>20</v>
          </cell>
          <cell r="H737">
            <v>20</v>
          </cell>
          <cell r="I737">
            <v>0</v>
          </cell>
          <cell r="J737">
            <v>113.07</v>
          </cell>
          <cell r="K737">
            <v>0</v>
          </cell>
          <cell r="L737">
            <v>77594.95799999997</v>
          </cell>
        </row>
        <row r="738">
          <cell r="D738">
            <v>16180</v>
          </cell>
          <cell r="F738">
            <v>6.4820000000000002</v>
          </cell>
          <cell r="G738">
            <v>20</v>
          </cell>
          <cell r="H738">
            <v>20</v>
          </cell>
          <cell r="I738">
            <v>0</v>
          </cell>
          <cell r="J738">
            <v>123</v>
          </cell>
          <cell r="K738">
            <v>0</v>
          </cell>
          <cell r="L738">
            <v>77717.95799999997</v>
          </cell>
        </row>
        <row r="739">
          <cell r="D739">
            <v>16200</v>
          </cell>
          <cell r="F739">
            <v>6.2880000000000003</v>
          </cell>
          <cell r="G739">
            <v>20</v>
          </cell>
          <cell r="H739">
            <v>20</v>
          </cell>
          <cell r="I739">
            <v>0</v>
          </cell>
          <cell r="J739">
            <v>127.7</v>
          </cell>
          <cell r="K739">
            <v>0</v>
          </cell>
          <cell r="L739">
            <v>77845.657999999967</v>
          </cell>
        </row>
        <row r="740">
          <cell r="D740">
            <v>16220</v>
          </cell>
          <cell r="F740">
            <v>6.9859999999999998</v>
          </cell>
          <cell r="G740">
            <v>20</v>
          </cell>
          <cell r="H740">
            <v>20</v>
          </cell>
          <cell r="I740">
            <v>0</v>
          </cell>
          <cell r="J740">
            <v>132.74</v>
          </cell>
          <cell r="K740">
            <v>0</v>
          </cell>
          <cell r="L740">
            <v>77978.397999999972</v>
          </cell>
        </row>
        <row r="741">
          <cell r="D741">
            <v>16240</v>
          </cell>
          <cell r="F741">
            <v>6.7610000000000001</v>
          </cell>
          <cell r="G741">
            <v>20</v>
          </cell>
          <cell r="H741">
            <v>20</v>
          </cell>
          <cell r="I741">
            <v>0</v>
          </cell>
          <cell r="J741">
            <v>137.47</v>
          </cell>
          <cell r="K741">
            <v>0</v>
          </cell>
          <cell r="L741">
            <v>78115.867999999973</v>
          </cell>
        </row>
        <row r="742">
          <cell r="D742">
            <v>16260</v>
          </cell>
          <cell r="F742">
            <v>7.6509999999999998</v>
          </cell>
          <cell r="G742">
            <v>20</v>
          </cell>
          <cell r="H742">
            <v>20</v>
          </cell>
          <cell r="I742">
            <v>0</v>
          </cell>
          <cell r="J742">
            <v>144.12</v>
          </cell>
          <cell r="K742">
            <v>0</v>
          </cell>
          <cell r="L742">
            <v>78259.987999999968</v>
          </cell>
        </row>
        <row r="743">
          <cell r="D743">
            <v>16280</v>
          </cell>
          <cell r="F743">
            <v>7.5369999999999999</v>
          </cell>
          <cell r="G743">
            <v>20</v>
          </cell>
          <cell r="H743">
            <v>20</v>
          </cell>
          <cell r="I743">
            <v>0</v>
          </cell>
          <cell r="J743">
            <v>151.88</v>
          </cell>
          <cell r="K743">
            <v>0</v>
          </cell>
          <cell r="L743">
            <v>78411.867999999973</v>
          </cell>
        </row>
        <row r="744">
          <cell r="D744">
            <v>16300</v>
          </cell>
          <cell r="F744">
            <v>5.2480000000000002</v>
          </cell>
          <cell r="G744">
            <v>20</v>
          </cell>
          <cell r="H744">
            <v>20</v>
          </cell>
          <cell r="I744">
            <v>0</v>
          </cell>
          <cell r="J744">
            <v>127.85</v>
          </cell>
          <cell r="K744">
            <v>0</v>
          </cell>
          <cell r="L744">
            <v>78539.717999999979</v>
          </cell>
        </row>
        <row r="745">
          <cell r="D745">
            <v>16320</v>
          </cell>
          <cell r="F745">
            <v>4.3620000000000001</v>
          </cell>
          <cell r="G745">
            <v>20</v>
          </cell>
          <cell r="H745">
            <v>20</v>
          </cell>
          <cell r="I745">
            <v>0</v>
          </cell>
          <cell r="J745">
            <v>96.1</v>
          </cell>
          <cell r="K745">
            <v>0</v>
          </cell>
          <cell r="L745">
            <v>78635.817999999985</v>
          </cell>
        </row>
        <row r="746">
          <cell r="D746">
            <v>16340</v>
          </cell>
          <cell r="F746">
            <v>6.21</v>
          </cell>
          <cell r="G746">
            <v>20</v>
          </cell>
          <cell r="H746">
            <v>20</v>
          </cell>
          <cell r="I746">
            <v>0</v>
          </cell>
          <cell r="J746">
            <v>105.72</v>
          </cell>
          <cell r="K746">
            <v>0</v>
          </cell>
          <cell r="L746">
            <v>78741.537999999986</v>
          </cell>
        </row>
        <row r="747">
          <cell r="D747">
            <v>16360</v>
          </cell>
          <cell r="F747">
            <v>5.7839999999999998</v>
          </cell>
          <cell r="G747">
            <v>20</v>
          </cell>
          <cell r="H747">
            <v>20</v>
          </cell>
          <cell r="I747">
            <v>0</v>
          </cell>
          <cell r="J747">
            <v>119.94</v>
          </cell>
          <cell r="K747">
            <v>0</v>
          </cell>
          <cell r="L747">
            <v>78861.477999999988</v>
          </cell>
        </row>
        <row r="748">
          <cell r="D748">
            <v>16380</v>
          </cell>
          <cell r="F748">
            <v>3.9430000000000001</v>
          </cell>
          <cell r="G748">
            <v>20</v>
          </cell>
          <cell r="H748">
            <v>20</v>
          </cell>
          <cell r="I748">
            <v>0</v>
          </cell>
          <cell r="J748">
            <v>97.27</v>
          </cell>
          <cell r="K748">
            <v>0</v>
          </cell>
          <cell r="L748">
            <v>78958.747999999992</v>
          </cell>
        </row>
        <row r="749">
          <cell r="D749">
            <v>16400</v>
          </cell>
          <cell r="F749">
            <v>3.0910000000000002</v>
          </cell>
          <cell r="G749">
            <v>20</v>
          </cell>
          <cell r="H749">
            <v>20</v>
          </cell>
          <cell r="I749">
            <v>0</v>
          </cell>
          <cell r="J749">
            <v>70.34</v>
          </cell>
          <cell r="K749">
            <v>0</v>
          </cell>
          <cell r="L749">
            <v>79029.087999999989</v>
          </cell>
        </row>
        <row r="750">
          <cell r="D750">
            <v>16420</v>
          </cell>
          <cell r="F750">
            <v>2.3410000000000002</v>
          </cell>
          <cell r="G750">
            <v>20</v>
          </cell>
          <cell r="H750">
            <v>20</v>
          </cell>
          <cell r="I750">
            <v>0</v>
          </cell>
          <cell r="J750">
            <v>54.32</v>
          </cell>
          <cell r="K750">
            <v>0</v>
          </cell>
          <cell r="L750">
            <v>79083.407999999996</v>
          </cell>
        </row>
        <row r="751">
          <cell r="D751">
            <v>16440</v>
          </cell>
          <cell r="F751">
            <v>3.468</v>
          </cell>
          <cell r="G751">
            <v>20</v>
          </cell>
          <cell r="H751">
            <v>20</v>
          </cell>
          <cell r="I751">
            <v>0</v>
          </cell>
          <cell r="J751">
            <v>58.09</v>
          </cell>
          <cell r="K751">
            <v>0</v>
          </cell>
          <cell r="L751">
            <v>79141.497999999992</v>
          </cell>
        </row>
        <row r="752">
          <cell r="D752">
            <v>16460</v>
          </cell>
          <cell r="F752">
            <v>2.8410000000000002</v>
          </cell>
          <cell r="G752">
            <v>20</v>
          </cell>
          <cell r="H752">
            <v>20</v>
          </cell>
          <cell r="I752">
            <v>0</v>
          </cell>
          <cell r="J752">
            <v>63.09</v>
          </cell>
          <cell r="K752">
            <v>0</v>
          </cell>
          <cell r="L752">
            <v>79204.587999999989</v>
          </cell>
        </row>
        <row r="753">
          <cell r="D753">
            <v>16480</v>
          </cell>
          <cell r="F753">
            <v>3.1030000000000002</v>
          </cell>
          <cell r="G753">
            <v>20</v>
          </cell>
          <cell r="H753">
            <v>20</v>
          </cell>
          <cell r="I753">
            <v>0</v>
          </cell>
          <cell r="J753">
            <v>59.44</v>
          </cell>
          <cell r="K753">
            <v>0</v>
          </cell>
          <cell r="L753">
            <v>79264.027999999991</v>
          </cell>
        </row>
        <row r="754">
          <cell r="D754">
            <v>16500</v>
          </cell>
          <cell r="F754">
            <v>3.056</v>
          </cell>
          <cell r="G754">
            <v>20</v>
          </cell>
          <cell r="H754">
            <v>20</v>
          </cell>
          <cell r="I754">
            <v>0</v>
          </cell>
          <cell r="J754">
            <v>61.59</v>
          </cell>
          <cell r="K754">
            <v>0</v>
          </cell>
          <cell r="L754">
            <v>79325.617999999988</v>
          </cell>
        </row>
        <row r="755">
          <cell r="D755">
            <v>16520</v>
          </cell>
          <cell r="F755">
            <v>2.5870000000000002</v>
          </cell>
          <cell r="G755">
            <v>20</v>
          </cell>
          <cell r="H755">
            <v>20</v>
          </cell>
          <cell r="I755">
            <v>0</v>
          </cell>
          <cell r="J755">
            <v>56.43</v>
          </cell>
          <cell r="K755">
            <v>0</v>
          </cell>
          <cell r="L755">
            <v>79382.047999999981</v>
          </cell>
        </row>
        <row r="756">
          <cell r="D756">
            <v>16540</v>
          </cell>
          <cell r="F756">
            <v>3.141</v>
          </cell>
          <cell r="G756">
            <v>20</v>
          </cell>
          <cell r="H756">
            <v>20</v>
          </cell>
          <cell r="I756">
            <v>0</v>
          </cell>
          <cell r="J756">
            <v>57.28</v>
          </cell>
          <cell r="K756">
            <v>0</v>
          </cell>
          <cell r="L756">
            <v>79439.32799999998</v>
          </cell>
        </row>
        <row r="757">
          <cell r="D757">
            <v>16560</v>
          </cell>
          <cell r="F757">
            <v>5.2069999999999999</v>
          </cell>
          <cell r="G757">
            <v>20</v>
          </cell>
          <cell r="H757">
            <v>20</v>
          </cell>
          <cell r="I757">
            <v>0</v>
          </cell>
          <cell r="J757">
            <v>83.48</v>
          </cell>
          <cell r="K757">
            <v>0</v>
          </cell>
          <cell r="L757">
            <v>79522.807999999975</v>
          </cell>
        </row>
        <row r="758">
          <cell r="D758">
            <v>16580</v>
          </cell>
          <cell r="F758">
            <v>5.3719999999999999</v>
          </cell>
          <cell r="G758">
            <v>20</v>
          </cell>
          <cell r="H758">
            <v>20</v>
          </cell>
          <cell r="I758">
            <v>0</v>
          </cell>
          <cell r="J758">
            <v>105.79</v>
          </cell>
          <cell r="K758">
            <v>0</v>
          </cell>
          <cell r="L758">
            <v>79628.597999999969</v>
          </cell>
        </row>
        <row r="759">
          <cell r="D759">
            <v>16600</v>
          </cell>
          <cell r="F759">
            <v>6.8819999999999997</v>
          </cell>
          <cell r="G759">
            <v>20</v>
          </cell>
          <cell r="H759">
            <v>20</v>
          </cell>
          <cell r="I759">
            <v>0</v>
          </cell>
          <cell r="J759">
            <v>122.54</v>
          </cell>
          <cell r="K759">
            <v>0</v>
          </cell>
          <cell r="L759">
            <v>79751.137999999963</v>
          </cell>
        </row>
        <row r="760">
          <cell r="D760">
            <v>16620</v>
          </cell>
          <cell r="F760">
            <v>6.8529999999999998</v>
          </cell>
          <cell r="G760">
            <v>20</v>
          </cell>
          <cell r="H760">
            <v>20</v>
          </cell>
          <cell r="I760">
            <v>0</v>
          </cell>
          <cell r="J760">
            <v>137.35</v>
          </cell>
          <cell r="K760">
            <v>0</v>
          </cell>
          <cell r="L760">
            <v>79888.487999999968</v>
          </cell>
        </row>
        <row r="761">
          <cell r="D761">
            <v>16640</v>
          </cell>
          <cell r="F761">
            <v>6.1459999999999999</v>
          </cell>
          <cell r="G761">
            <v>20</v>
          </cell>
          <cell r="H761">
            <v>20</v>
          </cell>
          <cell r="I761">
            <v>0</v>
          </cell>
          <cell r="J761">
            <v>129.99</v>
          </cell>
          <cell r="K761">
            <v>0</v>
          </cell>
          <cell r="L761">
            <v>80018.477999999974</v>
          </cell>
        </row>
        <row r="762">
          <cell r="D762">
            <v>16660</v>
          </cell>
          <cell r="F762">
            <v>1.738</v>
          </cell>
          <cell r="G762">
            <v>20</v>
          </cell>
          <cell r="H762">
            <v>20</v>
          </cell>
          <cell r="I762">
            <v>0</v>
          </cell>
          <cell r="J762">
            <v>78.84</v>
          </cell>
          <cell r="K762">
            <v>0</v>
          </cell>
          <cell r="L762">
            <v>80097.31799999997</v>
          </cell>
        </row>
        <row r="763">
          <cell r="D763">
            <v>16680</v>
          </cell>
          <cell r="F763">
            <v>8.1270000000000007</v>
          </cell>
          <cell r="G763">
            <v>20</v>
          </cell>
          <cell r="H763">
            <v>20</v>
          </cell>
          <cell r="I763">
            <v>0</v>
          </cell>
          <cell r="J763">
            <v>98.65</v>
          </cell>
          <cell r="K763">
            <v>0</v>
          </cell>
          <cell r="L763">
            <v>80195.967999999964</v>
          </cell>
        </row>
        <row r="764">
          <cell r="D764">
            <v>16700</v>
          </cell>
          <cell r="F764">
            <v>6.9219999999999997</v>
          </cell>
          <cell r="G764">
            <v>20</v>
          </cell>
          <cell r="H764">
            <v>20</v>
          </cell>
          <cell r="I764">
            <v>0</v>
          </cell>
          <cell r="J764">
            <v>150.49</v>
          </cell>
          <cell r="K764">
            <v>0</v>
          </cell>
          <cell r="L764">
            <v>80346.45799999997</v>
          </cell>
        </row>
        <row r="765">
          <cell r="D765">
            <v>16720</v>
          </cell>
          <cell r="F765">
            <v>6.085</v>
          </cell>
          <cell r="G765">
            <v>20</v>
          </cell>
          <cell r="H765">
            <v>20</v>
          </cell>
          <cell r="I765">
            <v>0</v>
          </cell>
          <cell r="J765">
            <v>130.07</v>
          </cell>
          <cell r="K765">
            <v>0</v>
          </cell>
          <cell r="L765">
            <v>80476.527999999977</v>
          </cell>
        </row>
        <row r="766">
          <cell r="D766">
            <v>16740</v>
          </cell>
          <cell r="F766">
            <v>5.407</v>
          </cell>
          <cell r="G766">
            <v>20</v>
          </cell>
          <cell r="H766">
            <v>20</v>
          </cell>
          <cell r="I766">
            <v>0</v>
          </cell>
          <cell r="J766">
            <v>114.92</v>
          </cell>
          <cell r="K766">
            <v>0</v>
          </cell>
          <cell r="L766">
            <v>80591.447999999975</v>
          </cell>
        </row>
        <row r="767">
          <cell r="D767">
            <v>16760</v>
          </cell>
          <cell r="F767">
            <v>6.7359999999999998</v>
          </cell>
          <cell r="G767">
            <v>20</v>
          </cell>
          <cell r="H767">
            <v>20</v>
          </cell>
          <cell r="I767">
            <v>0</v>
          </cell>
          <cell r="J767">
            <v>121.43</v>
          </cell>
          <cell r="K767">
            <v>0</v>
          </cell>
          <cell r="L767">
            <v>80712.877999999968</v>
          </cell>
        </row>
        <row r="768">
          <cell r="D768">
            <v>16780</v>
          </cell>
          <cell r="F768">
            <v>6.06</v>
          </cell>
          <cell r="G768">
            <v>20</v>
          </cell>
          <cell r="H768">
            <v>20</v>
          </cell>
          <cell r="I768">
            <v>0</v>
          </cell>
          <cell r="J768">
            <v>127.96</v>
          </cell>
          <cell r="K768">
            <v>0</v>
          </cell>
          <cell r="L768">
            <v>80840.837999999974</v>
          </cell>
        </row>
        <row r="769">
          <cell r="D769">
            <v>16800</v>
          </cell>
          <cell r="F769">
            <v>11.109</v>
          </cell>
          <cell r="G769">
            <v>20</v>
          </cell>
          <cell r="H769">
            <v>20</v>
          </cell>
          <cell r="I769">
            <v>0</v>
          </cell>
          <cell r="J769">
            <v>171.69</v>
          </cell>
          <cell r="K769">
            <v>0</v>
          </cell>
          <cell r="L769">
            <v>81012.527999999977</v>
          </cell>
        </row>
        <row r="770">
          <cell r="D770">
            <v>16820</v>
          </cell>
          <cell r="F770">
            <v>10.738</v>
          </cell>
          <cell r="G770">
            <v>20</v>
          </cell>
          <cell r="H770">
            <v>20</v>
          </cell>
          <cell r="I770">
            <v>0</v>
          </cell>
          <cell r="J770">
            <v>218.47</v>
          </cell>
          <cell r="K770">
            <v>0</v>
          </cell>
          <cell r="L770">
            <v>81230.997999999978</v>
          </cell>
        </row>
        <row r="771">
          <cell r="D771">
            <v>16840</v>
          </cell>
          <cell r="F771">
            <v>9.843</v>
          </cell>
          <cell r="G771">
            <v>20</v>
          </cell>
          <cell r="H771">
            <v>20</v>
          </cell>
          <cell r="I771">
            <v>0</v>
          </cell>
          <cell r="J771">
            <v>205.81</v>
          </cell>
          <cell r="K771">
            <v>0</v>
          </cell>
          <cell r="L771">
            <v>81436.807999999975</v>
          </cell>
        </row>
        <row r="772">
          <cell r="D772">
            <v>16860</v>
          </cell>
          <cell r="F772">
            <v>9.3070000000000004</v>
          </cell>
          <cell r="G772">
            <v>20</v>
          </cell>
          <cell r="H772">
            <v>20</v>
          </cell>
          <cell r="I772">
            <v>0</v>
          </cell>
          <cell r="J772">
            <v>191.5</v>
          </cell>
          <cell r="K772">
            <v>0</v>
          </cell>
          <cell r="L772">
            <v>81628.307999999975</v>
          </cell>
        </row>
        <row r="773">
          <cell r="D773">
            <v>16880</v>
          </cell>
          <cell r="F773">
            <v>9.5020000000000007</v>
          </cell>
          <cell r="G773">
            <v>20</v>
          </cell>
          <cell r="H773">
            <v>20</v>
          </cell>
          <cell r="I773">
            <v>0</v>
          </cell>
          <cell r="J773">
            <v>188.09</v>
          </cell>
          <cell r="K773">
            <v>0</v>
          </cell>
          <cell r="L773">
            <v>81816.397999999972</v>
          </cell>
        </row>
        <row r="774">
          <cell r="D774">
            <v>16900</v>
          </cell>
          <cell r="F774">
            <v>8.5399999999999991</v>
          </cell>
          <cell r="G774">
            <v>20</v>
          </cell>
          <cell r="H774">
            <v>20</v>
          </cell>
          <cell r="I774">
            <v>0</v>
          </cell>
          <cell r="J774">
            <v>180.42</v>
          </cell>
          <cell r="K774">
            <v>0</v>
          </cell>
          <cell r="L774">
            <v>81996.81799999997</v>
          </cell>
        </row>
        <row r="775">
          <cell r="D775">
            <v>16920</v>
          </cell>
          <cell r="F775">
            <v>11.986000000000001</v>
          </cell>
          <cell r="G775">
            <v>20</v>
          </cell>
          <cell r="H775">
            <v>20</v>
          </cell>
          <cell r="I775">
            <v>0</v>
          </cell>
          <cell r="J775">
            <v>205.26</v>
          </cell>
          <cell r="K775">
            <v>0</v>
          </cell>
          <cell r="L775">
            <v>82202.077999999965</v>
          </cell>
        </row>
        <row r="776">
          <cell r="D776">
            <v>16940</v>
          </cell>
          <cell r="F776">
            <v>12.304</v>
          </cell>
          <cell r="G776">
            <v>20</v>
          </cell>
          <cell r="H776">
            <v>20</v>
          </cell>
          <cell r="I776">
            <v>0</v>
          </cell>
          <cell r="J776">
            <v>242.9</v>
          </cell>
          <cell r="K776">
            <v>0</v>
          </cell>
          <cell r="L776">
            <v>82444.977999999959</v>
          </cell>
        </row>
        <row r="777">
          <cell r="D777">
            <v>16960</v>
          </cell>
          <cell r="F777">
            <v>12.788</v>
          </cell>
          <cell r="G777">
            <v>20</v>
          </cell>
          <cell r="H777">
            <v>20</v>
          </cell>
          <cell r="I777">
            <v>0</v>
          </cell>
          <cell r="J777">
            <v>250.92</v>
          </cell>
          <cell r="K777">
            <v>0</v>
          </cell>
          <cell r="L777">
            <v>82695.897999999957</v>
          </cell>
        </row>
        <row r="778">
          <cell r="D778">
            <v>16980</v>
          </cell>
          <cell r="F778">
            <v>13.862</v>
          </cell>
          <cell r="G778">
            <v>20</v>
          </cell>
          <cell r="H778">
            <v>20</v>
          </cell>
          <cell r="I778">
            <v>0</v>
          </cell>
          <cell r="J778">
            <v>266.5</v>
          </cell>
          <cell r="K778">
            <v>0</v>
          </cell>
          <cell r="L778">
            <v>82962.397999999957</v>
          </cell>
        </row>
        <row r="779">
          <cell r="D779">
            <v>17000</v>
          </cell>
          <cell r="F779">
            <v>14.619</v>
          </cell>
          <cell r="G779">
            <v>20</v>
          </cell>
          <cell r="H779">
            <v>20</v>
          </cell>
          <cell r="I779">
            <v>0</v>
          </cell>
          <cell r="J779">
            <v>284.81</v>
          </cell>
          <cell r="K779">
            <v>0</v>
          </cell>
          <cell r="L779">
            <v>83247.207999999955</v>
          </cell>
        </row>
        <row r="780">
          <cell r="D780">
            <v>17020</v>
          </cell>
          <cell r="F780">
            <v>13.695</v>
          </cell>
          <cell r="G780">
            <v>20</v>
          </cell>
          <cell r="H780">
            <v>20</v>
          </cell>
          <cell r="I780">
            <v>0</v>
          </cell>
          <cell r="J780">
            <v>283.14</v>
          </cell>
          <cell r="K780">
            <v>0</v>
          </cell>
          <cell r="L780">
            <v>83530.347999999954</v>
          </cell>
        </row>
        <row r="781">
          <cell r="D781">
            <v>17040</v>
          </cell>
          <cell r="F781">
            <v>12.856999999999999</v>
          </cell>
          <cell r="G781">
            <v>20</v>
          </cell>
          <cell r="H781">
            <v>20</v>
          </cell>
          <cell r="I781">
            <v>0</v>
          </cell>
          <cell r="J781">
            <v>265.52</v>
          </cell>
          <cell r="K781">
            <v>0</v>
          </cell>
          <cell r="L781">
            <v>83795.867999999959</v>
          </cell>
        </row>
        <row r="782">
          <cell r="D782">
            <v>17060</v>
          </cell>
          <cell r="F782">
            <v>12.561</v>
          </cell>
          <cell r="G782">
            <v>20</v>
          </cell>
          <cell r="H782">
            <v>20</v>
          </cell>
          <cell r="I782">
            <v>0</v>
          </cell>
          <cell r="J782">
            <v>254.18</v>
          </cell>
          <cell r="K782">
            <v>0</v>
          </cell>
          <cell r="L782">
            <v>84050.047999999952</v>
          </cell>
        </row>
        <row r="783">
          <cell r="D783">
            <v>17080</v>
          </cell>
          <cell r="F783">
            <v>12.188000000000001</v>
          </cell>
          <cell r="G783">
            <v>20</v>
          </cell>
          <cell r="H783">
            <v>20</v>
          </cell>
          <cell r="I783">
            <v>0</v>
          </cell>
          <cell r="J783">
            <v>247.49</v>
          </cell>
          <cell r="K783">
            <v>0</v>
          </cell>
          <cell r="L783">
            <v>84297.537999999957</v>
          </cell>
        </row>
        <row r="784">
          <cell r="D784">
            <v>17100</v>
          </cell>
          <cell r="F784">
            <v>10.744</v>
          </cell>
          <cell r="G784">
            <v>20</v>
          </cell>
          <cell r="H784">
            <v>20</v>
          </cell>
          <cell r="I784">
            <v>0</v>
          </cell>
          <cell r="J784">
            <v>229.32</v>
          </cell>
          <cell r="K784">
            <v>0</v>
          </cell>
          <cell r="L784">
            <v>84526.857999999964</v>
          </cell>
        </row>
        <row r="785">
          <cell r="D785">
            <v>17120</v>
          </cell>
          <cell r="F785">
            <v>11.195</v>
          </cell>
          <cell r="G785">
            <v>20</v>
          </cell>
          <cell r="H785">
            <v>20</v>
          </cell>
          <cell r="I785">
            <v>0</v>
          </cell>
          <cell r="J785">
            <v>219.39</v>
          </cell>
          <cell r="K785">
            <v>0</v>
          </cell>
          <cell r="L785">
            <v>84746.247999999963</v>
          </cell>
        </row>
        <row r="786">
          <cell r="D786">
            <v>17140</v>
          </cell>
          <cell r="F786">
            <v>12.749000000000001</v>
          </cell>
          <cell r="G786">
            <v>20</v>
          </cell>
          <cell r="H786">
            <v>20</v>
          </cell>
          <cell r="I786">
            <v>0</v>
          </cell>
          <cell r="J786">
            <v>239.44</v>
          </cell>
          <cell r="K786">
            <v>0</v>
          </cell>
          <cell r="L786">
            <v>84985.687999999966</v>
          </cell>
        </row>
        <row r="787">
          <cell r="D787">
            <v>17160</v>
          </cell>
          <cell r="F787">
            <v>14.878</v>
          </cell>
          <cell r="G787">
            <v>20</v>
          </cell>
          <cell r="H787">
            <v>20</v>
          </cell>
          <cell r="I787">
            <v>0</v>
          </cell>
          <cell r="J787">
            <v>276.27</v>
          </cell>
          <cell r="K787">
            <v>0</v>
          </cell>
          <cell r="L787">
            <v>85261.95799999997</v>
          </cell>
        </row>
        <row r="788">
          <cell r="D788">
            <v>17180</v>
          </cell>
          <cell r="F788">
            <v>13.808</v>
          </cell>
          <cell r="G788">
            <v>20</v>
          </cell>
          <cell r="H788">
            <v>20</v>
          </cell>
          <cell r="I788">
            <v>0</v>
          </cell>
          <cell r="J788">
            <v>286.86</v>
          </cell>
          <cell r="K788">
            <v>0</v>
          </cell>
          <cell r="L788">
            <v>85548.81799999997</v>
          </cell>
        </row>
        <row r="789">
          <cell r="D789">
            <v>17200</v>
          </cell>
          <cell r="F789">
            <v>14.663</v>
          </cell>
          <cell r="G789">
            <v>20</v>
          </cell>
          <cell r="H789">
            <v>20</v>
          </cell>
          <cell r="I789">
            <v>0</v>
          </cell>
          <cell r="J789">
            <v>284.70999999999998</v>
          </cell>
          <cell r="K789">
            <v>0</v>
          </cell>
          <cell r="L789">
            <v>85833.527999999977</v>
          </cell>
        </row>
        <row r="790">
          <cell r="D790">
            <v>17220</v>
          </cell>
          <cell r="F790">
            <v>15.145</v>
          </cell>
          <cell r="G790">
            <v>20</v>
          </cell>
          <cell r="H790">
            <v>20</v>
          </cell>
          <cell r="I790">
            <v>0</v>
          </cell>
          <cell r="J790">
            <v>298.08</v>
          </cell>
          <cell r="K790">
            <v>0</v>
          </cell>
          <cell r="L790">
            <v>86131.607999999978</v>
          </cell>
        </row>
        <row r="791">
          <cell r="D791">
            <v>17240</v>
          </cell>
          <cell r="F791">
            <v>15.21</v>
          </cell>
          <cell r="G791">
            <v>20</v>
          </cell>
          <cell r="H791">
            <v>20</v>
          </cell>
          <cell r="I791">
            <v>0</v>
          </cell>
          <cell r="J791">
            <v>303.55</v>
          </cell>
          <cell r="K791">
            <v>0</v>
          </cell>
          <cell r="L791">
            <v>86435.157999999981</v>
          </cell>
        </row>
        <row r="792">
          <cell r="D792">
            <v>17260</v>
          </cell>
          <cell r="F792">
            <v>16.170999999999999</v>
          </cell>
          <cell r="G792">
            <v>20</v>
          </cell>
          <cell r="H792">
            <v>20</v>
          </cell>
          <cell r="I792">
            <v>0</v>
          </cell>
          <cell r="J792">
            <v>313.81</v>
          </cell>
          <cell r="K792">
            <v>0</v>
          </cell>
          <cell r="L792">
            <v>86748.967999999979</v>
          </cell>
        </row>
        <row r="793">
          <cell r="D793">
            <v>17280</v>
          </cell>
          <cell r="F793">
            <v>16.501999999999999</v>
          </cell>
          <cell r="G793">
            <v>20</v>
          </cell>
          <cell r="H793">
            <v>20</v>
          </cell>
          <cell r="I793">
            <v>0</v>
          </cell>
          <cell r="J793">
            <v>326.73</v>
          </cell>
          <cell r="K793">
            <v>0</v>
          </cell>
          <cell r="L793">
            <v>87075.697999999975</v>
          </cell>
        </row>
        <row r="794">
          <cell r="D794">
            <v>17300</v>
          </cell>
          <cell r="F794">
            <v>14.813000000000001</v>
          </cell>
          <cell r="G794">
            <v>20</v>
          </cell>
          <cell r="H794">
            <v>20</v>
          </cell>
          <cell r="I794">
            <v>0</v>
          </cell>
          <cell r="J794">
            <v>313.14999999999998</v>
          </cell>
          <cell r="K794">
            <v>0</v>
          </cell>
          <cell r="L794">
            <v>87388.847999999969</v>
          </cell>
        </row>
        <row r="795">
          <cell r="D795">
            <v>17320</v>
          </cell>
          <cell r="F795">
            <v>15.680999999999999</v>
          </cell>
          <cell r="G795">
            <v>20</v>
          </cell>
          <cell r="H795">
            <v>20</v>
          </cell>
          <cell r="I795">
            <v>0</v>
          </cell>
          <cell r="J795">
            <v>304.94</v>
          </cell>
          <cell r="K795">
            <v>0</v>
          </cell>
          <cell r="L795">
            <v>87693.787999999971</v>
          </cell>
        </row>
        <row r="796">
          <cell r="D796">
            <v>17340</v>
          </cell>
          <cell r="F796">
            <v>17.128</v>
          </cell>
          <cell r="G796">
            <v>20</v>
          </cell>
          <cell r="H796">
            <v>20</v>
          </cell>
          <cell r="I796">
            <v>0</v>
          </cell>
          <cell r="J796">
            <v>328.09</v>
          </cell>
          <cell r="K796">
            <v>0</v>
          </cell>
          <cell r="L796">
            <v>88021.877999999968</v>
          </cell>
        </row>
        <row r="797">
          <cell r="D797">
            <v>17360</v>
          </cell>
          <cell r="F797">
            <v>18.140999999999998</v>
          </cell>
          <cell r="G797">
            <v>20</v>
          </cell>
          <cell r="H797">
            <v>20</v>
          </cell>
          <cell r="I797">
            <v>0</v>
          </cell>
          <cell r="J797">
            <v>352.69</v>
          </cell>
          <cell r="K797">
            <v>0</v>
          </cell>
          <cell r="L797">
            <v>88374.56799999997</v>
          </cell>
        </row>
        <row r="798">
          <cell r="D798">
            <v>17380</v>
          </cell>
          <cell r="F798">
            <v>17.510000000000002</v>
          </cell>
          <cell r="G798">
            <v>20</v>
          </cell>
          <cell r="H798">
            <v>20</v>
          </cell>
          <cell r="I798">
            <v>0</v>
          </cell>
          <cell r="J798">
            <v>356.51</v>
          </cell>
          <cell r="K798">
            <v>0</v>
          </cell>
          <cell r="L798">
            <v>88731.077999999965</v>
          </cell>
        </row>
        <row r="799">
          <cell r="D799">
            <v>17400</v>
          </cell>
          <cell r="F799">
            <v>17.545999999999999</v>
          </cell>
          <cell r="G799">
            <v>20</v>
          </cell>
          <cell r="H799">
            <v>20</v>
          </cell>
          <cell r="I799">
            <v>0</v>
          </cell>
          <cell r="J799">
            <v>350.56</v>
          </cell>
          <cell r="K799">
            <v>0</v>
          </cell>
          <cell r="L799">
            <v>89081.637999999963</v>
          </cell>
        </row>
        <row r="800">
          <cell r="D800">
            <v>17420</v>
          </cell>
          <cell r="F800">
            <v>17.885999999999999</v>
          </cell>
          <cell r="G800">
            <v>20</v>
          </cell>
          <cell r="H800">
            <v>20</v>
          </cell>
          <cell r="I800">
            <v>0</v>
          </cell>
          <cell r="J800">
            <v>354.32</v>
          </cell>
          <cell r="K800">
            <v>0</v>
          </cell>
          <cell r="L800">
            <v>89435.95799999997</v>
          </cell>
        </row>
        <row r="801">
          <cell r="D801">
            <v>17440</v>
          </cell>
          <cell r="F801">
            <v>16.622</v>
          </cell>
          <cell r="G801">
            <v>20</v>
          </cell>
          <cell r="H801">
            <v>20</v>
          </cell>
          <cell r="I801">
            <v>0</v>
          </cell>
          <cell r="J801">
            <v>345.08</v>
          </cell>
          <cell r="K801">
            <v>0</v>
          </cell>
          <cell r="L801">
            <v>89781.037999999971</v>
          </cell>
        </row>
        <row r="802">
          <cell r="D802">
            <v>17460</v>
          </cell>
          <cell r="F802">
            <v>16.989999999999998</v>
          </cell>
          <cell r="G802">
            <v>20</v>
          </cell>
          <cell r="H802">
            <v>20</v>
          </cell>
          <cell r="I802">
            <v>0</v>
          </cell>
          <cell r="J802">
            <v>336.12</v>
          </cell>
          <cell r="K802">
            <v>0</v>
          </cell>
          <cell r="L802">
            <v>90117.157999999967</v>
          </cell>
        </row>
        <row r="803">
          <cell r="D803">
            <v>17480</v>
          </cell>
          <cell r="F803">
            <v>15.333</v>
          </cell>
          <cell r="G803">
            <v>20</v>
          </cell>
          <cell r="H803">
            <v>20</v>
          </cell>
          <cell r="I803">
            <v>0</v>
          </cell>
          <cell r="J803">
            <v>323.23</v>
          </cell>
          <cell r="K803">
            <v>0</v>
          </cell>
          <cell r="L803">
            <v>90440.387999999963</v>
          </cell>
        </row>
        <row r="804">
          <cell r="D804">
            <v>17500</v>
          </cell>
          <cell r="F804">
            <v>15.413</v>
          </cell>
          <cell r="G804">
            <v>20</v>
          </cell>
          <cell r="H804">
            <v>20</v>
          </cell>
          <cell r="I804">
            <v>0</v>
          </cell>
          <cell r="J804">
            <v>307.45999999999998</v>
          </cell>
          <cell r="K804">
            <v>0</v>
          </cell>
          <cell r="L804">
            <v>90747.847999999969</v>
          </cell>
        </row>
        <row r="805">
          <cell r="D805">
            <v>17520</v>
          </cell>
          <cell r="F805">
            <v>15.023</v>
          </cell>
          <cell r="G805">
            <v>20</v>
          </cell>
          <cell r="H805">
            <v>20</v>
          </cell>
          <cell r="I805">
            <v>0</v>
          </cell>
          <cell r="J805">
            <v>304.36</v>
          </cell>
          <cell r="K805">
            <v>0</v>
          </cell>
          <cell r="L805">
            <v>91052.20799999997</v>
          </cell>
        </row>
        <row r="806">
          <cell r="D806">
            <v>17540</v>
          </cell>
          <cell r="F806">
            <v>13.747</v>
          </cell>
          <cell r="G806">
            <v>20</v>
          </cell>
          <cell r="H806">
            <v>20</v>
          </cell>
          <cell r="I806">
            <v>0</v>
          </cell>
          <cell r="J806">
            <v>287.7</v>
          </cell>
          <cell r="K806">
            <v>0</v>
          </cell>
          <cell r="L806">
            <v>91339.907999999967</v>
          </cell>
        </row>
        <row r="807">
          <cell r="D807">
            <v>17560</v>
          </cell>
          <cell r="F807">
            <v>12.063000000000001</v>
          </cell>
          <cell r="G807">
            <v>20</v>
          </cell>
          <cell r="H807">
            <v>20</v>
          </cell>
          <cell r="I807">
            <v>0</v>
          </cell>
          <cell r="J807">
            <v>258.10000000000002</v>
          </cell>
          <cell r="K807">
            <v>0</v>
          </cell>
          <cell r="L807">
            <v>91598.007999999973</v>
          </cell>
        </row>
        <row r="808">
          <cell r="D808">
            <v>17580</v>
          </cell>
          <cell r="F808">
            <v>10.678000000000001</v>
          </cell>
          <cell r="G808">
            <v>20</v>
          </cell>
          <cell r="H808">
            <v>20</v>
          </cell>
          <cell r="I808">
            <v>0</v>
          </cell>
          <cell r="J808">
            <v>227.41</v>
          </cell>
          <cell r="K808">
            <v>0</v>
          </cell>
          <cell r="L808">
            <v>91825.417999999976</v>
          </cell>
        </row>
        <row r="809">
          <cell r="D809">
            <v>17600</v>
          </cell>
          <cell r="F809">
            <v>12.391999999999999</v>
          </cell>
          <cell r="G809">
            <v>20</v>
          </cell>
          <cell r="H809">
            <v>20</v>
          </cell>
          <cell r="I809">
            <v>0</v>
          </cell>
          <cell r="J809">
            <v>230.7</v>
          </cell>
          <cell r="K809">
            <v>0</v>
          </cell>
          <cell r="L809">
            <v>92056.117999999973</v>
          </cell>
        </row>
        <row r="810">
          <cell r="D810">
            <v>17620</v>
          </cell>
          <cell r="F810">
            <v>13.586</v>
          </cell>
          <cell r="G810">
            <v>20</v>
          </cell>
          <cell r="H810">
            <v>20</v>
          </cell>
          <cell r="I810">
            <v>0</v>
          </cell>
          <cell r="J810">
            <v>259.77999999999997</v>
          </cell>
          <cell r="K810">
            <v>0</v>
          </cell>
          <cell r="L810">
            <v>92315.897999999972</v>
          </cell>
        </row>
        <row r="811">
          <cell r="D811">
            <v>17640</v>
          </cell>
          <cell r="F811">
            <v>13.156000000000001</v>
          </cell>
          <cell r="G811">
            <v>20</v>
          </cell>
          <cell r="H811">
            <v>20</v>
          </cell>
          <cell r="I811">
            <v>0</v>
          </cell>
          <cell r="J811">
            <v>267.42</v>
          </cell>
          <cell r="K811">
            <v>0</v>
          </cell>
          <cell r="L811">
            <v>92583.31799999997</v>
          </cell>
        </row>
        <row r="812">
          <cell r="D812">
            <v>17660</v>
          </cell>
          <cell r="F812">
            <v>14.083</v>
          </cell>
          <cell r="G812">
            <v>20</v>
          </cell>
          <cell r="H812">
            <v>20</v>
          </cell>
          <cell r="I812">
            <v>0</v>
          </cell>
          <cell r="J812">
            <v>272.39</v>
          </cell>
          <cell r="K812">
            <v>0</v>
          </cell>
          <cell r="L812">
            <v>92855.70799999997</v>
          </cell>
        </row>
        <row r="813">
          <cell r="D813">
            <v>17680</v>
          </cell>
          <cell r="F813">
            <v>13.429</v>
          </cell>
          <cell r="G813">
            <v>20</v>
          </cell>
          <cell r="H813">
            <v>20</v>
          </cell>
          <cell r="I813">
            <v>0</v>
          </cell>
          <cell r="J813">
            <v>275.12</v>
          </cell>
          <cell r="K813">
            <v>0</v>
          </cell>
          <cell r="L813">
            <v>93130.827999999965</v>
          </cell>
        </row>
        <row r="814">
          <cell r="D814">
            <v>17700</v>
          </cell>
          <cell r="F814">
            <v>13.234</v>
          </cell>
          <cell r="G814">
            <v>20</v>
          </cell>
          <cell r="H814">
            <v>20</v>
          </cell>
          <cell r="I814">
            <v>0</v>
          </cell>
          <cell r="J814">
            <v>266.63</v>
          </cell>
          <cell r="K814">
            <v>0</v>
          </cell>
          <cell r="L814">
            <v>93397.45799999997</v>
          </cell>
        </row>
        <row r="815">
          <cell r="D815">
            <v>17720</v>
          </cell>
          <cell r="F815">
            <v>13.71</v>
          </cell>
          <cell r="G815">
            <v>20</v>
          </cell>
          <cell r="H815">
            <v>20</v>
          </cell>
          <cell r="I815">
            <v>0</v>
          </cell>
          <cell r="J815">
            <v>269.44</v>
          </cell>
          <cell r="K815">
            <v>0</v>
          </cell>
          <cell r="L815">
            <v>93666.897999999972</v>
          </cell>
        </row>
        <row r="816">
          <cell r="D816">
            <v>17740</v>
          </cell>
          <cell r="F816">
            <v>15.459</v>
          </cell>
          <cell r="G816">
            <v>20</v>
          </cell>
          <cell r="H816">
            <v>20</v>
          </cell>
          <cell r="I816">
            <v>0</v>
          </cell>
          <cell r="J816">
            <v>291.69</v>
          </cell>
          <cell r="K816">
            <v>0</v>
          </cell>
          <cell r="L816">
            <v>93958.587999999974</v>
          </cell>
        </row>
        <row r="817">
          <cell r="D817">
            <v>17760</v>
          </cell>
          <cell r="F817">
            <v>12.792999999999999</v>
          </cell>
          <cell r="G817">
            <v>20</v>
          </cell>
          <cell r="H817">
            <v>20</v>
          </cell>
          <cell r="I817">
            <v>0</v>
          </cell>
          <cell r="J817">
            <v>282.52</v>
          </cell>
          <cell r="K817">
            <v>0</v>
          </cell>
          <cell r="L817">
            <v>94241.107999999978</v>
          </cell>
        </row>
        <row r="818">
          <cell r="D818">
            <v>17780</v>
          </cell>
          <cell r="F818">
            <v>12.542</v>
          </cell>
          <cell r="G818">
            <v>20</v>
          </cell>
          <cell r="H818">
            <v>20</v>
          </cell>
          <cell r="I818">
            <v>0</v>
          </cell>
          <cell r="J818">
            <v>253.35</v>
          </cell>
          <cell r="K818">
            <v>0</v>
          </cell>
          <cell r="L818">
            <v>94494.457999999984</v>
          </cell>
        </row>
        <row r="819">
          <cell r="D819">
            <v>17800</v>
          </cell>
          <cell r="F819">
            <v>13.420999999999999</v>
          </cell>
          <cell r="G819">
            <v>20</v>
          </cell>
          <cell r="H819">
            <v>20</v>
          </cell>
          <cell r="I819">
            <v>0</v>
          </cell>
          <cell r="J819">
            <v>259.63</v>
          </cell>
          <cell r="K819">
            <v>0</v>
          </cell>
          <cell r="L819">
            <v>94754.087999999989</v>
          </cell>
        </row>
        <row r="820">
          <cell r="D820">
            <v>17820</v>
          </cell>
          <cell r="F820">
            <v>12.734</v>
          </cell>
          <cell r="G820">
            <v>20</v>
          </cell>
          <cell r="H820">
            <v>20</v>
          </cell>
          <cell r="I820">
            <v>0</v>
          </cell>
          <cell r="J820">
            <v>261.55</v>
          </cell>
          <cell r="K820">
            <v>0</v>
          </cell>
          <cell r="L820">
            <v>95015.637999999992</v>
          </cell>
        </row>
        <row r="821">
          <cell r="D821">
            <v>17840</v>
          </cell>
          <cell r="F821">
            <v>11.874000000000001</v>
          </cell>
          <cell r="G821">
            <v>20</v>
          </cell>
          <cell r="H821">
            <v>20</v>
          </cell>
          <cell r="I821">
            <v>0</v>
          </cell>
          <cell r="J821">
            <v>246.08</v>
          </cell>
          <cell r="K821">
            <v>0</v>
          </cell>
          <cell r="L821">
            <v>95261.717999999993</v>
          </cell>
        </row>
        <row r="822">
          <cell r="D822">
            <v>17860</v>
          </cell>
          <cell r="F822">
            <v>13.273999999999999</v>
          </cell>
          <cell r="G822">
            <v>20</v>
          </cell>
          <cell r="H822">
            <v>20</v>
          </cell>
          <cell r="I822">
            <v>0</v>
          </cell>
          <cell r="J822">
            <v>251.48</v>
          </cell>
          <cell r="K822">
            <v>0</v>
          </cell>
          <cell r="L822">
            <v>95513.197999999989</v>
          </cell>
        </row>
        <row r="823">
          <cell r="D823">
            <v>17880</v>
          </cell>
          <cell r="F823">
            <v>9.86</v>
          </cell>
          <cell r="G823">
            <v>20</v>
          </cell>
          <cell r="H823">
            <v>20</v>
          </cell>
          <cell r="I823">
            <v>0</v>
          </cell>
          <cell r="J823">
            <v>231.34</v>
          </cell>
          <cell r="K823">
            <v>0</v>
          </cell>
          <cell r="L823">
            <v>95744.537999999986</v>
          </cell>
        </row>
        <row r="824">
          <cell r="D824">
            <v>17900</v>
          </cell>
          <cell r="F824">
            <v>12.792</v>
          </cell>
          <cell r="G824">
            <v>20</v>
          </cell>
          <cell r="H824">
            <v>20</v>
          </cell>
          <cell r="I824">
            <v>0</v>
          </cell>
          <cell r="J824">
            <v>226.52</v>
          </cell>
          <cell r="K824">
            <v>0</v>
          </cell>
          <cell r="L824">
            <v>95971.05799999999</v>
          </cell>
        </row>
        <row r="825">
          <cell r="D825">
            <v>17920</v>
          </cell>
          <cell r="F825">
            <v>11.869</v>
          </cell>
          <cell r="G825">
            <v>20</v>
          </cell>
          <cell r="H825">
            <v>20</v>
          </cell>
          <cell r="I825">
            <v>0</v>
          </cell>
          <cell r="J825">
            <v>246.61</v>
          </cell>
          <cell r="K825">
            <v>0</v>
          </cell>
          <cell r="L825">
            <v>96217.667999999991</v>
          </cell>
        </row>
        <row r="826">
          <cell r="D826">
            <v>17940</v>
          </cell>
          <cell r="F826">
            <v>11.84</v>
          </cell>
          <cell r="G826">
            <v>20</v>
          </cell>
          <cell r="H826">
            <v>20</v>
          </cell>
          <cell r="I826">
            <v>0</v>
          </cell>
          <cell r="J826">
            <v>237.09</v>
          </cell>
          <cell r="K826">
            <v>0</v>
          </cell>
          <cell r="L826">
            <v>96454.757999999987</v>
          </cell>
        </row>
        <row r="827">
          <cell r="D827">
            <v>17960</v>
          </cell>
          <cell r="F827">
            <v>12.849</v>
          </cell>
          <cell r="G827">
            <v>20</v>
          </cell>
          <cell r="H827">
            <v>20</v>
          </cell>
          <cell r="I827">
            <v>0</v>
          </cell>
          <cell r="J827">
            <v>246.89</v>
          </cell>
          <cell r="K827">
            <v>0</v>
          </cell>
          <cell r="L827">
            <v>96701.647999999986</v>
          </cell>
        </row>
        <row r="828">
          <cell r="D828">
            <v>17980</v>
          </cell>
          <cell r="F828">
            <v>12.09</v>
          </cell>
          <cell r="G828">
            <v>20</v>
          </cell>
          <cell r="H828">
            <v>20</v>
          </cell>
          <cell r="I828">
            <v>0</v>
          </cell>
          <cell r="J828">
            <v>249.39</v>
          </cell>
          <cell r="K828">
            <v>0</v>
          </cell>
          <cell r="L828">
            <v>96951.037999999986</v>
          </cell>
        </row>
        <row r="829">
          <cell r="D829">
            <v>18000</v>
          </cell>
          <cell r="F829">
            <v>11.93</v>
          </cell>
          <cell r="G829">
            <v>20</v>
          </cell>
          <cell r="H829">
            <v>20</v>
          </cell>
          <cell r="I829">
            <v>0</v>
          </cell>
          <cell r="J829">
            <v>240.2</v>
          </cell>
          <cell r="K829">
            <v>0</v>
          </cell>
          <cell r="L829">
            <v>97191.237999999983</v>
          </cell>
        </row>
        <row r="830">
          <cell r="D830">
            <v>18020</v>
          </cell>
          <cell r="F830">
            <v>7.4169999999999998</v>
          </cell>
          <cell r="G830">
            <v>20</v>
          </cell>
          <cell r="H830">
            <v>20</v>
          </cell>
          <cell r="I830">
            <v>0</v>
          </cell>
          <cell r="J830">
            <v>193.47</v>
          </cell>
          <cell r="K830">
            <v>0</v>
          </cell>
          <cell r="L830">
            <v>97384.707999999984</v>
          </cell>
        </row>
        <row r="831">
          <cell r="D831">
            <v>18040</v>
          </cell>
          <cell r="F831">
            <v>11.766</v>
          </cell>
          <cell r="G831">
            <v>20</v>
          </cell>
          <cell r="H831">
            <v>20</v>
          </cell>
          <cell r="I831">
            <v>0</v>
          </cell>
          <cell r="J831">
            <v>191.83</v>
          </cell>
          <cell r="K831">
            <v>0</v>
          </cell>
          <cell r="L831">
            <v>97576.537999999986</v>
          </cell>
        </row>
        <row r="832">
          <cell r="D832">
            <v>18060</v>
          </cell>
          <cell r="F832">
            <v>12.036</v>
          </cell>
          <cell r="G832">
            <v>20</v>
          </cell>
          <cell r="H832">
            <v>20</v>
          </cell>
          <cell r="I832">
            <v>0</v>
          </cell>
          <cell r="J832">
            <v>238.02</v>
          </cell>
          <cell r="K832">
            <v>0</v>
          </cell>
          <cell r="L832">
            <v>97814.55799999999</v>
          </cell>
        </row>
        <row r="833">
          <cell r="D833">
            <v>18080</v>
          </cell>
          <cell r="F833">
            <v>13.292</v>
          </cell>
          <cell r="G833">
            <v>20</v>
          </cell>
          <cell r="H833">
            <v>20</v>
          </cell>
          <cell r="I833">
            <v>0</v>
          </cell>
          <cell r="J833">
            <v>253.28</v>
          </cell>
          <cell r="K833">
            <v>0</v>
          </cell>
          <cell r="L833">
            <v>98067.837999999989</v>
          </cell>
        </row>
        <row r="834">
          <cell r="D834">
            <v>18100</v>
          </cell>
          <cell r="F834">
            <v>13.781000000000001</v>
          </cell>
          <cell r="G834">
            <v>20</v>
          </cell>
          <cell r="H834">
            <v>20</v>
          </cell>
          <cell r="I834">
            <v>0</v>
          </cell>
          <cell r="J834">
            <v>270.73</v>
          </cell>
          <cell r="K834">
            <v>0</v>
          </cell>
          <cell r="L834">
            <v>98338.567999999985</v>
          </cell>
        </row>
        <row r="835">
          <cell r="D835">
            <v>18120</v>
          </cell>
          <cell r="F835">
            <v>14.25</v>
          </cell>
          <cell r="G835">
            <v>20</v>
          </cell>
          <cell r="H835">
            <v>20</v>
          </cell>
          <cell r="I835">
            <v>0</v>
          </cell>
          <cell r="J835">
            <v>280.31</v>
          </cell>
          <cell r="K835">
            <v>0</v>
          </cell>
          <cell r="L835">
            <v>98618.877999999982</v>
          </cell>
        </row>
        <row r="836">
          <cell r="D836">
            <v>18140</v>
          </cell>
          <cell r="F836">
            <v>1.3440000000000001</v>
          </cell>
          <cell r="G836">
            <v>20</v>
          </cell>
          <cell r="H836">
            <v>20</v>
          </cell>
          <cell r="I836">
            <v>0</v>
          </cell>
          <cell r="J836">
            <v>155.94</v>
          </cell>
          <cell r="K836">
            <v>0</v>
          </cell>
          <cell r="L836">
            <v>98774.817999999985</v>
          </cell>
        </row>
        <row r="837">
          <cell r="D837">
            <v>18160</v>
          </cell>
          <cell r="F837">
            <v>10.638999999999999</v>
          </cell>
          <cell r="G837">
            <v>20</v>
          </cell>
          <cell r="H837">
            <v>20</v>
          </cell>
          <cell r="I837">
            <v>0</v>
          </cell>
          <cell r="J837">
            <v>119.83</v>
          </cell>
          <cell r="K837">
            <v>0</v>
          </cell>
          <cell r="L837">
            <v>98894.647999999986</v>
          </cell>
        </row>
        <row r="838">
          <cell r="D838">
            <v>18180</v>
          </cell>
          <cell r="F838">
            <v>11.476000000000001</v>
          </cell>
          <cell r="G838">
            <v>20</v>
          </cell>
          <cell r="H838">
            <v>20</v>
          </cell>
          <cell r="I838">
            <v>0</v>
          </cell>
          <cell r="J838">
            <v>221.15</v>
          </cell>
          <cell r="K838">
            <v>0</v>
          </cell>
          <cell r="L838">
            <v>99115.797999999981</v>
          </cell>
        </row>
        <row r="839">
          <cell r="D839">
            <v>18200</v>
          </cell>
          <cell r="F839">
            <v>11.166</v>
          </cell>
          <cell r="G839">
            <v>20</v>
          </cell>
          <cell r="H839">
            <v>20</v>
          </cell>
          <cell r="I839">
            <v>0</v>
          </cell>
          <cell r="J839">
            <v>226.42</v>
          </cell>
          <cell r="K839">
            <v>0</v>
          </cell>
          <cell r="L839">
            <v>99342.217999999979</v>
          </cell>
        </row>
        <row r="840">
          <cell r="D840">
            <v>18220</v>
          </cell>
          <cell r="F840">
            <v>11.753</v>
          </cell>
          <cell r="G840">
            <v>20</v>
          </cell>
          <cell r="H840">
            <v>20</v>
          </cell>
          <cell r="I840">
            <v>0</v>
          </cell>
          <cell r="J840">
            <v>229.19</v>
          </cell>
          <cell r="K840">
            <v>0</v>
          </cell>
          <cell r="L840">
            <v>99571.407999999981</v>
          </cell>
        </row>
        <row r="841">
          <cell r="D841">
            <v>18240</v>
          </cell>
          <cell r="F841">
            <v>12.33</v>
          </cell>
          <cell r="G841">
            <v>20</v>
          </cell>
          <cell r="H841">
            <v>20</v>
          </cell>
          <cell r="I841">
            <v>0</v>
          </cell>
          <cell r="J841">
            <v>240.83</v>
          </cell>
          <cell r="K841">
            <v>0</v>
          </cell>
          <cell r="L841">
            <v>99812.237999999983</v>
          </cell>
        </row>
        <row r="842">
          <cell r="D842">
            <v>18260</v>
          </cell>
          <cell r="F842">
            <v>12.428000000000001</v>
          </cell>
          <cell r="G842">
            <v>20</v>
          </cell>
          <cell r="H842">
            <v>20</v>
          </cell>
          <cell r="I842">
            <v>0</v>
          </cell>
          <cell r="J842">
            <v>247.58</v>
          </cell>
          <cell r="K842">
            <v>0</v>
          </cell>
          <cell r="L842">
            <v>100059.81799999998</v>
          </cell>
        </row>
        <row r="843">
          <cell r="D843">
            <v>18280</v>
          </cell>
          <cell r="F843">
            <v>12.193</v>
          </cell>
          <cell r="G843">
            <v>20</v>
          </cell>
          <cell r="H843">
            <v>20</v>
          </cell>
          <cell r="I843">
            <v>0</v>
          </cell>
          <cell r="J843">
            <v>246.21</v>
          </cell>
          <cell r="K843">
            <v>0</v>
          </cell>
          <cell r="L843">
            <v>100306.02799999999</v>
          </cell>
        </row>
        <row r="844">
          <cell r="D844">
            <v>18300</v>
          </cell>
          <cell r="F844">
            <v>10.957000000000001</v>
          </cell>
          <cell r="G844">
            <v>20</v>
          </cell>
          <cell r="H844">
            <v>20</v>
          </cell>
          <cell r="I844">
            <v>0</v>
          </cell>
          <cell r="J844">
            <v>231.5</v>
          </cell>
          <cell r="K844">
            <v>0</v>
          </cell>
          <cell r="L844">
            <v>100537.52799999999</v>
          </cell>
        </row>
        <row r="845">
          <cell r="D845">
            <v>18320</v>
          </cell>
          <cell r="F845">
            <v>10.71</v>
          </cell>
          <cell r="G845">
            <v>20</v>
          </cell>
          <cell r="H845">
            <v>20</v>
          </cell>
          <cell r="I845">
            <v>0</v>
          </cell>
          <cell r="J845">
            <v>216.67</v>
          </cell>
          <cell r="K845">
            <v>0</v>
          </cell>
          <cell r="L845">
            <v>100754.19799999999</v>
          </cell>
        </row>
        <row r="846">
          <cell r="D846">
            <v>18340</v>
          </cell>
          <cell r="F846">
            <v>9.4499999999999993</v>
          </cell>
          <cell r="G846">
            <v>20</v>
          </cell>
          <cell r="H846">
            <v>20</v>
          </cell>
          <cell r="I846">
            <v>0</v>
          </cell>
          <cell r="J846">
            <v>201.6</v>
          </cell>
          <cell r="K846">
            <v>0</v>
          </cell>
          <cell r="L846">
            <v>100955.798</v>
          </cell>
        </row>
        <row r="847">
          <cell r="D847">
            <v>18360</v>
          </cell>
          <cell r="F847">
            <v>11.308</v>
          </cell>
          <cell r="G847">
            <v>20</v>
          </cell>
          <cell r="H847">
            <v>20</v>
          </cell>
          <cell r="I847">
            <v>0</v>
          </cell>
          <cell r="J847">
            <v>207.58</v>
          </cell>
          <cell r="K847">
            <v>0</v>
          </cell>
          <cell r="L847">
            <v>101163.378</v>
          </cell>
        </row>
        <row r="848">
          <cell r="D848">
            <v>18380</v>
          </cell>
          <cell r="F848">
            <v>10.305999999999999</v>
          </cell>
          <cell r="G848">
            <v>20</v>
          </cell>
          <cell r="H848">
            <v>20</v>
          </cell>
          <cell r="I848">
            <v>0</v>
          </cell>
          <cell r="J848">
            <v>216.14</v>
          </cell>
          <cell r="K848">
            <v>0</v>
          </cell>
          <cell r="L848">
            <v>101379.518</v>
          </cell>
        </row>
        <row r="849">
          <cell r="D849">
            <v>18400</v>
          </cell>
          <cell r="F849">
            <v>8.8130000000000006</v>
          </cell>
          <cell r="G849">
            <v>20</v>
          </cell>
          <cell r="H849">
            <v>20</v>
          </cell>
          <cell r="I849">
            <v>0</v>
          </cell>
          <cell r="J849">
            <v>191.19</v>
          </cell>
          <cell r="K849">
            <v>0</v>
          </cell>
          <cell r="L849">
            <v>101570.708</v>
          </cell>
        </row>
        <row r="850">
          <cell r="D850">
            <v>18420</v>
          </cell>
          <cell r="F850">
            <v>7.5469999999999997</v>
          </cell>
          <cell r="G850">
            <v>20</v>
          </cell>
          <cell r="H850">
            <v>20</v>
          </cell>
          <cell r="I850">
            <v>0</v>
          </cell>
          <cell r="J850">
            <v>163.6</v>
          </cell>
          <cell r="K850">
            <v>0</v>
          </cell>
          <cell r="L850">
            <v>101734.308</v>
          </cell>
        </row>
        <row r="851">
          <cell r="D851">
            <v>18440</v>
          </cell>
          <cell r="F851">
            <v>6.452</v>
          </cell>
          <cell r="G851">
            <v>20</v>
          </cell>
          <cell r="H851">
            <v>20</v>
          </cell>
          <cell r="I851">
            <v>0</v>
          </cell>
          <cell r="J851">
            <v>139.99</v>
          </cell>
          <cell r="K851">
            <v>0</v>
          </cell>
          <cell r="L851">
            <v>101874.29800000001</v>
          </cell>
        </row>
        <row r="852">
          <cell r="D852">
            <v>18460</v>
          </cell>
          <cell r="F852">
            <v>6.343</v>
          </cell>
          <cell r="G852">
            <v>20</v>
          </cell>
          <cell r="H852">
            <v>20</v>
          </cell>
          <cell r="I852">
            <v>0</v>
          </cell>
          <cell r="J852">
            <v>127.95</v>
          </cell>
          <cell r="K852">
            <v>0</v>
          </cell>
          <cell r="L852">
            <v>102002.24800000001</v>
          </cell>
        </row>
        <row r="853">
          <cell r="D853">
            <v>18480</v>
          </cell>
          <cell r="F853">
            <v>7.4909999999999997</v>
          </cell>
          <cell r="G853">
            <v>20</v>
          </cell>
          <cell r="H853">
            <v>20</v>
          </cell>
          <cell r="I853">
            <v>0</v>
          </cell>
          <cell r="J853">
            <v>138.34</v>
          </cell>
          <cell r="K853">
            <v>0</v>
          </cell>
          <cell r="L853">
            <v>102140.588</v>
          </cell>
        </row>
        <row r="854">
          <cell r="D854">
            <v>18500</v>
          </cell>
          <cell r="F854">
            <v>11.112</v>
          </cell>
          <cell r="G854">
            <v>20</v>
          </cell>
          <cell r="H854">
            <v>20</v>
          </cell>
          <cell r="I854">
            <v>0</v>
          </cell>
          <cell r="J854">
            <v>186.03</v>
          </cell>
          <cell r="K854">
            <v>0</v>
          </cell>
          <cell r="L854">
            <v>102326.618</v>
          </cell>
        </row>
        <row r="855">
          <cell r="D855">
            <v>18520</v>
          </cell>
          <cell r="F855">
            <v>11.066000000000001</v>
          </cell>
          <cell r="G855">
            <v>20</v>
          </cell>
          <cell r="H855">
            <v>20</v>
          </cell>
          <cell r="I855">
            <v>0</v>
          </cell>
          <cell r="J855">
            <v>221.78</v>
          </cell>
          <cell r="K855">
            <v>0</v>
          </cell>
          <cell r="L855">
            <v>102548.398</v>
          </cell>
        </row>
        <row r="856">
          <cell r="D856">
            <v>18540</v>
          </cell>
          <cell r="F856">
            <v>10.853</v>
          </cell>
          <cell r="G856">
            <v>20</v>
          </cell>
          <cell r="H856">
            <v>20</v>
          </cell>
          <cell r="I856">
            <v>0</v>
          </cell>
          <cell r="J856">
            <v>219.19</v>
          </cell>
          <cell r="K856">
            <v>0</v>
          </cell>
          <cell r="L856">
            <v>102767.588</v>
          </cell>
        </row>
        <row r="857">
          <cell r="D857">
            <v>18560</v>
          </cell>
          <cell r="F857">
            <v>11.319000000000001</v>
          </cell>
          <cell r="G857">
            <v>20</v>
          </cell>
          <cell r="H857">
            <v>20</v>
          </cell>
          <cell r="I857">
            <v>0</v>
          </cell>
          <cell r="J857">
            <v>221.72</v>
          </cell>
          <cell r="K857">
            <v>0</v>
          </cell>
          <cell r="L857">
            <v>102989.308</v>
          </cell>
        </row>
        <row r="858">
          <cell r="D858">
            <v>18580</v>
          </cell>
          <cell r="F858">
            <v>11.365</v>
          </cell>
          <cell r="G858">
            <v>20</v>
          </cell>
          <cell r="H858">
            <v>20</v>
          </cell>
          <cell r="I858">
            <v>0</v>
          </cell>
          <cell r="J858">
            <v>226.84</v>
          </cell>
          <cell r="K858">
            <v>0</v>
          </cell>
          <cell r="L858">
            <v>103216.148</v>
          </cell>
        </row>
        <row r="859">
          <cell r="D859">
            <v>18600</v>
          </cell>
          <cell r="F859">
            <v>11.365</v>
          </cell>
          <cell r="G859">
            <v>20</v>
          </cell>
          <cell r="H859">
            <v>20</v>
          </cell>
          <cell r="I859">
            <v>0</v>
          </cell>
          <cell r="J859">
            <v>227.3</v>
          </cell>
          <cell r="K859">
            <v>0</v>
          </cell>
          <cell r="L859">
            <v>103443.448</v>
          </cell>
        </row>
        <row r="860">
          <cell r="D860">
            <v>18620</v>
          </cell>
          <cell r="F860">
            <v>12.678000000000001</v>
          </cell>
          <cell r="G860">
            <v>20</v>
          </cell>
          <cell r="H860">
            <v>20</v>
          </cell>
          <cell r="I860">
            <v>0</v>
          </cell>
          <cell r="J860">
            <v>240.43</v>
          </cell>
          <cell r="K860">
            <v>0</v>
          </cell>
          <cell r="L860">
            <v>103683.878</v>
          </cell>
        </row>
        <row r="861">
          <cell r="D861">
            <v>18640</v>
          </cell>
          <cell r="F861">
            <v>12.129</v>
          </cell>
          <cell r="G861">
            <v>20</v>
          </cell>
          <cell r="H861">
            <v>20</v>
          </cell>
          <cell r="I861">
            <v>0</v>
          </cell>
          <cell r="J861">
            <v>248.07</v>
          </cell>
          <cell r="K861">
            <v>0</v>
          </cell>
          <cell r="L861">
            <v>103931.948</v>
          </cell>
        </row>
        <row r="862">
          <cell r="D862">
            <v>18660</v>
          </cell>
          <cell r="F862">
            <v>12.089</v>
          </cell>
          <cell r="G862">
            <v>20</v>
          </cell>
          <cell r="H862">
            <v>20</v>
          </cell>
          <cell r="I862">
            <v>0</v>
          </cell>
          <cell r="J862">
            <v>242.18</v>
          </cell>
          <cell r="K862">
            <v>0</v>
          </cell>
          <cell r="L862">
            <v>104174.128</v>
          </cell>
        </row>
        <row r="863">
          <cell r="D863">
            <v>18680</v>
          </cell>
          <cell r="F863">
            <v>10.082000000000001</v>
          </cell>
          <cell r="G863">
            <v>20</v>
          </cell>
          <cell r="H863">
            <v>20</v>
          </cell>
          <cell r="I863">
            <v>0</v>
          </cell>
          <cell r="J863">
            <v>221.71</v>
          </cell>
          <cell r="K863">
            <v>0</v>
          </cell>
          <cell r="L863">
            <v>104395.838</v>
          </cell>
        </row>
        <row r="864">
          <cell r="D864">
            <v>18700</v>
          </cell>
          <cell r="F864">
            <v>8.048</v>
          </cell>
          <cell r="G864">
            <v>20</v>
          </cell>
          <cell r="H864">
            <v>20</v>
          </cell>
          <cell r="I864">
            <v>0</v>
          </cell>
          <cell r="J864">
            <v>181.3</v>
          </cell>
          <cell r="K864">
            <v>0</v>
          </cell>
          <cell r="L864">
            <v>104577.13800000001</v>
          </cell>
        </row>
        <row r="865">
          <cell r="D865">
            <v>18720</v>
          </cell>
          <cell r="F865">
            <v>1.788</v>
          </cell>
          <cell r="G865">
            <v>20</v>
          </cell>
          <cell r="H865">
            <v>20</v>
          </cell>
          <cell r="I865">
            <v>0</v>
          </cell>
          <cell r="J865">
            <v>98.36</v>
          </cell>
          <cell r="K865">
            <v>0</v>
          </cell>
          <cell r="L865">
            <v>104675.49800000001</v>
          </cell>
        </row>
        <row r="866">
          <cell r="D866">
            <v>18740</v>
          </cell>
          <cell r="F866">
            <v>5.2679999999999998</v>
          </cell>
          <cell r="G866">
            <v>20</v>
          </cell>
          <cell r="H866">
            <v>20</v>
          </cell>
          <cell r="I866">
            <v>0</v>
          </cell>
          <cell r="J866">
            <v>70.56</v>
          </cell>
          <cell r="K866">
            <v>0</v>
          </cell>
          <cell r="L866">
            <v>104746.058</v>
          </cell>
        </row>
        <row r="867">
          <cell r="J867">
            <v>104746.058</v>
          </cell>
        </row>
        <row r="869">
          <cell r="D869">
            <v>18760</v>
          </cell>
          <cell r="F869">
            <v>4.7249999999999996</v>
          </cell>
          <cell r="G869">
            <v>20</v>
          </cell>
          <cell r="H869">
            <v>20</v>
          </cell>
          <cell r="I869">
            <v>0</v>
          </cell>
          <cell r="J869">
            <v>99.93</v>
          </cell>
          <cell r="K869">
            <v>0</v>
          </cell>
          <cell r="L869">
            <v>104845.988</v>
          </cell>
        </row>
        <row r="870">
          <cell r="D870">
            <v>18780</v>
          </cell>
          <cell r="F870">
            <v>4.72</v>
          </cell>
          <cell r="G870">
            <v>20</v>
          </cell>
          <cell r="H870">
            <v>20</v>
          </cell>
          <cell r="I870">
            <v>0</v>
          </cell>
          <cell r="J870">
            <v>94.45</v>
          </cell>
          <cell r="K870">
            <v>0</v>
          </cell>
          <cell r="L870">
            <v>104940.43799999999</v>
          </cell>
        </row>
        <row r="871">
          <cell r="D871">
            <v>18800</v>
          </cell>
          <cell r="F871">
            <v>3.8650000000000002</v>
          </cell>
          <cell r="G871">
            <v>20</v>
          </cell>
          <cell r="H871">
            <v>20</v>
          </cell>
          <cell r="I871">
            <v>0</v>
          </cell>
          <cell r="J871">
            <v>85.85</v>
          </cell>
          <cell r="K871">
            <v>0</v>
          </cell>
          <cell r="L871">
            <v>105026.288</v>
          </cell>
        </row>
        <row r="872">
          <cell r="D872">
            <v>18820</v>
          </cell>
          <cell r="F872">
            <v>3.496</v>
          </cell>
          <cell r="G872">
            <v>20</v>
          </cell>
          <cell r="H872">
            <v>20</v>
          </cell>
          <cell r="I872">
            <v>0</v>
          </cell>
          <cell r="J872">
            <v>73.61</v>
          </cell>
          <cell r="K872">
            <v>0</v>
          </cell>
          <cell r="L872">
            <v>105099.898</v>
          </cell>
        </row>
        <row r="873">
          <cell r="D873">
            <v>18840</v>
          </cell>
          <cell r="F873">
            <v>2.96</v>
          </cell>
          <cell r="G873">
            <v>20</v>
          </cell>
          <cell r="H873">
            <v>20</v>
          </cell>
          <cell r="I873">
            <v>0</v>
          </cell>
          <cell r="J873">
            <v>64.56</v>
          </cell>
          <cell r="K873">
            <v>0</v>
          </cell>
          <cell r="L873">
            <v>105164.458</v>
          </cell>
        </row>
        <row r="874">
          <cell r="D874">
            <v>18860</v>
          </cell>
          <cell r="F874">
            <v>3.5619999999999998</v>
          </cell>
          <cell r="G874">
            <v>20</v>
          </cell>
          <cell r="H874">
            <v>20</v>
          </cell>
          <cell r="I874">
            <v>0</v>
          </cell>
          <cell r="J874">
            <v>65.22</v>
          </cell>
          <cell r="K874">
            <v>0</v>
          </cell>
          <cell r="L874">
            <v>105229.678</v>
          </cell>
        </row>
        <row r="875">
          <cell r="D875">
            <v>18880</v>
          </cell>
          <cell r="F875">
            <v>3.7450000000000001</v>
          </cell>
          <cell r="G875">
            <v>20</v>
          </cell>
          <cell r="H875">
            <v>20</v>
          </cell>
          <cell r="I875">
            <v>0</v>
          </cell>
          <cell r="J875">
            <v>73.069999999999993</v>
          </cell>
          <cell r="K875">
            <v>0</v>
          </cell>
          <cell r="L875">
            <v>105302.74800000001</v>
          </cell>
        </row>
        <row r="876">
          <cell r="D876">
            <v>18900</v>
          </cell>
          <cell r="F876">
            <v>4.2939999999999996</v>
          </cell>
          <cell r="G876">
            <v>20</v>
          </cell>
          <cell r="H876">
            <v>20</v>
          </cell>
          <cell r="I876">
            <v>0</v>
          </cell>
          <cell r="J876">
            <v>80.39</v>
          </cell>
          <cell r="K876">
            <v>0</v>
          </cell>
          <cell r="L876">
            <v>105383.13800000001</v>
          </cell>
        </row>
        <row r="877">
          <cell r="D877">
            <v>18920</v>
          </cell>
          <cell r="F877">
            <v>4.33</v>
          </cell>
          <cell r="G877">
            <v>20</v>
          </cell>
          <cell r="H877">
            <v>20</v>
          </cell>
          <cell r="I877">
            <v>0</v>
          </cell>
          <cell r="J877">
            <v>86.24</v>
          </cell>
          <cell r="K877">
            <v>0</v>
          </cell>
          <cell r="L877">
            <v>105469.37800000001</v>
          </cell>
        </row>
        <row r="878">
          <cell r="D878">
            <v>18940</v>
          </cell>
          <cell r="F878">
            <v>4.4640000000000004</v>
          </cell>
          <cell r="G878">
            <v>20</v>
          </cell>
          <cell r="H878">
            <v>20</v>
          </cell>
          <cell r="I878">
            <v>0</v>
          </cell>
          <cell r="J878">
            <v>87.94</v>
          </cell>
          <cell r="K878">
            <v>0</v>
          </cell>
          <cell r="L878">
            <v>105557.31800000001</v>
          </cell>
        </row>
        <row r="879">
          <cell r="D879">
            <v>18960</v>
          </cell>
          <cell r="F879">
            <v>4.83</v>
          </cell>
          <cell r="G879">
            <v>20</v>
          </cell>
          <cell r="H879">
            <v>20</v>
          </cell>
          <cell r="I879">
            <v>0</v>
          </cell>
          <cell r="J879">
            <v>92.94</v>
          </cell>
          <cell r="K879">
            <v>0</v>
          </cell>
          <cell r="L879">
            <v>105650.25800000002</v>
          </cell>
        </row>
        <row r="880">
          <cell r="D880">
            <v>18980</v>
          </cell>
          <cell r="F880">
            <v>4.6150000000000002</v>
          </cell>
          <cell r="G880">
            <v>20</v>
          </cell>
          <cell r="H880">
            <v>20</v>
          </cell>
          <cell r="I880">
            <v>0</v>
          </cell>
          <cell r="J880">
            <v>94.45</v>
          </cell>
          <cell r="K880">
            <v>0</v>
          </cell>
          <cell r="L880">
            <v>105744.70800000001</v>
          </cell>
        </row>
        <row r="881">
          <cell r="D881">
            <v>19000</v>
          </cell>
          <cell r="F881">
            <v>5.3769999999999998</v>
          </cell>
          <cell r="G881">
            <v>20</v>
          </cell>
          <cell r="H881">
            <v>20</v>
          </cell>
          <cell r="I881">
            <v>0</v>
          </cell>
          <cell r="J881">
            <v>99.92</v>
          </cell>
          <cell r="K881">
            <v>0</v>
          </cell>
          <cell r="L881">
            <v>105844.62800000001</v>
          </cell>
        </row>
        <row r="882">
          <cell r="D882">
            <v>19020</v>
          </cell>
          <cell r="F882">
            <v>3.871</v>
          </cell>
          <cell r="G882">
            <v>20</v>
          </cell>
          <cell r="H882">
            <v>20</v>
          </cell>
          <cell r="I882">
            <v>0</v>
          </cell>
          <cell r="J882">
            <v>92.48</v>
          </cell>
          <cell r="K882">
            <v>0</v>
          </cell>
          <cell r="L882">
            <v>105937.10800000001</v>
          </cell>
        </row>
        <row r="883">
          <cell r="D883">
            <v>19040</v>
          </cell>
          <cell r="F883">
            <v>4.859</v>
          </cell>
          <cell r="G883">
            <v>20</v>
          </cell>
          <cell r="H883">
            <v>20</v>
          </cell>
          <cell r="I883">
            <v>0</v>
          </cell>
          <cell r="J883">
            <v>87.3</v>
          </cell>
          <cell r="K883">
            <v>0</v>
          </cell>
          <cell r="L883">
            <v>106024.40800000001</v>
          </cell>
        </row>
        <row r="884">
          <cell r="D884">
            <v>19060</v>
          </cell>
          <cell r="F884">
            <v>4.8419999999999996</v>
          </cell>
          <cell r="G884">
            <v>20</v>
          </cell>
          <cell r="H884">
            <v>20</v>
          </cell>
          <cell r="I884">
            <v>0</v>
          </cell>
          <cell r="J884">
            <v>97.01</v>
          </cell>
          <cell r="K884">
            <v>0</v>
          </cell>
          <cell r="L884">
            <v>106121.41800000001</v>
          </cell>
        </row>
        <row r="885">
          <cell r="D885">
            <v>19080</v>
          </cell>
          <cell r="F885">
            <v>4.375</v>
          </cell>
          <cell r="G885">
            <v>20</v>
          </cell>
          <cell r="H885">
            <v>20</v>
          </cell>
          <cell r="I885">
            <v>0</v>
          </cell>
          <cell r="J885">
            <v>92.17</v>
          </cell>
          <cell r="K885">
            <v>0</v>
          </cell>
          <cell r="L885">
            <v>106213.588</v>
          </cell>
        </row>
        <row r="886">
          <cell r="D886">
            <v>19100</v>
          </cell>
          <cell r="F886">
            <v>3.5339999999999998</v>
          </cell>
          <cell r="G886">
            <v>20</v>
          </cell>
          <cell r="H886">
            <v>20</v>
          </cell>
          <cell r="I886">
            <v>0</v>
          </cell>
          <cell r="J886">
            <v>79.09</v>
          </cell>
          <cell r="K886">
            <v>0</v>
          </cell>
          <cell r="L886">
            <v>106292.678</v>
          </cell>
        </row>
        <row r="887">
          <cell r="D887">
            <v>19120</v>
          </cell>
          <cell r="F887">
            <v>3.4660000000000002</v>
          </cell>
          <cell r="G887">
            <v>20</v>
          </cell>
          <cell r="H887">
            <v>20</v>
          </cell>
          <cell r="I887">
            <v>0</v>
          </cell>
          <cell r="J887">
            <v>70</v>
          </cell>
          <cell r="K887">
            <v>0</v>
          </cell>
          <cell r="L887">
            <v>106362.678</v>
          </cell>
        </row>
        <row r="888">
          <cell r="D888">
            <v>19140</v>
          </cell>
          <cell r="F888">
            <v>2.9119999999999999</v>
          </cell>
          <cell r="G888">
            <v>20</v>
          </cell>
          <cell r="H888">
            <v>20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</row>
        <row r="889">
          <cell r="D889">
            <v>19160</v>
          </cell>
          <cell r="F889">
            <v>2.7</v>
          </cell>
          <cell r="G889">
            <v>20</v>
          </cell>
          <cell r="H889">
            <v>20</v>
          </cell>
          <cell r="I889">
            <v>0</v>
          </cell>
          <cell r="J889">
            <v>56.12</v>
          </cell>
          <cell r="K889">
            <v>0</v>
          </cell>
          <cell r="L889">
            <v>56.12</v>
          </cell>
        </row>
        <row r="890">
          <cell r="D890">
            <v>19180</v>
          </cell>
          <cell r="F890">
            <v>3.7</v>
          </cell>
          <cell r="G890">
            <v>20</v>
          </cell>
          <cell r="H890">
            <v>20</v>
          </cell>
          <cell r="I890">
            <v>0</v>
          </cell>
          <cell r="J890">
            <v>64</v>
          </cell>
          <cell r="K890">
            <v>0</v>
          </cell>
          <cell r="L890">
            <v>120.12</v>
          </cell>
        </row>
        <row r="891">
          <cell r="D891">
            <v>19200</v>
          </cell>
          <cell r="F891">
            <v>4.093</v>
          </cell>
          <cell r="G891">
            <v>20</v>
          </cell>
          <cell r="H891">
            <v>20</v>
          </cell>
          <cell r="I891">
            <v>0</v>
          </cell>
          <cell r="J891">
            <v>77.930000000000007</v>
          </cell>
          <cell r="K891">
            <v>0</v>
          </cell>
          <cell r="L891">
            <v>198.05</v>
          </cell>
        </row>
        <row r="892">
          <cell r="D892">
            <v>19220</v>
          </cell>
          <cell r="F892">
            <v>4.0919999999999996</v>
          </cell>
          <cell r="G892">
            <v>20</v>
          </cell>
          <cell r="H892">
            <v>20</v>
          </cell>
          <cell r="I892">
            <v>0</v>
          </cell>
          <cell r="J892">
            <v>81.849999999999994</v>
          </cell>
          <cell r="K892">
            <v>0</v>
          </cell>
          <cell r="L892">
            <v>279.89999999999998</v>
          </cell>
        </row>
        <row r="893">
          <cell r="D893">
            <v>19240</v>
          </cell>
          <cell r="F893">
            <v>4.5970000000000004</v>
          </cell>
          <cell r="G893">
            <v>20</v>
          </cell>
          <cell r="H893">
            <v>20</v>
          </cell>
          <cell r="I893">
            <v>0</v>
          </cell>
          <cell r="J893">
            <v>86.89</v>
          </cell>
          <cell r="K893">
            <v>0</v>
          </cell>
          <cell r="L893">
            <v>366.78999999999996</v>
          </cell>
        </row>
        <row r="894">
          <cell r="D894">
            <v>19260</v>
          </cell>
          <cell r="F894">
            <v>3.0110000000000001</v>
          </cell>
          <cell r="G894">
            <v>20</v>
          </cell>
          <cell r="H894">
            <v>20</v>
          </cell>
          <cell r="I894">
            <v>0</v>
          </cell>
          <cell r="J894">
            <v>76.08</v>
          </cell>
          <cell r="K894">
            <v>0</v>
          </cell>
          <cell r="L894">
            <v>442.86999999999995</v>
          </cell>
        </row>
        <row r="895">
          <cell r="D895">
            <v>19280</v>
          </cell>
          <cell r="F895">
            <v>4.6859999999999999</v>
          </cell>
          <cell r="G895">
            <v>20</v>
          </cell>
          <cell r="H895">
            <v>20</v>
          </cell>
          <cell r="I895">
            <v>0</v>
          </cell>
          <cell r="J895">
            <v>76.97</v>
          </cell>
          <cell r="K895">
            <v>0</v>
          </cell>
          <cell r="L895">
            <v>519.83999999999992</v>
          </cell>
        </row>
        <row r="896">
          <cell r="D896">
            <v>19300</v>
          </cell>
          <cell r="F896">
            <v>5.0620000000000003</v>
          </cell>
          <cell r="G896">
            <v>20</v>
          </cell>
          <cell r="H896">
            <v>20</v>
          </cell>
          <cell r="I896">
            <v>0</v>
          </cell>
          <cell r="J896">
            <v>97.48</v>
          </cell>
          <cell r="K896">
            <v>0</v>
          </cell>
          <cell r="L896">
            <v>617.31999999999994</v>
          </cell>
        </row>
        <row r="897">
          <cell r="D897">
            <v>19320</v>
          </cell>
          <cell r="F897">
            <v>5.633</v>
          </cell>
          <cell r="G897">
            <v>20</v>
          </cell>
          <cell r="H897">
            <v>20</v>
          </cell>
          <cell r="I897">
            <v>0</v>
          </cell>
          <cell r="J897">
            <v>106.95</v>
          </cell>
          <cell r="K897">
            <v>0</v>
          </cell>
          <cell r="L897">
            <v>724.27</v>
          </cell>
        </row>
        <row r="898">
          <cell r="D898">
            <v>19340</v>
          </cell>
          <cell r="F898">
            <v>5.306</v>
          </cell>
          <cell r="G898">
            <v>20</v>
          </cell>
          <cell r="H898">
            <v>20</v>
          </cell>
          <cell r="I898">
            <v>0</v>
          </cell>
          <cell r="J898">
            <v>109.39</v>
          </cell>
          <cell r="K898">
            <v>0</v>
          </cell>
          <cell r="L898">
            <v>833.66</v>
          </cell>
        </row>
        <row r="899">
          <cell r="D899">
            <v>19360</v>
          </cell>
          <cell r="F899">
            <v>5.2919999999999998</v>
          </cell>
          <cell r="G899">
            <v>20</v>
          </cell>
          <cell r="H899">
            <v>20</v>
          </cell>
          <cell r="I899">
            <v>0</v>
          </cell>
          <cell r="J899">
            <v>105.98</v>
          </cell>
          <cell r="K899">
            <v>0</v>
          </cell>
          <cell r="L899">
            <v>939.64</v>
          </cell>
        </row>
        <row r="900">
          <cell r="D900">
            <v>19380</v>
          </cell>
          <cell r="F900">
            <v>5.6790000000000003</v>
          </cell>
          <cell r="G900">
            <v>20</v>
          </cell>
          <cell r="H900">
            <v>20</v>
          </cell>
          <cell r="I900">
            <v>0</v>
          </cell>
          <cell r="J900">
            <v>109.71</v>
          </cell>
          <cell r="K900">
            <v>0</v>
          </cell>
          <cell r="L900">
            <v>1049.3499999999999</v>
          </cell>
        </row>
        <row r="901">
          <cell r="D901">
            <v>19400</v>
          </cell>
          <cell r="F901">
            <v>6.0010000000000003</v>
          </cell>
          <cell r="G901">
            <v>20</v>
          </cell>
          <cell r="H901">
            <v>20</v>
          </cell>
          <cell r="I901">
            <v>0</v>
          </cell>
          <cell r="J901">
            <v>116.8</v>
          </cell>
          <cell r="K901">
            <v>0</v>
          </cell>
          <cell r="L901">
            <v>1166.1499999999999</v>
          </cell>
        </row>
        <row r="902">
          <cell r="D902">
            <v>19420</v>
          </cell>
          <cell r="F902">
            <v>6.1580000000000004</v>
          </cell>
          <cell r="G902">
            <v>20</v>
          </cell>
          <cell r="H902">
            <v>20</v>
          </cell>
          <cell r="I902">
            <v>0</v>
          </cell>
          <cell r="J902">
            <v>121.59</v>
          </cell>
          <cell r="K902">
            <v>0</v>
          </cell>
          <cell r="L902">
            <v>1287.7399999999998</v>
          </cell>
        </row>
        <row r="903">
          <cell r="D903">
            <v>19440</v>
          </cell>
          <cell r="F903">
            <v>6.4850000000000003</v>
          </cell>
          <cell r="G903">
            <v>20</v>
          </cell>
          <cell r="H903">
            <v>20</v>
          </cell>
          <cell r="I903">
            <v>0</v>
          </cell>
          <cell r="J903">
            <v>126.43</v>
          </cell>
          <cell r="K903">
            <v>0</v>
          </cell>
          <cell r="L903">
            <v>1414.1699999999998</v>
          </cell>
        </row>
        <row r="904">
          <cell r="D904">
            <v>19460</v>
          </cell>
          <cell r="F904">
            <v>5.5410000000000004</v>
          </cell>
          <cell r="G904">
            <v>20</v>
          </cell>
          <cell r="H904">
            <v>20</v>
          </cell>
          <cell r="I904">
            <v>0</v>
          </cell>
          <cell r="J904">
            <v>120.26</v>
          </cell>
          <cell r="K904">
            <v>0</v>
          </cell>
          <cell r="L904">
            <v>1534.4299999999998</v>
          </cell>
        </row>
        <row r="905">
          <cell r="D905">
            <v>19480</v>
          </cell>
          <cell r="F905">
            <v>5.7720000000000002</v>
          </cell>
          <cell r="G905">
            <v>20</v>
          </cell>
          <cell r="H905">
            <v>20</v>
          </cell>
          <cell r="I905">
            <v>0</v>
          </cell>
          <cell r="J905">
            <v>113.13</v>
          </cell>
          <cell r="K905">
            <v>0</v>
          </cell>
          <cell r="L905">
            <v>1647.56</v>
          </cell>
        </row>
        <row r="906">
          <cell r="D906">
            <v>19500</v>
          </cell>
          <cell r="F906">
            <v>5.9219999999999997</v>
          </cell>
          <cell r="G906">
            <v>20</v>
          </cell>
          <cell r="H906">
            <v>20</v>
          </cell>
          <cell r="I906">
            <v>0</v>
          </cell>
          <cell r="J906">
            <v>116.94</v>
          </cell>
          <cell r="K906">
            <v>0</v>
          </cell>
          <cell r="L906">
            <v>1764.5</v>
          </cell>
        </row>
        <row r="907">
          <cell r="D907">
            <v>19520</v>
          </cell>
          <cell r="F907">
            <v>5.2960000000000003</v>
          </cell>
          <cell r="G907">
            <v>20</v>
          </cell>
          <cell r="H907">
            <v>20</v>
          </cell>
          <cell r="I907">
            <v>0</v>
          </cell>
          <cell r="J907">
            <v>112.18</v>
          </cell>
          <cell r="K907">
            <v>0</v>
          </cell>
          <cell r="L907">
            <v>1876.68</v>
          </cell>
        </row>
        <row r="908">
          <cell r="D908">
            <v>19540</v>
          </cell>
          <cell r="F908">
            <v>4.9420000000000002</v>
          </cell>
          <cell r="G908">
            <v>20</v>
          </cell>
          <cell r="H908">
            <v>20</v>
          </cell>
          <cell r="I908">
            <v>0</v>
          </cell>
          <cell r="J908">
            <v>102.38</v>
          </cell>
          <cell r="K908">
            <v>0</v>
          </cell>
          <cell r="L908">
            <v>1979.06</v>
          </cell>
        </row>
        <row r="909">
          <cell r="D909">
            <v>19560</v>
          </cell>
          <cell r="F909">
            <v>4.3550000000000004</v>
          </cell>
          <cell r="G909">
            <v>20</v>
          </cell>
          <cell r="H909">
            <v>20</v>
          </cell>
          <cell r="I909">
            <v>0</v>
          </cell>
          <cell r="J909">
            <v>92.97</v>
          </cell>
          <cell r="K909">
            <v>0</v>
          </cell>
          <cell r="L909">
            <v>2072.0299999999997</v>
          </cell>
        </row>
        <row r="910">
          <cell r="D910">
            <v>19580</v>
          </cell>
          <cell r="F910">
            <v>7.2130000000000001</v>
          </cell>
          <cell r="G910">
            <v>20</v>
          </cell>
          <cell r="H910">
            <v>20</v>
          </cell>
          <cell r="I910">
            <v>0</v>
          </cell>
          <cell r="J910">
            <v>115.68</v>
          </cell>
          <cell r="K910">
            <v>0</v>
          </cell>
          <cell r="L910">
            <v>2187.7099999999996</v>
          </cell>
        </row>
        <row r="911">
          <cell r="D911">
            <v>19600</v>
          </cell>
          <cell r="F911">
            <v>3.81</v>
          </cell>
          <cell r="G911">
            <v>20</v>
          </cell>
          <cell r="H911">
            <v>20</v>
          </cell>
          <cell r="I911">
            <v>0</v>
          </cell>
          <cell r="J911">
            <v>110.23</v>
          </cell>
          <cell r="K911">
            <v>0</v>
          </cell>
          <cell r="L911">
            <v>2297.9399999999996</v>
          </cell>
        </row>
        <row r="912">
          <cell r="D912">
            <v>19620</v>
          </cell>
          <cell r="F912">
            <v>3.101</v>
          </cell>
          <cell r="G912">
            <v>20</v>
          </cell>
          <cell r="H912">
            <v>20</v>
          </cell>
          <cell r="I912">
            <v>0</v>
          </cell>
          <cell r="J912">
            <v>69.11</v>
          </cell>
          <cell r="K912">
            <v>0</v>
          </cell>
          <cell r="L912">
            <v>2367.0499999999997</v>
          </cell>
        </row>
        <row r="913">
          <cell r="D913">
            <v>19640</v>
          </cell>
          <cell r="F913">
            <v>3.335</v>
          </cell>
          <cell r="G913">
            <v>20</v>
          </cell>
          <cell r="H913">
            <v>20</v>
          </cell>
          <cell r="I913">
            <v>0</v>
          </cell>
          <cell r="J913">
            <v>64.36</v>
          </cell>
          <cell r="K913">
            <v>0</v>
          </cell>
          <cell r="L913">
            <v>2431.41</v>
          </cell>
        </row>
        <row r="914">
          <cell r="D914">
            <v>19660</v>
          </cell>
          <cell r="F914">
            <v>3.2280000000000002</v>
          </cell>
          <cell r="G914">
            <v>20</v>
          </cell>
          <cell r="H914">
            <v>20</v>
          </cell>
          <cell r="I914">
            <v>0</v>
          </cell>
          <cell r="J914">
            <v>65.63</v>
          </cell>
          <cell r="K914">
            <v>0</v>
          </cell>
          <cell r="L914">
            <v>2497.04</v>
          </cell>
        </row>
        <row r="915">
          <cell r="D915">
            <v>19680</v>
          </cell>
          <cell r="F915">
            <v>3.83</v>
          </cell>
          <cell r="G915">
            <v>20</v>
          </cell>
          <cell r="H915">
            <v>20</v>
          </cell>
          <cell r="I915">
            <v>0</v>
          </cell>
          <cell r="J915">
            <v>70.58</v>
          </cell>
          <cell r="K915">
            <v>0</v>
          </cell>
          <cell r="L915">
            <v>2567.62</v>
          </cell>
        </row>
        <row r="916">
          <cell r="D916">
            <v>19700</v>
          </cell>
          <cell r="F916">
            <v>3.9729999999999999</v>
          </cell>
          <cell r="G916">
            <v>20</v>
          </cell>
          <cell r="H916">
            <v>20</v>
          </cell>
          <cell r="I916">
            <v>0</v>
          </cell>
          <cell r="J916">
            <v>78.03</v>
          </cell>
          <cell r="K916">
            <v>0</v>
          </cell>
          <cell r="L916">
            <v>2645.65</v>
          </cell>
        </row>
        <row r="917">
          <cell r="D917">
            <v>19720</v>
          </cell>
          <cell r="F917">
            <v>4.4850000000000003</v>
          </cell>
          <cell r="G917">
            <v>20</v>
          </cell>
          <cell r="H917">
            <v>20</v>
          </cell>
          <cell r="I917">
            <v>0</v>
          </cell>
          <cell r="J917">
            <v>84.58</v>
          </cell>
          <cell r="K917">
            <v>0</v>
          </cell>
          <cell r="L917">
            <v>2730.23</v>
          </cell>
        </row>
        <row r="918">
          <cell r="D918">
            <v>19740</v>
          </cell>
          <cell r="F918">
            <v>4.8390000000000004</v>
          </cell>
          <cell r="G918">
            <v>20</v>
          </cell>
          <cell r="H918">
            <v>20</v>
          </cell>
          <cell r="I918">
            <v>0</v>
          </cell>
          <cell r="J918">
            <v>93.24</v>
          </cell>
          <cell r="K918">
            <v>0</v>
          </cell>
          <cell r="L918">
            <v>2823.47</v>
          </cell>
        </row>
        <row r="919">
          <cell r="D919">
            <v>19760</v>
          </cell>
          <cell r="F919">
            <v>5.7190000000000003</v>
          </cell>
          <cell r="G919">
            <v>20</v>
          </cell>
          <cell r="H919">
            <v>20</v>
          </cell>
          <cell r="I919">
            <v>0</v>
          </cell>
          <cell r="J919">
            <v>105.58</v>
          </cell>
          <cell r="K919">
            <v>0</v>
          </cell>
          <cell r="L919">
            <v>2929.0499999999997</v>
          </cell>
        </row>
        <row r="920">
          <cell r="D920">
            <v>19780</v>
          </cell>
          <cell r="F920">
            <v>5.88</v>
          </cell>
          <cell r="G920">
            <v>20</v>
          </cell>
          <cell r="H920">
            <v>20</v>
          </cell>
          <cell r="I920">
            <v>0</v>
          </cell>
          <cell r="J920">
            <v>115.99</v>
          </cell>
          <cell r="K920">
            <v>0</v>
          </cell>
          <cell r="L920">
            <v>3045.0399999999995</v>
          </cell>
        </row>
        <row r="921">
          <cell r="D921">
            <v>19800</v>
          </cell>
          <cell r="F921">
            <v>5.82</v>
          </cell>
          <cell r="G921">
            <v>20</v>
          </cell>
          <cell r="H921">
            <v>20</v>
          </cell>
          <cell r="I921">
            <v>0</v>
          </cell>
          <cell r="J921">
            <v>117</v>
          </cell>
          <cell r="K921">
            <v>0</v>
          </cell>
          <cell r="L921">
            <v>3162.0399999999995</v>
          </cell>
        </row>
        <row r="922">
          <cell r="D922">
            <v>19820</v>
          </cell>
          <cell r="F922">
            <v>6.5620000000000003</v>
          </cell>
          <cell r="G922">
            <v>20</v>
          </cell>
          <cell r="H922">
            <v>20</v>
          </cell>
          <cell r="I922">
            <v>0</v>
          </cell>
          <cell r="J922">
            <v>123.82</v>
          </cell>
          <cell r="K922">
            <v>0</v>
          </cell>
          <cell r="L922">
            <v>3285.8599999999997</v>
          </cell>
        </row>
        <row r="923">
          <cell r="D923">
            <v>19840</v>
          </cell>
          <cell r="F923">
            <v>6.1589999999999998</v>
          </cell>
          <cell r="G923">
            <v>20</v>
          </cell>
          <cell r="H923">
            <v>20</v>
          </cell>
          <cell r="I923">
            <v>0</v>
          </cell>
          <cell r="J923">
            <v>127.21</v>
          </cell>
          <cell r="K923">
            <v>0</v>
          </cell>
          <cell r="L923">
            <v>3413.0699999999997</v>
          </cell>
        </row>
        <row r="924">
          <cell r="D924">
            <v>19860</v>
          </cell>
          <cell r="F924">
            <v>7.1360000000000001</v>
          </cell>
          <cell r="G924">
            <v>20</v>
          </cell>
          <cell r="H924">
            <v>20</v>
          </cell>
          <cell r="I924">
            <v>0</v>
          </cell>
          <cell r="J924">
            <v>132.94999999999999</v>
          </cell>
          <cell r="K924">
            <v>0</v>
          </cell>
          <cell r="L924">
            <v>3546.0199999999995</v>
          </cell>
        </row>
        <row r="925">
          <cell r="D925">
            <v>19880</v>
          </cell>
          <cell r="F925">
            <v>6.3010000000000002</v>
          </cell>
          <cell r="G925">
            <v>20</v>
          </cell>
          <cell r="H925">
            <v>20</v>
          </cell>
          <cell r="I925">
            <v>0</v>
          </cell>
          <cell r="J925">
            <v>134.37</v>
          </cell>
          <cell r="K925">
            <v>0</v>
          </cell>
          <cell r="L925">
            <v>3680.3899999999994</v>
          </cell>
        </row>
        <row r="926">
          <cell r="D926">
            <v>19900</v>
          </cell>
          <cell r="F926">
            <v>6.5919999999999996</v>
          </cell>
          <cell r="G926">
            <v>20</v>
          </cell>
          <cell r="H926">
            <v>20</v>
          </cell>
          <cell r="I926">
            <v>0</v>
          </cell>
          <cell r="J926">
            <v>128.93</v>
          </cell>
          <cell r="K926">
            <v>0</v>
          </cell>
          <cell r="L926">
            <v>3809.3199999999993</v>
          </cell>
        </row>
        <row r="927">
          <cell r="D927">
            <v>19920</v>
          </cell>
          <cell r="F927">
            <v>6.351</v>
          </cell>
          <cell r="G927">
            <v>20</v>
          </cell>
          <cell r="H927">
            <v>20</v>
          </cell>
          <cell r="I927">
            <v>0</v>
          </cell>
          <cell r="J927">
            <v>129.43</v>
          </cell>
          <cell r="K927">
            <v>0</v>
          </cell>
          <cell r="L927">
            <v>3938.7499999999991</v>
          </cell>
        </row>
        <row r="928">
          <cell r="D928">
            <v>19940</v>
          </cell>
          <cell r="F928">
            <v>6.0839999999999996</v>
          </cell>
          <cell r="G928">
            <v>20</v>
          </cell>
          <cell r="H928">
            <v>20</v>
          </cell>
          <cell r="I928">
            <v>0</v>
          </cell>
          <cell r="J928">
            <v>124.35</v>
          </cell>
          <cell r="K928">
            <v>0</v>
          </cell>
          <cell r="L928">
            <v>4063.099999999999</v>
          </cell>
        </row>
        <row r="929">
          <cell r="D929">
            <v>19960</v>
          </cell>
          <cell r="F929">
            <v>5.8970000000000002</v>
          </cell>
          <cell r="G929">
            <v>20</v>
          </cell>
          <cell r="H929">
            <v>20</v>
          </cell>
          <cell r="I929">
            <v>0</v>
          </cell>
          <cell r="J929">
            <v>119.81</v>
          </cell>
          <cell r="K929">
            <v>0</v>
          </cell>
          <cell r="L929">
            <v>4182.9099999999989</v>
          </cell>
        </row>
        <row r="930">
          <cell r="D930">
            <v>19980</v>
          </cell>
          <cell r="F930">
            <v>5.74</v>
          </cell>
          <cell r="G930">
            <v>20</v>
          </cell>
          <cell r="H930">
            <v>20</v>
          </cell>
          <cell r="I930">
            <v>0</v>
          </cell>
          <cell r="J930">
            <v>116.37</v>
          </cell>
          <cell r="K930">
            <v>0</v>
          </cell>
          <cell r="L930">
            <v>4299.2799999999988</v>
          </cell>
        </row>
        <row r="931">
          <cell r="D931">
            <v>20000</v>
          </cell>
          <cell r="F931">
            <v>5.9390000000000001</v>
          </cell>
          <cell r="G931">
            <v>20</v>
          </cell>
          <cell r="H931">
            <v>20</v>
          </cell>
          <cell r="I931">
            <v>0</v>
          </cell>
          <cell r="J931">
            <v>116.79</v>
          </cell>
          <cell r="K931">
            <v>0</v>
          </cell>
          <cell r="L931">
            <v>4416.0699999999988</v>
          </cell>
        </row>
        <row r="932">
          <cell r="D932">
            <v>20020</v>
          </cell>
          <cell r="F932">
            <v>5.6130000000000004</v>
          </cell>
          <cell r="G932">
            <v>20</v>
          </cell>
          <cell r="H932">
            <v>20</v>
          </cell>
          <cell r="I932">
            <v>0</v>
          </cell>
          <cell r="J932">
            <v>115.52</v>
          </cell>
          <cell r="K932">
            <v>0</v>
          </cell>
          <cell r="L932">
            <v>4531.5899999999992</v>
          </cell>
        </row>
        <row r="933">
          <cell r="D933">
            <v>20040</v>
          </cell>
          <cell r="F933">
            <v>5.49</v>
          </cell>
          <cell r="G933">
            <v>20</v>
          </cell>
          <cell r="H933">
            <v>20</v>
          </cell>
          <cell r="I933">
            <v>0</v>
          </cell>
          <cell r="J933">
            <v>111.03</v>
          </cell>
          <cell r="K933">
            <v>0</v>
          </cell>
          <cell r="L933">
            <v>4642.619999999999</v>
          </cell>
        </row>
        <row r="934">
          <cell r="D934">
            <v>20060</v>
          </cell>
          <cell r="F934">
            <v>0.34699999999999998</v>
          </cell>
          <cell r="G934">
            <v>20</v>
          </cell>
          <cell r="H934">
            <v>20</v>
          </cell>
          <cell r="I934">
            <v>0</v>
          </cell>
          <cell r="J934">
            <v>58.37</v>
          </cell>
          <cell r="K934">
            <v>0</v>
          </cell>
          <cell r="L934">
            <v>4700.9899999999989</v>
          </cell>
        </row>
        <row r="935">
          <cell r="D935">
            <v>20080</v>
          </cell>
          <cell r="F935">
            <v>4.0810000000000004</v>
          </cell>
          <cell r="G935">
            <v>20</v>
          </cell>
          <cell r="H935">
            <v>20</v>
          </cell>
          <cell r="I935">
            <v>0</v>
          </cell>
          <cell r="J935">
            <v>44.28</v>
          </cell>
          <cell r="K935">
            <v>0</v>
          </cell>
          <cell r="L935">
            <v>4745.2699999999986</v>
          </cell>
        </row>
        <row r="936">
          <cell r="D936">
            <v>20100</v>
          </cell>
          <cell r="F936">
            <v>4.0910000000000002</v>
          </cell>
          <cell r="G936">
            <v>20</v>
          </cell>
          <cell r="H936">
            <v>20</v>
          </cell>
          <cell r="I936">
            <v>0</v>
          </cell>
          <cell r="J936">
            <v>81.72</v>
          </cell>
          <cell r="K936">
            <v>0</v>
          </cell>
          <cell r="L936">
            <v>4826.9899999999989</v>
          </cell>
        </row>
        <row r="937">
          <cell r="D937">
            <v>20120</v>
          </cell>
          <cell r="F937">
            <v>4.4059999999999997</v>
          </cell>
          <cell r="G937">
            <v>20</v>
          </cell>
          <cell r="H937">
            <v>20</v>
          </cell>
          <cell r="I937">
            <v>0</v>
          </cell>
          <cell r="J937">
            <v>84.97</v>
          </cell>
          <cell r="K937">
            <v>0</v>
          </cell>
          <cell r="L937">
            <v>4911.9599999999991</v>
          </cell>
        </row>
        <row r="938">
          <cell r="D938">
            <v>20140</v>
          </cell>
          <cell r="F938">
            <v>4.2430000000000003</v>
          </cell>
          <cell r="G938">
            <v>20</v>
          </cell>
          <cell r="H938">
            <v>20</v>
          </cell>
          <cell r="I938">
            <v>0</v>
          </cell>
          <cell r="J938">
            <v>86.49</v>
          </cell>
          <cell r="K938">
            <v>0</v>
          </cell>
          <cell r="L938">
            <v>4998.4499999999989</v>
          </cell>
        </row>
        <row r="939">
          <cell r="D939">
            <v>20160</v>
          </cell>
          <cell r="F939">
            <v>4.8659999999999997</v>
          </cell>
          <cell r="G939">
            <v>20</v>
          </cell>
          <cell r="H939">
            <v>20</v>
          </cell>
          <cell r="I939">
            <v>0</v>
          </cell>
          <cell r="J939">
            <v>91.09</v>
          </cell>
          <cell r="K939">
            <v>0</v>
          </cell>
          <cell r="L939">
            <v>5089.5399999999991</v>
          </cell>
        </row>
        <row r="940">
          <cell r="D940">
            <v>20180</v>
          </cell>
          <cell r="F940">
            <v>4.923</v>
          </cell>
          <cell r="G940">
            <v>20</v>
          </cell>
          <cell r="H940">
            <v>20</v>
          </cell>
          <cell r="I940">
            <v>0</v>
          </cell>
          <cell r="J940">
            <v>97.89</v>
          </cell>
          <cell r="K940">
            <v>0</v>
          </cell>
          <cell r="L940">
            <v>5187.4299999999994</v>
          </cell>
        </row>
        <row r="941">
          <cell r="D941">
            <v>20200</v>
          </cell>
          <cell r="F941">
            <v>4.3150000000000004</v>
          </cell>
          <cell r="G941">
            <v>20</v>
          </cell>
          <cell r="H941">
            <v>20</v>
          </cell>
          <cell r="I941">
            <v>0</v>
          </cell>
          <cell r="J941">
            <v>92.38</v>
          </cell>
          <cell r="K941">
            <v>0</v>
          </cell>
          <cell r="L941">
            <v>5279.8099999999995</v>
          </cell>
        </row>
        <row r="942">
          <cell r="D942">
            <v>20220</v>
          </cell>
          <cell r="F942">
            <v>4.8920000000000003</v>
          </cell>
          <cell r="G942">
            <v>20</v>
          </cell>
          <cell r="H942">
            <v>20</v>
          </cell>
          <cell r="I942">
            <v>0</v>
          </cell>
          <cell r="J942">
            <v>92.07</v>
          </cell>
          <cell r="K942">
            <v>0</v>
          </cell>
          <cell r="L942">
            <v>5371.8799999999992</v>
          </cell>
        </row>
        <row r="943">
          <cell r="D943">
            <v>20240</v>
          </cell>
          <cell r="F943">
            <v>4.8570000000000002</v>
          </cell>
          <cell r="G943">
            <v>20</v>
          </cell>
          <cell r="H943">
            <v>20</v>
          </cell>
          <cell r="I943">
            <v>0</v>
          </cell>
          <cell r="J943">
            <v>97.49</v>
          </cell>
          <cell r="K943">
            <v>0</v>
          </cell>
          <cell r="L943">
            <v>5469.369999999999</v>
          </cell>
        </row>
        <row r="944">
          <cell r="D944">
            <v>20260</v>
          </cell>
          <cell r="F944">
            <v>5.234</v>
          </cell>
          <cell r="G944">
            <v>20</v>
          </cell>
          <cell r="H944">
            <v>20</v>
          </cell>
          <cell r="I944">
            <v>0</v>
          </cell>
          <cell r="J944">
            <v>100.91</v>
          </cell>
          <cell r="K944">
            <v>0</v>
          </cell>
          <cell r="L944">
            <v>5570.2799999999988</v>
          </cell>
        </row>
        <row r="945">
          <cell r="D945">
            <v>20280</v>
          </cell>
          <cell r="F945">
            <v>5.0419999999999998</v>
          </cell>
          <cell r="G945">
            <v>20</v>
          </cell>
          <cell r="H945">
            <v>20</v>
          </cell>
          <cell r="I945">
            <v>0</v>
          </cell>
          <cell r="J945">
            <v>102.76</v>
          </cell>
          <cell r="K945">
            <v>0</v>
          </cell>
          <cell r="L945">
            <v>5673.0399999999991</v>
          </cell>
        </row>
        <row r="946">
          <cell r="D946">
            <v>20300</v>
          </cell>
          <cell r="F946">
            <v>6.24</v>
          </cell>
          <cell r="G946">
            <v>20</v>
          </cell>
          <cell r="H946">
            <v>20</v>
          </cell>
          <cell r="I946">
            <v>0</v>
          </cell>
          <cell r="J946">
            <v>112.82</v>
          </cell>
          <cell r="K946">
            <v>0</v>
          </cell>
          <cell r="L946">
            <v>5785.8599999999988</v>
          </cell>
        </row>
        <row r="947">
          <cell r="D947">
            <v>20320</v>
          </cell>
          <cell r="F947">
            <v>6.7190000000000003</v>
          </cell>
          <cell r="G947">
            <v>20</v>
          </cell>
          <cell r="H947">
            <v>20</v>
          </cell>
          <cell r="I947">
            <v>0</v>
          </cell>
          <cell r="J947">
            <v>129.59</v>
          </cell>
          <cell r="K947">
            <v>0</v>
          </cell>
          <cell r="L947">
            <v>5915.4499999999989</v>
          </cell>
        </row>
        <row r="948">
          <cell r="D948">
            <v>20340</v>
          </cell>
          <cell r="F948">
            <v>6.8220000000000001</v>
          </cell>
          <cell r="G948">
            <v>20</v>
          </cell>
          <cell r="H948">
            <v>20</v>
          </cell>
          <cell r="I948">
            <v>0</v>
          </cell>
          <cell r="J948">
            <v>135.41</v>
          </cell>
          <cell r="K948">
            <v>0</v>
          </cell>
          <cell r="L948">
            <v>6050.8599999999988</v>
          </cell>
        </row>
        <row r="949">
          <cell r="D949">
            <v>20360</v>
          </cell>
          <cell r="F949">
            <v>6.726</v>
          </cell>
          <cell r="G949">
            <v>20</v>
          </cell>
          <cell r="H949">
            <v>20</v>
          </cell>
          <cell r="I949">
            <v>0</v>
          </cell>
          <cell r="J949">
            <v>135.47999999999999</v>
          </cell>
          <cell r="K949">
            <v>0</v>
          </cell>
          <cell r="L949">
            <v>6186.3399999999983</v>
          </cell>
        </row>
        <row r="950">
          <cell r="D950">
            <v>20380</v>
          </cell>
          <cell r="F950">
            <v>6.1020000000000003</v>
          </cell>
          <cell r="G950">
            <v>20</v>
          </cell>
          <cell r="H950">
            <v>20</v>
          </cell>
          <cell r="I950">
            <v>0</v>
          </cell>
          <cell r="J950">
            <v>128.28</v>
          </cell>
          <cell r="K950">
            <v>0</v>
          </cell>
          <cell r="L950">
            <v>6314.6199999999981</v>
          </cell>
        </row>
        <row r="951">
          <cell r="D951">
            <v>20400</v>
          </cell>
          <cell r="F951">
            <v>5.5</v>
          </cell>
          <cell r="G951">
            <v>20</v>
          </cell>
          <cell r="H951">
            <v>20</v>
          </cell>
          <cell r="I951">
            <v>0</v>
          </cell>
          <cell r="J951">
            <v>116.02</v>
          </cell>
          <cell r="K951">
            <v>0</v>
          </cell>
          <cell r="L951">
            <v>6430.6399999999985</v>
          </cell>
        </row>
        <row r="952">
          <cell r="D952">
            <v>20420</v>
          </cell>
          <cell r="F952">
            <v>4.0369999999999999</v>
          </cell>
          <cell r="G952">
            <v>20</v>
          </cell>
          <cell r="H952">
            <v>20</v>
          </cell>
          <cell r="I952">
            <v>0</v>
          </cell>
          <cell r="J952">
            <v>95.37</v>
          </cell>
          <cell r="K952">
            <v>0</v>
          </cell>
          <cell r="L952">
            <v>6526.0099999999984</v>
          </cell>
        </row>
        <row r="953">
          <cell r="D953">
            <v>20440</v>
          </cell>
          <cell r="F953">
            <v>3.5920000000000001</v>
          </cell>
          <cell r="G953">
            <v>20</v>
          </cell>
          <cell r="H953">
            <v>20</v>
          </cell>
          <cell r="I953">
            <v>0</v>
          </cell>
          <cell r="J953">
            <v>76.290000000000006</v>
          </cell>
          <cell r="K953">
            <v>0</v>
          </cell>
          <cell r="L953">
            <v>6602.2999999999984</v>
          </cell>
        </row>
        <row r="954">
          <cell r="D954">
            <v>20460</v>
          </cell>
          <cell r="F954">
            <v>3.492</v>
          </cell>
          <cell r="G954">
            <v>20</v>
          </cell>
          <cell r="H954">
            <v>20</v>
          </cell>
          <cell r="I954">
            <v>0</v>
          </cell>
          <cell r="J954">
            <v>70.84</v>
          </cell>
          <cell r="K954">
            <v>0</v>
          </cell>
          <cell r="L954">
            <v>6673.1399999999985</v>
          </cell>
        </row>
        <row r="955">
          <cell r="D955">
            <v>20480</v>
          </cell>
          <cell r="F955">
            <v>3.3359999999999999</v>
          </cell>
          <cell r="G955">
            <v>20</v>
          </cell>
          <cell r="H955">
            <v>20</v>
          </cell>
          <cell r="I955">
            <v>0</v>
          </cell>
          <cell r="J955">
            <v>68.28</v>
          </cell>
          <cell r="K955">
            <v>0</v>
          </cell>
          <cell r="L955">
            <v>6741.4199999999983</v>
          </cell>
        </row>
        <row r="956">
          <cell r="D956">
            <v>20500</v>
          </cell>
          <cell r="F956">
            <v>3.3660000000000001</v>
          </cell>
          <cell r="G956">
            <v>20</v>
          </cell>
          <cell r="H956">
            <v>20</v>
          </cell>
          <cell r="I956">
            <v>0</v>
          </cell>
          <cell r="J956">
            <v>67.02</v>
          </cell>
          <cell r="K956">
            <v>0</v>
          </cell>
          <cell r="L956">
            <v>6808.4399999999987</v>
          </cell>
        </row>
        <row r="957">
          <cell r="D957">
            <v>20520</v>
          </cell>
          <cell r="F957">
            <v>3.1</v>
          </cell>
          <cell r="G957">
            <v>20</v>
          </cell>
          <cell r="H957">
            <v>20</v>
          </cell>
          <cell r="I957">
            <v>0</v>
          </cell>
          <cell r="J957">
            <v>64.66</v>
          </cell>
          <cell r="K957">
            <v>0</v>
          </cell>
          <cell r="L957">
            <v>6873.0999999999985</v>
          </cell>
        </row>
        <row r="958">
          <cell r="D958">
            <v>20540</v>
          </cell>
          <cell r="F958">
            <v>3.524</v>
          </cell>
          <cell r="G958">
            <v>20</v>
          </cell>
          <cell r="H958">
            <v>20</v>
          </cell>
          <cell r="I958">
            <v>0</v>
          </cell>
          <cell r="J958">
            <v>66.239999999999995</v>
          </cell>
          <cell r="K958">
            <v>0</v>
          </cell>
          <cell r="L958">
            <v>6939.3399999999983</v>
          </cell>
        </row>
        <row r="959">
          <cell r="D959">
            <v>20560</v>
          </cell>
          <cell r="F959">
            <v>3.39</v>
          </cell>
          <cell r="G959">
            <v>20</v>
          </cell>
          <cell r="H959">
            <v>20</v>
          </cell>
          <cell r="I959">
            <v>0</v>
          </cell>
          <cell r="J959">
            <v>69.14</v>
          </cell>
          <cell r="K959">
            <v>0</v>
          </cell>
          <cell r="L959">
            <v>7008.4799999999987</v>
          </cell>
        </row>
        <row r="960">
          <cell r="D960">
            <v>20580</v>
          </cell>
          <cell r="F960">
            <v>3.8860000000000001</v>
          </cell>
          <cell r="G960">
            <v>20</v>
          </cell>
          <cell r="H960">
            <v>20</v>
          </cell>
          <cell r="I960">
            <v>0</v>
          </cell>
          <cell r="J960">
            <v>72.760000000000005</v>
          </cell>
          <cell r="K960">
            <v>0</v>
          </cell>
          <cell r="L960">
            <v>7081.2399999999989</v>
          </cell>
        </row>
        <row r="961">
          <cell r="D961">
            <v>20600</v>
          </cell>
          <cell r="F961">
            <v>4.4119999999999999</v>
          </cell>
          <cell r="G961">
            <v>20</v>
          </cell>
          <cell r="H961">
            <v>20</v>
          </cell>
          <cell r="I961">
            <v>0</v>
          </cell>
          <cell r="J961">
            <v>82.98</v>
          </cell>
          <cell r="K961">
            <v>0</v>
          </cell>
          <cell r="L961">
            <v>7164.2199999999984</v>
          </cell>
        </row>
        <row r="962">
          <cell r="D962">
            <v>20620</v>
          </cell>
          <cell r="F962">
            <v>3.29</v>
          </cell>
          <cell r="G962">
            <v>20</v>
          </cell>
          <cell r="H962">
            <v>20</v>
          </cell>
          <cell r="I962">
            <v>0</v>
          </cell>
          <cell r="J962">
            <v>77.02</v>
          </cell>
          <cell r="K962">
            <v>0</v>
          </cell>
          <cell r="L962">
            <v>7241.2399999999989</v>
          </cell>
        </row>
        <row r="963">
          <cell r="D963">
            <v>20640</v>
          </cell>
          <cell r="F963">
            <v>3.4830000000000001</v>
          </cell>
          <cell r="G963">
            <v>20</v>
          </cell>
          <cell r="H963">
            <v>20</v>
          </cell>
          <cell r="I963">
            <v>0</v>
          </cell>
          <cell r="J963">
            <v>67.73</v>
          </cell>
          <cell r="K963">
            <v>0</v>
          </cell>
          <cell r="L963">
            <v>7308.9699999999984</v>
          </cell>
        </row>
        <row r="964">
          <cell r="D964">
            <v>20660</v>
          </cell>
          <cell r="F964">
            <v>3.2629999999999999</v>
          </cell>
          <cell r="G964">
            <v>20</v>
          </cell>
          <cell r="H964">
            <v>20</v>
          </cell>
          <cell r="I964">
            <v>0</v>
          </cell>
          <cell r="J964">
            <v>67.459999999999994</v>
          </cell>
          <cell r="K964">
            <v>0</v>
          </cell>
          <cell r="L964">
            <v>7376.4299999999985</v>
          </cell>
        </row>
        <row r="965">
          <cell r="D965">
            <v>20680</v>
          </cell>
          <cell r="F965">
            <v>3.7450000000000001</v>
          </cell>
          <cell r="G965">
            <v>20</v>
          </cell>
          <cell r="H965">
            <v>20</v>
          </cell>
          <cell r="I965">
            <v>0</v>
          </cell>
          <cell r="J965">
            <v>70.08</v>
          </cell>
          <cell r="K965">
            <v>0</v>
          </cell>
          <cell r="L965">
            <v>7446.5099999999984</v>
          </cell>
        </row>
        <row r="966">
          <cell r="D966">
            <v>20700</v>
          </cell>
          <cell r="F966">
            <v>3.6819999999999999</v>
          </cell>
          <cell r="G966">
            <v>20</v>
          </cell>
          <cell r="H966">
            <v>20</v>
          </cell>
          <cell r="I966">
            <v>0</v>
          </cell>
          <cell r="J966">
            <v>74.27</v>
          </cell>
          <cell r="K966">
            <v>0</v>
          </cell>
          <cell r="L966">
            <v>7520.7799999999988</v>
          </cell>
        </row>
        <row r="967">
          <cell r="D967">
            <v>20720</v>
          </cell>
          <cell r="F967">
            <v>1.7310000000000001</v>
          </cell>
          <cell r="G967">
            <v>20</v>
          </cell>
          <cell r="H967">
            <v>20</v>
          </cell>
          <cell r="I967">
            <v>0</v>
          </cell>
          <cell r="J967">
            <v>54.13</v>
          </cell>
          <cell r="K967">
            <v>0</v>
          </cell>
          <cell r="L967">
            <v>7574.9099999999989</v>
          </cell>
        </row>
        <row r="968">
          <cell r="D968">
            <v>20740</v>
          </cell>
          <cell r="F968">
            <v>4.5570000000000004</v>
          </cell>
          <cell r="G968">
            <v>20</v>
          </cell>
          <cell r="H968">
            <v>20</v>
          </cell>
          <cell r="I968">
            <v>0</v>
          </cell>
          <cell r="J968">
            <v>62.88</v>
          </cell>
          <cell r="K968">
            <v>0</v>
          </cell>
          <cell r="L968">
            <v>7637.7899999999991</v>
          </cell>
        </row>
        <row r="969">
          <cell r="D969">
            <v>20760</v>
          </cell>
          <cell r="F969">
            <v>4.577</v>
          </cell>
          <cell r="G969">
            <v>20</v>
          </cell>
          <cell r="H969">
            <v>20</v>
          </cell>
          <cell r="I969">
            <v>0</v>
          </cell>
          <cell r="J969">
            <v>91.34</v>
          </cell>
          <cell r="K969">
            <v>0</v>
          </cell>
          <cell r="L969">
            <v>7729.1299999999992</v>
          </cell>
        </row>
        <row r="970">
          <cell r="D970">
            <v>20780</v>
          </cell>
          <cell r="F970">
            <v>5.2480000000000002</v>
          </cell>
          <cell r="G970">
            <v>20</v>
          </cell>
          <cell r="H970">
            <v>20</v>
          </cell>
          <cell r="I970">
            <v>0</v>
          </cell>
          <cell r="J970">
            <v>98.25</v>
          </cell>
          <cell r="K970">
            <v>0</v>
          </cell>
          <cell r="L970">
            <v>7827.3799999999992</v>
          </cell>
        </row>
        <row r="971">
          <cell r="D971">
            <v>20800</v>
          </cell>
          <cell r="F971">
            <v>5.1840000000000002</v>
          </cell>
          <cell r="G971">
            <v>20</v>
          </cell>
          <cell r="H971">
            <v>20</v>
          </cell>
          <cell r="I971">
            <v>0</v>
          </cell>
          <cell r="J971">
            <v>104.32</v>
          </cell>
          <cell r="K971">
            <v>0</v>
          </cell>
          <cell r="L971">
            <v>7931.6999999999989</v>
          </cell>
        </row>
        <row r="972">
          <cell r="D972">
            <v>20820</v>
          </cell>
          <cell r="F972">
            <v>4.9749999999999996</v>
          </cell>
          <cell r="G972">
            <v>20</v>
          </cell>
          <cell r="H972">
            <v>20</v>
          </cell>
          <cell r="I972">
            <v>0</v>
          </cell>
          <cell r="J972">
            <v>101.59</v>
          </cell>
          <cell r="K972">
            <v>0</v>
          </cell>
          <cell r="L972">
            <v>8033.2899999999991</v>
          </cell>
        </row>
        <row r="973">
          <cell r="D973">
            <v>20840</v>
          </cell>
          <cell r="F973">
            <v>4.9740000000000002</v>
          </cell>
          <cell r="G973">
            <v>20</v>
          </cell>
          <cell r="H973">
            <v>20</v>
          </cell>
          <cell r="I973">
            <v>0</v>
          </cell>
          <cell r="J973">
            <v>99.49</v>
          </cell>
          <cell r="K973">
            <v>0</v>
          </cell>
          <cell r="L973">
            <v>8132.7799999999988</v>
          </cell>
        </row>
        <row r="974">
          <cell r="D974">
            <v>20860</v>
          </cell>
          <cell r="F974">
            <v>4.6849999999999996</v>
          </cell>
          <cell r="G974">
            <v>20</v>
          </cell>
          <cell r="H974">
            <v>20</v>
          </cell>
          <cell r="I974">
            <v>0</v>
          </cell>
          <cell r="J974">
            <v>96.59</v>
          </cell>
          <cell r="K974">
            <v>0</v>
          </cell>
          <cell r="L974">
            <v>8229.369999999999</v>
          </cell>
        </row>
        <row r="975">
          <cell r="D975">
            <v>20880</v>
          </cell>
          <cell r="F975">
            <v>4.8780000000000001</v>
          </cell>
          <cell r="G975">
            <v>20</v>
          </cell>
          <cell r="H975">
            <v>20</v>
          </cell>
          <cell r="I975">
            <v>0</v>
          </cell>
          <cell r="J975">
            <v>95.63</v>
          </cell>
          <cell r="K975">
            <v>0</v>
          </cell>
          <cell r="L975">
            <v>8324.9999999999982</v>
          </cell>
        </row>
        <row r="976">
          <cell r="D976">
            <v>20900</v>
          </cell>
          <cell r="F976">
            <v>4.2270000000000003</v>
          </cell>
          <cell r="G976">
            <v>20</v>
          </cell>
          <cell r="H976">
            <v>20</v>
          </cell>
          <cell r="I976">
            <v>0</v>
          </cell>
          <cell r="J976">
            <v>91.05</v>
          </cell>
          <cell r="K976">
            <v>0</v>
          </cell>
          <cell r="L976">
            <v>8416.0499999999975</v>
          </cell>
        </row>
        <row r="977">
          <cell r="D977">
            <v>20920</v>
          </cell>
          <cell r="F977">
            <v>5.1769999999999996</v>
          </cell>
          <cell r="G977">
            <v>20</v>
          </cell>
          <cell r="H977">
            <v>20</v>
          </cell>
          <cell r="I977">
            <v>0</v>
          </cell>
          <cell r="J977">
            <v>94.04</v>
          </cell>
          <cell r="K977">
            <v>0</v>
          </cell>
          <cell r="L977">
            <v>8510.0899999999983</v>
          </cell>
        </row>
        <row r="978">
          <cell r="D978">
            <v>20940</v>
          </cell>
          <cell r="F978">
            <v>4.5860000000000003</v>
          </cell>
          <cell r="G978">
            <v>20</v>
          </cell>
          <cell r="H978">
            <v>20</v>
          </cell>
          <cell r="I978">
            <v>0</v>
          </cell>
          <cell r="J978">
            <v>97.63</v>
          </cell>
          <cell r="K978">
            <v>0</v>
          </cell>
          <cell r="L978">
            <v>8607.7199999999975</v>
          </cell>
        </row>
        <row r="979">
          <cell r="D979">
            <v>20960</v>
          </cell>
          <cell r="F979">
            <v>4.7359999999999998</v>
          </cell>
          <cell r="G979">
            <v>20</v>
          </cell>
          <cell r="H979">
            <v>20</v>
          </cell>
          <cell r="I979">
            <v>0</v>
          </cell>
          <cell r="J979">
            <v>93.22</v>
          </cell>
          <cell r="K979">
            <v>0</v>
          </cell>
          <cell r="L979">
            <v>8700.9399999999969</v>
          </cell>
        </row>
        <row r="980">
          <cell r="D980">
            <v>20980</v>
          </cell>
          <cell r="F980">
            <v>5.2050000000000001</v>
          </cell>
          <cell r="G980">
            <v>20</v>
          </cell>
          <cell r="H980">
            <v>20</v>
          </cell>
          <cell r="I980">
            <v>0</v>
          </cell>
          <cell r="J980">
            <v>99.41</v>
          </cell>
          <cell r="K980">
            <v>0</v>
          </cell>
          <cell r="L980">
            <v>8800.3499999999967</v>
          </cell>
        </row>
        <row r="981">
          <cell r="D981">
            <v>21000</v>
          </cell>
          <cell r="F981">
            <v>6.8159999999999998</v>
          </cell>
          <cell r="G981">
            <v>20</v>
          </cell>
          <cell r="H981">
            <v>20</v>
          </cell>
          <cell r="I981">
            <v>0</v>
          </cell>
          <cell r="J981">
            <v>120.21</v>
          </cell>
          <cell r="K981">
            <v>0</v>
          </cell>
          <cell r="L981">
            <v>8920.5599999999959</v>
          </cell>
        </row>
        <row r="982">
          <cell r="D982">
            <v>21020</v>
          </cell>
          <cell r="F982">
            <v>5.8440000000000003</v>
          </cell>
          <cell r="G982">
            <v>20</v>
          </cell>
          <cell r="H982">
            <v>20</v>
          </cell>
          <cell r="I982">
            <v>0</v>
          </cell>
          <cell r="J982">
            <v>126.6</v>
          </cell>
          <cell r="K982">
            <v>0</v>
          </cell>
          <cell r="L982">
            <v>9047.1599999999962</v>
          </cell>
        </row>
        <row r="983">
          <cell r="D983">
            <v>21040</v>
          </cell>
          <cell r="F983">
            <v>5.8150000000000004</v>
          </cell>
          <cell r="G983">
            <v>20</v>
          </cell>
          <cell r="H983">
            <v>20</v>
          </cell>
          <cell r="I983">
            <v>0</v>
          </cell>
          <cell r="J983">
            <v>116.59</v>
          </cell>
          <cell r="K983">
            <v>0</v>
          </cell>
          <cell r="L983">
            <v>9163.7499999999964</v>
          </cell>
        </row>
        <row r="984">
          <cell r="D984">
            <v>21060</v>
          </cell>
          <cell r="F984">
            <v>3.4350000000000001</v>
          </cell>
          <cell r="G984">
            <v>20</v>
          </cell>
          <cell r="H984">
            <v>20</v>
          </cell>
          <cell r="I984">
            <v>0</v>
          </cell>
          <cell r="J984">
            <v>92.5</v>
          </cell>
          <cell r="K984">
            <v>0</v>
          </cell>
          <cell r="L984">
            <v>9256.2499999999964</v>
          </cell>
        </row>
        <row r="985">
          <cell r="D985">
            <v>21080</v>
          </cell>
          <cell r="F985">
            <v>1.177</v>
          </cell>
          <cell r="G985">
            <v>20</v>
          </cell>
          <cell r="H985">
            <v>20</v>
          </cell>
          <cell r="I985">
            <v>0</v>
          </cell>
          <cell r="J985">
            <v>46.12</v>
          </cell>
          <cell r="K985">
            <v>0</v>
          </cell>
          <cell r="L985">
            <v>9302.3699999999972</v>
          </cell>
        </row>
        <row r="986">
          <cell r="D986">
            <v>21100</v>
          </cell>
          <cell r="F986">
            <v>7.4039999999999999</v>
          </cell>
          <cell r="G986">
            <v>20</v>
          </cell>
          <cell r="H986">
            <v>20</v>
          </cell>
          <cell r="I986">
            <v>0</v>
          </cell>
          <cell r="J986">
            <v>85.81</v>
          </cell>
          <cell r="K986">
            <v>0</v>
          </cell>
          <cell r="L986">
            <v>9388.1799999999967</v>
          </cell>
        </row>
        <row r="987">
          <cell r="D987">
            <v>21120</v>
          </cell>
          <cell r="F987">
            <v>4.9790000000000001</v>
          </cell>
          <cell r="G987">
            <v>20</v>
          </cell>
          <cell r="H987">
            <v>20</v>
          </cell>
          <cell r="I987">
            <v>0</v>
          </cell>
          <cell r="J987">
            <v>123.83</v>
          </cell>
          <cell r="K987">
            <v>0</v>
          </cell>
          <cell r="L987">
            <v>9512.0099999999966</v>
          </cell>
        </row>
        <row r="988">
          <cell r="D988">
            <v>21140</v>
          </cell>
          <cell r="F988">
            <v>8.0980000000000008</v>
          </cell>
          <cell r="G988">
            <v>20</v>
          </cell>
          <cell r="H988">
            <v>20</v>
          </cell>
          <cell r="I988">
            <v>0</v>
          </cell>
          <cell r="J988">
            <v>130.77000000000001</v>
          </cell>
          <cell r="K988">
            <v>0</v>
          </cell>
          <cell r="L988">
            <v>9642.779999999997</v>
          </cell>
        </row>
        <row r="989">
          <cell r="D989">
            <v>21160</v>
          </cell>
          <cell r="F989">
            <v>4.9720000000000004</v>
          </cell>
          <cell r="G989">
            <v>20</v>
          </cell>
          <cell r="H989">
            <v>20</v>
          </cell>
          <cell r="I989">
            <v>0</v>
          </cell>
          <cell r="J989">
            <v>130.69999999999999</v>
          </cell>
          <cell r="K989">
            <v>0</v>
          </cell>
          <cell r="L989">
            <v>9773.4799999999977</v>
          </cell>
        </row>
        <row r="990">
          <cell r="D990">
            <v>21180</v>
          </cell>
          <cell r="F990">
            <v>5.13</v>
          </cell>
          <cell r="G990">
            <v>20</v>
          </cell>
          <cell r="H990">
            <v>20</v>
          </cell>
          <cell r="I990">
            <v>0</v>
          </cell>
          <cell r="J990">
            <v>101.02</v>
          </cell>
          <cell r="K990">
            <v>0</v>
          </cell>
          <cell r="L990">
            <v>9874.4999999999982</v>
          </cell>
        </row>
        <row r="991">
          <cell r="D991">
            <v>21200</v>
          </cell>
          <cell r="F991">
            <v>4.7830000000000004</v>
          </cell>
          <cell r="G991">
            <v>20</v>
          </cell>
          <cell r="H991">
            <v>20</v>
          </cell>
          <cell r="I991">
            <v>0</v>
          </cell>
          <cell r="J991">
            <v>99.13</v>
          </cell>
          <cell r="K991">
            <v>0</v>
          </cell>
          <cell r="L991">
            <v>9973.6299999999974</v>
          </cell>
        </row>
        <row r="992">
          <cell r="D992">
            <v>21220</v>
          </cell>
          <cell r="F992">
            <v>5.3639999999999999</v>
          </cell>
          <cell r="G992">
            <v>20</v>
          </cell>
          <cell r="H992">
            <v>20</v>
          </cell>
          <cell r="I992">
            <v>0</v>
          </cell>
          <cell r="J992">
            <v>101.47</v>
          </cell>
          <cell r="K992">
            <v>0</v>
          </cell>
          <cell r="L992">
            <v>10075.099999999997</v>
          </cell>
        </row>
        <row r="993">
          <cell r="D993">
            <v>21240</v>
          </cell>
          <cell r="F993">
            <v>4.7290000000000001</v>
          </cell>
          <cell r="G993">
            <v>20</v>
          </cell>
          <cell r="H993">
            <v>20</v>
          </cell>
          <cell r="I993">
            <v>0</v>
          </cell>
          <cell r="J993">
            <v>100.93</v>
          </cell>
          <cell r="K993">
            <v>0</v>
          </cell>
          <cell r="L993">
            <v>10176.029999999997</v>
          </cell>
        </row>
        <row r="994">
          <cell r="D994">
            <v>21260</v>
          </cell>
          <cell r="F994">
            <v>5.2290000000000001</v>
          </cell>
          <cell r="G994">
            <v>20</v>
          </cell>
          <cell r="H994">
            <v>20</v>
          </cell>
          <cell r="I994">
            <v>0</v>
          </cell>
          <cell r="J994">
            <v>99.58</v>
          </cell>
          <cell r="K994">
            <v>0</v>
          </cell>
          <cell r="L994">
            <v>10275.609999999997</v>
          </cell>
        </row>
        <row r="995">
          <cell r="D995">
            <v>21280</v>
          </cell>
          <cell r="F995">
            <v>5.0309999999999997</v>
          </cell>
          <cell r="G995">
            <v>20</v>
          </cell>
          <cell r="H995">
            <v>20</v>
          </cell>
          <cell r="I995">
            <v>0</v>
          </cell>
          <cell r="J995">
            <v>102.6</v>
          </cell>
          <cell r="K995">
            <v>0</v>
          </cell>
          <cell r="L995">
            <v>10378.209999999997</v>
          </cell>
        </row>
        <row r="996">
          <cell r="D996">
            <v>21300</v>
          </cell>
          <cell r="F996">
            <v>5.5410000000000004</v>
          </cell>
          <cell r="G996">
            <v>20</v>
          </cell>
          <cell r="H996">
            <v>20</v>
          </cell>
          <cell r="I996">
            <v>0</v>
          </cell>
          <cell r="J996">
            <v>105.72</v>
          </cell>
          <cell r="K996">
            <v>0</v>
          </cell>
          <cell r="L996">
            <v>10483.929999999997</v>
          </cell>
        </row>
        <row r="997">
          <cell r="D997">
            <v>21320</v>
          </cell>
          <cell r="F997">
            <v>5.0659999999999998</v>
          </cell>
          <cell r="G997">
            <v>20</v>
          </cell>
          <cell r="H997">
            <v>20</v>
          </cell>
          <cell r="I997">
            <v>0</v>
          </cell>
          <cell r="J997">
            <v>106.07</v>
          </cell>
          <cell r="K997">
            <v>0</v>
          </cell>
          <cell r="L997">
            <v>10589.999999999996</v>
          </cell>
        </row>
        <row r="998">
          <cell r="D998">
            <v>21340</v>
          </cell>
          <cell r="F998">
            <v>4.968</v>
          </cell>
          <cell r="G998">
            <v>20</v>
          </cell>
          <cell r="H998">
            <v>20</v>
          </cell>
          <cell r="I998">
            <v>0</v>
          </cell>
          <cell r="J998">
            <v>100.34</v>
          </cell>
          <cell r="K998">
            <v>0</v>
          </cell>
          <cell r="L998">
            <v>10690.339999999997</v>
          </cell>
        </row>
        <row r="999">
          <cell r="D999">
            <v>21360</v>
          </cell>
          <cell r="F999">
            <v>4.609</v>
          </cell>
          <cell r="G999">
            <v>20</v>
          </cell>
          <cell r="H999">
            <v>20</v>
          </cell>
          <cell r="I999">
            <v>0</v>
          </cell>
          <cell r="J999">
            <v>95.77</v>
          </cell>
          <cell r="K999">
            <v>0</v>
          </cell>
          <cell r="L999">
            <v>10786.109999999997</v>
          </cell>
        </row>
        <row r="1000">
          <cell r="D1000">
            <v>21380</v>
          </cell>
          <cell r="F1000">
            <v>5.9429999999999996</v>
          </cell>
          <cell r="G1000">
            <v>20</v>
          </cell>
          <cell r="H1000">
            <v>20</v>
          </cell>
          <cell r="I1000">
            <v>0</v>
          </cell>
          <cell r="J1000">
            <v>105.52</v>
          </cell>
          <cell r="K1000">
            <v>0</v>
          </cell>
          <cell r="L1000">
            <v>10891.629999999997</v>
          </cell>
        </row>
        <row r="1001">
          <cell r="D1001">
            <v>21400</v>
          </cell>
          <cell r="F1001">
            <v>4.8170000000000002</v>
          </cell>
          <cell r="G1001">
            <v>20</v>
          </cell>
          <cell r="H1001">
            <v>20</v>
          </cell>
          <cell r="I1001">
            <v>0</v>
          </cell>
          <cell r="J1001">
            <v>107.6</v>
          </cell>
          <cell r="K1001">
            <v>0</v>
          </cell>
          <cell r="L1001">
            <v>10999.229999999998</v>
          </cell>
        </row>
        <row r="1002">
          <cell r="D1002">
            <v>21420</v>
          </cell>
          <cell r="F1002">
            <v>4.9279999999999999</v>
          </cell>
          <cell r="G1002">
            <v>20</v>
          </cell>
          <cell r="H1002">
            <v>20</v>
          </cell>
          <cell r="I1002">
            <v>0</v>
          </cell>
          <cell r="J1002">
            <v>97.45</v>
          </cell>
          <cell r="K1002">
            <v>0</v>
          </cell>
          <cell r="L1002">
            <v>11096.679999999998</v>
          </cell>
        </row>
        <row r="1003">
          <cell r="D1003">
            <v>21440</v>
          </cell>
          <cell r="F1003">
            <v>3.952</v>
          </cell>
          <cell r="G1003">
            <v>20</v>
          </cell>
          <cell r="H1003">
            <v>20</v>
          </cell>
          <cell r="I1003">
            <v>0</v>
          </cell>
          <cell r="J1003">
            <v>88.8</v>
          </cell>
          <cell r="K1003">
            <v>0</v>
          </cell>
          <cell r="L1003">
            <v>11185.479999999998</v>
          </cell>
        </row>
        <row r="1004">
          <cell r="D1004">
            <v>21460</v>
          </cell>
          <cell r="F1004">
            <v>4.6529999999999996</v>
          </cell>
          <cell r="G1004">
            <v>20</v>
          </cell>
          <cell r="H1004">
            <v>20</v>
          </cell>
          <cell r="I1004">
            <v>0</v>
          </cell>
          <cell r="J1004">
            <v>86.05</v>
          </cell>
          <cell r="K1004">
            <v>0</v>
          </cell>
          <cell r="L1004">
            <v>11271.529999999997</v>
          </cell>
        </row>
        <row r="1005">
          <cell r="D1005">
            <v>21480</v>
          </cell>
          <cell r="F1005">
            <v>4.24</v>
          </cell>
          <cell r="G1005">
            <v>20</v>
          </cell>
          <cell r="H1005">
            <v>20</v>
          </cell>
          <cell r="I1005">
            <v>0</v>
          </cell>
          <cell r="J1005">
            <v>88.93</v>
          </cell>
          <cell r="K1005">
            <v>0</v>
          </cell>
          <cell r="L1005">
            <v>11360.459999999997</v>
          </cell>
        </row>
        <row r="1006">
          <cell r="D1006">
            <v>21500</v>
          </cell>
          <cell r="F1006">
            <v>4.4420000000000002</v>
          </cell>
          <cell r="G1006">
            <v>20</v>
          </cell>
          <cell r="H1006">
            <v>20</v>
          </cell>
          <cell r="I1006">
            <v>0</v>
          </cell>
          <cell r="J1006">
            <v>86.82</v>
          </cell>
          <cell r="K1006">
            <v>0</v>
          </cell>
          <cell r="L1006">
            <v>11447.279999999997</v>
          </cell>
        </row>
        <row r="1007">
          <cell r="D1007">
            <v>21520</v>
          </cell>
          <cell r="F1007">
            <v>3.9750000000000001</v>
          </cell>
          <cell r="G1007">
            <v>20</v>
          </cell>
          <cell r="H1007">
            <v>20</v>
          </cell>
          <cell r="I1007">
            <v>0</v>
          </cell>
          <cell r="J1007">
            <v>84.17</v>
          </cell>
          <cell r="K1007">
            <v>0</v>
          </cell>
          <cell r="L1007">
            <v>11531.449999999997</v>
          </cell>
        </row>
        <row r="1008">
          <cell r="D1008">
            <v>21540</v>
          </cell>
          <cell r="F1008">
            <v>3.1509999999999998</v>
          </cell>
          <cell r="G1008">
            <v>20</v>
          </cell>
          <cell r="H1008">
            <v>20</v>
          </cell>
          <cell r="I1008">
            <v>0</v>
          </cell>
          <cell r="J1008">
            <v>71.260000000000005</v>
          </cell>
          <cell r="K1008">
            <v>0</v>
          </cell>
          <cell r="L1008">
            <v>11602.709999999997</v>
          </cell>
        </row>
        <row r="1009">
          <cell r="D1009">
            <v>21560</v>
          </cell>
          <cell r="F1009">
            <v>4.673</v>
          </cell>
          <cell r="G1009">
            <v>20</v>
          </cell>
          <cell r="H1009">
            <v>20</v>
          </cell>
          <cell r="I1009">
            <v>0</v>
          </cell>
          <cell r="J1009">
            <v>78.239999999999995</v>
          </cell>
          <cell r="K1009">
            <v>0</v>
          </cell>
          <cell r="L1009">
            <v>11680.949999999997</v>
          </cell>
        </row>
        <row r="1010">
          <cell r="D1010">
            <v>21580</v>
          </cell>
          <cell r="F1010">
            <v>4.1760000000000002</v>
          </cell>
          <cell r="G1010">
            <v>20</v>
          </cell>
          <cell r="H1010">
            <v>20</v>
          </cell>
          <cell r="I1010">
            <v>0</v>
          </cell>
          <cell r="J1010">
            <v>88.49</v>
          </cell>
          <cell r="K1010">
            <v>0</v>
          </cell>
          <cell r="L1010">
            <v>11769.439999999997</v>
          </cell>
        </row>
        <row r="1011">
          <cell r="D1011">
            <v>21600</v>
          </cell>
          <cell r="F1011">
            <v>4.0060000000000002</v>
          </cell>
          <cell r="G1011">
            <v>20</v>
          </cell>
          <cell r="H1011">
            <v>20</v>
          </cell>
          <cell r="I1011">
            <v>0</v>
          </cell>
          <cell r="J1011">
            <v>81.819999999999993</v>
          </cell>
          <cell r="K1011">
            <v>0</v>
          </cell>
          <cell r="L1011">
            <v>11851.259999999997</v>
          </cell>
        </row>
        <row r="1012">
          <cell r="D1012">
            <v>21620</v>
          </cell>
          <cell r="F1012">
            <v>4.1280000000000001</v>
          </cell>
          <cell r="G1012">
            <v>20</v>
          </cell>
          <cell r="H1012">
            <v>20</v>
          </cell>
          <cell r="I1012">
            <v>0</v>
          </cell>
          <cell r="J1012">
            <v>81.34</v>
          </cell>
          <cell r="K1012">
            <v>0</v>
          </cell>
          <cell r="L1012">
            <v>11932.599999999997</v>
          </cell>
        </row>
        <row r="1013">
          <cell r="D1013">
            <v>21640</v>
          </cell>
          <cell r="F1013">
            <v>4.6959999999999997</v>
          </cell>
          <cell r="G1013">
            <v>20</v>
          </cell>
          <cell r="H1013">
            <v>20</v>
          </cell>
          <cell r="I1013">
            <v>0</v>
          </cell>
          <cell r="J1013">
            <v>88.24</v>
          </cell>
          <cell r="K1013">
            <v>0</v>
          </cell>
          <cell r="L1013">
            <v>12020.839999999997</v>
          </cell>
        </row>
        <row r="1014">
          <cell r="D1014">
            <v>21660</v>
          </cell>
          <cell r="F1014">
            <v>6.4</v>
          </cell>
          <cell r="G1014">
            <v>20</v>
          </cell>
          <cell r="H1014">
            <v>20</v>
          </cell>
          <cell r="I1014">
            <v>0</v>
          </cell>
          <cell r="J1014">
            <v>110.96</v>
          </cell>
          <cell r="K1014">
            <v>0</v>
          </cell>
          <cell r="L1014">
            <v>12131.799999999996</v>
          </cell>
        </row>
        <row r="1015">
          <cell r="D1015">
            <v>21680</v>
          </cell>
          <cell r="F1015">
            <v>4.7130000000000001</v>
          </cell>
          <cell r="G1015">
            <v>20</v>
          </cell>
          <cell r="H1015">
            <v>20</v>
          </cell>
          <cell r="I1015">
            <v>0</v>
          </cell>
          <cell r="J1015">
            <v>111.13</v>
          </cell>
          <cell r="K1015">
            <v>0</v>
          </cell>
          <cell r="L1015">
            <v>12242.929999999995</v>
          </cell>
        </row>
        <row r="1016">
          <cell r="D1016">
            <v>21700</v>
          </cell>
          <cell r="F1016">
            <v>4.2729999999999997</v>
          </cell>
          <cell r="G1016">
            <v>20</v>
          </cell>
          <cell r="H1016">
            <v>20</v>
          </cell>
          <cell r="I1016">
            <v>0</v>
          </cell>
          <cell r="J1016">
            <v>89.86</v>
          </cell>
          <cell r="K1016">
            <v>0</v>
          </cell>
          <cell r="L1016">
            <v>12332.789999999995</v>
          </cell>
        </row>
        <row r="1017">
          <cell r="D1017">
            <v>21720</v>
          </cell>
          <cell r="F1017">
            <v>4.9489999999999998</v>
          </cell>
          <cell r="G1017">
            <v>20</v>
          </cell>
          <cell r="H1017">
            <v>20</v>
          </cell>
          <cell r="I1017">
            <v>0</v>
          </cell>
          <cell r="J1017">
            <v>92.22</v>
          </cell>
          <cell r="K1017">
            <v>0</v>
          </cell>
          <cell r="L1017">
            <v>12425.009999999995</v>
          </cell>
        </row>
        <row r="1018">
          <cell r="D1018">
            <v>21740</v>
          </cell>
          <cell r="F1018">
            <v>4.5990000000000002</v>
          </cell>
          <cell r="G1018">
            <v>20</v>
          </cell>
          <cell r="H1018">
            <v>20</v>
          </cell>
          <cell r="I1018">
            <v>0</v>
          </cell>
          <cell r="J1018">
            <v>95.48</v>
          </cell>
          <cell r="K1018">
            <v>0</v>
          </cell>
          <cell r="L1018">
            <v>12520.489999999994</v>
          </cell>
        </row>
        <row r="1019">
          <cell r="D1019">
            <v>21760</v>
          </cell>
          <cell r="F1019">
            <v>3.677</v>
          </cell>
          <cell r="G1019">
            <v>20</v>
          </cell>
          <cell r="H1019">
            <v>20</v>
          </cell>
          <cell r="I1019">
            <v>0</v>
          </cell>
          <cell r="J1019">
            <v>82.76</v>
          </cell>
          <cell r="K1019">
            <v>0</v>
          </cell>
          <cell r="L1019">
            <v>12603.249999999995</v>
          </cell>
        </row>
        <row r="1020">
          <cell r="D1020">
            <v>21780</v>
          </cell>
          <cell r="F1020">
            <v>4.38</v>
          </cell>
          <cell r="G1020">
            <v>20</v>
          </cell>
          <cell r="H1020">
            <v>20</v>
          </cell>
          <cell r="I1020">
            <v>0</v>
          </cell>
          <cell r="J1020">
            <v>80.569999999999993</v>
          </cell>
          <cell r="K1020">
            <v>0</v>
          </cell>
          <cell r="L1020">
            <v>12683.819999999994</v>
          </cell>
        </row>
        <row r="1021">
          <cell r="D1021">
            <v>21800</v>
          </cell>
          <cell r="F1021">
            <v>4.7699999999999996</v>
          </cell>
          <cell r="G1021">
            <v>20</v>
          </cell>
          <cell r="H1021">
            <v>20</v>
          </cell>
          <cell r="I1021">
            <v>0</v>
          </cell>
          <cell r="J1021">
            <v>91.5</v>
          </cell>
          <cell r="K1021">
            <v>0</v>
          </cell>
          <cell r="L1021">
            <v>12775.319999999994</v>
          </cell>
        </row>
        <row r="1022">
          <cell r="D1022">
            <v>21820</v>
          </cell>
          <cell r="F1022">
            <v>5.0309999999999997</v>
          </cell>
          <cell r="G1022">
            <v>20</v>
          </cell>
          <cell r="H1022">
            <v>20</v>
          </cell>
          <cell r="I1022">
            <v>0</v>
          </cell>
          <cell r="J1022">
            <v>98.01</v>
          </cell>
          <cell r="K1022">
            <v>0</v>
          </cell>
          <cell r="L1022">
            <v>12873.329999999994</v>
          </cell>
        </row>
        <row r="1023">
          <cell r="D1023">
            <v>21840</v>
          </cell>
          <cell r="F1023">
            <v>3.92</v>
          </cell>
          <cell r="G1023">
            <v>20</v>
          </cell>
          <cell r="H1023">
            <v>20</v>
          </cell>
          <cell r="I1023">
            <v>0</v>
          </cell>
          <cell r="J1023">
            <v>89.51</v>
          </cell>
          <cell r="K1023">
            <v>0</v>
          </cell>
          <cell r="L1023">
            <v>12962.839999999995</v>
          </cell>
        </row>
        <row r="1024">
          <cell r="D1024">
            <v>21860</v>
          </cell>
          <cell r="F1024">
            <v>4.7859999999999996</v>
          </cell>
          <cell r="G1024">
            <v>20</v>
          </cell>
          <cell r="H1024">
            <v>20</v>
          </cell>
          <cell r="I1024">
            <v>0</v>
          </cell>
          <cell r="J1024">
            <v>87.06</v>
          </cell>
          <cell r="K1024">
            <v>0</v>
          </cell>
          <cell r="L1024">
            <v>13049.899999999994</v>
          </cell>
        </row>
        <row r="1025">
          <cell r="D1025">
            <v>21880</v>
          </cell>
          <cell r="F1025">
            <v>4.9000000000000004</v>
          </cell>
          <cell r="G1025">
            <v>20</v>
          </cell>
          <cell r="H1025">
            <v>20</v>
          </cell>
          <cell r="I1025">
            <v>0</v>
          </cell>
          <cell r="J1025">
            <v>96.86</v>
          </cell>
          <cell r="K1025">
            <v>0</v>
          </cell>
          <cell r="L1025">
            <v>13146.759999999995</v>
          </cell>
        </row>
        <row r="1026">
          <cell r="D1026">
            <v>21900</v>
          </cell>
          <cell r="F1026">
            <v>4.5890000000000004</v>
          </cell>
          <cell r="G1026">
            <v>20</v>
          </cell>
          <cell r="H1026">
            <v>20</v>
          </cell>
          <cell r="I1026">
            <v>0</v>
          </cell>
          <cell r="J1026">
            <v>94.89</v>
          </cell>
          <cell r="K1026">
            <v>0</v>
          </cell>
          <cell r="L1026">
            <v>13241.649999999994</v>
          </cell>
        </row>
        <row r="1027">
          <cell r="D1027">
            <v>21920</v>
          </cell>
          <cell r="F1027">
            <v>4.1589999999999998</v>
          </cell>
          <cell r="G1027">
            <v>20</v>
          </cell>
          <cell r="H1027">
            <v>20</v>
          </cell>
          <cell r="I1027">
            <v>0</v>
          </cell>
          <cell r="J1027">
            <v>87.48</v>
          </cell>
          <cell r="K1027">
            <v>0</v>
          </cell>
          <cell r="L1027">
            <v>13329.129999999994</v>
          </cell>
        </row>
        <row r="1028">
          <cell r="D1028">
            <v>21940</v>
          </cell>
          <cell r="F1028">
            <v>3.9750000000000001</v>
          </cell>
          <cell r="G1028">
            <v>20</v>
          </cell>
          <cell r="H1028">
            <v>20</v>
          </cell>
          <cell r="I1028">
            <v>0</v>
          </cell>
          <cell r="J1028">
            <v>81.34</v>
          </cell>
          <cell r="K1028">
            <v>0</v>
          </cell>
          <cell r="L1028">
            <v>13410.469999999994</v>
          </cell>
        </row>
        <row r="1029">
          <cell r="D1029">
            <v>21960</v>
          </cell>
          <cell r="F1029">
            <v>3.7080000000000002</v>
          </cell>
          <cell r="G1029">
            <v>20</v>
          </cell>
          <cell r="H1029">
            <v>20</v>
          </cell>
          <cell r="I1029">
            <v>0</v>
          </cell>
          <cell r="J1029">
            <v>76.83</v>
          </cell>
          <cell r="K1029">
            <v>0</v>
          </cell>
          <cell r="L1029">
            <v>13487.299999999994</v>
          </cell>
        </row>
        <row r="1030">
          <cell r="D1030">
            <v>21980</v>
          </cell>
          <cell r="F1030">
            <v>4.3860000000000001</v>
          </cell>
          <cell r="G1030">
            <v>20</v>
          </cell>
          <cell r="H1030">
            <v>20</v>
          </cell>
          <cell r="I1030">
            <v>0</v>
          </cell>
          <cell r="J1030">
            <v>80.94</v>
          </cell>
          <cell r="K1030">
            <v>0</v>
          </cell>
          <cell r="L1030">
            <v>13568.239999999994</v>
          </cell>
        </row>
        <row r="1031">
          <cell r="D1031">
            <v>22000</v>
          </cell>
          <cell r="F1031">
            <v>4.3070000000000004</v>
          </cell>
          <cell r="G1031">
            <v>20</v>
          </cell>
          <cell r="H1031">
            <v>20</v>
          </cell>
          <cell r="I1031">
            <v>0</v>
          </cell>
          <cell r="J1031">
            <v>86.93</v>
          </cell>
          <cell r="K1031">
            <v>0</v>
          </cell>
          <cell r="L1031">
            <v>13655.169999999995</v>
          </cell>
        </row>
        <row r="1032">
          <cell r="D1032">
            <v>22020</v>
          </cell>
          <cell r="F1032">
            <v>3.9009999999999998</v>
          </cell>
          <cell r="G1032">
            <v>20</v>
          </cell>
          <cell r="H1032">
            <v>20</v>
          </cell>
          <cell r="I1032">
            <v>0</v>
          </cell>
          <cell r="J1032">
            <v>82.08</v>
          </cell>
          <cell r="K1032">
            <v>0</v>
          </cell>
          <cell r="L1032">
            <v>13737.249999999995</v>
          </cell>
        </row>
        <row r="1033">
          <cell r="D1033">
            <v>22040</v>
          </cell>
          <cell r="F1033">
            <v>3.5739999999999998</v>
          </cell>
          <cell r="G1033">
            <v>20</v>
          </cell>
          <cell r="H1033">
            <v>20</v>
          </cell>
          <cell r="I1033">
            <v>0</v>
          </cell>
          <cell r="J1033">
            <v>74.75</v>
          </cell>
          <cell r="K1033">
            <v>0</v>
          </cell>
          <cell r="L1033">
            <v>13811.999999999995</v>
          </cell>
        </row>
        <row r="1034">
          <cell r="D1034">
            <v>22060</v>
          </cell>
          <cell r="F1034">
            <v>3.7519999999999998</v>
          </cell>
          <cell r="G1034">
            <v>20</v>
          </cell>
          <cell r="H1034">
            <v>20</v>
          </cell>
          <cell r="I1034">
            <v>0</v>
          </cell>
          <cell r="J1034">
            <v>73.260000000000005</v>
          </cell>
          <cell r="K1034">
            <v>0</v>
          </cell>
          <cell r="L1034">
            <v>13885.259999999995</v>
          </cell>
        </row>
        <row r="1035">
          <cell r="D1035">
            <v>22080</v>
          </cell>
          <cell r="F1035">
            <v>3.97</v>
          </cell>
          <cell r="G1035">
            <v>20</v>
          </cell>
          <cell r="H1035">
            <v>20</v>
          </cell>
          <cell r="I1035">
            <v>0</v>
          </cell>
          <cell r="J1035">
            <v>77.22</v>
          </cell>
          <cell r="K1035">
            <v>0</v>
          </cell>
          <cell r="L1035">
            <v>13962.479999999994</v>
          </cell>
        </row>
        <row r="1036">
          <cell r="D1036">
            <v>22100</v>
          </cell>
          <cell r="F1036">
            <v>3.931</v>
          </cell>
          <cell r="G1036">
            <v>20</v>
          </cell>
          <cell r="H1036">
            <v>20</v>
          </cell>
          <cell r="I1036">
            <v>0</v>
          </cell>
          <cell r="J1036">
            <v>79.010000000000005</v>
          </cell>
          <cell r="K1036">
            <v>0</v>
          </cell>
          <cell r="L1036">
            <v>14041.489999999994</v>
          </cell>
        </row>
        <row r="1037">
          <cell r="D1037">
            <v>22120</v>
          </cell>
          <cell r="F1037">
            <v>4.1619999999999999</v>
          </cell>
          <cell r="G1037">
            <v>20</v>
          </cell>
          <cell r="H1037">
            <v>20</v>
          </cell>
          <cell r="I1037">
            <v>0</v>
          </cell>
          <cell r="J1037">
            <v>80.930000000000007</v>
          </cell>
          <cell r="K1037">
            <v>0</v>
          </cell>
          <cell r="L1037">
            <v>14122.419999999995</v>
          </cell>
        </row>
        <row r="1038">
          <cell r="D1038">
            <v>22140</v>
          </cell>
          <cell r="F1038">
            <v>4.1500000000000004</v>
          </cell>
          <cell r="G1038">
            <v>20</v>
          </cell>
          <cell r="H1038">
            <v>20</v>
          </cell>
          <cell r="I1038">
            <v>0</v>
          </cell>
          <cell r="J1038">
            <v>83.12</v>
          </cell>
          <cell r="K1038">
            <v>0</v>
          </cell>
          <cell r="L1038">
            <v>14205.539999999995</v>
          </cell>
        </row>
        <row r="1039">
          <cell r="D1039">
            <v>22160</v>
          </cell>
          <cell r="F1039">
            <v>4.1980000000000004</v>
          </cell>
          <cell r="G1039">
            <v>20</v>
          </cell>
          <cell r="H1039">
            <v>20</v>
          </cell>
          <cell r="I1039">
            <v>0</v>
          </cell>
          <cell r="J1039">
            <v>83.48</v>
          </cell>
          <cell r="K1039">
            <v>0</v>
          </cell>
          <cell r="L1039">
            <v>14289.019999999995</v>
          </cell>
        </row>
        <row r="1040">
          <cell r="D1040">
            <v>22180</v>
          </cell>
          <cell r="F1040">
            <v>3.7749999999999999</v>
          </cell>
          <cell r="G1040">
            <v>20</v>
          </cell>
          <cell r="H1040">
            <v>20</v>
          </cell>
          <cell r="I1040">
            <v>0</v>
          </cell>
          <cell r="J1040">
            <v>79.73</v>
          </cell>
          <cell r="K1040">
            <v>0</v>
          </cell>
          <cell r="L1040">
            <v>14368.749999999995</v>
          </cell>
        </row>
        <row r="1041">
          <cell r="D1041">
            <v>22200</v>
          </cell>
          <cell r="F1041">
            <v>3.835</v>
          </cell>
          <cell r="G1041">
            <v>20</v>
          </cell>
          <cell r="H1041">
            <v>20</v>
          </cell>
          <cell r="I1041">
            <v>0</v>
          </cell>
          <cell r="J1041">
            <v>76.099999999999994</v>
          </cell>
          <cell r="K1041">
            <v>0</v>
          </cell>
          <cell r="L1041">
            <v>14444.849999999995</v>
          </cell>
        </row>
        <row r="1042">
          <cell r="D1042">
            <v>22220</v>
          </cell>
          <cell r="F1042">
            <v>3.8889999999999998</v>
          </cell>
          <cell r="G1042">
            <v>20</v>
          </cell>
          <cell r="H1042">
            <v>20</v>
          </cell>
          <cell r="I1042">
            <v>0</v>
          </cell>
          <cell r="J1042">
            <v>77.239999999999995</v>
          </cell>
          <cell r="K1042">
            <v>0</v>
          </cell>
          <cell r="L1042">
            <v>14522.089999999995</v>
          </cell>
        </row>
        <row r="1043">
          <cell r="D1043">
            <v>22240</v>
          </cell>
          <cell r="F1043">
            <v>4.0540000000000003</v>
          </cell>
          <cell r="G1043">
            <v>20</v>
          </cell>
          <cell r="H1043">
            <v>20</v>
          </cell>
          <cell r="I1043">
            <v>0</v>
          </cell>
          <cell r="J1043">
            <v>79.430000000000007</v>
          </cell>
          <cell r="K1043">
            <v>0</v>
          </cell>
          <cell r="L1043">
            <v>14601.519999999995</v>
          </cell>
        </row>
        <row r="1044">
          <cell r="D1044">
            <v>22260</v>
          </cell>
          <cell r="F1044">
            <v>4.2679999999999998</v>
          </cell>
          <cell r="G1044">
            <v>20</v>
          </cell>
          <cell r="H1044">
            <v>20</v>
          </cell>
          <cell r="I1044">
            <v>0</v>
          </cell>
          <cell r="J1044">
            <v>83.22</v>
          </cell>
          <cell r="K1044">
            <v>0</v>
          </cell>
          <cell r="L1044">
            <v>14684.739999999994</v>
          </cell>
        </row>
        <row r="1045">
          <cell r="D1045">
            <v>22280</v>
          </cell>
          <cell r="F1045">
            <v>4.181</v>
          </cell>
          <cell r="G1045">
            <v>20</v>
          </cell>
          <cell r="H1045">
            <v>20</v>
          </cell>
          <cell r="I1045">
            <v>0</v>
          </cell>
          <cell r="J1045">
            <v>84.49</v>
          </cell>
          <cell r="K1045">
            <v>0</v>
          </cell>
          <cell r="L1045">
            <v>14769.229999999994</v>
          </cell>
        </row>
        <row r="1046">
          <cell r="D1046">
            <v>22300</v>
          </cell>
          <cell r="F1046">
            <v>4.4489999999999998</v>
          </cell>
          <cell r="G1046">
            <v>20</v>
          </cell>
          <cell r="H1046">
            <v>20</v>
          </cell>
          <cell r="I1046">
            <v>0</v>
          </cell>
          <cell r="J1046">
            <v>86.3</v>
          </cell>
          <cell r="K1046">
            <v>0</v>
          </cell>
          <cell r="L1046">
            <v>14855.529999999993</v>
          </cell>
        </row>
        <row r="1047">
          <cell r="D1047">
            <v>22320</v>
          </cell>
          <cell r="F1047">
            <v>4.5679999999999996</v>
          </cell>
          <cell r="G1047">
            <v>20</v>
          </cell>
          <cell r="H1047">
            <v>20</v>
          </cell>
          <cell r="I1047">
            <v>0</v>
          </cell>
          <cell r="J1047">
            <v>90.17</v>
          </cell>
          <cell r="K1047">
            <v>0</v>
          </cell>
          <cell r="L1047">
            <v>14945.699999999993</v>
          </cell>
        </row>
        <row r="1048">
          <cell r="D1048">
            <v>22340</v>
          </cell>
          <cell r="F1048">
            <v>4.3579999999999997</v>
          </cell>
          <cell r="G1048">
            <v>20</v>
          </cell>
          <cell r="H1048">
            <v>20</v>
          </cell>
          <cell r="I1048">
            <v>0</v>
          </cell>
          <cell r="J1048">
            <v>89.26</v>
          </cell>
          <cell r="K1048">
            <v>0</v>
          </cell>
          <cell r="L1048">
            <v>15034.959999999994</v>
          </cell>
        </row>
        <row r="1049">
          <cell r="D1049">
            <v>22360</v>
          </cell>
          <cell r="F1049">
            <v>4.516</v>
          </cell>
          <cell r="G1049">
            <v>20</v>
          </cell>
          <cell r="H1049">
            <v>20</v>
          </cell>
          <cell r="I1049">
            <v>0</v>
          </cell>
          <cell r="J1049">
            <v>88.74</v>
          </cell>
          <cell r="K1049">
            <v>0</v>
          </cell>
          <cell r="L1049">
            <v>15123.699999999993</v>
          </cell>
        </row>
        <row r="1050">
          <cell r="D1050">
            <v>22380</v>
          </cell>
          <cell r="F1050">
            <v>4.9610000000000003</v>
          </cell>
          <cell r="G1050">
            <v>20</v>
          </cell>
          <cell r="H1050">
            <v>20</v>
          </cell>
          <cell r="I1050">
            <v>0</v>
          </cell>
          <cell r="J1050">
            <v>94.77</v>
          </cell>
          <cell r="K1050">
            <v>0</v>
          </cell>
          <cell r="L1050">
            <v>15218.469999999994</v>
          </cell>
        </row>
        <row r="1051">
          <cell r="D1051">
            <v>22400</v>
          </cell>
          <cell r="F1051">
            <v>4.62</v>
          </cell>
          <cell r="G1051">
            <v>20</v>
          </cell>
          <cell r="H1051">
            <v>20</v>
          </cell>
          <cell r="I1051">
            <v>0</v>
          </cell>
          <cell r="J1051">
            <v>95.81</v>
          </cell>
          <cell r="K1051">
            <v>0</v>
          </cell>
          <cell r="L1051">
            <v>15314.279999999993</v>
          </cell>
        </row>
        <row r="1052">
          <cell r="D1052">
            <v>22420</v>
          </cell>
          <cell r="F1052">
            <v>4.0659999999999998</v>
          </cell>
          <cell r="G1052">
            <v>20</v>
          </cell>
          <cell r="H1052">
            <v>20</v>
          </cell>
          <cell r="I1052">
            <v>0</v>
          </cell>
          <cell r="J1052">
            <v>86.86</v>
          </cell>
          <cell r="K1052">
            <v>0</v>
          </cell>
          <cell r="L1052">
            <v>15401.139999999994</v>
          </cell>
        </row>
        <row r="1053">
          <cell r="D1053">
            <v>22440</v>
          </cell>
          <cell r="F1053">
            <v>3.7</v>
          </cell>
          <cell r="G1053">
            <v>20</v>
          </cell>
          <cell r="H1053">
            <v>20</v>
          </cell>
          <cell r="I1053">
            <v>0</v>
          </cell>
          <cell r="J1053">
            <v>77.66</v>
          </cell>
          <cell r="K1053">
            <v>0</v>
          </cell>
          <cell r="L1053">
            <v>15478.799999999994</v>
          </cell>
        </row>
        <row r="1054">
          <cell r="D1054">
            <v>22460</v>
          </cell>
          <cell r="F1054">
            <v>4.4740000000000002</v>
          </cell>
          <cell r="G1054">
            <v>20</v>
          </cell>
          <cell r="H1054">
            <v>20</v>
          </cell>
          <cell r="I1054">
            <v>0</v>
          </cell>
          <cell r="J1054">
            <v>81.739999999999995</v>
          </cell>
          <cell r="K1054">
            <v>0</v>
          </cell>
          <cell r="L1054">
            <v>15560.539999999994</v>
          </cell>
        </row>
        <row r="1055">
          <cell r="D1055">
            <v>22480</v>
          </cell>
          <cell r="F1055">
            <v>4.1379999999999999</v>
          </cell>
          <cell r="G1055">
            <v>20</v>
          </cell>
          <cell r="H1055">
            <v>20</v>
          </cell>
          <cell r="I1055">
            <v>0</v>
          </cell>
          <cell r="J1055">
            <v>86.12</v>
          </cell>
          <cell r="K1055">
            <v>0</v>
          </cell>
          <cell r="L1055">
            <v>15646.659999999994</v>
          </cell>
        </row>
        <row r="1056">
          <cell r="D1056">
            <v>22500</v>
          </cell>
          <cell r="F1056">
            <v>4.4880000000000004</v>
          </cell>
          <cell r="G1056">
            <v>20</v>
          </cell>
          <cell r="H1056">
            <v>20</v>
          </cell>
          <cell r="I1056">
            <v>0</v>
          </cell>
          <cell r="J1056">
            <v>86.26</v>
          </cell>
          <cell r="K1056">
            <v>0</v>
          </cell>
          <cell r="L1056">
            <v>15732.919999999995</v>
          </cell>
        </row>
        <row r="1057">
          <cell r="D1057">
            <v>22520</v>
          </cell>
          <cell r="F1057">
            <v>4.6509999999999998</v>
          </cell>
          <cell r="G1057">
            <v>20</v>
          </cell>
          <cell r="H1057">
            <v>20</v>
          </cell>
          <cell r="I1057">
            <v>0</v>
          </cell>
          <cell r="J1057">
            <v>91.39</v>
          </cell>
          <cell r="K1057">
            <v>0</v>
          </cell>
          <cell r="L1057">
            <v>15824.309999999994</v>
          </cell>
        </row>
        <row r="1058">
          <cell r="D1058">
            <v>22540</v>
          </cell>
          <cell r="F1058">
            <v>4.1609999999999996</v>
          </cell>
          <cell r="G1058">
            <v>20</v>
          </cell>
          <cell r="H1058">
            <v>20</v>
          </cell>
          <cell r="I1058">
            <v>0</v>
          </cell>
          <cell r="J1058">
            <v>88.12</v>
          </cell>
          <cell r="K1058">
            <v>0</v>
          </cell>
          <cell r="L1058">
            <v>15912.429999999995</v>
          </cell>
        </row>
        <row r="1059">
          <cell r="D1059">
            <v>22560</v>
          </cell>
          <cell r="F1059">
            <v>4.2839999999999998</v>
          </cell>
          <cell r="G1059">
            <v>20</v>
          </cell>
          <cell r="H1059">
            <v>20</v>
          </cell>
          <cell r="I1059">
            <v>0</v>
          </cell>
          <cell r="J1059">
            <v>84.45</v>
          </cell>
          <cell r="K1059">
            <v>0</v>
          </cell>
          <cell r="L1059">
            <v>15996.879999999996</v>
          </cell>
        </row>
        <row r="1060">
          <cell r="D1060">
            <v>22580</v>
          </cell>
          <cell r="F1060">
            <v>3.9670000000000001</v>
          </cell>
          <cell r="G1060">
            <v>20</v>
          </cell>
          <cell r="H1060">
            <v>20</v>
          </cell>
          <cell r="I1060">
            <v>0</v>
          </cell>
          <cell r="J1060">
            <v>82.51</v>
          </cell>
          <cell r="K1060">
            <v>0</v>
          </cell>
          <cell r="L1060">
            <v>16079.389999999996</v>
          </cell>
        </row>
        <row r="1061">
          <cell r="D1061">
            <v>22600</v>
          </cell>
          <cell r="F1061">
            <v>5.2690000000000001</v>
          </cell>
          <cell r="G1061">
            <v>20</v>
          </cell>
          <cell r="H1061">
            <v>20</v>
          </cell>
          <cell r="I1061">
            <v>0</v>
          </cell>
          <cell r="J1061">
            <v>92.36</v>
          </cell>
          <cell r="K1061">
            <v>0</v>
          </cell>
          <cell r="L1061">
            <v>16171.749999999996</v>
          </cell>
        </row>
        <row r="1062">
          <cell r="D1062">
            <v>22620</v>
          </cell>
          <cell r="F1062">
            <v>4.5960000000000001</v>
          </cell>
          <cell r="G1062">
            <v>20</v>
          </cell>
          <cell r="H1062">
            <v>20</v>
          </cell>
          <cell r="I1062">
            <v>0</v>
          </cell>
          <cell r="J1062">
            <v>98.65</v>
          </cell>
          <cell r="K1062">
            <v>0</v>
          </cell>
          <cell r="L1062">
            <v>16270.399999999996</v>
          </cell>
        </row>
        <row r="1063">
          <cell r="D1063">
            <v>22640</v>
          </cell>
          <cell r="F1063">
            <v>4.7039999999999997</v>
          </cell>
          <cell r="G1063">
            <v>20</v>
          </cell>
          <cell r="H1063">
            <v>20</v>
          </cell>
          <cell r="I1063">
            <v>0</v>
          </cell>
          <cell r="J1063">
            <v>93</v>
          </cell>
          <cell r="K1063">
            <v>0</v>
          </cell>
          <cell r="L1063">
            <v>16363.399999999996</v>
          </cell>
        </row>
        <row r="1064">
          <cell r="D1064">
            <v>22660</v>
          </cell>
          <cell r="F1064">
            <v>4.21</v>
          </cell>
          <cell r="G1064">
            <v>20</v>
          </cell>
          <cell r="H1064">
            <v>20</v>
          </cell>
          <cell r="I1064">
            <v>0</v>
          </cell>
          <cell r="J1064">
            <v>89.14</v>
          </cell>
          <cell r="K1064">
            <v>0</v>
          </cell>
          <cell r="L1064">
            <v>16452.539999999997</v>
          </cell>
        </row>
        <row r="1065">
          <cell r="D1065">
            <v>22680</v>
          </cell>
          <cell r="F1065">
            <v>4.0999999999999996</v>
          </cell>
          <cell r="G1065">
            <v>20</v>
          </cell>
          <cell r="H1065">
            <v>20</v>
          </cell>
          <cell r="I1065">
            <v>0</v>
          </cell>
          <cell r="J1065">
            <v>83.1</v>
          </cell>
          <cell r="K1065">
            <v>0</v>
          </cell>
          <cell r="L1065">
            <v>16535.639999999996</v>
          </cell>
        </row>
        <row r="1066">
          <cell r="D1066">
            <v>22700</v>
          </cell>
          <cell r="F1066">
            <v>4.5170000000000003</v>
          </cell>
          <cell r="G1066">
            <v>20</v>
          </cell>
          <cell r="H1066">
            <v>20</v>
          </cell>
          <cell r="I1066">
            <v>0</v>
          </cell>
          <cell r="J1066">
            <v>86.17</v>
          </cell>
          <cell r="K1066">
            <v>0</v>
          </cell>
          <cell r="L1066">
            <v>16621.809999999994</v>
          </cell>
        </row>
        <row r="1067">
          <cell r="D1067">
            <v>22720</v>
          </cell>
          <cell r="F1067">
            <v>1.3620000000000001</v>
          </cell>
          <cell r="G1067">
            <v>20</v>
          </cell>
          <cell r="H1067">
            <v>20</v>
          </cell>
          <cell r="I1067">
            <v>0</v>
          </cell>
          <cell r="J1067">
            <v>58.79</v>
          </cell>
          <cell r="K1067">
            <v>0</v>
          </cell>
          <cell r="L1067">
            <v>16680.599999999995</v>
          </cell>
        </row>
        <row r="1068">
          <cell r="D1068">
            <v>22740</v>
          </cell>
          <cell r="F1068">
            <v>5.0259999999999998</v>
          </cell>
          <cell r="G1068">
            <v>20</v>
          </cell>
          <cell r="H1068">
            <v>20</v>
          </cell>
          <cell r="I1068">
            <v>0</v>
          </cell>
          <cell r="J1068">
            <v>63.88</v>
          </cell>
          <cell r="K1068">
            <v>0</v>
          </cell>
          <cell r="L1068">
            <v>16744.479999999996</v>
          </cell>
        </row>
        <row r="1069">
          <cell r="D1069">
            <v>22760</v>
          </cell>
          <cell r="F1069">
            <v>4.9640000000000004</v>
          </cell>
          <cell r="G1069">
            <v>20</v>
          </cell>
          <cell r="H1069">
            <v>20</v>
          </cell>
          <cell r="I1069">
            <v>0</v>
          </cell>
          <cell r="J1069">
            <v>99.9</v>
          </cell>
          <cell r="K1069">
            <v>0</v>
          </cell>
          <cell r="L1069">
            <v>16844.379999999997</v>
          </cell>
        </row>
        <row r="1070">
          <cell r="D1070">
            <v>22780</v>
          </cell>
          <cell r="F1070">
            <v>5.1509999999999998</v>
          </cell>
          <cell r="G1070">
            <v>20</v>
          </cell>
          <cell r="H1070">
            <v>20</v>
          </cell>
          <cell r="I1070">
            <v>0</v>
          </cell>
          <cell r="J1070">
            <v>101.15</v>
          </cell>
          <cell r="K1070">
            <v>0</v>
          </cell>
          <cell r="L1070">
            <v>16945.53</v>
          </cell>
        </row>
        <row r="1071">
          <cell r="D1071">
            <v>22800</v>
          </cell>
          <cell r="F1071">
            <v>5.2210000000000001</v>
          </cell>
          <cell r="G1071">
            <v>20</v>
          </cell>
          <cell r="H1071">
            <v>20</v>
          </cell>
          <cell r="I1071">
            <v>0</v>
          </cell>
          <cell r="J1071">
            <v>103.72</v>
          </cell>
          <cell r="K1071">
            <v>0</v>
          </cell>
          <cell r="L1071">
            <v>17049.25</v>
          </cell>
        </row>
        <row r="1072">
          <cell r="D1072">
            <v>22820</v>
          </cell>
          <cell r="F1072">
            <v>5.1459999999999999</v>
          </cell>
          <cell r="G1072">
            <v>20</v>
          </cell>
          <cell r="H1072">
            <v>20</v>
          </cell>
          <cell r="I1072">
            <v>0</v>
          </cell>
          <cell r="J1072">
            <v>103.67</v>
          </cell>
          <cell r="K1072">
            <v>0</v>
          </cell>
          <cell r="L1072">
            <v>17152.919999999998</v>
          </cell>
        </row>
        <row r="1073">
          <cell r="D1073">
            <v>22840</v>
          </cell>
          <cell r="F1073">
            <v>5.2290000000000001</v>
          </cell>
          <cell r="G1073">
            <v>20</v>
          </cell>
          <cell r="H1073">
            <v>20</v>
          </cell>
          <cell r="I1073">
            <v>0</v>
          </cell>
          <cell r="J1073">
            <v>103.75</v>
          </cell>
          <cell r="K1073">
            <v>0</v>
          </cell>
          <cell r="L1073">
            <v>17256.669999999998</v>
          </cell>
        </row>
        <row r="1074">
          <cell r="D1074">
            <v>22860</v>
          </cell>
          <cell r="F1074">
            <v>4.9589999999999996</v>
          </cell>
          <cell r="G1074">
            <v>20</v>
          </cell>
          <cell r="H1074">
            <v>20</v>
          </cell>
          <cell r="I1074">
            <v>0</v>
          </cell>
          <cell r="J1074">
            <v>101.88</v>
          </cell>
          <cell r="K1074">
            <v>0</v>
          </cell>
          <cell r="L1074">
            <v>17358.55</v>
          </cell>
        </row>
        <row r="1075">
          <cell r="D1075">
            <v>22880</v>
          </cell>
          <cell r="F1075">
            <v>4.7329999999999997</v>
          </cell>
          <cell r="G1075">
            <v>20</v>
          </cell>
          <cell r="H1075">
            <v>20</v>
          </cell>
          <cell r="I1075">
            <v>0</v>
          </cell>
          <cell r="J1075">
            <v>96.92</v>
          </cell>
          <cell r="K1075">
            <v>0</v>
          </cell>
          <cell r="L1075">
            <v>17455.469999999998</v>
          </cell>
        </row>
        <row r="1076">
          <cell r="D1076">
            <v>22900</v>
          </cell>
          <cell r="F1076">
            <v>5.1260000000000003</v>
          </cell>
          <cell r="G1076">
            <v>20</v>
          </cell>
          <cell r="H1076">
            <v>20</v>
          </cell>
          <cell r="I1076">
            <v>0</v>
          </cell>
          <cell r="J1076">
            <v>98.59</v>
          </cell>
          <cell r="K1076">
            <v>0</v>
          </cell>
          <cell r="L1076">
            <v>17554.059999999998</v>
          </cell>
        </row>
        <row r="1077">
          <cell r="D1077">
            <v>22920</v>
          </cell>
          <cell r="F1077">
            <v>4.827</v>
          </cell>
          <cell r="G1077">
            <v>20</v>
          </cell>
          <cell r="H1077">
            <v>20</v>
          </cell>
          <cell r="I1077">
            <v>0</v>
          </cell>
          <cell r="J1077">
            <v>99.53</v>
          </cell>
          <cell r="K1077">
            <v>0</v>
          </cell>
          <cell r="L1077">
            <v>17653.589999999997</v>
          </cell>
        </row>
        <row r="1078">
          <cell r="D1078">
            <v>22940</v>
          </cell>
          <cell r="F1078">
            <v>1.2909999999999999</v>
          </cell>
          <cell r="G1078">
            <v>20</v>
          </cell>
          <cell r="H1078">
            <v>20</v>
          </cell>
          <cell r="I1078">
            <v>0</v>
          </cell>
          <cell r="J1078">
            <v>61.18</v>
          </cell>
          <cell r="K1078">
            <v>0</v>
          </cell>
          <cell r="L1078">
            <v>17714.769999999997</v>
          </cell>
        </row>
        <row r="1079">
          <cell r="D1079">
            <v>22960</v>
          </cell>
          <cell r="F1079">
            <v>3.891</v>
          </cell>
          <cell r="G1079">
            <v>20</v>
          </cell>
          <cell r="H1079">
            <v>20</v>
          </cell>
          <cell r="I1079">
            <v>0</v>
          </cell>
          <cell r="J1079">
            <v>51.82</v>
          </cell>
          <cell r="K1079">
            <v>0</v>
          </cell>
          <cell r="L1079">
            <v>17766.589999999997</v>
          </cell>
        </row>
        <row r="1080">
          <cell r="D1080">
            <v>22980</v>
          </cell>
          <cell r="F1080">
            <v>5.04</v>
          </cell>
          <cell r="G1080">
            <v>20</v>
          </cell>
          <cell r="H1080">
            <v>20</v>
          </cell>
          <cell r="I1080">
            <v>0</v>
          </cell>
          <cell r="J1080">
            <v>89.31</v>
          </cell>
          <cell r="K1080">
            <v>0</v>
          </cell>
          <cell r="L1080">
            <v>17855.899999999998</v>
          </cell>
        </row>
        <row r="1081">
          <cell r="D1081">
            <v>23000</v>
          </cell>
          <cell r="F1081">
            <v>4.6859999999999999</v>
          </cell>
          <cell r="G1081">
            <v>20</v>
          </cell>
          <cell r="H1081">
            <v>20</v>
          </cell>
          <cell r="I1081">
            <v>0</v>
          </cell>
          <cell r="J1081">
            <v>97.26</v>
          </cell>
          <cell r="K1081">
            <v>0</v>
          </cell>
          <cell r="L1081">
            <v>17953.159999999996</v>
          </cell>
        </row>
        <row r="1082">
          <cell r="D1082">
            <v>23020</v>
          </cell>
          <cell r="F1082">
            <v>4.9960000000000004</v>
          </cell>
          <cell r="G1082">
            <v>20</v>
          </cell>
          <cell r="H1082">
            <v>20</v>
          </cell>
          <cell r="I1082">
            <v>0</v>
          </cell>
          <cell r="J1082">
            <v>96.82</v>
          </cell>
          <cell r="K1082">
            <v>0</v>
          </cell>
          <cell r="L1082">
            <v>18049.979999999996</v>
          </cell>
        </row>
        <row r="1083">
          <cell r="D1083">
            <v>23040</v>
          </cell>
          <cell r="F1083">
            <v>5.56</v>
          </cell>
          <cell r="G1083">
            <v>20</v>
          </cell>
          <cell r="H1083">
            <v>20</v>
          </cell>
          <cell r="I1083">
            <v>0</v>
          </cell>
          <cell r="J1083">
            <v>105.56</v>
          </cell>
          <cell r="K1083">
            <v>0</v>
          </cell>
          <cell r="L1083">
            <v>18155.539999999997</v>
          </cell>
        </row>
        <row r="1084">
          <cell r="D1084">
            <v>23060</v>
          </cell>
          <cell r="F1084">
            <v>5.8019999999999996</v>
          </cell>
          <cell r="G1084">
            <v>20</v>
          </cell>
          <cell r="H1084">
            <v>20</v>
          </cell>
          <cell r="I1084">
            <v>0</v>
          </cell>
          <cell r="J1084">
            <v>113.62</v>
          </cell>
          <cell r="K1084">
            <v>0</v>
          </cell>
          <cell r="L1084">
            <v>18269.159999999996</v>
          </cell>
        </row>
        <row r="1085">
          <cell r="D1085">
            <v>23080</v>
          </cell>
          <cell r="F1085">
            <v>5.8650000000000002</v>
          </cell>
          <cell r="G1085">
            <v>20</v>
          </cell>
          <cell r="H1085">
            <v>20</v>
          </cell>
          <cell r="I1085">
            <v>0</v>
          </cell>
          <cell r="J1085">
            <v>116.67</v>
          </cell>
          <cell r="K1085">
            <v>0</v>
          </cell>
          <cell r="L1085">
            <v>18385.829999999994</v>
          </cell>
        </row>
        <row r="1086">
          <cell r="D1086">
            <v>23100</v>
          </cell>
          <cell r="F1086">
            <v>5.35</v>
          </cell>
          <cell r="G1086">
            <v>20</v>
          </cell>
          <cell r="H1086">
            <v>20</v>
          </cell>
          <cell r="I1086">
            <v>0</v>
          </cell>
          <cell r="J1086">
            <v>112.15</v>
          </cell>
          <cell r="K1086">
            <v>0</v>
          </cell>
          <cell r="L1086">
            <v>18497.979999999996</v>
          </cell>
        </row>
        <row r="1087">
          <cell r="D1087">
            <v>23120</v>
          </cell>
          <cell r="F1087">
            <v>5.8140000000000001</v>
          </cell>
          <cell r="G1087">
            <v>20</v>
          </cell>
          <cell r="H1087">
            <v>20</v>
          </cell>
          <cell r="I1087">
            <v>0</v>
          </cell>
          <cell r="J1087">
            <v>111.64</v>
          </cell>
          <cell r="K1087">
            <v>0</v>
          </cell>
          <cell r="L1087">
            <v>18609.619999999995</v>
          </cell>
        </row>
        <row r="1088">
          <cell r="D1088">
            <v>23140</v>
          </cell>
          <cell r="F1088">
            <v>5.12</v>
          </cell>
          <cell r="G1088">
            <v>20</v>
          </cell>
          <cell r="H1088">
            <v>20</v>
          </cell>
          <cell r="I1088">
            <v>0</v>
          </cell>
          <cell r="J1088">
            <v>109.34</v>
          </cell>
          <cell r="K1088">
            <v>0</v>
          </cell>
          <cell r="L1088">
            <v>18718.959999999995</v>
          </cell>
        </row>
        <row r="1089">
          <cell r="D1089">
            <v>23160</v>
          </cell>
          <cell r="F1089">
            <v>5.42</v>
          </cell>
          <cell r="G1089">
            <v>20</v>
          </cell>
          <cell r="H1089">
            <v>20</v>
          </cell>
          <cell r="I1089">
            <v>0</v>
          </cell>
          <cell r="J1089">
            <v>105.4</v>
          </cell>
          <cell r="K1089">
            <v>0</v>
          </cell>
          <cell r="L1089">
            <v>18824.359999999997</v>
          </cell>
        </row>
        <row r="1090">
          <cell r="D1090">
            <v>23180</v>
          </cell>
          <cell r="F1090">
            <v>5.21</v>
          </cell>
          <cell r="G1090">
            <v>20</v>
          </cell>
          <cell r="H1090">
            <v>20</v>
          </cell>
          <cell r="I1090">
            <v>0</v>
          </cell>
          <cell r="J1090">
            <v>106.3</v>
          </cell>
          <cell r="K1090">
            <v>0</v>
          </cell>
          <cell r="L1090">
            <v>18930.659999999996</v>
          </cell>
        </row>
        <row r="1091">
          <cell r="D1091">
            <v>23200</v>
          </cell>
          <cell r="F1091">
            <v>4.8220000000000001</v>
          </cell>
          <cell r="G1091">
            <v>20</v>
          </cell>
          <cell r="H1091">
            <v>20</v>
          </cell>
          <cell r="I1091">
            <v>0</v>
          </cell>
          <cell r="J1091">
            <v>100.32</v>
          </cell>
          <cell r="K1091">
            <v>0</v>
          </cell>
          <cell r="L1091">
            <v>19030.979999999996</v>
          </cell>
        </row>
        <row r="1092">
          <cell r="D1092">
            <v>23220</v>
          </cell>
          <cell r="F1092">
            <v>4.4640000000000004</v>
          </cell>
          <cell r="G1092">
            <v>20</v>
          </cell>
          <cell r="H1092">
            <v>20</v>
          </cell>
          <cell r="I1092">
            <v>0</v>
          </cell>
          <cell r="J1092">
            <v>92.86</v>
          </cell>
          <cell r="K1092">
            <v>0</v>
          </cell>
          <cell r="L1092">
            <v>19123.839999999997</v>
          </cell>
        </row>
        <row r="1093">
          <cell r="D1093">
            <v>23240</v>
          </cell>
          <cell r="F1093">
            <v>4.9820000000000002</v>
          </cell>
          <cell r="G1093">
            <v>20</v>
          </cell>
          <cell r="H1093">
            <v>20</v>
          </cell>
          <cell r="I1093">
            <v>0</v>
          </cell>
          <cell r="J1093">
            <v>94.46</v>
          </cell>
          <cell r="K1093">
            <v>0</v>
          </cell>
          <cell r="L1093">
            <v>19218.299999999996</v>
          </cell>
        </row>
        <row r="1094">
          <cell r="D1094">
            <v>23260</v>
          </cell>
          <cell r="F1094">
            <v>4.8049999999999997</v>
          </cell>
          <cell r="G1094">
            <v>20</v>
          </cell>
          <cell r="H1094">
            <v>20</v>
          </cell>
          <cell r="I1094">
            <v>0</v>
          </cell>
          <cell r="J1094">
            <v>97.87</v>
          </cell>
          <cell r="K1094">
            <v>0</v>
          </cell>
          <cell r="L1094">
            <v>19316.169999999995</v>
          </cell>
        </row>
        <row r="1095">
          <cell r="D1095">
            <v>23280</v>
          </cell>
          <cell r="F1095">
            <v>4.5330000000000004</v>
          </cell>
          <cell r="G1095">
            <v>20</v>
          </cell>
          <cell r="H1095">
            <v>20</v>
          </cell>
          <cell r="I1095">
            <v>0</v>
          </cell>
          <cell r="J1095">
            <v>93.38</v>
          </cell>
          <cell r="K1095">
            <v>0</v>
          </cell>
          <cell r="L1095">
            <v>19409.549999999996</v>
          </cell>
        </row>
        <row r="1096">
          <cell r="D1096">
            <v>23300</v>
          </cell>
          <cell r="F1096">
            <v>4.5780000000000003</v>
          </cell>
          <cell r="G1096">
            <v>20</v>
          </cell>
          <cell r="H1096">
            <v>20</v>
          </cell>
          <cell r="I1096">
            <v>0</v>
          </cell>
          <cell r="J1096">
            <v>91.11</v>
          </cell>
          <cell r="K1096">
            <v>0</v>
          </cell>
          <cell r="L1096">
            <v>19500.659999999996</v>
          </cell>
        </row>
        <row r="1097">
          <cell r="D1097">
            <v>23320</v>
          </cell>
          <cell r="F1097">
            <v>4.1580000000000004</v>
          </cell>
          <cell r="G1097">
            <v>20</v>
          </cell>
          <cell r="H1097">
            <v>20</v>
          </cell>
          <cell r="I1097">
            <v>0</v>
          </cell>
          <cell r="J1097">
            <v>87.36</v>
          </cell>
          <cell r="K1097">
            <v>0</v>
          </cell>
          <cell r="L1097">
            <v>19588.019999999997</v>
          </cell>
        </row>
        <row r="1098">
          <cell r="D1098">
            <v>23340</v>
          </cell>
          <cell r="F1098">
            <v>4.2240000000000002</v>
          </cell>
          <cell r="G1098">
            <v>20</v>
          </cell>
          <cell r="H1098">
            <v>20</v>
          </cell>
          <cell r="I1098">
            <v>0</v>
          </cell>
          <cell r="J1098">
            <v>83.82</v>
          </cell>
          <cell r="K1098">
            <v>0</v>
          </cell>
          <cell r="L1098">
            <v>19671.839999999997</v>
          </cell>
        </row>
        <row r="1099">
          <cell r="D1099">
            <v>23360</v>
          </cell>
          <cell r="F1099">
            <v>4.5140000000000002</v>
          </cell>
          <cell r="G1099">
            <v>20</v>
          </cell>
          <cell r="H1099">
            <v>20</v>
          </cell>
          <cell r="I1099">
            <v>0</v>
          </cell>
          <cell r="J1099">
            <v>87.38</v>
          </cell>
          <cell r="K1099">
            <v>0</v>
          </cell>
          <cell r="L1099">
            <v>19759.219999999998</v>
          </cell>
        </row>
        <row r="1100">
          <cell r="D1100">
            <v>23380</v>
          </cell>
          <cell r="F1100">
            <v>4.5469999999999997</v>
          </cell>
          <cell r="G1100">
            <v>20</v>
          </cell>
          <cell r="H1100">
            <v>20</v>
          </cell>
          <cell r="I1100">
            <v>0</v>
          </cell>
          <cell r="J1100">
            <v>90.61</v>
          </cell>
          <cell r="K1100">
            <v>0</v>
          </cell>
          <cell r="L1100">
            <v>19849.829999999998</v>
          </cell>
        </row>
        <row r="1101">
          <cell r="D1101">
            <v>23400</v>
          </cell>
          <cell r="F1101">
            <v>4.2329999999999997</v>
          </cell>
          <cell r="G1101">
            <v>20</v>
          </cell>
          <cell r="H1101">
            <v>20</v>
          </cell>
          <cell r="I1101">
            <v>0</v>
          </cell>
          <cell r="J1101">
            <v>87.8</v>
          </cell>
          <cell r="K1101">
            <v>0</v>
          </cell>
          <cell r="L1101">
            <v>19937.629999999997</v>
          </cell>
        </row>
        <row r="1102">
          <cell r="D1102">
            <v>23420</v>
          </cell>
          <cell r="F1102">
            <v>4.7830000000000004</v>
          </cell>
          <cell r="G1102">
            <v>20</v>
          </cell>
          <cell r="H1102">
            <v>20</v>
          </cell>
          <cell r="I1102">
            <v>0</v>
          </cell>
          <cell r="J1102">
            <v>90.16</v>
          </cell>
          <cell r="K1102">
            <v>0</v>
          </cell>
          <cell r="L1102">
            <v>20027.789999999997</v>
          </cell>
        </row>
        <row r="1103">
          <cell r="D1103">
            <v>23440</v>
          </cell>
          <cell r="F1103">
            <v>4.4669999999999996</v>
          </cell>
          <cell r="G1103">
            <v>20</v>
          </cell>
          <cell r="H1103">
            <v>20</v>
          </cell>
          <cell r="I1103">
            <v>0</v>
          </cell>
          <cell r="J1103">
            <v>92.5</v>
          </cell>
          <cell r="K1103">
            <v>0</v>
          </cell>
          <cell r="L1103">
            <v>20120.289999999997</v>
          </cell>
        </row>
        <row r="1104">
          <cell r="D1104">
            <v>23460</v>
          </cell>
          <cell r="F1104">
            <v>4.0049999999999999</v>
          </cell>
          <cell r="G1104">
            <v>20</v>
          </cell>
          <cell r="H1104">
            <v>20</v>
          </cell>
          <cell r="I1104">
            <v>0</v>
          </cell>
          <cell r="J1104">
            <v>84.72</v>
          </cell>
          <cell r="K1104">
            <v>0</v>
          </cell>
          <cell r="L1104">
            <v>20205.009999999998</v>
          </cell>
        </row>
        <row r="1105">
          <cell r="D1105">
            <v>23480</v>
          </cell>
          <cell r="F1105">
            <v>4.1740000000000004</v>
          </cell>
          <cell r="G1105">
            <v>20</v>
          </cell>
          <cell r="H1105">
            <v>20</v>
          </cell>
          <cell r="I1105">
            <v>0</v>
          </cell>
          <cell r="J1105">
            <v>81.790000000000006</v>
          </cell>
          <cell r="K1105">
            <v>0</v>
          </cell>
          <cell r="L1105">
            <v>20286.8</v>
          </cell>
        </row>
        <row r="1106">
          <cell r="D1106">
            <v>23500</v>
          </cell>
          <cell r="F1106">
            <v>4.0229999999999997</v>
          </cell>
          <cell r="G1106">
            <v>20</v>
          </cell>
          <cell r="H1106">
            <v>20</v>
          </cell>
          <cell r="I1106">
            <v>0</v>
          </cell>
          <cell r="J1106">
            <v>81.97</v>
          </cell>
          <cell r="K1106">
            <v>0</v>
          </cell>
          <cell r="L1106">
            <v>20368.77</v>
          </cell>
        </row>
        <row r="1107">
          <cell r="D1107">
            <v>23520</v>
          </cell>
          <cell r="F1107">
            <v>3.8119999999999998</v>
          </cell>
          <cell r="G1107">
            <v>20</v>
          </cell>
          <cell r="H1107">
            <v>20</v>
          </cell>
          <cell r="I1107">
            <v>0</v>
          </cell>
          <cell r="J1107">
            <v>78.349999999999994</v>
          </cell>
          <cell r="K1107">
            <v>0</v>
          </cell>
          <cell r="L1107">
            <v>20447.12</v>
          </cell>
        </row>
        <row r="1108">
          <cell r="J1108">
            <v>0</v>
          </cell>
        </row>
        <row r="1110">
          <cell r="D1110">
            <v>23540</v>
          </cell>
          <cell r="F1110">
            <v>4.3470000000000004</v>
          </cell>
          <cell r="G1110">
            <v>20</v>
          </cell>
          <cell r="H1110">
            <v>20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</row>
        <row r="1111">
          <cell r="D1111">
            <v>23560</v>
          </cell>
          <cell r="F1111">
            <v>6.9279999999999999</v>
          </cell>
          <cell r="G1111">
            <v>20</v>
          </cell>
          <cell r="H1111">
            <v>20</v>
          </cell>
          <cell r="I1111">
            <v>0</v>
          </cell>
          <cell r="J1111">
            <v>112.75</v>
          </cell>
          <cell r="K1111">
            <v>0</v>
          </cell>
          <cell r="L1111">
            <v>112.75</v>
          </cell>
        </row>
        <row r="1112">
          <cell r="D1112">
            <v>23580</v>
          </cell>
          <cell r="F1112">
            <v>8.6340000000000003</v>
          </cell>
          <cell r="G1112">
            <v>20</v>
          </cell>
          <cell r="H1112">
            <v>20</v>
          </cell>
          <cell r="I1112">
            <v>0</v>
          </cell>
          <cell r="J1112">
            <v>155.62</v>
          </cell>
          <cell r="K1112">
            <v>0</v>
          </cell>
          <cell r="L1112">
            <v>268.37</v>
          </cell>
        </row>
        <row r="1113">
          <cell r="D1113">
            <v>23600</v>
          </cell>
          <cell r="F1113">
            <v>5.8179999999999996</v>
          </cell>
          <cell r="G1113">
            <v>20</v>
          </cell>
          <cell r="H1113">
            <v>20</v>
          </cell>
          <cell r="I1113">
            <v>0</v>
          </cell>
          <cell r="J1113">
            <v>144.52000000000001</v>
          </cell>
          <cell r="K1113">
            <v>0</v>
          </cell>
          <cell r="L1113">
            <v>412.89</v>
          </cell>
        </row>
        <row r="1114">
          <cell r="D1114">
            <v>23620</v>
          </cell>
          <cell r="F1114">
            <v>3.0419999999999998</v>
          </cell>
          <cell r="G1114">
            <v>20</v>
          </cell>
          <cell r="H1114">
            <v>20</v>
          </cell>
          <cell r="I1114">
            <v>0</v>
          </cell>
          <cell r="J1114">
            <v>88.6</v>
          </cell>
          <cell r="K1114">
            <v>0</v>
          </cell>
          <cell r="L1114">
            <v>501.49</v>
          </cell>
        </row>
        <row r="1115">
          <cell r="D1115">
            <v>23640</v>
          </cell>
          <cell r="F1115">
            <v>11.88</v>
          </cell>
          <cell r="G1115">
            <v>20</v>
          </cell>
          <cell r="H1115">
            <v>20</v>
          </cell>
          <cell r="I1115">
            <v>0</v>
          </cell>
          <cell r="J1115">
            <v>149.22</v>
          </cell>
          <cell r="K1115">
            <v>0</v>
          </cell>
          <cell r="L1115">
            <v>650.71</v>
          </cell>
        </row>
        <row r="1116">
          <cell r="D1116">
            <v>23660</v>
          </cell>
          <cell r="F1116">
            <v>11.515000000000001</v>
          </cell>
          <cell r="G1116">
            <v>20</v>
          </cell>
          <cell r="H1116">
            <v>20</v>
          </cell>
          <cell r="I1116">
            <v>0</v>
          </cell>
          <cell r="J1116">
            <v>233.95</v>
          </cell>
          <cell r="K1116">
            <v>0</v>
          </cell>
          <cell r="L1116">
            <v>884.66000000000008</v>
          </cell>
        </row>
        <row r="1117">
          <cell r="D1117">
            <v>23680</v>
          </cell>
          <cell r="F1117">
            <v>10.121</v>
          </cell>
          <cell r="G1117">
            <v>20</v>
          </cell>
          <cell r="H1117">
            <v>20</v>
          </cell>
          <cell r="I1117">
            <v>0</v>
          </cell>
          <cell r="J1117">
            <v>216.36</v>
          </cell>
          <cell r="K1117">
            <v>0</v>
          </cell>
          <cell r="L1117">
            <v>1101.02</v>
          </cell>
        </row>
        <row r="1118">
          <cell r="D1118">
            <v>23700</v>
          </cell>
          <cell r="F1118">
            <v>10.43</v>
          </cell>
          <cell r="G1118">
            <v>20</v>
          </cell>
          <cell r="H1118">
            <v>20</v>
          </cell>
          <cell r="I1118">
            <v>0</v>
          </cell>
          <cell r="J1118">
            <v>205.51</v>
          </cell>
          <cell r="K1118">
            <v>0</v>
          </cell>
          <cell r="L1118">
            <v>1306.53</v>
          </cell>
        </row>
        <row r="1119">
          <cell r="D1119">
            <v>23720</v>
          </cell>
          <cell r="F1119">
            <v>6.9279999999999999</v>
          </cell>
          <cell r="G1119">
            <v>20</v>
          </cell>
          <cell r="H1119">
            <v>20</v>
          </cell>
          <cell r="I1119">
            <v>0</v>
          </cell>
          <cell r="J1119">
            <v>173.58</v>
          </cell>
          <cell r="K1119">
            <v>0</v>
          </cell>
          <cell r="L1119">
            <v>1480.11</v>
          </cell>
        </row>
        <row r="1120">
          <cell r="D1120">
            <v>23740</v>
          </cell>
          <cell r="F1120">
            <v>6.6340000000000003</v>
          </cell>
          <cell r="G1120">
            <v>20</v>
          </cell>
          <cell r="H1120">
            <v>20</v>
          </cell>
          <cell r="I1120">
            <v>0</v>
          </cell>
          <cell r="J1120">
            <v>135.62</v>
          </cell>
          <cell r="K1120">
            <v>0</v>
          </cell>
          <cell r="L1120">
            <v>1615.73</v>
          </cell>
        </row>
        <row r="1121">
          <cell r="D1121">
            <v>23760</v>
          </cell>
          <cell r="F1121">
            <v>10.209</v>
          </cell>
          <cell r="G1121">
            <v>20</v>
          </cell>
          <cell r="H1121">
            <v>20</v>
          </cell>
          <cell r="I1121">
            <v>0</v>
          </cell>
          <cell r="J1121">
            <v>168.43</v>
          </cell>
          <cell r="K1121">
            <v>0</v>
          </cell>
          <cell r="L1121">
            <v>1784.16</v>
          </cell>
        </row>
        <row r="1122">
          <cell r="D1122">
            <v>23780</v>
          </cell>
          <cell r="F1122">
            <v>12.493</v>
          </cell>
          <cell r="G1122">
            <v>20</v>
          </cell>
          <cell r="H1122">
            <v>20</v>
          </cell>
          <cell r="I1122">
            <v>0</v>
          </cell>
          <cell r="J1122">
            <v>227.02</v>
          </cell>
          <cell r="K1122">
            <v>0</v>
          </cell>
          <cell r="L1122">
            <v>2011.18</v>
          </cell>
        </row>
        <row r="1123">
          <cell r="D1123">
            <v>23800</v>
          </cell>
          <cell r="F1123">
            <v>14.023</v>
          </cell>
          <cell r="G1123">
            <v>20</v>
          </cell>
          <cell r="H1123">
            <v>20</v>
          </cell>
          <cell r="I1123">
            <v>0</v>
          </cell>
          <cell r="J1123">
            <v>265.16000000000003</v>
          </cell>
          <cell r="K1123">
            <v>0</v>
          </cell>
          <cell r="L1123">
            <v>2276.34</v>
          </cell>
        </row>
        <row r="1124">
          <cell r="D1124">
            <v>23820</v>
          </cell>
          <cell r="F1124">
            <v>12.000999999999999</v>
          </cell>
          <cell r="G1124">
            <v>20</v>
          </cell>
          <cell r="H1124">
            <v>20</v>
          </cell>
          <cell r="I1124">
            <v>0</v>
          </cell>
          <cell r="J1124">
            <v>260.24</v>
          </cell>
          <cell r="K1124">
            <v>0</v>
          </cell>
          <cell r="L1124">
            <v>2536.58</v>
          </cell>
        </row>
        <row r="1125">
          <cell r="D1125">
            <v>23840</v>
          </cell>
          <cell r="F1125">
            <v>12.162000000000001</v>
          </cell>
          <cell r="G1125">
            <v>20</v>
          </cell>
          <cell r="H1125">
            <v>20</v>
          </cell>
          <cell r="I1125">
            <v>0</v>
          </cell>
          <cell r="J1125">
            <v>241.63</v>
          </cell>
          <cell r="K1125">
            <v>0</v>
          </cell>
          <cell r="L1125">
            <v>2778.21</v>
          </cell>
        </row>
        <row r="1126">
          <cell r="D1126">
            <v>23860</v>
          </cell>
          <cell r="F1126">
            <v>11.189</v>
          </cell>
          <cell r="G1126">
            <v>20</v>
          </cell>
          <cell r="H1126">
            <v>20</v>
          </cell>
          <cell r="I1126">
            <v>0</v>
          </cell>
          <cell r="J1126">
            <v>233.51</v>
          </cell>
          <cell r="K1126">
            <v>0</v>
          </cell>
          <cell r="L1126">
            <v>3011.7200000000003</v>
          </cell>
        </row>
        <row r="1127">
          <cell r="D1127">
            <v>23880</v>
          </cell>
          <cell r="F1127">
            <v>11.75</v>
          </cell>
          <cell r="G1127">
            <v>20</v>
          </cell>
          <cell r="H1127">
            <v>20</v>
          </cell>
          <cell r="I1127">
            <v>0</v>
          </cell>
          <cell r="J1127">
            <v>229.39</v>
          </cell>
          <cell r="K1127">
            <v>0</v>
          </cell>
          <cell r="L1127">
            <v>3241.11</v>
          </cell>
        </row>
        <row r="1128">
          <cell r="D1128">
            <v>23900</v>
          </cell>
          <cell r="F1128">
            <v>6.8179999999999996</v>
          </cell>
          <cell r="G1128">
            <v>20</v>
          </cell>
          <cell r="H1128">
            <v>20</v>
          </cell>
          <cell r="I1128">
            <v>0</v>
          </cell>
          <cell r="J1128">
            <v>185.68</v>
          </cell>
          <cell r="K1128">
            <v>0</v>
          </cell>
          <cell r="L1128">
            <v>3426.79</v>
          </cell>
        </row>
        <row r="1129">
          <cell r="D1129">
            <v>23920</v>
          </cell>
          <cell r="F1129">
            <v>10.78</v>
          </cell>
          <cell r="G1129">
            <v>20</v>
          </cell>
          <cell r="H1129">
            <v>20</v>
          </cell>
          <cell r="I1129">
            <v>0</v>
          </cell>
          <cell r="J1129">
            <v>175.98</v>
          </cell>
          <cell r="K1129">
            <v>0</v>
          </cell>
          <cell r="L1129">
            <v>3602.77</v>
          </cell>
        </row>
        <row r="1130">
          <cell r="D1130">
            <v>23940</v>
          </cell>
          <cell r="F1130">
            <v>10.818</v>
          </cell>
          <cell r="G1130">
            <v>20</v>
          </cell>
          <cell r="H1130">
            <v>20</v>
          </cell>
          <cell r="I1130">
            <v>0</v>
          </cell>
          <cell r="J1130">
            <v>215.98</v>
          </cell>
          <cell r="K1130">
            <v>0</v>
          </cell>
          <cell r="L1130">
            <v>3818.75</v>
          </cell>
        </row>
        <row r="1131">
          <cell r="D1131">
            <v>23960</v>
          </cell>
          <cell r="F1131">
            <v>12.406000000000001</v>
          </cell>
          <cell r="G1131">
            <v>20</v>
          </cell>
          <cell r="H1131">
            <v>20</v>
          </cell>
          <cell r="I1131">
            <v>0</v>
          </cell>
          <cell r="J1131">
            <v>232.24</v>
          </cell>
          <cell r="K1131">
            <v>0</v>
          </cell>
          <cell r="L1131">
            <v>4050.99</v>
          </cell>
        </row>
        <row r="1132">
          <cell r="D1132">
            <v>23980</v>
          </cell>
          <cell r="F1132">
            <v>14.583</v>
          </cell>
          <cell r="G1132">
            <v>20</v>
          </cell>
          <cell r="H1132">
            <v>20</v>
          </cell>
          <cell r="I1132">
            <v>0</v>
          </cell>
          <cell r="J1132">
            <v>269.89</v>
          </cell>
          <cell r="K1132">
            <v>0</v>
          </cell>
          <cell r="L1132">
            <v>4320.88</v>
          </cell>
        </row>
        <row r="1133">
          <cell r="D1133">
            <v>24000</v>
          </cell>
          <cell r="F1133">
            <v>16.138000000000002</v>
          </cell>
          <cell r="G1133">
            <v>20</v>
          </cell>
          <cell r="H1133">
            <v>20</v>
          </cell>
          <cell r="I1133">
            <v>0</v>
          </cell>
          <cell r="J1133">
            <v>307.20999999999998</v>
          </cell>
          <cell r="K1133">
            <v>0</v>
          </cell>
          <cell r="L1133">
            <v>4628.09</v>
          </cell>
        </row>
        <row r="1134">
          <cell r="D1134">
            <v>24020</v>
          </cell>
          <cell r="F1134">
            <v>16.655000000000001</v>
          </cell>
          <cell r="G1134">
            <v>20</v>
          </cell>
          <cell r="H1134">
            <v>20</v>
          </cell>
          <cell r="I1134">
            <v>0</v>
          </cell>
          <cell r="J1134">
            <v>327.93</v>
          </cell>
          <cell r="K1134">
            <v>0</v>
          </cell>
          <cell r="L1134">
            <v>4956.0200000000004</v>
          </cell>
        </row>
        <row r="1135">
          <cell r="D1135">
            <v>24040</v>
          </cell>
          <cell r="F1135">
            <v>17.050999999999998</v>
          </cell>
          <cell r="G1135">
            <v>20</v>
          </cell>
          <cell r="H1135">
            <v>20</v>
          </cell>
          <cell r="I1135">
            <v>0</v>
          </cell>
          <cell r="J1135">
            <v>337.06</v>
          </cell>
          <cell r="K1135">
            <v>0</v>
          </cell>
          <cell r="L1135">
            <v>5293.0800000000008</v>
          </cell>
        </row>
        <row r="1136">
          <cell r="D1136">
            <v>24060</v>
          </cell>
          <cell r="F1136">
            <v>17.202000000000002</v>
          </cell>
          <cell r="G1136">
            <v>20</v>
          </cell>
          <cell r="H1136">
            <v>20</v>
          </cell>
          <cell r="I1136">
            <v>0</v>
          </cell>
          <cell r="J1136">
            <v>342.53</v>
          </cell>
          <cell r="K1136">
            <v>0</v>
          </cell>
          <cell r="L1136">
            <v>5635.6100000000006</v>
          </cell>
        </row>
        <row r="1137">
          <cell r="D1137">
            <v>24080</v>
          </cell>
          <cell r="F1137">
            <v>13.521000000000001</v>
          </cell>
          <cell r="G1137">
            <v>20</v>
          </cell>
          <cell r="H1137">
            <v>20</v>
          </cell>
          <cell r="I1137">
            <v>0</v>
          </cell>
          <cell r="J1137">
            <v>307.23</v>
          </cell>
          <cell r="K1137">
            <v>0</v>
          </cell>
          <cell r="L1137">
            <v>5942.84</v>
          </cell>
        </row>
        <row r="1138">
          <cell r="D1138">
            <v>24100</v>
          </cell>
          <cell r="F1138">
            <v>13.196999999999999</v>
          </cell>
          <cell r="G1138">
            <v>20</v>
          </cell>
          <cell r="H1138">
            <v>20</v>
          </cell>
          <cell r="I1138">
            <v>0</v>
          </cell>
          <cell r="J1138">
            <v>267.18</v>
          </cell>
          <cell r="K1138">
            <v>0</v>
          </cell>
          <cell r="L1138">
            <v>6210.02</v>
          </cell>
        </row>
        <row r="1139">
          <cell r="D1139">
            <v>24120</v>
          </cell>
          <cell r="F1139">
            <v>18.943000000000001</v>
          </cell>
          <cell r="G1139">
            <v>20</v>
          </cell>
          <cell r="H1139">
            <v>20</v>
          </cell>
          <cell r="I1139">
            <v>0</v>
          </cell>
          <cell r="J1139">
            <v>321.39999999999998</v>
          </cell>
          <cell r="K1139">
            <v>0</v>
          </cell>
          <cell r="L1139">
            <v>6531.42</v>
          </cell>
        </row>
        <row r="1140">
          <cell r="D1140">
            <v>24140</v>
          </cell>
          <cell r="F1140">
            <v>18.420999999999999</v>
          </cell>
          <cell r="G1140">
            <v>20</v>
          </cell>
          <cell r="H1140">
            <v>20</v>
          </cell>
          <cell r="I1140">
            <v>0</v>
          </cell>
          <cell r="J1140">
            <v>373.64</v>
          </cell>
          <cell r="K1140">
            <v>0</v>
          </cell>
          <cell r="L1140">
            <v>6905.06</v>
          </cell>
        </row>
        <row r="1141">
          <cell r="D1141">
            <v>24160</v>
          </cell>
          <cell r="F1141">
            <v>18.367999999999999</v>
          </cell>
          <cell r="G1141">
            <v>20</v>
          </cell>
          <cell r="H1141">
            <v>20</v>
          </cell>
          <cell r="I1141">
            <v>0</v>
          </cell>
          <cell r="J1141">
            <v>367.89</v>
          </cell>
          <cell r="K1141">
            <v>0</v>
          </cell>
          <cell r="L1141">
            <v>7272.9500000000007</v>
          </cell>
        </row>
        <row r="1142">
          <cell r="D1142">
            <v>24180</v>
          </cell>
          <cell r="F1142">
            <v>17.350000000000001</v>
          </cell>
          <cell r="G1142">
            <v>20</v>
          </cell>
          <cell r="H1142">
            <v>20</v>
          </cell>
          <cell r="I1142">
            <v>0</v>
          </cell>
          <cell r="J1142">
            <v>357.18</v>
          </cell>
          <cell r="K1142">
            <v>0</v>
          </cell>
          <cell r="L1142">
            <v>7630.130000000001</v>
          </cell>
        </row>
        <row r="1143">
          <cell r="D1143">
            <v>24200</v>
          </cell>
          <cell r="F1143">
            <v>16.54</v>
          </cell>
          <cell r="G1143">
            <v>20</v>
          </cell>
          <cell r="H1143">
            <v>20</v>
          </cell>
          <cell r="I1143">
            <v>0</v>
          </cell>
          <cell r="J1143">
            <v>338.9</v>
          </cell>
          <cell r="K1143">
            <v>0</v>
          </cell>
          <cell r="L1143">
            <v>7969.0300000000007</v>
          </cell>
        </row>
        <row r="1144">
          <cell r="D1144">
            <v>24220</v>
          </cell>
          <cell r="F1144">
            <v>14.32</v>
          </cell>
          <cell r="G1144">
            <v>20</v>
          </cell>
          <cell r="H1144">
            <v>20</v>
          </cell>
          <cell r="I1144">
            <v>0</v>
          </cell>
          <cell r="J1144">
            <v>308.60000000000002</v>
          </cell>
          <cell r="K1144">
            <v>0</v>
          </cell>
          <cell r="L1144">
            <v>8277.630000000001</v>
          </cell>
        </row>
        <row r="1145">
          <cell r="D1145">
            <v>24240</v>
          </cell>
          <cell r="F1145">
            <v>13.69</v>
          </cell>
          <cell r="G1145">
            <v>20</v>
          </cell>
          <cell r="H1145">
            <v>20</v>
          </cell>
          <cell r="I1145">
            <v>0</v>
          </cell>
          <cell r="J1145">
            <v>280.10000000000002</v>
          </cell>
          <cell r="K1145">
            <v>0</v>
          </cell>
          <cell r="L1145">
            <v>8557.7300000000014</v>
          </cell>
        </row>
        <row r="1146">
          <cell r="D1146">
            <v>24260</v>
          </cell>
          <cell r="F1146">
            <v>12.355</v>
          </cell>
          <cell r="G1146">
            <v>20</v>
          </cell>
          <cell r="H1146">
            <v>20</v>
          </cell>
          <cell r="I1146">
            <v>0</v>
          </cell>
          <cell r="J1146">
            <v>260.45</v>
          </cell>
          <cell r="K1146">
            <v>0</v>
          </cell>
          <cell r="L1146">
            <v>8818.1800000000021</v>
          </cell>
        </row>
        <row r="1147">
          <cell r="D1147">
            <v>24280</v>
          </cell>
          <cell r="F1147">
            <v>11.518000000000001</v>
          </cell>
          <cell r="G1147">
            <v>20</v>
          </cell>
          <cell r="H1147">
            <v>20</v>
          </cell>
          <cell r="I1147">
            <v>0</v>
          </cell>
          <cell r="J1147">
            <v>238.73</v>
          </cell>
          <cell r="K1147">
            <v>0</v>
          </cell>
          <cell r="L1147">
            <v>9056.9100000000017</v>
          </cell>
        </row>
        <row r="1148">
          <cell r="D1148">
            <v>24300</v>
          </cell>
          <cell r="F1148">
            <v>9.5090000000000003</v>
          </cell>
          <cell r="G1148">
            <v>20</v>
          </cell>
          <cell r="H1148">
            <v>20</v>
          </cell>
          <cell r="I1148">
            <v>0</v>
          </cell>
          <cell r="J1148">
            <v>210.27</v>
          </cell>
          <cell r="K1148">
            <v>0</v>
          </cell>
          <cell r="L1148">
            <v>9267.1800000000021</v>
          </cell>
        </row>
        <row r="1149">
          <cell r="D1149">
            <v>24320</v>
          </cell>
          <cell r="F1149">
            <v>10.824</v>
          </cell>
          <cell r="G1149">
            <v>20</v>
          </cell>
          <cell r="H1149">
            <v>20</v>
          </cell>
          <cell r="I1149">
            <v>0</v>
          </cell>
          <cell r="J1149">
            <v>203.33</v>
          </cell>
          <cell r="K1149">
            <v>0</v>
          </cell>
          <cell r="L1149">
            <v>9470.510000000002</v>
          </cell>
        </row>
        <row r="1150">
          <cell r="D1150">
            <v>24340</v>
          </cell>
          <cell r="F1150">
            <v>11.657999999999999</v>
          </cell>
          <cell r="G1150">
            <v>20</v>
          </cell>
          <cell r="H1150">
            <v>20</v>
          </cell>
          <cell r="I1150">
            <v>0</v>
          </cell>
          <cell r="J1150">
            <v>224.82</v>
          </cell>
          <cell r="K1150">
            <v>0</v>
          </cell>
          <cell r="L1150">
            <v>9695.3300000000017</v>
          </cell>
        </row>
        <row r="1151">
          <cell r="D1151">
            <v>24360</v>
          </cell>
          <cell r="F1151">
            <v>5.7469999999999999</v>
          </cell>
          <cell r="G1151">
            <v>20</v>
          </cell>
          <cell r="H1151">
            <v>20</v>
          </cell>
          <cell r="I1151">
            <v>0</v>
          </cell>
          <cell r="J1151">
            <v>174.05</v>
          </cell>
          <cell r="K1151">
            <v>0</v>
          </cell>
          <cell r="L1151">
            <v>9869.380000000001</v>
          </cell>
        </row>
        <row r="1152">
          <cell r="D1152">
            <v>24380</v>
          </cell>
          <cell r="F1152">
            <v>10.637</v>
          </cell>
          <cell r="G1152">
            <v>20</v>
          </cell>
          <cell r="H1152">
            <v>20</v>
          </cell>
          <cell r="I1152">
            <v>0</v>
          </cell>
          <cell r="J1152">
            <v>163.84</v>
          </cell>
          <cell r="K1152">
            <v>0</v>
          </cell>
          <cell r="L1152">
            <v>10033.220000000001</v>
          </cell>
        </row>
        <row r="1153">
          <cell r="D1153">
            <v>24400</v>
          </cell>
          <cell r="F1153">
            <v>10.247</v>
          </cell>
          <cell r="G1153">
            <v>20</v>
          </cell>
          <cell r="H1153">
            <v>20</v>
          </cell>
          <cell r="I1153">
            <v>0</v>
          </cell>
          <cell r="J1153">
            <v>208.84</v>
          </cell>
          <cell r="K1153">
            <v>0</v>
          </cell>
          <cell r="L1153">
            <v>10242.060000000001</v>
          </cell>
        </row>
        <row r="1154">
          <cell r="D1154">
            <v>24420</v>
          </cell>
          <cell r="F1154">
            <v>9.9939999999999998</v>
          </cell>
          <cell r="G1154">
            <v>20</v>
          </cell>
          <cell r="H1154">
            <v>20</v>
          </cell>
          <cell r="I1154">
            <v>0</v>
          </cell>
          <cell r="J1154">
            <v>202.41</v>
          </cell>
          <cell r="K1154">
            <v>0</v>
          </cell>
          <cell r="L1154">
            <v>10444.470000000001</v>
          </cell>
        </row>
        <row r="1155">
          <cell r="D1155">
            <v>24440</v>
          </cell>
          <cell r="F1155">
            <v>10.347</v>
          </cell>
          <cell r="G1155">
            <v>20</v>
          </cell>
          <cell r="H1155">
            <v>20</v>
          </cell>
          <cell r="I1155">
            <v>0</v>
          </cell>
          <cell r="J1155">
            <v>203.41</v>
          </cell>
          <cell r="K1155">
            <v>0</v>
          </cell>
          <cell r="L1155">
            <v>10647.880000000001</v>
          </cell>
        </row>
        <row r="1156">
          <cell r="D1156">
            <v>24460</v>
          </cell>
          <cell r="F1156">
            <v>11.122</v>
          </cell>
          <cell r="G1156">
            <v>20</v>
          </cell>
          <cell r="H1156">
            <v>20</v>
          </cell>
          <cell r="I1156">
            <v>0</v>
          </cell>
          <cell r="J1156">
            <v>214.69</v>
          </cell>
          <cell r="K1156">
            <v>0</v>
          </cell>
          <cell r="L1156">
            <v>10862.570000000002</v>
          </cell>
        </row>
        <row r="1157">
          <cell r="D1157">
            <v>24480</v>
          </cell>
          <cell r="F1157">
            <v>10.773999999999999</v>
          </cell>
          <cell r="G1157">
            <v>20</v>
          </cell>
          <cell r="H1157">
            <v>20</v>
          </cell>
          <cell r="I1157">
            <v>0</v>
          </cell>
          <cell r="J1157">
            <v>218.96</v>
          </cell>
          <cell r="K1157">
            <v>0</v>
          </cell>
          <cell r="L1157">
            <v>11081.53</v>
          </cell>
        </row>
        <row r="1158">
          <cell r="D1158">
            <v>24500</v>
          </cell>
          <cell r="F1158">
            <v>10.944000000000001</v>
          </cell>
          <cell r="G1158">
            <v>20</v>
          </cell>
          <cell r="H1158">
            <v>20</v>
          </cell>
          <cell r="I1158">
            <v>0</v>
          </cell>
          <cell r="J1158">
            <v>217.18</v>
          </cell>
          <cell r="K1158">
            <v>0</v>
          </cell>
          <cell r="L1158">
            <v>11298.710000000001</v>
          </cell>
        </row>
        <row r="1159">
          <cell r="D1159">
            <v>24520</v>
          </cell>
          <cell r="F1159">
            <v>12.028</v>
          </cell>
          <cell r="G1159">
            <v>20</v>
          </cell>
          <cell r="H1159">
            <v>20</v>
          </cell>
          <cell r="I1159">
            <v>0</v>
          </cell>
          <cell r="J1159">
            <v>229.72</v>
          </cell>
          <cell r="K1159">
            <v>0</v>
          </cell>
          <cell r="L1159">
            <v>11528.43</v>
          </cell>
        </row>
        <row r="1160">
          <cell r="D1160">
            <v>24540</v>
          </cell>
          <cell r="F1160">
            <v>9.9380000000000006</v>
          </cell>
          <cell r="G1160">
            <v>20</v>
          </cell>
          <cell r="H1160">
            <v>20</v>
          </cell>
          <cell r="I1160">
            <v>0</v>
          </cell>
          <cell r="J1160">
            <v>219.66</v>
          </cell>
          <cell r="K1160">
            <v>0</v>
          </cell>
          <cell r="L1160">
            <v>11748.09</v>
          </cell>
        </row>
        <row r="1161">
          <cell r="D1161">
            <v>24560</v>
          </cell>
          <cell r="F1161">
            <v>10.074999999999999</v>
          </cell>
          <cell r="G1161">
            <v>20</v>
          </cell>
          <cell r="H1161">
            <v>20</v>
          </cell>
          <cell r="I1161">
            <v>0</v>
          </cell>
          <cell r="J1161">
            <v>200.13</v>
          </cell>
          <cell r="K1161">
            <v>0</v>
          </cell>
          <cell r="L1161">
            <v>11948.22</v>
          </cell>
        </row>
        <row r="1162">
          <cell r="D1162">
            <v>24580</v>
          </cell>
          <cell r="F1162">
            <v>10.984</v>
          </cell>
          <cell r="G1162">
            <v>20</v>
          </cell>
          <cell r="H1162">
            <v>20</v>
          </cell>
          <cell r="I1162">
            <v>0</v>
          </cell>
          <cell r="J1162">
            <v>210.59</v>
          </cell>
          <cell r="K1162">
            <v>0</v>
          </cell>
          <cell r="L1162">
            <v>12158.81</v>
          </cell>
        </row>
        <row r="1163">
          <cell r="D1163">
            <v>24600</v>
          </cell>
          <cell r="F1163">
            <v>12.22</v>
          </cell>
          <cell r="G1163">
            <v>20</v>
          </cell>
          <cell r="H1163">
            <v>20</v>
          </cell>
          <cell r="I1163">
            <v>0</v>
          </cell>
          <cell r="J1163">
            <v>232.04</v>
          </cell>
          <cell r="K1163">
            <v>0</v>
          </cell>
          <cell r="L1163">
            <v>12390.85</v>
          </cell>
        </row>
        <row r="1164">
          <cell r="D1164">
            <v>24620</v>
          </cell>
          <cell r="F1164">
            <v>12.382</v>
          </cell>
          <cell r="G1164">
            <v>20</v>
          </cell>
          <cell r="H1164">
            <v>20</v>
          </cell>
          <cell r="I1164">
            <v>0</v>
          </cell>
          <cell r="J1164">
            <v>246.02</v>
          </cell>
          <cell r="K1164">
            <v>0</v>
          </cell>
          <cell r="L1164">
            <v>12636.87</v>
          </cell>
        </row>
        <row r="1165">
          <cell r="D1165">
            <v>24640</v>
          </cell>
          <cell r="F1165">
            <v>12.24</v>
          </cell>
          <cell r="G1165">
            <v>20</v>
          </cell>
          <cell r="H1165">
            <v>20</v>
          </cell>
          <cell r="I1165">
            <v>0</v>
          </cell>
          <cell r="J1165">
            <v>246.22</v>
          </cell>
          <cell r="K1165">
            <v>0</v>
          </cell>
          <cell r="L1165">
            <v>12883.09</v>
          </cell>
        </row>
        <row r="1166">
          <cell r="D1166">
            <v>24660</v>
          </cell>
          <cell r="F1166">
            <v>13.061999999999999</v>
          </cell>
          <cell r="G1166">
            <v>20</v>
          </cell>
          <cell r="H1166">
            <v>20</v>
          </cell>
          <cell r="I1166">
            <v>0</v>
          </cell>
          <cell r="J1166">
            <v>253.02</v>
          </cell>
          <cell r="K1166">
            <v>0</v>
          </cell>
          <cell r="L1166">
            <v>13136.11</v>
          </cell>
        </row>
        <row r="1167">
          <cell r="D1167">
            <v>24680</v>
          </cell>
          <cell r="F1167">
            <v>13.035</v>
          </cell>
          <cell r="G1167">
            <v>20</v>
          </cell>
          <cell r="H1167">
            <v>20</v>
          </cell>
          <cell r="I1167">
            <v>0</v>
          </cell>
          <cell r="J1167">
            <v>260.97000000000003</v>
          </cell>
          <cell r="K1167">
            <v>0</v>
          </cell>
          <cell r="L1167">
            <v>13397.08</v>
          </cell>
        </row>
        <row r="1168">
          <cell r="D1168">
            <v>24700</v>
          </cell>
          <cell r="F1168">
            <v>8.5790000000000006</v>
          </cell>
          <cell r="G1168">
            <v>20</v>
          </cell>
          <cell r="H1168">
            <v>20</v>
          </cell>
          <cell r="I1168">
            <v>0</v>
          </cell>
          <cell r="J1168">
            <v>216.14</v>
          </cell>
          <cell r="K1168">
            <v>0</v>
          </cell>
          <cell r="L1168">
            <v>13613.22</v>
          </cell>
        </row>
        <row r="1169">
          <cell r="D1169">
            <v>24720</v>
          </cell>
          <cell r="F1169">
            <v>13.997999999999999</v>
          </cell>
          <cell r="G1169">
            <v>20</v>
          </cell>
          <cell r="H1169">
            <v>20</v>
          </cell>
          <cell r="I1169">
            <v>0</v>
          </cell>
          <cell r="J1169">
            <v>225.77</v>
          </cell>
          <cell r="K1169">
            <v>0</v>
          </cell>
          <cell r="L1169">
            <v>13838.99</v>
          </cell>
        </row>
        <row r="1170">
          <cell r="D1170">
            <v>24740</v>
          </cell>
          <cell r="F1170">
            <v>15.76</v>
          </cell>
          <cell r="G1170">
            <v>20</v>
          </cell>
          <cell r="H1170">
            <v>20</v>
          </cell>
          <cell r="I1170">
            <v>0</v>
          </cell>
          <cell r="J1170">
            <v>297.58</v>
          </cell>
          <cell r="K1170">
            <v>0</v>
          </cell>
          <cell r="L1170">
            <v>14136.57</v>
          </cell>
        </row>
        <row r="1171">
          <cell r="D1171">
            <v>24760</v>
          </cell>
          <cell r="F1171">
            <v>13.994999999999999</v>
          </cell>
          <cell r="G1171">
            <v>20</v>
          </cell>
          <cell r="H1171">
            <v>20</v>
          </cell>
          <cell r="I1171">
            <v>0</v>
          </cell>
          <cell r="J1171">
            <v>297.55</v>
          </cell>
          <cell r="K1171">
            <v>0</v>
          </cell>
          <cell r="L1171">
            <v>14434.119999999999</v>
          </cell>
        </row>
        <row r="1172">
          <cell r="D1172">
            <v>24780</v>
          </cell>
          <cell r="F1172">
            <v>12.238</v>
          </cell>
          <cell r="G1172">
            <v>20</v>
          </cell>
          <cell r="H1172">
            <v>20</v>
          </cell>
          <cell r="I1172">
            <v>0</v>
          </cell>
          <cell r="J1172">
            <v>262.33</v>
          </cell>
          <cell r="K1172">
            <v>0</v>
          </cell>
          <cell r="L1172">
            <v>14696.449999999999</v>
          </cell>
        </row>
        <row r="1173">
          <cell r="D1173">
            <v>24800</v>
          </cell>
          <cell r="F1173">
            <v>10.974</v>
          </cell>
          <cell r="G1173">
            <v>20</v>
          </cell>
          <cell r="H1173">
            <v>20</v>
          </cell>
          <cell r="I1173">
            <v>0</v>
          </cell>
          <cell r="J1173">
            <v>232.12</v>
          </cell>
          <cell r="K1173">
            <v>0</v>
          </cell>
          <cell r="L1173">
            <v>14928.57</v>
          </cell>
        </row>
        <row r="1174">
          <cell r="D1174">
            <v>24820</v>
          </cell>
          <cell r="F1174">
            <v>9.6639999999999997</v>
          </cell>
          <cell r="G1174">
            <v>20</v>
          </cell>
          <cell r="H1174">
            <v>20</v>
          </cell>
          <cell r="I1174">
            <v>0</v>
          </cell>
          <cell r="J1174">
            <v>206.38</v>
          </cell>
          <cell r="K1174">
            <v>0</v>
          </cell>
          <cell r="L1174">
            <v>15134.949999999999</v>
          </cell>
        </row>
        <row r="1175">
          <cell r="D1175">
            <v>24840</v>
          </cell>
          <cell r="F1175">
            <v>9.2309999999999999</v>
          </cell>
          <cell r="G1175">
            <v>20</v>
          </cell>
          <cell r="H1175">
            <v>20</v>
          </cell>
          <cell r="I1175">
            <v>0</v>
          </cell>
          <cell r="J1175">
            <v>188.95</v>
          </cell>
          <cell r="K1175">
            <v>0</v>
          </cell>
          <cell r="L1175">
            <v>15323.9</v>
          </cell>
        </row>
        <row r="1176">
          <cell r="D1176">
            <v>24860</v>
          </cell>
          <cell r="F1176">
            <v>11.07</v>
          </cell>
          <cell r="G1176">
            <v>20</v>
          </cell>
          <cell r="H1176">
            <v>20</v>
          </cell>
          <cell r="I1176">
            <v>0</v>
          </cell>
          <cell r="J1176">
            <v>203.01</v>
          </cell>
          <cell r="K1176">
            <v>0</v>
          </cell>
          <cell r="L1176">
            <v>15526.91</v>
          </cell>
        </row>
        <row r="1177">
          <cell r="D1177">
            <v>24880</v>
          </cell>
          <cell r="F1177">
            <v>9.827</v>
          </cell>
          <cell r="G1177">
            <v>20</v>
          </cell>
          <cell r="H1177">
            <v>20</v>
          </cell>
          <cell r="I1177">
            <v>0</v>
          </cell>
          <cell r="J1177">
            <v>208.97</v>
          </cell>
          <cell r="K1177">
            <v>0</v>
          </cell>
          <cell r="L1177">
            <v>15735.88</v>
          </cell>
        </row>
        <row r="1178">
          <cell r="D1178">
            <v>24900</v>
          </cell>
          <cell r="F1178">
            <v>9.4</v>
          </cell>
          <cell r="G1178">
            <v>20</v>
          </cell>
          <cell r="H1178">
            <v>20</v>
          </cell>
          <cell r="I1178">
            <v>0</v>
          </cell>
          <cell r="J1178">
            <v>192.27</v>
          </cell>
          <cell r="K1178">
            <v>0</v>
          </cell>
          <cell r="L1178">
            <v>15928.15</v>
          </cell>
        </row>
        <row r="1179">
          <cell r="D1179">
            <v>24920</v>
          </cell>
          <cell r="F1179">
            <v>8.8360000000000003</v>
          </cell>
          <cell r="G1179">
            <v>20</v>
          </cell>
          <cell r="H1179">
            <v>20</v>
          </cell>
          <cell r="I1179">
            <v>0</v>
          </cell>
          <cell r="J1179">
            <v>182.36</v>
          </cell>
          <cell r="K1179">
            <v>0</v>
          </cell>
          <cell r="L1179">
            <v>16110.51</v>
          </cell>
        </row>
        <row r="1180">
          <cell r="D1180">
            <v>24940</v>
          </cell>
          <cell r="F1180">
            <v>11.678000000000001</v>
          </cell>
          <cell r="G1180">
            <v>20</v>
          </cell>
          <cell r="H1180">
            <v>20</v>
          </cell>
          <cell r="I1180">
            <v>0</v>
          </cell>
          <cell r="J1180">
            <v>205.14</v>
          </cell>
          <cell r="K1180">
            <v>0</v>
          </cell>
          <cell r="L1180">
            <v>16315.65</v>
          </cell>
        </row>
        <row r="1181">
          <cell r="D1181">
            <v>24960</v>
          </cell>
          <cell r="F1181">
            <v>8.4260000000000002</v>
          </cell>
          <cell r="G1181">
            <v>20</v>
          </cell>
          <cell r="H1181">
            <v>20</v>
          </cell>
          <cell r="I1181">
            <v>0</v>
          </cell>
          <cell r="J1181">
            <v>201.04</v>
          </cell>
          <cell r="K1181">
            <v>0</v>
          </cell>
          <cell r="L1181">
            <v>16516.689999999999</v>
          </cell>
        </row>
        <row r="1182">
          <cell r="D1182">
            <v>24980</v>
          </cell>
          <cell r="F1182">
            <v>8.6850000000000005</v>
          </cell>
          <cell r="G1182">
            <v>20</v>
          </cell>
          <cell r="H1182">
            <v>20</v>
          </cell>
          <cell r="I1182">
            <v>0</v>
          </cell>
          <cell r="J1182">
            <v>171.11</v>
          </cell>
          <cell r="K1182">
            <v>0</v>
          </cell>
          <cell r="L1182">
            <v>16687.8</v>
          </cell>
        </row>
        <row r="1183">
          <cell r="D1183">
            <v>25000</v>
          </cell>
          <cell r="F1183">
            <v>8.5259999999999998</v>
          </cell>
          <cell r="G1183">
            <v>20</v>
          </cell>
          <cell r="H1183">
            <v>20</v>
          </cell>
          <cell r="I1183">
            <v>0</v>
          </cell>
          <cell r="J1183">
            <v>172.11</v>
          </cell>
          <cell r="K1183">
            <v>0</v>
          </cell>
          <cell r="L1183">
            <v>16859.91</v>
          </cell>
        </row>
        <row r="1184">
          <cell r="D1184">
            <v>25020</v>
          </cell>
          <cell r="F1184">
            <v>9.3680000000000003</v>
          </cell>
          <cell r="G1184">
            <v>20</v>
          </cell>
          <cell r="H1184">
            <v>20</v>
          </cell>
          <cell r="I1184">
            <v>0</v>
          </cell>
          <cell r="J1184">
            <v>178.94</v>
          </cell>
          <cell r="K1184">
            <v>0</v>
          </cell>
          <cell r="L1184">
            <v>17038.849999999999</v>
          </cell>
        </row>
        <row r="1185">
          <cell r="D1185">
            <v>25040</v>
          </cell>
          <cell r="F1185">
            <v>9.1310000000000002</v>
          </cell>
          <cell r="G1185">
            <v>20</v>
          </cell>
          <cell r="H1185">
            <v>20</v>
          </cell>
          <cell r="I1185">
            <v>0</v>
          </cell>
          <cell r="J1185">
            <v>184.99</v>
          </cell>
          <cell r="K1185">
            <v>0</v>
          </cell>
          <cell r="L1185">
            <v>17223.84</v>
          </cell>
        </row>
        <row r="1186">
          <cell r="D1186">
            <v>25060</v>
          </cell>
          <cell r="F1186">
            <v>7.6849999999999996</v>
          </cell>
          <cell r="G1186">
            <v>20</v>
          </cell>
          <cell r="H1186">
            <v>20</v>
          </cell>
          <cell r="I1186">
            <v>0</v>
          </cell>
          <cell r="J1186">
            <v>168.16</v>
          </cell>
          <cell r="K1186">
            <v>0</v>
          </cell>
          <cell r="L1186">
            <v>17392</v>
          </cell>
        </row>
        <row r="1187">
          <cell r="D1187">
            <v>25080</v>
          </cell>
          <cell r="F1187">
            <v>8.7270000000000003</v>
          </cell>
          <cell r="G1187">
            <v>20</v>
          </cell>
          <cell r="H1187">
            <v>20</v>
          </cell>
          <cell r="I1187">
            <v>0</v>
          </cell>
          <cell r="J1187">
            <v>164.12</v>
          </cell>
          <cell r="K1187">
            <v>0</v>
          </cell>
          <cell r="L1187">
            <v>17556.12</v>
          </cell>
        </row>
        <row r="1188">
          <cell r="D1188">
            <v>25100</v>
          </cell>
          <cell r="F1188">
            <v>9.6349999999999998</v>
          </cell>
          <cell r="G1188">
            <v>20</v>
          </cell>
          <cell r="H1188">
            <v>20</v>
          </cell>
          <cell r="I1188">
            <v>0</v>
          </cell>
          <cell r="J1188">
            <v>183.62</v>
          </cell>
          <cell r="K1188">
            <v>0</v>
          </cell>
          <cell r="L1188">
            <v>17739.739999999998</v>
          </cell>
        </row>
        <row r="1189">
          <cell r="D1189">
            <v>25120</v>
          </cell>
          <cell r="F1189">
            <v>9.2959999999999994</v>
          </cell>
          <cell r="G1189">
            <v>20</v>
          </cell>
          <cell r="H1189">
            <v>20</v>
          </cell>
          <cell r="I1189">
            <v>0</v>
          </cell>
          <cell r="J1189">
            <v>189.31</v>
          </cell>
          <cell r="K1189">
            <v>0</v>
          </cell>
          <cell r="L1189">
            <v>17929.05</v>
          </cell>
        </row>
        <row r="1190">
          <cell r="D1190">
            <v>25140</v>
          </cell>
          <cell r="F1190">
            <v>5.0570000000000004</v>
          </cell>
          <cell r="G1190">
            <v>20</v>
          </cell>
          <cell r="H1190">
            <v>20</v>
          </cell>
          <cell r="I1190">
            <v>0</v>
          </cell>
          <cell r="J1190">
            <v>143.53</v>
          </cell>
          <cell r="K1190">
            <v>0</v>
          </cell>
          <cell r="L1190">
            <v>18072.579999999998</v>
          </cell>
        </row>
        <row r="1191">
          <cell r="D1191">
            <v>25160</v>
          </cell>
          <cell r="F1191">
            <v>10.438000000000001</v>
          </cell>
          <cell r="G1191">
            <v>20</v>
          </cell>
          <cell r="H1191">
            <v>20</v>
          </cell>
          <cell r="I1191">
            <v>0</v>
          </cell>
          <cell r="J1191">
            <v>154.94999999999999</v>
          </cell>
          <cell r="K1191">
            <v>0</v>
          </cell>
          <cell r="L1191">
            <v>18227.53</v>
          </cell>
        </row>
        <row r="1192">
          <cell r="D1192">
            <v>25180</v>
          </cell>
          <cell r="F1192">
            <v>9.5210000000000008</v>
          </cell>
          <cell r="G1192">
            <v>20</v>
          </cell>
          <cell r="H1192">
            <v>20</v>
          </cell>
          <cell r="I1192">
            <v>0</v>
          </cell>
          <cell r="J1192">
            <v>199.59</v>
          </cell>
          <cell r="K1192">
            <v>0</v>
          </cell>
          <cell r="L1192">
            <v>18427.12</v>
          </cell>
        </row>
        <row r="1193">
          <cell r="D1193">
            <v>25200</v>
          </cell>
          <cell r="F1193">
            <v>9.1519999999999992</v>
          </cell>
          <cell r="G1193">
            <v>20</v>
          </cell>
          <cell r="H1193">
            <v>20</v>
          </cell>
          <cell r="I1193">
            <v>0</v>
          </cell>
          <cell r="J1193">
            <v>186.73</v>
          </cell>
          <cell r="K1193">
            <v>0</v>
          </cell>
          <cell r="L1193">
            <v>18613.849999999999</v>
          </cell>
        </row>
        <row r="1194">
          <cell r="D1194">
            <v>25220</v>
          </cell>
          <cell r="F1194">
            <v>7.94</v>
          </cell>
          <cell r="G1194">
            <v>20</v>
          </cell>
          <cell r="H1194">
            <v>20</v>
          </cell>
          <cell r="I1194">
            <v>0</v>
          </cell>
          <cell r="J1194">
            <v>170.92</v>
          </cell>
          <cell r="K1194">
            <v>0</v>
          </cell>
          <cell r="L1194">
            <v>18784.769999999997</v>
          </cell>
        </row>
        <row r="1195">
          <cell r="D1195">
            <v>25240</v>
          </cell>
          <cell r="F1195">
            <v>8.2929999999999993</v>
          </cell>
          <cell r="G1195">
            <v>20</v>
          </cell>
          <cell r="H1195">
            <v>20</v>
          </cell>
          <cell r="I1195">
            <v>0</v>
          </cell>
          <cell r="J1195">
            <v>162.33000000000001</v>
          </cell>
          <cell r="K1195">
            <v>0</v>
          </cell>
          <cell r="L1195">
            <v>18947.099999999999</v>
          </cell>
        </row>
        <row r="1196">
          <cell r="D1196">
            <v>25260</v>
          </cell>
          <cell r="F1196">
            <v>6.8550000000000004</v>
          </cell>
          <cell r="G1196">
            <v>20</v>
          </cell>
          <cell r="H1196">
            <v>20</v>
          </cell>
          <cell r="I1196">
            <v>0</v>
          </cell>
          <cell r="J1196">
            <v>151.47999999999999</v>
          </cell>
          <cell r="K1196">
            <v>0</v>
          </cell>
          <cell r="L1196">
            <v>19098.579999999998</v>
          </cell>
        </row>
        <row r="1197">
          <cell r="D1197">
            <v>25280</v>
          </cell>
          <cell r="F1197">
            <v>6.9279999999999999</v>
          </cell>
          <cell r="G1197">
            <v>20</v>
          </cell>
          <cell r="H1197">
            <v>20</v>
          </cell>
          <cell r="I1197">
            <v>0</v>
          </cell>
          <cell r="J1197">
            <v>137.83000000000001</v>
          </cell>
          <cell r="K1197">
            <v>0</v>
          </cell>
          <cell r="L1197">
            <v>19236.41</v>
          </cell>
        </row>
        <row r="1198">
          <cell r="D1198">
            <v>25300</v>
          </cell>
          <cell r="F1198">
            <v>3.9239999999999999</v>
          </cell>
          <cell r="G1198">
            <v>20</v>
          </cell>
          <cell r="H1198">
            <v>20</v>
          </cell>
          <cell r="I1198">
            <v>0</v>
          </cell>
          <cell r="J1198">
            <v>108.52</v>
          </cell>
          <cell r="K1198">
            <v>0</v>
          </cell>
          <cell r="L1198">
            <v>19344.93</v>
          </cell>
        </row>
        <row r="1199">
          <cell r="D1199">
            <v>25320</v>
          </cell>
          <cell r="F1199">
            <v>4.0350000000000001</v>
          </cell>
          <cell r="G1199">
            <v>20</v>
          </cell>
          <cell r="H1199">
            <v>20</v>
          </cell>
          <cell r="I1199">
            <v>0</v>
          </cell>
          <cell r="J1199">
            <v>79.59</v>
          </cell>
          <cell r="K1199">
            <v>0</v>
          </cell>
          <cell r="L1199">
            <v>19424.52</v>
          </cell>
        </row>
        <row r="1200">
          <cell r="D1200">
            <v>25340</v>
          </cell>
          <cell r="F1200">
            <v>4.4989999999999997</v>
          </cell>
          <cell r="G1200">
            <v>20</v>
          </cell>
          <cell r="H1200">
            <v>20</v>
          </cell>
          <cell r="I1200">
            <v>0</v>
          </cell>
          <cell r="J1200">
            <v>85.34</v>
          </cell>
          <cell r="K1200">
            <v>0</v>
          </cell>
          <cell r="L1200">
            <v>19509.86</v>
          </cell>
        </row>
        <row r="1201">
          <cell r="D1201">
            <v>25360</v>
          </cell>
          <cell r="F1201">
            <v>4.4290000000000003</v>
          </cell>
          <cell r="G1201">
            <v>20</v>
          </cell>
          <cell r="H1201">
            <v>20</v>
          </cell>
          <cell r="I1201">
            <v>0</v>
          </cell>
          <cell r="J1201">
            <v>89.28</v>
          </cell>
          <cell r="K1201">
            <v>0</v>
          </cell>
          <cell r="L1201">
            <v>19599.14</v>
          </cell>
        </row>
        <row r="1202">
          <cell r="D1202">
            <v>25380</v>
          </cell>
          <cell r="F1202">
            <v>4.306</v>
          </cell>
          <cell r="G1202">
            <v>20</v>
          </cell>
          <cell r="H1202">
            <v>20</v>
          </cell>
          <cell r="I1202">
            <v>0</v>
          </cell>
          <cell r="J1202">
            <v>87.35</v>
          </cell>
          <cell r="K1202">
            <v>0</v>
          </cell>
          <cell r="L1202">
            <v>19686.489999999998</v>
          </cell>
        </row>
        <row r="1203">
          <cell r="D1203">
            <v>25400</v>
          </cell>
          <cell r="F1203">
            <v>4.5439999999999996</v>
          </cell>
          <cell r="G1203">
            <v>20</v>
          </cell>
          <cell r="H1203">
            <v>20</v>
          </cell>
          <cell r="I1203">
            <v>0</v>
          </cell>
          <cell r="J1203">
            <v>88.5</v>
          </cell>
          <cell r="K1203">
            <v>0</v>
          </cell>
          <cell r="L1203">
            <v>19774.989999999998</v>
          </cell>
        </row>
        <row r="1204">
          <cell r="D1204">
            <v>25420</v>
          </cell>
          <cell r="F1204">
            <v>4.7619999999999996</v>
          </cell>
          <cell r="G1204">
            <v>20</v>
          </cell>
          <cell r="H1204">
            <v>20</v>
          </cell>
          <cell r="I1204">
            <v>0</v>
          </cell>
          <cell r="J1204">
            <v>93.06</v>
          </cell>
          <cell r="K1204">
            <v>0</v>
          </cell>
          <cell r="L1204">
            <v>19868.05</v>
          </cell>
        </row>
        <row r="1205">
          <cell r="D1205">
            <v>25440</v>
          </cell>
          <cell r="F1205">
            <v>4.9349999999999996</v>
          </cell>
          <cell r="G1205">
            <v>20</v>
          </cell>
          <cell r="H1205">
            <v>20</v>
          </cell>
          <cell r="I1205">
            <v>0</v>
          </cell>
          <cell r="J1205">
            <v>96.97</v>
          </cell>
          <cell r="K1205">
            <v>0</v>
          </cell>
          <cell r="L1205">
            <v>19965.02</v>
          </cell>
        </row>
        <row r="1206">
          <cell r="D1206">
            <v>25460</v>
          </cell>
          <cell r="F1206">
            <v>5.5640000000000001</v>
          </cell>
          <cell r="G1206">
            <v>20</v>
          </cell>
          <cell r="H1206">
            <v>20</v>
          </cell>
          <cell r="I1206">
            <v>0</v>
          </cell>
          <cell r="J1206">
            <v>104.99</v>
          </cell>
          <cell r="K1206">
            <v>0</v>
          </cell>
          <cell r="L1206">
            <v>20070.010000000002</v>
          </cell>
        </row>
        <row r="1207">
          <cell r="D1207">
            <v>25480</v>
          </cell>
          <cell r="F1207">
            <v>4.9720000000000004</v>
          </cell>
          <cell r="G1207">
            <v>20</v>
          </cell>
          <cell r="H1207">
            <v>20</v>
          </cell>
          <cell r="I1207">
            <v>0</v>
          </cell>
          <cell r="J1207">
            <v>105.36</v>
          </cell>
          <cell r="K1207">
            <v>0</v>
          </cell>
          <cell r="L1207">
            <v>20175.370000000003</v>
          </cell>
        </row>
        <row r="1208">
          <cell r="D1208">
            <v>25500</v>
          </cell>
          <cell r="F1208">
            <v>5.7370000000000001</v>
          </cell>
          <cell r="G1208">
            <v>20</v>
          </cell>
          <cell r="H1208">
            <v>20</v>
          </cell>
          <cell r="I1208">
            <v>0</v>
          </cell>
          <cell r="J1208">
            <v>107.09</v>
          </cell>
          <cell r="K1208">
            <v>0</v>
          </cell>
          <cell r="L1208">
            <v>20282.460000000003</v>
          </cell>
        </row>
        <row r="1209">
          <cell r="D1209">
            <v>25520</v>
          </cell>
          <cell r="F1209">
            <v>7.4539999999999997</v>
          </cell>
          <cell r="G1209">
            <v>20</v>
          </cell>
          <cell r="H1209">
            <v>20</v>
          </cell>
          <cell r="I1209">
            <v>0</v>
          </cell>
          <cell r="J1209">
            <v>131.91</v>
          </cell>
          <cell r="K1209">
            <v>0</v>
          </cell>
          <cell r="L1209">
            <v>20414.370000000003</v>
          </cell>
        </row>
        <row r="1210">
          <cell r="J1210">
            <v>19344.93</v>
          </cell>
        </row>
        <row r="1211">
          <cell r="G1211" t="str">
            <v xml:space="preserve"> </v>
          </cell>
          <cell r="K1211" t="str">
            <v xml:space="preserve"> </v>
          </cell>
          <cell r="L1211" t="str">
            <v xml:space="preserve"> </v>
          </cell>
        </row>
        <row r="1212">
          <cell r="D1212" t="str">
            <v>TOTAL ITEM "CONFORMACION TERRAPLEN" SEGÚN ACTUALIZACION DE VOLUMENES CON ORDEN DE CAMBIO Nº1, M3</v>
          </cell>
          <cell r="J1212">
            <v>124090.98800000001</v>
          </cell>
        </row>
        <row r="1213">
          <cell r="G1213" t="str">
            <v xml:space="preserve"> 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BÁSICOS DE LA OBRA"/>
      <sheetName val="CONTROL DE DOCUMENTACION"/>
      <sheetName val="HOJA DE CONTROL"/>
      <sheetName val="CERTIFICADO DE PAGO"/>
      <sheetName val="PLANILLA DE AVANCE"/>
      <sheetName val="IMPORTE DE ANTICIPO"/>
      <sheetName val="RETENCION Y RESTITUCION"/>
      <sheetName val="MULTAS Y PENALIDADES"/>
      <sheetName val="DEVOLUCIÓN DEL ANTICIPO"/>
      <sheetName val="MAT. PERM. ALM. (VACIO)"/>
      <sheetName val="MAT. PERM. ALM. (-)"/>
      <sheetName val="MAT. PERM. ALM. (LLENO)"/>
      <sheetName val="RETENCIÓN DEL 7%"/>
      <sheetName val="CRONOGRAMA Vs AVANCE DE OBRA"/>
      <sheetName val="PERSONAL CLAVE"/>
      <sheetName val="DOCUMENTOS DE GARANTÍA"/>
      <sheetName val="0. RESUMEN"/>
      <sheetName val="0. CÓMPUTOS MÉTRICOS"/>
      <sheetName val="1.1. RESUMEN"/>
      <sheetName val="1.1. CÓMPUTOS MÉTRICOS"/>
      <sheetName val="2.5. RESUMEN"/>
      <sheetName val="2.5. CÓMPUTOS MÉTRICOS"/>
      <sheetName val="7.79. RESUMEN"/>
      <sheetName val="7.79. CÓMPUTOS MÉTRICOS"/>
    </sheetNames>
    <sheetDataSet>
      <sheetData sheetId="0">
        <row r="2">
          <cell r="B2">
            <v>43726</v>
          </cell>
          <cell r="C2">
            <v>44104</v>
          </cell>
        </row>
        <row r="3">
          <cell r="A3" t="str">
            <v>PROYECTO</v>
          </cell>
          <cell r="B3" t="str">
            <v>CONSTRUCCION Y REHABILITACION TRAMO CARRETERO VILLA MONTES - LA VERTIENTE - PALO MARCADO</v>
          </cell>
        </row>
        <row r="5">
          <cell r="A5" t="str">
            <v>MONTO DEL CONTRATO ADMINISTRATIVO DE OBRA (C.A.O.)</v>
          </cell>
        </row>
        <row r="7">
          <cell r="C7" t="str">
            <v>ADMINISTRADORA BOLIVIANA DE CARRETERAS (A.B.C.)</v>
          </cell>
        </row>
        <row r="19">
          <cell r="C19" t="str">
            <v>EMPRESA ESTRATEGICA BOLIVIANA DE CONSTRUCCION Y CONSERVACION DE INFRAESTRUCTURA CIVIL</v>
          </cell>
        </row>
      </sheetData>
      <sheetData sheetId="1"/>
      <sheetData sheetId="2"/>
      <sheetData sheetId="3">
        <row r="13">
          <cell r="K13">
            <v>108397839.64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BÁSICOS DE LA OBRA"/>
      <sheetName val="CONTROL DE DOCUMENTACION"/>
      <sheetName val="HOJA DE CONTROL"/>
      <sheetName val="CERTIFICADO DE PAGO"/>
      <sheetName val="PLANILLA DE AVANCE"/>
      <sheetName val="IMPORTE DE ANTICIPO"/>
      <sheetName val="PERSONAL CLAVE"/>
      <sheetName val="MULTAS Y PENALIDADES"/>
      <sheetName val="RETENCION Y RESTITUCION"/>
      <sheetName val="DEVOLUCIÓN DEL ANTICIPO"/>
      <sheetName val="MAT. PERM. ALM. (VACIO)"/>
      <sheetName val="MAT. PERM. ALM. (-)"/>
      <sheetName val="MAT. PERM. ALM. (LLENO)"/>
      <sheetName val="CRONOGRAMA Vs AVANCE DE OBRA"/>
      <sheetName val="DOCUMENTOS DE GARANTÍA"/>
      <sheetName val="0. RESUMEN"/>
      <sheetName val="0. CÓMPUTOS MÉTRICOS"/>
      <sheetName val="1.1. RESUMEN"/>
      <sheetName val="1.1. CÓMPUTOS MÉTRICOS"/>
      <sheetName val="2.5. RESUMEN"/>
      <sheetName val="2.5. CÓMPUTOS MÉTRICOS"/>
      <sheetName val="7.76. RESUMEN"/>
      <sheetName val="7.76. CÓMPUTOS MÉTRICOS"/>
      <sheetName val="7.77. RESUMEN"/>
      <sheetName val="7.77. CÓMPUTOS MÉTRICOS"/>
      <sheetName val="7.79. RESUMEN"/>
      <sheetName val="7.79. CÓMPUTOS MÉTRICOS"/>
    </sheetNames>
    <sheetDataSet>
      <sheetData sheetId="0">
        <row r="2">
          <cell r="A2" t="str">
            <v>PERIODO DE CERTIFICACION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1" zoomScale="80" zoomScaleNormal="80" workbookViewId="0">
      <pane xSplit="1" topLeftCell="B1" activePane="topRight" state="frozen"/>
      <selection pane="topRight" sqref="A1:A25"/>
    </sheetView>
  </sheetViews>
  <sheetFormatPr baseColWidth="10" defaultColWidth="12" defaultRowHeight="45" customHeight="1" x14ac:dyDescent="0.2"/>
  <cols>
    <col min="1" max="1" width="40.83203125" style="39" customWidth="1"/>
    <col min="2" max="5" width="40.83203125" style="37" customWidth="1"/>
    <col min="6" max="6" width="1" style="37" customWidth="1"/>
    <col min="7" max="16384" width="12" style="37"/>
  </cols>
  <sheetData>
    <row r="1" spans="1:6" ht="45" customHeight="1" x14ac:dyDescent="0.2">
      <c r="A1" s="40" t="s">
        <v>62</v>
      </c>
      <c r="B1" s="419">
        <v>3</v>
      </c>
      <c r="C1" s="47"/>
      <c r="D1" s="47"/>
      <c r="E1" s="47"/>
      <c r="F1" s="47"/>
    </row>
    <row r="2" spans="1:6" ht="45" customHeight="1" x14ac:dyDescent="0.2">
      <c r="A2" s="40" t="s">
        <v>372</v>
      </c>
      <c r="B2" s="115">
        <v>44136</v>
      </c>
      <c r="C2" s="116">
        <v>44165</v>
      </c>
      <c r="D2" s="47"/>
      <c r="E2" s="47"/>
      <c r="F2" s="47"/>
    </row>
    <row r="3" spans="1:6" ht="45" customHeight="1" x14ac:dyDescent="0.2">
      <c r="A3" s="41" t="s">
        <v>373</v>
      </c>
      <c r="B3" s="47" t="s">
        <v>186</v>
      </c>
      <c r="C3" s="116"/>
      <c r="D3" s="47"/>
      <c r="E3" s="47"/>
      <c r="F3" s="47"/>
    </row>
    <row r="4" spans="1:6" ht="45" customHeight="1" x14ac:dyDescent="0.2">
      <c r="A4" s="41" t="s">
        <v>374</v>
      </c>
      <c r="B4" s="47" t="s">
        <v>181</v>
      </c>
      <c r="C4" s="116"/>
      <c r="D4" s="47"/>
      <c r="E4" s="47"/>
      <c r="F4" s="47"/>
    </row>
    <row r="5" spans="1:6" ht="45" customHeight="1" x14ac:dyDescent="0.2">
      <c r="A5" s="41" t="s">
        <v>375</v>
      </c>
      <c r="B5" s="117">
        <v>108397839.64</v>
      </c>
      <c r="C5" s="116"/>
      <c r="D5" s="47"/>
      <c r="E5" s="47"/>
      <c r="F5" s="47"/>
    </row>
    <row r="6" spans="1:6" ht="45" customHeight="1" x14ac:dyDescent="0.2">
      <c r="A6" s="41" t="s">
        <v>376</v>
      </c>
      <c r="B6" s="118">
        <v>45</v>
      </c>
      <c r="C6" s="116"/>
      <c r="D6" s="47"/>
      <c r="E6" s="47"/>
      <c r="F6" s="47"/>
    </row>
    <row r="7" spans="1:6" ht="45" customHeight="1" x14ac:dyDescent="0.2">
      <c r="A7" s="41" t="s">
        <v>377</v>
      </c>
      <c r="C7" s="121" t="s">
        <v>33</v>
      </c>
      <c r="D7" s="121" t="s">
        <v>187</v>
      </c>
      <c r="E7" s="47" t="str">
        <f>CONCATENATE($C$7,"; ",$D$7)</f>
        <v>ADMINISTRADORA BOLIVIANA DE CARRETERAS (A.B.C.); REGIONAL DE TARIJA</v>
      </c>
      <c r="F7" s="47"/>
    </row>
    <row r="8" spans="1:6" ht="45" customHeight="1" x14ac:dyDescent="0.2">
      <c r="A8" s="41" t="s">
        <v>378</v>
      </c>
      <c r="B8" s="47" t="s">
        <v>413</v>
      </c>
      <c r="C8" s="116"/>
      <c r="D8" s="47"/>
      <c r="E8" s="47"/>
      <c r="F8" s="47"/>
    </row>
    <row r="9" spans="1:6" ht="45" customHeight="1" x14ac:dyDescent="0.2">
      <c r="A9" s="41" t="s">
        <v>416</v>
      </c>
      <c r="B9" s="47" t="s">
        <v>185</v>
      </c>
      <c r="C9" s="116"/>
      <c r="D9" s="47"/>
      <c r="E9" s="47"/>
      <c r="F9" s="47"/>
    </row>
    <row r="10" spans="1:6" ht="45" customHeight="1" x14ac:dyDescent="0.2">
      <c r="A10" s="41" t="s">
        <v>418</v>
      </c>
      <c r="B10" s="47" t="s">
        <v>417</v>
      </c>
      <c r="C10" s="116"/>
      <c r="D10" s="47"/>
      <c r="E10" s="47"/>
      <c r="F10" s="47"/>
    </row>
    <row r="11" spans="1:6" ht="45" customHeight="1" x14ac:dyDescent="0.2">
      <c r="A11" s="41" t="s">
        <v>379</v>
      </c>
      <c r="B11" s="47" t="s">
        <v>184</v>
      </c>
      <c r="C11" s="47"/>
      <c r="D11" s="47"/>
      <c r="E11" s="47"/>
      <c r="F11" s="47"/>
    </row>
    <row r="12" spans="1:6" ht="45" customHeight="1" x14ac:dyDescent="0.2">
      <c r="A12" s="41" t="s">
        <v>380</v>
      </c>
      <c r="B12" s="119" t="s">
        <v>19</v>
      </c>
      <c r="C12" s="47"/>
      <c r="D12" s="47"/>
      <c r="E12" s="47"/>
      <c r="F12" s="47"/>
    </row>
    <row r="13" spans="1:6" ht="45" customHeight="1" x14ac:dyDescent="0.2">
      <c r="A13" s="41" t="s">
        <v>129</v>
      </c>
      <c r="B13" s="119">
        <v>43726</v>
      </c>
      <c r="C13" s="47"/>
      <c r="D13" s="47"/>
      <c r="E13" s="47"/>
      <c r="F13" s="47"/>
    </row>
    <row r="14" spans="1:6" ht="45" customHeight="1" x14ac:dyDescent="0.2">
      <c r="A14" s="41" t="s">
        <v>412</v>
      </c>
      <c r="B14" s="120">
        <f>ROUND(ABS(_xlfn.DAYS(B$13,B15))+1,0)</f>
        <v>540</v>
      </c>
      <c r="C14" s="47"/>
      <c r="D14" s="47"/>
      <c r="E14" s="47"/>
      <c r="F14" s="47"/>
    </row>
    <row r="15" spans="1:6" ht="45" customHeight="1" x14ac:dyDescent="0.2">
      <c r="A15" s="41" t="s">
        <v>397</v>
      </c>
      <c r="B15" s="119">
        <v>44265</v>
      </c>
      <c r="C15" s="47"/>
      <c r="D15" s="47"/>
      <c r="E15" s="47"/>
      <c r="F15" s="47"/>
    </row>
    <row r="16" spans="1:6" ht="45" customHeight="1" x14ac:dyDescent="0.2">
      <c r="A16" s="41" t="s">
        <v>447</v>
      </c>
      <c r="B16" s="479">
        <v>30</v>
      </c>
      <c r="C16" s="47"/>
      <c r="D16" s="47"/>
      <c r="E16" s="47"/>
      <c r="F16" s="47"/>
    </row>
    <row r="17" spans="1:6" ht="45" customHeight="1" x14ac:dyDescent="0.2">
      <c r="A17" s="41" t="s">
        <v>398</v>
      </c>
      <c r="B17" s="119">
        <v>44295</v>
      </c>
      <c r="C17" s="47"/>
      <c r="D17" s="47"/>
      <c r="E17" s="47"/>
      <c r="F17" s="47"/>
    </row>
    <row r="18" spans="1:6" ht="45" customHeight="1" x14ac:dyDescent="0.2">
      <c r="A18" s="41" t="s">
        <v>499</v>
      </c>
      <c r="B18" s="479">
        <v>164</v>
      </c>
      <c r="C18" s="47"/>
      <c r="D18" s="47"/>
      <c r="E18" s="47"/>
      <c r="F18" s="47"/>
    </row>
    <row r="19" spans="1:6" ht="45" customHeight="1" x14ac:dyDescent="0.2">
      <c r="A19" s="41" t="s">
        <v>500</v>
      </c>
      <c r="B19" s="119">
        <f>B17+B18</f>
        <v>44459</v>
      </c>
      <c r="C19" s="47"/>
      <c r="D19" s="47"/>
      <c r="E19" s="47"/>
      <c r="F19" s="47"/>
    </row>
    <row r="20" spans="1:6" ht="45" customHeight="1" x14ac:dyDescent="0.2">
      <c r="A20" s="41" t="s">
        <v>381</v>
      </c>
      <c r="B20" s="120">
        <f>ROUND(ABS(_xlfn.DAYS(B$13,C2))+1,0)</f>
        <v>440</v>
      </c>
      <c r="C20" s="47"/>
      <c r="D20" s="47"/>
      <c r="E20" s="47"/>
      <c r="F20" s="47"/>
    </row>
    <row r="21" spans="1:6" ht="45" customHeight="1" x14ac:dyDescent="0.2">
      <c r="A21" s="40" t="s">
        <v>382</v>
      </c>
      <c r="B21" s="333"/>
      <c r="C21" s="520" t="s">
        <v>182</v>
      </c>
      <c r="D21" s="520" t="s">
        <v>183</v>
      </c>
      <c r="E21" s="520" t="s">
        <v>26</v>
      </c>
      <c r="F21" s="121"/>
    </row>
    <row r="22" spans="1:6" ht="45" customHeight="1" x14ac:dyDescent="0.2">
      <c r="A22" s="40" t="s">
        <v>383</v>
      </c>
      <c r="B22" s="333"/>
      <c r="C22" s="520" t="str">
        <f>$E$7</f>
        <v>ADMINISTRADORA BOLIVIANA DE CARRETERAS (A.B.C.); REGIONAL DE TARIJA</v>
      </c>
      <c r="D22" s="520" t="s">
        <v>498</v>
      </c>
      <c r="E22" s="520" t="s">
        <v>188</v>
      </c>
      <c r="F22" s="121"/>
    </row>
    <row r="23" spans="1:6" ht="45" customHeight="1" x14ac:dyDescent="0.2">
      <c r="A23" s="40" t="s">
        <v>384</v>
      </c>
      <c r="B23" s="333"/>
      <c r="C23" s="520" t="str">
        <f>$E$7</f>
        <v>ADMINISTRADORA BOLIVIANA DE CARRETERAS (A.B.C.); REGIONAL DE TARIJA</v>
      </c>
      <c r="D23" s="520" t="s">
        <v>497</v>
      </c>
      <c r="E23" s="520" t="s">
        <v>189</v>
      </c>
      <c r="F23" s="121"/>
    </row>
    <row r="24" spans="1:6" ht="45" customHeight="1" x14ac:dyDescent="0.2">
      <c r="A24" s="40" t="s">
        <v>190</v>
      </c>
      <c r="B24" s="333"/>
      <c r="C24" s="520" t="str">
        <f>$E$7</f>
        <v>ADMINISTRADORA BOLIVIANA DE CARRETERAS (A.B.C.); REGIONAL DE TARIJA</v>
      </c>
      <c r="D24" s="520" t="s">
        <v>492</v>
      </c>
      <c r="E24" s="520" t="s">
        <v>190</v>
      </c>
      <c r="F24" s="121"/>
    </row>
    <row r="25" spans="1:6" ht="5.0999999999999996" customHeight="1" x14ac:dyDescent="0.2">
      <c r="A25" s="41"/>
      <c r="B25" s="47"/>
      <c r="C25" s="47"/>
      <c r="D25" s="47"/>
      <c r="E25" s="47"/>
      <c r="F25" s="47"/>
    </row>
    <row r="28" spans="1:6" ht="45" customHeight="1" x14ac:dyDescent="0.2">
      <c r="A28" s="38"/>
      <c r="B28" s="3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0" zoomScaleNormal="80" workbookViewId="0">
      <pane ySplit="3" topLeftCell="A4" activePane="bottomLeft" state="frozen"/>
      <selection activeCell="J105" sqref="J105"/>
      <selection pane="bottomLeft" activeCell="M8" sqref="M8:O8"/>
    </sheetView>
  </sheetViews>
  <sheetFormatPr baseColWidth="10" defaultColWidth="9" defaultRowHeight="30" customHeight="1" x14ac:dyDescent="0.2"/>
  <cols>
    <col min="1" max="1" width="5.83203125" style="77" customWidth="1"/>
    <col min="2" max="2" width="50.83203125" style="77" customWidth="1"/>
    <col min="3" max="15" width="10.83203125" style="77" customWidth="1"/>
    <col min="16" max="167" width="9" style="77"/>
    <col min="168" max="168" width="7.5" style="77" customWidth="1"/>
    <col min="169" max="169" width="39.83203125" style="77" customWidth="1"/>
    <col min="170" max="170" width="25.5" style="77" customWidth="1"/>
    <col min="171" max="171" width="12.6640625" style="77" customWidth="1"/>
    <col min="172" max="172" width="9.33203125" style="77" customWidth="1"/>
    <col min="173" max="173" width="13.83203125" style="77" customWidth="1"/>
    <col min="174" max="174" width="4.6640625" style="77" customWidth="1"/>
    <col min="175" max="175" width="27.83203125" style="77" customWidth="1"/>
    <col min="176" max="176" width="15.33203125" style="77" customWidth="1"/>
    <col min="177" max="177" width="13.5" style="77" customWidth="1"/>
    <col min="178" max="178" width="14.5" style="77" customWidth="1"/>
    <col min="179" max="179" width="16.33203125" style="77" customWidth="1"/>
    <col min="180" max="180" width="13" style="77" customWidth="1"/>
    <col min="181" max="423" width="9" style="77"/>
    <col min="424" max="424" width="7.5" style="77" customWidth="1"/>
    <col min="425" max="425" width="39.83203125" style="77" customWidth="1"/>
    <col min="426" max="426" width="25.5" style="77" customWidth="1"/>
    <col min="427" max="427" width="12.6640625" style="77" customWidth="1"/>
    <col min="428" max="428" width="9.33203125" style="77" customWidth="1"/>
    <col min="429" max="429" width="13.83203125" style="77" customWidth="1"/>
    <col min="430" max="430" width="4.6640625" style="77" customWidth="1"/>
    <col min="431" max="431" width="27.83203125" style="77" customWidth="1"/>
    <col min="432" max="432" width="15.33203125" style="77" customWidth="1"/>
    <col min="433" max="433" width="13.5" style="77" customWidth="1"/>
    <col min="434" max="434" width="14.5" style="77" customWidth="1"/>
    <col min="435" max="435" width="16.33203125" style="77" customWidth="1"/>
    <col min="436" max="436" width="13" style="77" customWidth="1"/>
    <col min="437" max="679" width="9" style="77"/>
    <col min="680" max="680" width="7.5" style="77" customWidth="1"/>
    <col min="681" max="681" width="39.83203125" style="77" customWidth="1"/>
    <col min="682" max="682" width="25.5" style="77" customWidth="1"/>
    <col min="683" max="683" width="12.6640625" style="77" customWidth="1"/>
    <col min="684" max="684" width="9.33203125" style="77" customWidth="1"/>
    <col min="685" max="685" width="13.83203125" style="77" customWidth="1"/>
    <col min="686" max="686" width="4.6640625" style="77" customWidth="1"/>
    <col min="687" max="687" width="27.83203125" style="77" customWidth="1"/>
    <col min="688" max="688" width="15.33203125" style="77" customWidth="1"/>
    <col min="689" max="689" width="13.5" style="77" customWidth="1"/>
    <col min="690" max="690" width="14.5" style="77" customWidth="1"/>
    <col min="691" max="691" width="16.33203125" style="77" customWidth="1"/>
    <col min="692" max="692" width="13" style="77" customWidth="1"/>
    <col min="693" max="935" width="9" style="77"/>
    <col min="936" max="936" width="7.5" style="77" customWidth="1"/>
    <col min="937" max="937" width="39.83203125" style="77" customWidth="1"/>
    <col min="938" max="938" width="25.5" style="77" customWidth="1"/>
    <col min="939" max="939" width="12.6640625" style="77" customWidth="1"/>
    <col min="940" max="940" width="9.33203125" style="77" customWidth="1"/>
    <col min="941" max="941" width="13.83203125" style="77" customWidth="1"/>
    <col min="942" max="942" width="4.6640625" style="77" customWidth="1"/>
    <col min="943" max="943" width="27.83203125" style="77" customWidth="1"/>
    <col min="944" max="944" width="15.33203125" style="77" customWidth="1"/>
    <col min="945" max="945" width="13.5" style="77" customWidth="1"/>
    <col min="946" max="946" width="14.5" style="77" customWidth="1"/>
    <col min="947" max="947" width="16.33203125" style="77" customWidth="1"/>
    <col min="948" max="948" width="13" style="77" customWidth="1"/>
    <col min="949" max="1191" width="9" style="77"/>
    <col min="1192" max="1192" width="7.5" style="77" customWidth="1"/>
    <col min="1193" max="1193" width="39.83203125" style="77" customWidth="1"/>
    <col min="1194" max="1194" width="25.5" style="77" customWidth="1"/>
    <col min="1195" max="1195" width="12.6640625" style="77" customWidth="1"/>
    <col min="1196" max="1196" width="9.33203125" style="77" customWidth="1"/>
    <col min="1197" max="1197" width="13.83203125" style="77" customWidth="1"/>
    <col min="1198" max="1198" width="4.6640625" style="77" customWidth="1"/>
    <col min="1199" max="1199" width="27.83203125" style="77" customWidth="1"/>
    <col min="1200" max="1200" width="15.33203125" style="77" customWidth="1"/>
    <col min="1201" max="1201" width="13.5" style="77" customWidth="1"/>
    <col min="1202" max="1202" width="14.5" style="77" customWidth="1"/>
    <col min="1203" max="1203" width="16.33203125" style="77" customWidth="1"/>
    <col min="1204" max="1204" width="13" style="77" customWidth="1"/>
    <col min="1205" max="1447" width="9" style="77"/>
    <col min="1448" max="1448" width="7.5" style="77" customWidth="1"/>
    <col min="1449" max="1449" width="39.83203125" style="77" customWidth="1"/>
    <col min="1450" max="1450" width="25.5" style="77" customWidth="1"/>
    <col min="1451" max="1451" width="12.6640625" style="77" customWidth="1"/>
    <col min="1452" max="1452" width="9.33203125" style="77" customWidth="1"/>
    <col min="1453" max="1453" width="13.83203125" style="77" customWidth="1"/>
    <col min="1454" max="1454" width="4.6640625" style="77" customWidth="1"/>
    <col min="1455" max="1455" width="27.83203125" style="77" customWidth="1"/>
    <col min="1456" max="1456" width="15.33203125" style="77" customWidth="1"/>
    <col min="1457" max="1457" width="13.5" style="77" customWidth="1"/>
    <col min="1458" max="1458" width="14.5" style="77" customWidth="1"/>
    <col min="1459" max="1459" width="16.33203125" style="77" customWidth="1"/>
    <col min="1460" max="1460" width="13" style="77" customWidth="1"/>
    <col min="1461" max="1703" width="9" style="77"/>
    <col min="1704" max="1704" width="7.5" style="77" customWidth="1"/>
    <col min="1705" max="1705" width="39.83203125" style="77" customWidth="1"/>
    <col min="1706" max="1706" width="25.5" style="77" customWidth="1"/>
    <col min="1707" max="1707" width="12.6640625" style="77" customWidth="1"/>
    <col min="1708" max="1708" width="9.33203125" style="77" customWidth="1"/>
    <col min="1709" max="1709" width="13.83203125" style="77" customWidth="1"/>
    <col min="1710" max="1710" width="4.6640625" style="77" customWidth="1"/>
    <col min="1711" max="1711" width="27.83203125" style="77" customWidth="1"/>
    <col min="1712" max="1712" width="15.33203125" style="77" customWidth="1"/>
    <col min="1713" max="1713" width="13.5" style="77" customWidth="1"/>
    <col min="1714" max="1714" width="14.5" style="77" customWidth="1"/>
    <col min="1715" max="1715" width="16.33203125" style="77" customWidth="1"/>
    <col min="1716" max="1716" width="13" style="77" customWidth="1"/>
    <col min="1717" max="1959" width="9" style="77"/>
    <col min="1960" max="1960" width="7.5" style="77" customWidth="1"/>
    <col min="1961" max="1961" width="39.83203125" style="77" customWidth="1"/>
    <col min="1962" max="1962" width="25.5" style="77" customWidth="1"/>
    <col min="1963" max="1963" width="12.6640625" style="77" customWidth="1"/>
    <col min="1964" max="1964" width="9.33203125" style="77" customWidth="1"/>
    <col min="1965" max="1965" width="13.83203125" style="77" customWidth="1"/>
    <col min="1966" max="1966" width="4.6640625" style="77" customWidth="1"/>
    <col min="1967" max="1967" width="27.83203125" style="77" customWidth="1"/>
    <col min="1968" max="1968" width="15.33203125" style="77" customWidth="1"/>
    <col min="1969" max="1969" width="13.5" style="77" customWidth="1"/>
    <col min="1970" max="1970" width="14.5" style="77" customWidth="1"/>
    <col min="1971" max="1971" width="16.33203125" style="77" customWidth="1"/>
    <col min="1972" max="1972" width="13" style="77" customWidth="1"/>
    <col min="1973" max="2215" width="9" style="77"/>
    <col min="2216" max="2216" width="7.5" style="77" customWidth="1"/>
    <col min="2217" max="2217" width="39.83203125" style="77" customWidth="1"/>
    <col min="2218" max="2218" width="25.5" style="77" customWidth="1"/>
    <col min="2219" max="2219" width="12.6640625" style="77" customWidth="1"/>
    <col min="2220" max="2220" width="9.33203125" style="77" customWidth="1"/>
    <col min="2221" max="2221" width="13.83203125" style="77" customWidth="1"/>
    <col min="2222" max="2222" width="4.6640625" style="77" customWidth="1"/>
    <col min="2223" max="2223" width="27.83203125" style="77" customWidth="1"/>
    <col min="2224" max="2224" width="15.33203125" style="77" customWidth="1"/>
    <col min="2225" max="2225" width="13.5" style="77" customWidth="1"/>
    <col min="2226" max="2226" width="14.5" style="77" customWidth="1"/>
    <col min="2227" max="2227" width="16.33203125" style="77" customWidth="1"/>
    <col min="2228" max="2228" width="13" style="77" customWidth="1"/>
    <col min="2229" max="2471" width="9" style="77"/>
    <col min="2472" max="2472" width="7.5" style="77" customWidth="1"/>
    <col min="2473" max="2473" width="39.83203125" style="77" customWidth="1"/>
    <col min="2474" max="2474" width="25.5" style="77" customWidth="1"/>
    <col min="2475" max="2475" width="12.6640625" style="77" customWidth="1"/>
    <col min="2476" max="2476" width="9.33203125" style="77" customWidth="1"/>
    <col min="2477" max="2477" width="13.83203125" style="77" customWidth="1"/>
    <col min="2478" max="2478" width="4.6640625" style="77" customWidth="1"/>
    <col min="2479" max="2479" width="27.83203125" style="77" customWidth="1"/>
    <col min="2480" max="2480" width="15.33203125" style="77" customWidth="1"/>
    <col min="2481" max="2481" width="13.5" style="77" customWidth="1"/>
    <col min="2482" max="2482" width="14.5" style="77" customWidth="1"/>
    <col min="2483" max="2483" width="16.33203125" style="77" customWidth="1"/>
    <col min="2484" max="2484" width="13" style="77" customWidth="1"/>
    <col min="2485" max="2727" width="9" style="77"/>
    <col min="2728" max="2728" width="7.5" style="77" customWidth="1"/>
    <col min="2729" max="2729" width="39.83203125" style="77" customWidth="1"/>
    <col min="2730" max="2730" width="25.5" style="77" customWidth="1"/>
    <col min="2731" max="2731" width="12.6640625" style="77" customWidth="1"/>
    <col min="2732" max="2732" width="9.33203125" style="77" customWidth="1"/>
    <col min="2733" max="2733" width="13.83203125" style="77" customWidth="1"/>
    <col min="2734" max="2734" width="4.6640625" style="77" customWidth="1"/>
    <col min="2735" max="2735" width="27.83203125" style="77" customWidth="1"/>
    <col min="2736" max="2736" width="15.33203125" style="77" customWidth="1"/>
    <col min="2737" max="2737" width="13.5" style="77" customWidth="1"/>
    <col min="2738" max="2738" width="14.5" style="77" customWidth="1"/>
    <col min="2739" max="2739" width="16.33203125" style="77" customWidth="1"/>
    <col min="2740" max="2740" width="13" style="77" customWidth="1"/>
    <col min="2741" max="2983" width="9" style="77"/>
    <col min="2984" max="2984" width="7.5" style="77" customWidth="1"/>
    <col min="2985" max="2985" width="39.83203125" style="77" customWidth="1"/>
    <col min="2986" max="2986" width="25.5" style="77" customWidth="1"/>
    <col min="2987" max="2987" width="12.6640625" style="77" customWidth="1"/>
    <col min="2988" max="2988" width="9.33203125" style="77" customWidth="1"/>
    <col min="2989" max="2989" width="13.83203125" style="77" customWidth="1"/>
    <col min="2990" max="2990" width="4.6640625" style="77" customWidth="1"/>
    <col min="2991" max="2991" width="27.83203125" style="77" customWidth="1"/>
    <col min="2992" max="2992" width="15.33203125" style="77" customWidth="1"/>
    <col min="2993" max="2993" width="13.5" style="77" customWidth="1"/>
    <col min="2994" max="2994" width="14.5" style="77" customWidth="1"/>
    <col min="2995" max="2995" width="16.33203125" style="77" customWidth="1"/>
    <col min="2996" max="2996" width="13" style="77" customWidth="1"/>
    <col min="2997" max="3239" width="9" style="77"/>
    <col min="3240" max="3240" width="7.5" style="77" customWidth="1"/>
    <col min="3241" max="3241" width="39.83203125" style="77" customWidth="1"/>
    <col min="3242" max="3242" width="25.5" style="77" customWidth="1"/>
    <col min="3243" max="3243" width="12.6640625" style="77" customWidth="1"/>
    <col min="3244" max="3244" width="9.33203125" style="77" customWidth="1"/>
    <col min="3245" max="3245" width="13.83203125" style="77" customWidth="1"/>
    <col min="3246" max="3246" width="4.6640625" style="77" customWidth="1"/>
    <col min="3247" max="3247" width="27.83203125" style="77" customWidth="1"/>
    <col min="3248" max="3248" width="15.33203125" style="77" customWidth="1"/>
    <col min="3249" max="3249" width="13.5" style="77" customWidth="1"/>
    <col min="3250" max="3250" width="14.5" style="77" customWidth="1"/>
    <col min="3251" max="3251" width="16.33203125" style="77" customWidth="1"/>
    <col min="3252" max="3252" width="13" style="77" customWidth="1"/>
    <col min="3253" max="3495" width="9" style="77"/>
    <col min="3496" max="3496" width="7.5" style="77" customWidth="1"/>
    <col min="3497" max="3497" width="39.83203125" style="77" customWidth="1"/>
    <col min="3498" max="3498" width="25.5" style="77" customWidth="1"/>
    <col min="3499" max="3499" width="12.6640625" style="77" customWidth="1"/>
    <col min="3500" max="3500" width="9.33203125" style="77" customWidth="1"/>
    <col min="3501" max="3501" width="13.83203125" style="77" customWidth="1"/>
    <col min="3502" max="3502" width="4.6640625" style="77" customWidth="1"/>
    <col min="3503" max="3503" width="27.83203125" style="77" customWidth="1"/>
    <col min="3504" max="3504" width="15.33203125" style="77" customWidth="1"/>
    <col min="3505" max="3505" width="13.5" style="77" customWidth="1"/>
    <col min="3506" max="3506" width="14.5" style="77" customWidth="1"/>
    <col min="3507" max="3507" width="16.33203125" style="77" customWidth="1"/>
    <col min="3508" max="3508" width="13" style="77" customWidth="1"/>
    <col min="3509" max="3751" width="9" style="77"/>
    <col min="3752" max="3752" width="7.5" style="77" customWidth="1"/>
    <col min="3753" max="3753" width="39.83203125" style="77" customWidth="1"/>
    <col min="3754" max="3754" width="25.5" style="77" customWidth="1"/>
    <col min="3755" max="3755" width="12.6640625" style="77" customWidth="1"/>
    <col min="3756" max="3756" width="9.33203125" style="77" customWidth="1"/>
    <col min="3757" max="3757" width="13.83203125" style="77" customWidth="1"/>
    <col min="3758" max="3758" width="4.6640625" style="77" customWidth="1"/>
    <col min="3759" max="3759" width="27.83203125" style="77" customWidth="1"/>
    <col min="3760" max="3760" width="15.33203125" style="77" customWidth="1"/>
    <col min="3761" max="3761" width="13.5" style="77" customWidth="1"/>
    <col min="3762" max="3762" width="14.5" style="77" customWidth="1"/>
    <col min="3763" max="3763" width="16.33203125" style="77" customWidth="1"/>
    <col min="3764" max="3764" width="13" style="77" customWidth="1"/>
    <col min="3765" max="4007" width="9" style="77"/>
    <col min="4008" max="4008" width="7.5" style="77" customWidth="1"/>
    <col min="4009" max="4009" width="39.83203125" style="77" customWidth="1"/>
    <col min="4010" max="4010" width="25.5" style="77" customWidth="1"/>
    <col min="4011" max="4011" width="12.6640625" style="77" customWidth="1"/>
    <col min="4012" max="4012" width="9.33203125" style="77" customWidth="1"/>
    <col min="4013" max="4013" width="13.83203125" style="77" customWidth="1"/>
    <col min="4014" max="4014" width="4.6640625" style="77" customWidth="1"/>
    <col min="4015" max="4015" width="27.83203125" style="77" customWidth="1"/>
    <col min="4016" max="4016" width="15.33203125" style="77" customWidth="1"/>
    <col min="4017" max="4017" width="13.5" style="77" customWidth="1"/>
    <col min="4018" max="4018" width="14.5" style="77" customWidth="1"/>
    <col min="4019" max="4019" width="16.33203125" style="77" customWidth="1"/>
    <col min="4020" max="4020" width="13" style="77" customWidth="1"/>
    <col min="4021" max="4263" width="9" style="77"/>
    <col min="4264" max="4264" width="7.5" style="77" customWidth="1"/>
    <col min="4265" max="4265" width="39.83203125" style="77" customWidth="1"/>
    <col min="4266" max="4266" width="25.5" style="77" customWidth="1"/>
    <col min="4267" max="4267" width="12.6640625" style="77" customWidth="1"/>
    <col min="4268" max="4268" width="9.33203125" style="77" customWidth="1"/>
    <col min="4269" max="4269" width="13.83203125" style="77" customWidth="1"/>
    <col min="4270" max="4270" width="4.6640625" style="77" customWidth="1"/>
    <col min="4271" max="4271" width="27.83203125" style="77" customWidth="1"/>
    <col min="4272" max="4272" width="15.33203125" style="77" customWidth="1"/>
    <col min="4273" max="4273" width="13.5" style="77" customWidth="1"/>
    <col min="4274" max="4274" width="14.5" style="77" customWidth="1"/>
    <col min="4275" max="4275" width="16.33203125" style="77" customWidth="1"/>
    <col min="4276" max="4276" width="13" style="77" customWidth="1"/>
    <col min="4277" max="4519" width="9" style="77"/>
    <col min="4520" max="4520" width="7.5" style="77" customWidth="1"/>
    <col min="4521" max="4521" width="39.83203125" style="77" customWidth="1"/>
    <col min="4522" max="4522" width="25.5" style="77" customWidth="1"/>
    <col min="4523" max="4523" width="12.6640625" style="77" customWidth="1"/>
    <col min="4524" max="4524" width="9.33203125" style="77" customWidth="1"/>
    <col min="4525" max="4525" width="13.83203125" style="77" customWidth="1"/>
    <col min="4526" max="4526" width="4.6640625" style="77" customWidth="1"/>
    <col min="4527" max="4527" width="27.83203125" style="77" customWidth="1"/>
    <col min="4528" max="4528" width="15.33203125" style="77" customWidth="1"/>
    <col min="4529" max="4529" width="13.5" style="77" customWidth="1"/>
    <col min="4530" max="4530" width="14.5" style="77" customWidth="1"/>
    <col min="4531" max="4531" width="16.33203125" style="77" customWidth="1"/>
    <col min="4532" max="4532" width="13" style="77" customWidth="1"/>
    <col min="4533" max="4775" width="9" style="77"/>
    <col min="4776" max="4776" width="7.5" style="77" customWidth="1"/>
    <col min="4777" max="4777" width="39.83203125" style="77" customWidth="1"/>
    <col min="4778" max="4778" width="25.5" style="77" customWidth="1"/>
    <col min="4779" max="4779" width="12.6640625" style="77" customWidth="1"/>
    <col min="4780" max="4780" width="9.33203125" style="77" customWidth="1"/>
    <col min="4781" max="4781" width="13.83203125" style="77" customWidth="1"/>
    <col min="4782" max="4782" width="4.6640625" style="77" customWidth="1"/>
    <col min="4783" max="4783" width="27.83203125" style="77" customWidth="1"/>
    <col min="4784" max="4784" width="15.33203125" style="77" customWidth="1"/>
    <col min="4785" max="4785" width="13.5" style="77" customWidth="1"/>
    <col min="4786" max="4786" width="14.5" style="77" customWidth="1"/>
    <col min="4787" max="4787" width="16.33203125" style="77" customWidth="1"/>
    <col min="4788" max="4788" width="13" style="77" customWidth="1"/>
    <col min="4789" max="5031" width="9" style="77"/>
    <col min="5032" max="5032" width="7.5" style="77" customWidth="1"/>
    <col min="5033" max="5033" width="39.83203125" style="77" customWidth="1"/>
    <col min="5034" max="5034" width="25.5" style="77" customWidth="1"/>
    <col min="5035" max="5035" width="12.6640625" style="77" customWidth="1"/>
    <col min="5036" max="5036" width="9.33203125" style="77" customWidth="1"/>
    <col min="5037" max="5037" width="13.83203125" style="77" customWidth="1"/>
    <col min="5038" max="5038" width="4.6640625" style="77" customWidth="1"/>
    <col min="5039" max="5039" width="27.83203125" style="77" customWidth="1"/>
    <col min="5040" max="5040" width="15.33203125" style="77" customWidth="1"/>
    <col min="5041" max="5041" width="13.5" style="77" customWidth="1"/>
    <col min="5042" max="5042" width="14.5" style="77" customWidth="1"/>
    <col min="5043" max="5043" width="16.33203125" style="77" customWidth="1"/>
    <col min="5044" max="5044" width="13" style="77" customWidth="1"/>
    <col min="5045" max="5287" width="9" style="77"/>
    <col min="5288" max="5288" width="7.5" style="77" customWidth="1"/>
    <col min="5289" max="5289" width="39.83203125" style="77" customWidth="1"/>
    <col min="5290" max="5290" width="25.5" style="77" customWidth="1"/>
    <col min="5291" max="5291" width="12.6640625" style="77" customWidth="1"/>
    <col min="5292" max="5292" width="9.33203125" style="77" customWidth="1"/>
    <col min="5293" max="5293" width="13.83203125" style="77" customWidth="1"/>
    <col min="5294" max="5294" width="4.6640625" style="77" customWidth="1"/>
    <col min="5295" max="5295" width="27.83203125" style="77" customWidth="1"/>
    <col min="5296" max="5296" width="15.33203125" style="77" customWidth="1"/>
    <col min="5297" max="5297" width="13.5" style="77" customWidth="1"/>
    <col min="5298" max="5298" width="14.5" style="77" customWidth="1"/>
    <col min="5299" max="5299" width="16.33203125" style="77" customWidth="1"/>
    <col min="5300" max="5300" width="13" style="77" customWidth="1"/>
    <col min="5301" max="5543" width="9" style="77"/>
    <col min="5544" max="5544" width="7.5" style="77" customWidth="1"/>
    <col min="5545" max="5545" width="39.83203125" style="77" customWidth="1"/>
    <col min="5546" max="5546" width="25.5" style="77" customWidth="1"/>
    <col min="5547" max="5547" width="12.6640625" style="77" customWidth="1"/>
    <col min="5548" max="5548" width="9.33203125" style="77" customWidth="1"/>
    <col min="5549" max="5549" width="13.83203125" style="77" customWidth="1"/>
    <col min="5550" max="5550" width="4.6640625" style="77" customWidth="1"/>
    <col min="5551" max="5551" width="27.83203125" style="77" customWidth="1"/>
    <col min="5552" max="5552" width="15.33203125" style="77" customWidth="1"/>
    <col min="5553" max="5553" width="13.5" style="77" customWidth="1"/>
    <col min="5554" max="5554" width="14.5" style="77" customWidth="1"/>
    <col min="5555" max="5555" width="16.33203125" style="77" customWidth="1"/>
    <col min="5556" max="5556" width="13" style="77" customWidth="1"/>
    <col min="5557" max="5799" width="9" style="77"/>
    <col min="5800" max="5800" width="7.5" style="77" customWidth="1"/>
    <col min="5801" max="5801" width="39.83203125" style="77" customWidth="1"/>
    <col min="5802" max="5802" width="25.5" style="77" customWidth="1"/>
    <col min="5803" max="5803" width="12.6640625" style="77" customWidth="1"/>
    <col min="5804" max="5804" width="9.33203125" style="77" customWidth="1"/>
    <col min="5805" max="5805" width="13.83203125" style="77" customWidth="1"/>
    <col min="5806" max="5806" width="4.6640625" style="77" customWidth="1"/>
    <col min="5807" max="5807" width="27.83203125" style="77" customWidth="1"/>
    <col min="5808" max="5808" width="15.33203125" style="77" customWidth="1"/>
    <col min="5809" max="5809" width="13.5" style="77" customWidth="1"/>
    <col min="5810" max="5810" width="14.5" style="77" customWidth="1"/>
    <col min="5811" max="5811" width="16.33203125" style="77" customWidth="1"/>
    <col min="5812" max="5812" width="13" style="77" customWidth="1"/>
    <col min="5813" max="6055" width="9" style="77"/>
    <col min="6056" max="6056" width="7.5" style="77" customWidth="1"/>
    <col min="6057" max="6057" width="39.83203125" style="77" customWidth="1"/>
    <col min="6058" max="6058" width="25.5" style="77" customWidth="1"/>
    <col min="6059" max="6059" width="12.6640625" style="77" customWidth="1"/>
    <col min="6060" max="6060" width="9.33203125" style="77" customWidth="1"/>
    <col min="6061" max="6061" width="13.83203125" style="77" customWidth="1"/>
    <col min="6062" max="6062" width="4.6640625" style="77" customWidth="1"/>
    <col min="6063" max="6063" width="27.83203125" style="77" customWidth="1"/>
    <col min="6064" max="6064" width="15.33203125" style="77" customWidth="1"/>
    <col min="6065" max="6065" width="13.5" style="77" customWidth="1"/>
    <col min="6066" max="6066" width="14.5" style="77" customWidth="1"/>
    <col min="6067" max="6067" width="16.33203125" style="77" customWidth="1"/>
    <col min="6068" max="6068" width="13" style="77" customWidth="1"/>
    <col min="6069" max="6311" width="9" style="77"/>
    <col min="6312" max="6312" width="7.5" style="77" customWidth="1"/>
    <col min="6313" max="6313" width="39.83203125" style="77" customWidth="1"/>
    <col min="6314" max="6314" width="25.5" style="77" customWidth="1"/>
    <col min="6315" max="6315" width="12.6640625" style="77" customWidth="1"/>
    <col min="6316" max="6316" width="9.33203125" style="77" customWidth="1"/>
    <col min="6317" max="6317" width="13.83203125" style="77" customWidth="1"/>
    <col min="6318" max="6318" width="4.6640625" style="77" customWidth="1"/>
    <col min="6319" max="6319" width="27.83203125" style="77" customWidth="1"/>
    <col min="6320" max="6320" width="15.33203125" style="77" customWidth="1"/>
    <col min="6321" max="6321" width="13.5" style="77" customWidth="1"/>
    <col min="6322" max="6322" width="14.5" style="77" customWidth="1"/>
    <col min="6323" max="6323" width="16.33203125" style="77" customWidth="1"/>
    <col min="6324" max="6324" width="13" style="77" customWidth="1"/>
    <col min="6325" max="6567" width="9" style="77"/>
    <col min="6568" max="6568" width="7.5" style="77" customWidth="1"/>
    <col min="6569" max="6569" width="39.83203125" style="77" customWidth="1"/>
    <col min="6570" max="6570" width="25.5" style="77" customWidth="1"/>
    <col min="6571" max="6571" width="12.6640625" style="77" customWidth="1"/>
    <col min="6572" max="6572" width="9.33203125" style="77" customWidth="1"/>
    <col min="6573" max="6573" width="13.83203125" style="77" customWidth="1"/>
    <col min="6574" max="6574" width="4.6640625" style="77" customWidth="1"/>
    <col min="6575" max="6575" width="27.83203125" style="77" customWidth="1"/>
    <col min="6576" max="6576" width="15.33203125" style="77" customWidth="1"/>
    <col min="6577" max="6577" width="13.5" style="77" customWidth="1"/>
    <col min="6578" max="6578" width="14.5" style="77" customWidth="1"/>
    <col min="6579" max="6579" width="16.33203125" style="77" customWidth="1"/>
    <col min="6580" max="6580" width="13" style="77" customWidth="1"/>
    <col min="6581" max="6823" width="9" style="77"/>
    <col min="6824" max="6824" width="7.5" style="77" customWidth="1"/>
    <col min="6825" max="6825" width="39.83203125" style="77" customWidth="1"/>
    <col min="6826" max="6826" width="25.5" style="77" customWidth="1"/>
    <col min="6827" max="6827" width="12.6640625" style="77" customWidth="1"/>
    <col min="6828" max="6828" width="9.33203125" style="77" customWidth="1"/>
    <col min="6829" max="6829" width="13.83203125" style="77" customWidth="1"/>
    <col min="6830" max="6830" width="4.6640625" style="77" customWidth="1"/>
    <col min="6831" max="6831" width="27.83203125" style="77" customWidth="1"/>
    <col min="6832" max="6832" width="15.33203125" style="77" customWidth="1"/>
    <col min="6833" max="6833" width="13.5" style="77" customWidth="1"/>
    <col min="6834" max="6834" width="14.5" style="77" customWidth="1"/>
    <col min="6835" max="6835" width="16.33203125" style="77" customWidth="1"/>
    <col min="6836" max="6836" width="13" style="77" customWidth="1"/>
    <col min="6837" max="7079" width="9" style="77"/>
    <col min="7080" max="7080" width="7.5" style="77" customWidth="1"/>
    <col min="7081" max="7081" width="39.83203125" style="77" customWidth="1"/>
    <col min="7082" max="7082" width="25.5" style="77" customWidth="1"/>
    <col min="7083" max="7083" width="12.6640625" style="77" customWidth="1"/>
    <col min="7084" max="7084" width="9.33203125" style="77" customWidth="1"/>
    <col min="7085" max="7085" width="13.83203125" style="77" customWidth="1"/>
    <col min="7086" max="7086" width="4.6640625" style="77" customWidth="1"/>
    <col min="7087" max="7087" width="27.83203125" style="77" customWidth="1"/>
    <col min="7088" max="7088" width="15.33203125" style="77" customWidth="1"/>
    <col min="7089" max="7089" width="13.5" style="77" customWidth="1"/>
    <col min="7090" max="7090" width="14.5" style="77" customWidth="1"/>
    <col min="7091" max="7091" width="16.33203125" style="77" customWidth="1"/>
    <col min="7092" max="7092" width="13" style="77" customWidth="1"/>
    <col min="7093" max="7335" width="9" style="77"/>
    <col min="7336" max="7336" width="7.5" style="77" customWidth="1"/>
    <col min="7337" max="7337" width="39.83203125" style="77" customWidth="1"/>
    <col min="7338" max="7338" width="25.5" style="77" customWidth="1"/>
    <col min="7339" max="7339" width="12.6640625" style="77" customWidth="1"/>
    <col min="7340" max="7340" width="9.33203125" style="77" customWidth="1"/>
    <col min="7341" max="7341" width="13.83203125" style="77" customWidth="1"/>
    <col min="7342" max="7342" width="4.6640625" style="77" customWidth="1"/>
    <col min="7343" max="7343" width="27.83203125" style="77" customWidth="1"/>
    <col min="7344" max="7344" width="15.33203125" style="77" customWidth="1"/>
    <col min="7345" max="7345" width="13.5" style="77" customWidth="1"/>
    <col min="7346" max="7346" width="14.5" style="77" customWidth="1"/>
    <col min="7347" max="7347" width="16.33203125" style="77" customWidth="1"/>
    <col min="7348" max="7348" width="13" style="77" customWidth="1"/>
    <col min="7349" max="7591" width="9" style="77"/>
    <col min="7592" max="7592" width="7.5" style="77" customWidth="1"/>
    <col min="7593" max="7593" width="39.83203125" style="77" customWidth="1"/>
    <col min="7594" max="7594" width="25.5" style="77" customWidth="1"/>
    <col min="7595" max="7595" width="12.6640625" style="77" customWidth="1"/>
    <col min="7596" max="7596" width="9.33203125" style="77" customWidth="1"/>
    <col min="7597" max="7597" width="13.83203125" style="77" customWidth="1"/>
    <col min="7598" max="7598" width="4.6640625" style="77" customWidth="1"/>
    <col min="7599" max="7599" width="27.83203125" style="77" customWidth="1"/>
    <col min="7600" max="7600" width="15.33203125" style="77" customWidth="1"/>
    <col min="7601" max="7601" width="13.5" style="77" customWidth="1"/>
    <col min="7602" max="7602" width="14.5" style="77" customWidth="1"/>
    <col min="7603" max="7603" width="16.33203125" style="77" customWidth="1"/>
    <col min="7604" max="7604" width="13" style="77" customWidth="1"/>
    <col min="7605" max="7847" width="9" style="77"/>
    <col min="7848" max="7848" width="7.5" style="77" customWidth="1"/>
    <col min="7849" max="7849" width="39.83203125" style="77" customWidth="1"/>
    <col min="7850" max="7850" width="25.5" style="77" customWidth="1"/>
    <col min="7851" max="7851" width="12.6640625" style="77" customWidth="1"/>
    <col min="7852" max="7852" width="9.33203125" style="77" customWidth="1"/>
    <col min="7853" max="7853" width="13.83203125" style="77" customWidth="1"/>
    <col min="7854" max="7854" width="4.6640625" style="77" customWidth="1"/>
    <col min="7855" max="7855" width="27.83203125" style="77" customWidth="1"/>
    <col min="7856" max="7856" width="15.33203125" style="77" customWidth="1"/>
    <col min="7857" max="7857" width="13.5" style="77" customWidth="1"/>
    <col min="7858" max="7858" width="14.5" style="77" customWidth="1"/>
    <col min="7859" max="7859" width="16.33203125" style="77" customWidth="1"/>
    <col min="7860" max="7860" width="13" style="77" customWidth="1"/>
    <col min="7861" max="8103" width="9" style="77"/>
    <col min="8104" max="8104" width="7.5" style="77" customWidth="1"/>
    <col min="8105" max="8105" width="39.83203125" style="77" customWidth="1"/>
    <col min="8106" max="8106" width="25.5" style="77" customWidth="1"/>
    <col min="8107" max="8107" width="12.6640625" style="77" customWidth="1"/>
    <col min="8108" max="8108" width="9.33203125" style="77" customWidth="1"/>
    <col min="8109" max="8109" width="13.83203125" style="77" customWidth="1"/>
    <col min="8110" max="8110" width="4.6640625" style="77" customWidth="1"/>
    <col min="8111" max="8111" width="27.83203125" style="77" customWidth="1"/>
    <col min="8112" max="8112" width="15.33203125" style="77" customWidth="1"/>
    <col min="8113" max="8113" width="13.5" style="77" customWidth="1"/>
    <col min="8114" max="8114" width="14.5" style="77" customWidth="1"/>
    <col min="8115" max="8115" width="16.33203125" style="77" customWidth="1"/>
    <col min="8116" max="8116" width="13" style="77" customWidth="1"/>
    <col min="8117" max="8359" width="9" style="77"/>
    <col min="8360" max="8360" width="7.5" style="77" customWidth="1"/>
    <col min="8361" max="8361" width="39.83203125" style="77" customWidth="1"/>
    <col min="8362" max="8362" width="25.5" style="77" customWidth="1"/>
    <col min="8363" max="8363" width="12.6640625" style="77" customWidth="1"/>
    <col min="8364" max="8364" width="9.33203125" style="77" customWidth="1"/>
    <col min="8365" max="8365" width="13.83203125" style="77" customWidth="1"/>
    <col min="8366" max="8366" width="4.6640625" style="77" customWidth="1"/>
    <col min="8367" max="8367" width="27.83203125" style="77" customWidth="1"/>
    <col min="8368" max="8368" width="15.33203125" style="77" customWidth="1"/>
    <col min="8369" max="8369" width="13.5" style="77" customWidth="1"/>
    <col min="8370" max="8370" width="14.5" style="77" customWidth="1"/>
    <col min="8371" max="8371" width="16.33203125" style="77" customWidth="1"/>
    <col min="8372" max="8372" width="13" style="77" customWidth="1"/>
    <col min="8373" max="8615" width="9" style="77"/>
    <col min="8616" max="8616" width="7.5" style="77" customWidth="1"/>
    <col min="8617" max="8617" width="39.83203125" style="77" customWidth="1"/>
    <col min="8618" max="8618" width="25.5" style="77" customWidth="1"/>
    <col min="8619" max="8619" width="12.6640625" style="77" customWidth="1"/>
    <col min="8620" max="8620" width="9.33203125" style="77" customWidth="1"/>
    <col min="8621" max="8621" width="13.83203125" style="77" customWidth="1"/>
    <col min="8622" max="8622" width="4.6640625" style="77" customWidth="1"/>
    <col min="8623" max="8623" width="27.83203125" style="77" customWidth="1"/>
    <col min="8624" max="8624" width="15.33203125" style="77" customWidth="1"/>
    <col min="8625" max="8625" width="13.5" style="77" customWidth="1"/>
    <col min="8626" max="8626" width="14.5" style="77" customWidth="1"/>
    <col min="8627" max="8627" width="16.33203125" style="77" customWidth="1"/>
    <col min="8628" max="8628" width="13" style="77" customWidth="1"/>
    <col min="8629" max="8871" width="9" style="77"/>
    <col min="8872" max="8872" width="7.5" style="77" customWidth="1"/>
    <col min="8873" max="8873" width="39.83203125" style="77" customWidth="1"/>
    <col min="8874" max="8874" width="25.5" style="77" customWidth="1"/>
    <col min="8875" max="8875" width="12.6640625" style="77" customWidth="1"/>
    <col min="8876" max="8876" width="9.33203125" style="77" customWidth="1"/>
    <col min="8877" max="8877" width="13.83203125" style="77" customWidth="1"/>
    <col min="8878" max="8878" width="4.6640625" style="77" customWidth="1"/>
    <col min="8879" max="8879" width="27.83203125" style="77" customWidth="1"/>
    <col min="8880" max="8880" width="15.33203125" style="77" customWidth="1"/>
    <col min="8881" max="8881" width="13.5" style="77" customWidth="1"/>
    <col min="8882" max="8882" width="14.5" style="77" customWidth="1"/>
    <col min="8883" max="8883" width="16.33203125" style="77" customWidth="1"/>
    <col min="8884" max="8884" width="13" style="77" customWidth="1"/>
    <col min="8885" max="9127" width="9" style="77"/>
    <col min="9128" max="9128" width="7.5" style="77" customWidth="1"/>
    <col min="9129" max="9129" width="39.83203125" style="77" customWidth="1"/>
    <col min="9130" max="9130" width="25.5" style="77" customWidth="1"/>
    <col min="9131" max="9131" width="12.6640625" style="77" customWidth="1"/>
    <col min="9132" max="9132" width="9.33203125" style="77" customWidth="1"/>
    <col min="9133" max="9133" width="13.83203125" style="77" customWidth="1"/>
    <col min="9134" max="9134" width="4.6640625" style="77" customWidth="1"/>
    <col min="9135" max="9135" width="27.83203125" style="77" customWidth="1"/>
    <col min="9136" max="9136" width="15.33203125" style="77" customWidth="1"/>
    <col min="9137" max="9137" width="13.5" style="77" customWidth="1"/>
    <col min="9138" max="9138" width="14.5" style="77" customWidth="1"/>
    <col min="9139" max="9139" width="16.33203125" style="77" customWidth="1"/>
    <col min="9140" max="9140" width="13" style="77" customWidth="1"/>
    <col min="9141" max="9383" width="9" style="77"/>
    <col min="9384" max="9384" width="7.5" style="77" customWidth="1"/>
    <col min="9385" max="9385" width="39.83203125" style="77" customWidth="1"/>
    <col min="9386" max="9386" width="25.5" style="77" customWidth="1"/>
    <col min="9387" max="9387" width="12.6640625" style="77" customWidth="1"/>
    <col min="9388" max="9388" width="9.33203125" style="77" customWidth="1"/>
    <col min="9389" max="9389" width="13.83203125" style="77" customWidth="1"/>
    <col min="9390" max="9390" width="4.6640625" style="77" customWidth="1"/>
    <col min="9391" max="9391" width="27.83203125" style="77" customWidth="1"/>
    <col min="9392" max="9392" width="15.33203125" style="77" customWidth="1"/>
    <col min="9393" max="9393" width="13.5" style="77" customWidth="1"/>
    <col min="9394" max="9394" width="14.5" style="77" customWidth="1"/>
    <col min="9395" max="9395" width="16.33203125" style="77" customWidth="1"/>
    <col min="9396" max="9396" width="13" style="77" customWidth="1"/>
    <col min="9397" max="9639" width="9" style="77"/>
    <col min="9640" max="9640" width="7.5" style="77" customWidth="1"/>
    <col min="9641" max="9641" width="39.83203125" style="77" customWidth="1"/>
    <col min="9642" max="9642" width="25.5" style="77" customWidth="1"/>
    <col min="9643" max="9643" width="12.6640625" style="77" customWidth="1"/>
    <col min="9644" max="9644" width="9.33203125" style="77" customWidth="1"/>
    <col min="9645" max="9645" width="13.83203125" style="77" customWidth="1"/>
    <col min="9646" max="9646" width="4.6640625" style="77" customWidth="1"/>
    <col min="9647" max="9647" width="27.83203125" style="77" customWidth="1"/>
    <col min="9648" max="9648" width="15.33203125" style="77" customWidth="1"/>
    <col min="9649" max="9649" width="13.5" style="77" customWidth="1"/>
    <col min="9650" max="9650" width="14.5" style="77" customWidth="1"/>
    <col min="9651" max="9651" width="16.33203125" style="77" customWidth="1"/>
    <col min="9652" max="9652" width="13" style="77" customWidth="1"/>
    <col min="9653" max="9895" width="9" style="77"/>
    <col min="9896" max="9896" width="7.5" style="77" customWidth="1"/>
    <col min="9897" max="9897" width="39.83203125" style="77" customWidth="1"/>
    <col min="9898" max="9898" width="25.5" style="77" customWidth="1"/>
    <col min="9899" max="9899" width="12.6640625" style="77" customWidth="1"/>
    <col min="9900" max="9900" width="9.33203125" style="77" customWidth="1"/>
    <col min="9901" max="9901" width="13.83203125" style="77" customWidth="1"/>
    <col min="9902" max="9902" width="4.6640625" style="77" customWidth="1"/>
    <col min="9903" max="9903" width="27.83203125" style="77" customWidth="1"/>
    <col min="9904" max="9904" width="15.33203125" style="77" customWidth="1"/>
    <col min="9905" max="9905" width="13.5" style="77" customWidth="1"/>
    <col min="9906" max="9906" width="14.5" style="77" customWidth="1"/>
    <col min="9907" max="9907" width="16.33203125" style="77" customWidth="1"/>
    <col min="9908" max="9908" width="13" style="77" customWidth="1"/>
    <col min="9909" max="10151" width="9" style="77"/>
    <col min="10152" max="10152" width="7.5" style="77" customWidth="1"/>
    <col min="10153" max="10153" width="39.83203125" style="77" customWidth="1"/>
    <col min="10154" max="10154" width="25.5" style="77" customWidth="1"/>
    <col min="10155" max="10155" width="12.6640625" style="77" customWidth="1"/>
    <col min="10156" max="10156" width="9.33203125" style="77" customWidth="1"/>
    <col min="10157" max="10157" width="13.83203125" style="77" customWidth="1"/>
    <col min="10158" max="10158" width="4.6640625" style="77" customWidth="1"/>
    <col min="10159" max="10159" width="27.83203125" style="77" customWidth="1"/>
    <col min="10160" max="10160" width="15.33203125" style="77" customWidth="1"/>
    <col min="10161" max="10161" width="13.5" style="77" customWidth="1"/>
    <col min="10162" max="10162" width="14.5" style="77" customWidth="1"/>
    <col min="10163" max="10163" width="16.33203125" style="77" customWidth="1"/>
    <col min="10164" max="10164" width="13" style="77" customWidth="1"/>
    <col min="10165" max="10407" width="9" style="77"/>
    <col min="10408" max="10408" width="7.5" style="77" customWidth="1"/>
    <col min="10409" max="10409" width="39.83203125" style="77" customWidth="1"/>
    <col min="10410" max="10410" width="25.5" style="77" customWidth="1"/>
    <col min="10411" max="10411" width="12.6640625" style="77" customWidth="1"/>
    <col min="10412" max="10412" width="9.33203125" style="77" customWidth="1"/>
    <col min="10413" max="10413" width="13.83203125" style="77" customWidth="1"/>
    <col min="10414" max="10414" width="4.6640625" style="77" customWidth="1"/>
    <col min="10415" max="10415" width="27.83203125" style="77" customWidth="1"/>
    <col min="10416" max="10416" width="15.33203125" style="77" customWidth="1"/>
    <col min="10417" max="10417" width="13.5" style="77" customWidth="1"/>
    <col min="10418" max="10418" width="14.5" style="77" customWidth="1"/>
    <col min="10419" max="10419" width="16.33203125" style="77" customWidth="1"/>
    <col min="10420" max="10420" width="13" style="77" customWidth="1"/>
    <col min="10421" max="10663" width="9" style="77"/>
    <col min="10664" max="10664" width="7.5" style="77" customWidth="1"/>
    <col min="10665" max="10665" width="39.83203125" style="77" customWidth="1"/>
    <col min="10666" max="10666" width="25.5" style="77" customWidth="1"/>
    <col min="10667" max="10667" width="12.6640625" style="77" customWidth="1"/>
    <col min="10668" max="10668" width="9.33203125" style="77" customWidth="1"/>
    <col min="10669" max="10669" width="13.83203125" style="77" customWidth="1"/>
    <col min="10670" max="10670" width="4.6640625" style="77" customWidth="1"/>
    <col min="10671" max="10671" width="27.83203125" style="77" customWidth="1"/>
    <col min="10672" max="10672" width="15.33203125" style="77" customWidth="1"/>
    <col min="10673" max="10673" width="13.5" style="77" customWidth="1"/>
    <col min="10674" max="10674" width="14.5" style="77" customWidth="1"/>
    <col min="10675" max="10675" width="16.33203125" style="77" customWidth="1"/>
    <col min="10676" max="10676" width="13" style="77" customWidth="1"/>
    <col min="10677" max="10919" width="9" style="77"/>
    <col min="10920" max="10920" width="7.5" style="77" customWidth="1"/>
    <col min="10921" max="10921" width="39.83203125" style="77" customWidth="1"/>
    <col min="10922" max="10922" width="25.5" style="77" customWidth="1"/>
    <col min="10923" max="10923" width="12.6640625" style="77" customWidth="1"/>
    <col min="10924" max="10924" width="9.33203125" style="77" customWidth="1"/>
    <col min="10925" max="10925" width="13.83203125" style="77" customWidth="1"/>
    <col min="10926" max="10926" width="4.6640625" style="77" customWidth="1"/>
    <col min="10927" max="10927" width="27.83203125" style="77" customWidth="1"/>
    <col min="10928" max="10928" width="15.33203125" style="77" customWidth="1"/>
    <col min="10929" max="10929" width="13.5" style="77" customWidth="1"/>
    <col min="10930" max="10930" width="14.5" style="77" customWidth="1"/>
    <col min="10931" max="10931" width="16.33203125" style="77" customWidth="1"/>
    <col min="10932" max="10932" width="13" style="77" customWidth="1"/>
    <col min="10933" max="11175" width="9" style="77"/>
    <col min="11176" max="11176" width="7.5" style="77" customWidth="1"/>
    <col min="11177" max="11177" width="39.83203125" style="77" customWidth="1"/>
    <col min="11178" max="11178" width="25.5" style="77" customWidth="1"/>
    <col min="11179" max="11179" width="12.6640625" style="77" customWidth="1"/>
    <col min="11180" max="11180" width="9.33203125" style="77" customWidth="1"/>
    <col min="11181" max="11181" width="13.83203125" style="77" customWidth="1"/>
    <col min="11182" max="11182" width="4.6640625" style="77" customWidth="1"/>
    <col min="11183" max="11183" width="27.83203125" style="77" customWidth="1"/>
    <col min="11184" max="11184" width="15.33203125" style="77" customWidth="1"/>
    <col min="11185" max="11185" width="13.5" style="77" customWidth="1"/>
    <col min="11186" max="11186" width="14.5" style="77" customWidth="1"/>
    <col min="11187" max="11187" width="16.33203125" style="77" customWidth="1"/>
    <col min="11188" max="11188" width="13" style="77" customWidth="1"/>
    <col min="11189" max="11431" width="9" style="77"/>
    <col min="11432" max="11432" width="7.5" style="77" customWidth="1"/>
    <col min="11433" max="11433" width="39.83203125" style="77" customWidth="1"/>
    <col min="11434" max="11434" width="25.5" style="77" customWidth="1"/>
    <col min="11435" max="11435" width="12.6640625" style="77" customWidth="1"/>
    <col min="11436" max="11436" width="9.33203125" style="77" customWidth="1"/>
    <col min="11437" max="11437" width="13.83203125" style="77" customWidth="1"/>
    <col min="11438" max="11438" width="4.6640625" style="77" customWidth="1"/>
    <col min="11439" max="11439" width="27.83203125" style="77" customWidth="1"/>
    <col min="11440" max="11440" width="15.33203125" style="77" customWidth="1"/>
    <col min="11441" max="11441" width="13.5" style="77" customWidth="1"/>
    <col min="11442" max="11442" width="14.5" style="77" customWidth="1"/>
    <col min="11443" max="11443" width="16.33203125" style="77" customWidth="1"/>
    <col min="11444" max="11444" width="13" style="77" customWidth="1"/>
    <col min="11445" max="11687" width="9" style="77"/>
    <col min="11688" max="11688" width="7.5" style="77" customWidth="1"/>
    <col min="11689" max="11689" width="39.83203125" style="77" customWidth="1"/>
    <col min="11690" max="11690" width="25.5" style="77" customWidth="1"/>
    <col min="11691" max="11691" width="12.6640625" style="77" customWidth="1"/>
    <col min="11692" max="11692" width="9.33203125" style="77" customWidth="1"/>
    <col min="11693" max="11693" width="13.83203125" style="77" customWidth="1"/>
    <col min="11694" max="11694" width="4.6640625" style="77" customWidth="1"/>
    <col min="11695" max="11695" width="27.83203125" style="77" customWidth="1"/>
    <col min="11696" max="11696" width="15.33203125" style="77" customWidth="1"/>
    <col min="11697" max="11697" width="13.5" style="77" customWidth="1"/>
    <col min="11698" max="11698" width="14.5" style="77" customWidth="1"/>
    <col min="11699" max="11699" width="16.33203125" style="77" customWidth="1"/>
    <col min="11700" max="11700" width="13" style="77" customWidth="1"/>
    <col min="11701" max="11943" width="9" style="77"/>
    <col min="11944" max="11944" width="7.5" style="77" customWidth="1"/>
    <col min="11945" max="11945" width="39.83203125" style="77" customWidth="1"/>
    <col min="11946" max="11946" width="25.5" style="77" customWidth="1"/>
    <col min="11947" max="11947" width="12.6640625" style="77" customWidth="1"/>
    <col min="11948" max="11948" width="9.33203125" style="77" customWidth="1"/>
    <col min="11949" max="11949" width="13.83203125" style="77" customWidth="1"/>
    <col min="11950" max="11950" width="4.6640625" style="77" customWidth="1"/>
    <col min="11951" max="11951" width="27.83203125" style="77" customWidth="1"/>
    <col min="11952" max="11952" width="15.33203125" style="77" customWidth="1"/>
    <col min="11953" max="11953" width="13.5" style="77" customWidth="1"/>
    <col min="11954" max="11954" width="14.5" style="77" customWidth="1"/>
    <col min="11955" max="11955" width="16.33203125" style="77" customWidth="1"/>
    <col min="11956" max="11956" width="13" style="77" customWidth="1"/>
    <col min="11957" max="12199" width="9" style="77"/>
    <col min="12200" max="12200" width="7.5" style="77" customWidth="1"/>
    <col min="12201" max="12201" width="39.83203125" style="77" customWidth="1"/>
    <col min="12202" max="12202" width="25.5" style="77" customWidth="1"/>
    <col min="12203" max="12203" width="12.6640625" style="77" customWidth="1"/>
    <col min="12204" max="12204" width="9.33203125" style="77" customWidth="1"/>
    <col min="12205" max="12205" width="13.83203125" style="77" customWidth="1"/>
    <col min="12206" max="12206" width="4.6640625" style="77" customWidth="1"/>
    <col min="12207" max="12207" width="27.83203125" style="77" customWidth="1"/>
    <col min="12208" max="12208" width="15.33203125" style="77" customWidth="1"/>
    <col min="12209" max="12209" width="13.5" style="77" customWidth="1"/>
    <col min="12210" max="12210" width="14.5" style="77" customWidth="1"/>
    <col min="12211" max="12211" width="16.33203125" style="77" customWidth="1"/>
    <col min="12212" max="12212" width="13" style="77" customWidth="1"/>
    <col min="12213" max="12455" width="9" style="77"/>
    <col min="12456" max="12456" width="7.5" style="77" customWidth="1"/>
    <col min="12457" max="12457" width="39.83203125" style="77" customWidth="1"/>
    <col min="12458" max="12458" width="25.5" style="77" customWidth="1"/>
    <col min="12459" max="12459" width="12.6640625" style="77" customWidth="1"/>
    <col min="12460" max="12460" width="9.33203125" style="77" customWidth="1"/>
    <col min="12461" max="12461" width="13.83203125" style="77" customWidth="1"/>
    <col min="12462" max="12462" width="4.6640625" style="77" customWidth="1"/>
    <col min="12463" max="12463" width="27.83203125" style="77" customWidth="1"/>
    <col min="12464" max="12464" width="15.33203125" style="77" customWidth="1"/>
    <col min="12465" max="12465" width="13.5" style="77" customWidth="1"/>
    <col min="12466" max="12466" width="14.5" style="77" customWidth="1"/>
    <col min="12467" max="12467" width="16.33203125" style="77" customWidth="1"/>
    <col min="12468" max="12468" width="13" style="77" customWidth="1"/>
    <col min="12469" max="12711" width="9" style="77"/>
    <col min="12712" max="12712" width="7.5" style="77" customWidth="1"/>
    <col min="12713" max="12713" width="39.83203125" style="77" customWidth="1"/>
    <col min="12714" max="12714" width="25.5" style="77" customWidth="1"/>
    <col min="12715" max="12715" width="12.6640625" style="77" customWidth="1"/>
    <col min="12716" max="12716" width="9.33203125" style="77" customWidth="1"/>
    <col min="12717" max="12717" width="13.83203125" style="77" customWidth="1"/>
    <col min="12718" max="12718" width="4.6640625" style="77" customWidth="1"/>
    <col min="12719" max="12719" width="27.83203125" style="77" customWidth="1"/>
    <col min="12720" max="12720" width="15.33203125" style="77" customWidth="1"/>
    <col min="12721" max="12721" width="13.5" style="77" customWidth="1"/>
    <col min="12722" max="12722" width="14.5" style="77" customWidth="1"/>
    <col min="12723" max="12723" width="16.33203125" style="77" customWidth="1"/>
    <col min="12724" max="12724" width="13" style="77" customWidth="1"/>
    <col min="12725" max="12967" width="9" style="77"/>
    <col min="12968" max="12968" width="7.5" style="77" customWidth="1"/>
    <col min="12969" max="12969" width="39.83203125" style="77" customWidth="1"/>
    <col min="12970" max="12970" width="25.5" style="77" customWidth="1"/>
    <col min="12971" max="12971" width="12.6640625" style="77" customWidth="1"/>
    <col min="12972" max="12972" width="9.33203125" style="77" customWidth="1"/>
    <col min="12973" max="12973" width="13.83203125" style="77" customWidth="1"/>
    <col min="12974" max="12974" width="4.6640625" style="77" customWidth="1"/>
    <col min="12975" max="12975" width="27.83203125" style="77" customWidth="1"/>
    <col min="12976" max="12976" width="15.33203125" style="77" customWidth="1"/>
    <col min="12977" max="12977" width="13.5" style="77" customWidth="1"/>
    <col min="12978" max="12978" width="14.5" style="77" customWidth="1"/>
    <col min="12979" max="12979" width="16.33203125" style="77" customWidth="1"/>
    <col min="12980" max="12980" width="13" style="77" customWidth="1"/>
    <col min="12981" max="13223" width="9" style="77"/>
    <col min="13224" max="13224" width="7.5" style="77" customWidth="1"/>
    <col min="13225" max="13225" width="39.83203125" style="77" customWidth="1"/>
    <col min="13226" max="13226" width="25.5" style="77" customWidth="1"/>
    <col min="13227" max="13227" width="12.6640625" style="77" customWidth="1"/>
    <col min="13228" max="13228" width="9.33203125" style="77" customWidth="1"/>
    <col min="13229" max="13229" width="13.83203125" style="77" customWidth="1"/>
    <col min="13230" max="13230" width="4.6640625" style="77" customWidth="1"/>
    <col min="13231" max="13231" width="27.83203125" style="77" customWidth="1"/>
    <col min="13232" max="13232" width="15.33203125" style="77" customWidth="1"/>
    <col min="13233" max="13233" width="13.5" style="77" customWidth="1"/>
    <col min="13234" max="13234" width="14.5" style="77" customWidth="1"/>
    <col min="13235" max="13235" width="16.33203125" style="77" customWidth="1"/>
    <col min="13236" max="13236" width="13" style="77" customWidth="1"/>
    <col min="13237" max="13479" width="9" style="77"/>
    <col min="13480" max="13480" width="7.5" style="77" customWidth="1"/>
    <col min="13481" max="13481" width="39.83203125" style="77" customWidth="1"/>
    <col min="13482" max="13482" width="25.5" style="77" customWidth="1"/>
    <col min="13483" max="13483" width="12.6640625" style="77" customWidth="1"/>
    <col min="13484" max="13484" width="9.33203125" style="77" customWidth="1"/>
    <col min="13485" max="13485" width="13.83203125" style="77" customWidth="1"/>
    <col min="13486" max="13486" width="4.6640625" style="77" customWidth="1"/>
    <col min="13487" max="13487" width="27.83203125" style="77" customWidth="1"/>
    <col min="13488" max="13488" width="15.33203125" style="77" customWidth="1"/>
    <col min="13489" max="13489" width="13.5" style="77" customWidth="1"/>
    <col min="13490" max="13490" width="14.5" style="77" customWidth="1"/>
    <col min="13491" max="13491" width="16.33203125" style="77" customWidth="1"/>
    <col min="13492" max="13492" width="13" style="77" customWidth="1"/>
    <col min="13493" max="13735" width="9" style="77"/>
    <col min="13736" max="13736" width="7.5" style="77" customWidth="1"/>
    <col min="13737" max="13737" width="39.83203125" style="77" customWidth="1"/>
    <col min="13738" max="13738" width="25.5" style="77" customWidth="1"/>
    <col min="13739" max="13739" width="12.6640625" style="77" customWidth="1"/>
    <col min="13740" max="13740" width="9.33203125" style="77" customWidth="1"/>
    <col min="13741" max="13741" width="13.83203125" style="77" customWidth="1"/>
    <col min="13742" max="13742" width="4.6640625" style="77" customWidth="1"/>
    <col min="13743" max="13743" width="27.83203125" style="77" customWidth="1"/>
    <col min="13744" max="13744" width="15.33203125" style="77" customWidth="1"/>
    <col min="13745" max="13745" width="13.5" style="77" customWidth="1"/>
    <col min="13746" max="13746" width="14.5" style="77" customWidth="1"/>
    <col min="13747" max="13747" width="16.33203125" style="77" customWidth="1"/>
    <col min="13748" max="13748" width="13" style="77" customWidth="1"/>
    <col min="13749" max="13991" width="9" style="77"/>
    <col min="13992" max="13992" width="7.5" style="77" customWidth="1"/>
    <col min="13993" max="13993" width="39.83203125" style="77" customWidth="1"/>
    <col min="13994" max="13994" width="25.5" style="77" customWidth="1"/>
    <col min="13995" max="13995" width="12.6640625" style="77" customWidth="1"/>
    <col min="13996" max="13996" width="9.33203125" style="77" customWidth="1"/>
    <col min="13997" max="13997" width="13.83203125" style="77" customWidth="1"/>
    <col min="13998" max="13998" width="4.6640625" style="77" customWidth="1"/>
    <col min="13999" max="13999" width="27.83203125" style="77" customWidth="1"/>
    <col min="14000" max="14000" width="15.33203125" style="77" customWidth="1"/>
    <col min="14001" max="14001" width="13.5" style="77" customWidth="1"/>
    <col min="14002" max="14002" width="14.5" style="77" customWidth="1"/>
    <col min="14003" max="14003" width="16.33203125" style="77" customWidth="1"/>
    <col min="14004" max="14004" width="13" style="77" customWidth="1"/>
    <col min="14005" max="14247" width="9" style="77"/>
    <col min="14248" max="14248" width="7.5" style="77" customWidth="1"/>
    <col min="14249" max="14249" width="39.83203125" style="77" customWidth="1"/>
    <col min="14250" max="14250" width="25.5" style="77" customWidth="1"/>
    <col min="14251" max="14251" width="12.6640625" style="77" customWidth="1"/>
    <col min="14252" max="14252" width="9.33203125" style="77" customWidth="1"/>
    <col min="14253" max="14253" width="13.83203125" style="77" customWidth="1"/>
    <col min="14254" max="14254" width="4.6640625" style="77" customWidth="1"/>
    <col min="14255" max="14255" width="27.83203125" style="77" customWidth="1"/>
    <col min="14256" max="14256" width="15.33203125" style="77" customWidth="1"/>
    <col min="14257" max="14257" width="13.5" style="77" customWidth="1"/>
    <col min="14258" max="14258" width="14.5" style="77" customWidth="1"/>
    <col min="14259" max="14259" width="16.33203125" style="77" customWidth="1"/>
    <col min="14260" max="14260" width="13" style="77" customWidth="1"/>
    <col min="14261" max="14503" width="9" style="77"/>
    <col min="14504" max="14504" width="7.5" style="77" customWidth="1"/>
    <col min="14505" max="14505" width="39.83203125" style="77" customWidth="1"/>
    <col min="14506" max="14506" width="25.5" style="77" customWidth="1"/>
    <col min="14507" max="14507" width="12.6640625" style="77" customWidth="1"/>
    <col min="14508" max="14508" width="9.33203125" style="77" customWidth="1"/>
    <col min="14509" max="14509" width="13.83203125" style="77" customWidth="1"/>
    <col min="14510" max="14510" width="4.6640625" style="77" customWidth="1"/>
    <col min="14511" max="14511" width="27.83203125" style="77" customWidth="1"/>
    <col min="14512" max="14512" width="15.33203125" style="77" customWidth="1"/>
    <col min="14513" max="14513" width="13.5" style="77" customWidth="1"/>
    <col min="14514" max="14514" width="14.5" style="77" customWidth="1"/>
    <col min="14515" max="14515" width="16.33203125" style="77" customWidth="1"/>
    <col min="14516" max="14516" width="13" style="77" customWidth="1"/>
    <col min="14517" max="14759" width="9" style="77"/>
    <col min="14760" max="14760" width="7.5" style="77" customWidth="1"/>
    <col min="14761" max="14761" width="39.83203125" style="77" customWidth="1"/>
    <col min="14762" max="14762" width="25.5" style="77" customWidth="1"/>
    <col min="14763" max="14763" width="12.6640625" style="77" customWidth="1"/>
    <col min="14764" max="14764" width="9.33203125" style="77" customWidth="1"/>
    <col min="14765" max="14765" width="13.83203125" style="77" customWidth="1"/>
    <col min="14766" max="14766" width="4.6640625" style="77" customWidth="1"/>
    <col min="14767" max="14767" width="27.83203125" style="77" customWidth="1"/>
    <col min="14768" max="14768" width="15.33203125" style="77" customWidth="1"/>
    <col min="14769" max="14769" width="13.5" style="77" customWidth="1"/>
    <col min="14770" max="14770" width="14.5" style="77" customWidth="1"/>
    <col min="14771" max="14771" width="16.33203125" style="77" customWidth="1"/>
    <col min="14772" max="14772" width="13" style="77" customWidth="1"/>
    <col min="14773" max="15015" width="9" style="77"/>
    <col min="15016" max="15016" width="7.5" style="77" customWidth="1"/>
    <col min="15017" max="15017" width="39.83203125" style="77" customWidth="1"/>
    <col min="15018" max="15018" width="25.5" style="77" customWidth="1"/>
    <col min="15019" max="15019" width="12.6640625" style="77" customWidth="1"/>
    <col min="15020" max="15020" width="9.33203125" style="77" customWidth="1"/>
    <col min="15021" max="15021" width="13.83203125" style="77" customWidth="1"/>
    <col min="15022" max="15022" width="4.6640625" style="77" customWidth="1"/>
    <col min="15023" max="15023" width="27.83203125" style="77" customWidth="1"/>
    <col min="15024" max="15024" width="15.33203125" style="77" customWidth="1"/>
    <col min="15025" max="15025" width="13.5" style="77" customWidth="1"/>
    <col min="15026" max="15026" width="14.5" style="77" customWidth="1"/>
    <col min="15027" max="15027" width="16.33203125" style="77" customWidth="1"/>
    <col min="15028" max="15028" width="13" style="77" customWidth="1"/>
    <col min="15029" max="15271" width="9" style="77"/>
    <col min="15272" max="15272" width="7.5" style="77" customWidth="1"/>
    <col min="15273" max="15273" width="39.83203125" style="77" customWidth="1"/>
    <col min="15274" max="15274" width="25.5" style="77" customWidth="1"/>
    <col min="15275" max="15275" width="12.6640625" style="77" customWidth="1"/>
    <col min="15276" max="15276" width="9.33203125" style="77" customWidth="1"/>
    <col min="15277" max="15277" width="13.83203125" style="77" customWidth="1"/>
    <col min="15278" max="15278" width="4.6640625" style="77" customWidth="1"/>
    <col min="15279" max="15279" width="27.83203125" style="77" customWidth="1"/>
    <col min="15280" max="15280" width="15.33203125" style="77" customWidth="1"/>
    <col min="15281" max="15281" width="13.5" style="77" customWidth="1"/>
    <col min="15282" max="15282" width="14.5" style="77" customWidth="1"/>
    <col min="15283" max="15283" width="16.33203125" style="77" customWidth="1"/>
    <col min="15284" max="15284" width="13" style="77" customWidth="1"/>
    <col min="15285" max="15527" width="9" style="77"/>
    <col min="15528" max="15528" width="7.5" style="77" customWidth="1"/>
    <col min="15529" max="15529" width="39.83203125" style="77" customWidth="1"/>
    <col min="15530" max="15530" width="25.5" style="77" customWidth="1"/>
    <col min="15531" max="15531" width="12.6640625" style="77" customWidth="1"/>
    <col min="15532" max="15532" width="9.33203125" style="77" customWidth="1"/>
    <col min="15533" max="15533" width="13.83203125" style="77" customWidth="1"/>
    <col min="15534" max="15534" width="4.6640625" style="77" customWidth="1"/>
    <col min="15535" max="15535" width="27.83203125" style="77" customWidth="1"/>
    <col min="15536" max="15536" width="15.33203125" style="77" customWidth="1"/>
    <col min="15537" max="15537" width="13.5" style="77" customWidth="1"/>
    <col min="15538" max="15538" width="14.5" style="77" customWidth="1"/>
    <col min="15539" max="15539" width="16.33203125" style="77" customWidth="1"/>
    <col min="15540" max="15540" width="13" style="77" customWidth="1"/>
    <col min="15541" max="15783" width="9" style="77"/>
    <col min="15784" max="15784" width="7.5" style="77" customWidth="1"/>
    <col min="15785" max="15785" width="39.83203125" style="77" customWidth="1"/>
    <col min="15786" max="15786" width="25.5" style="77" customWidth="1"/>
    <col min="15787" max="15787" width="12.6640625" style="77" customWidth="1"/>
    <col min="15788" max="15788" width="9.33203125" style="77" customWidth="1"/>
    <col min="15789" max="15789" width="13.83203125" style="77" customWidth="1"/>
    <col min="15790" max="15790" width="4.6640625" style="77" customWidth="1"/>
    <col min="15791" max="15791" width="27.83203125" style="77" customWidth="1"/>
    <col min="15792" max="15792" width="15.33203125" style="77" customWidth="1"/>
    <col min="15793" max="15793" width="13.5" style="77" customWidth="1"/>
    <col min="15794" max="15794" width="14.5" style="77" customWidth="1"/>
    <col min="15795" max="15795" width="16.33203125" style="77" customWidth="1"/>
    <col min="15796" max="15796" width="13" style="77" customWidth="1"/>
    <col min="15797" max="16039" width="9" style="77"/>
    <col min="16040" max="16040" width="7.5" style="77" customWidth="1"/>
    <col min="16041" max="16041" width="39.83203125" style="77" customWidth="1"/>
    <col min="16042" max="16042" width="25.5" style="77" customWidth="1"/>
    <col min="16043" max="16043" width="12.6640625" style="77" customWidth="1"/>
    <col min="16044" max="16044" width="9.33203125" style="77" customWidth="1"/>
    <col min="16045" max="16045" width="13.83203125" style="77" customWidth="1"/>
    <col min="16046" max="16046" width="4.6640625" style="77" customWidth="1"/>
    <col min="16047" max="16047" width="27.83203125" style="77" customWidth="1"/>
    <col min="16048" max="16048" width="15.33203125" style="77" customWidth="1"/>
    <col min="16049" max="16049" width="13.5" style="77" customWidth="1"/>
    <col min="16050" max="16050" width="14.5" style="77" customWidth="1"/>
    <col min="16051" max="16051" width="16.33203125" style="77" customWidth="1"/>
    <col min="16052" max="16052" width="13" style="77" customWidth="1"/>
    <col min="16053" max="16299" width="9" style="77"/>
    <col min="16300" max="16384" width="11.5" style="77" customWidth="1"/>
  </cols>
  <sheetData>
    <row r="1" spans="1:17" ht="30" customHeight="1" x14ac:dyDescent="0.2">
      <c r="A1" s="521" t="s">
        <v>30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3"/>
      <c r="Q1" s="77" t="s">
        <v>435</v>
      </c>
    </row>
    <row r="2" spans="1:17" ht="30" customHeight="1" x14ac:dyDescent="0.2">
      <c r="A2" s="530">
        <f>'DATOS BÁSICOS DE LA OBRA'!B1</f>
        <v>3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2"/>
    </row>
    <row r="3" spans="1:17" ht="30" customHeight="1" x14ac:dyDescent="0.2">
      <c r="A3" s="114"/>
      <c r="B3" s="341" t="str">
        <f>'DATOS BÁSICOS DE LA OBRA'!A3</f>
        <v>PROYECTO</v>
      </c>
      <c r="C3" s="526" t="str">
        <f>'DATOS BÁSICOS DE LA OBRA'!B3</f>
        <v>CONSTRUCCION Y REHABILITACION TRAMO CARRETERO VILLA MONTES - LA VERTIENTE - PALO MARCADO</v>
      </c>
      <c r="D3" s="526"/>
      <c r="E3" s="526"/>
      <c r="F3" s="526"/>
      <c r="G3" s="526"/>
      <c r="H3" s="526"/>
      <c r="I3" s="526"/>
      <c r="J3" s="526"/>
      <c r="K3" s="526"/>
      <c r="L3" s="526"/>
      <c r="M3" s="526"/>
      <c r="N3" s="526"/>
      <c r="O3" s="527"/>
    </row>
    <row r="4" spans="1:17" ht="30" customHeight="1" x14ac:dyDescent="0.2">
      <c r="A4" s="342"/>
      <c r="B4" s="343" t="str">
        <f>'DATOS BÁSICOS DE LA OBRA'!A7</f>
        <v>ORGANISMO CONTRATANTE</v>
      </c>
      <c r="C4" s="535" t="str">
        <f>'DATOS BÁSICOS DE LA OBRA'!C7</f>
        <v>ADMINISTRADORA BOLIVIANA DE CARRETERAS (A.B.C.)</v>
      </c>
      <c r="D4" s="535"/>
      <c r="E4" s="535"/>
      <c r="F4" s="535"/>
      <c r="G4" s="535"/>
      <c r="H4" s="535"/>
      <c r="I4" s="535"/>
      <c r="J4" s="535"/>
      <c r="K4" s="535"/>
      <c r="L4" s="535"/>
      <c r="M4" s="535"/>
      <c r="N4" s="535"/>
      <c r="O4" s="536"/>
    </row>
    <row r="5" spans="1:17" ht="30" customHeight="1" x14ac:dyDescent="0.2">
      <c r="A5" s="342"/>
      <c r="B5" s="344" t="str">
        <f>'DATOS BÁSICOS DE LA OBRA'!A8</f>
        <v>ORGANISMO FINANCIADOR</v>
      </c>
      <c r="C5" s="535" t="str">
        <f>'DATOS BÁSICOS DE LA OBRA'!B8</f>
        <v>TESORO GENERAL DE LA NACION (70%) - GOBIERNO AUTONOMO REGIONAL DEL CHACO (30%)</v>
      </c>
      <c r="D5" s="535"/>
      <c r="E5" s="535"/>
      <c r="F5" s="535"/>
      <c r="G5" s="535"/>
      <c r="H5" s="535"/>
      <c r="I5" s="535"/>
      <c r="J5" s="535"/>
      <c r="K5" s="535"/>
      <c r="L5" s="535"/>
      <c r="M5" s="535"/>
      <c r="N5" s="535"/>
      <c r="O5" s="536"/>
    </row>
    <row r="6" spans="1:17" ht="30" customHeight="1" x14ac:dyDescent="0.2">
      <c r="A6" s="342"/>
      <c r="B6" s="344" t="str">
        <f>'DATOS BÁSICOS DE LA OBRA'!A9</f>
        <v>CONTRATO ADMINISTRATIVO DE OBRA (C.A.O.)</v>
      </c>
      <c r="C6" s="535" t="str">
        <f>'DATOS BÁSICOS DE LA OBRA'!B9</f>
        <v>ABC No 818/19 GNT-SCT-OBR-TGN</v>
      </c>
      <c r="D6" s="535"/>
      <c r="E6" s="535"/>
      <c r="F6" s="535"/>
      <c r="G6" s="535"/>
      <c r="H6" s="535"/>
      <c r="I6" s="537" t="str">
        <f>'DATOS BÁSICOS DE LA OBRA'!A13</f>
        <v>ÓRDEN DE PROCEDER</v>
      </c>
      <c r="J6" s="538"/>
      <c r="K6" s="538"/>
      <c r="L6" s="538"/>
      <c r="M6" s="528">
        <f>'DATOS BÁSICOS DE LA OBRA'!B13</f>
        <v>43726</v>
      </c>
      <c r="N6" s="528"/>
      <c r="O6" s="529"/>
    </row>
    <row r="7" spans="1:17" ht="30" customHeight="1" x14ac:dyDescent="0.2">
      <c r="A7" s="342"/>
      <c r="B7" s="345" t="str">
        <f>'DATOS BÁSICOS DE LA OBRA'!A10</f>
        <v>CONTRATO MODIFICATORIO DE OBRA No 01 (C.M.O. No 01)</v>
      </c>
      <c r="C7" s="535" t="str">
        <f>'DATOS BÁSICOS DE LA OBRA'!B10</f>
        <v>ABC No 341/20 GTJ-MOD-TGN</v>
      </c>
      <c r="D7" s="535"/>
      <c r="E7" s="535"/>
      <c r="F7" s="535"/>
      <c r="G7" s="535"/>
      <c r="H7" s="535"/>
      <c r="I7" s="537" t="str">
        <f>'DATOS BÁSICOS DE LA OBRA'!A19</f>
        <v>CONCLUSIÓN DE OBRA (contrato modificatorio No 2; COVID-19)</v>
      </c>
      <c r="J7" s="538"/>
      <c r="K7" s="538"/>
      <c r="L7" s="538"/>
      <c r="M7" s="528">
        <f>'DATOS BÁSICOS DE LA OBRA'!B19</f>
        <v>44459</v>
      </c>
      <c r="N7" s="528"/>
      <c r="O7" s="529"/>
    </row>
    <row r="8" spans="1:17" ht="30" customHeight="1" x14ac:dyDescent="0.2">
      <c r="A8" s="346"/>
      <c r="B8" s="344" t="str">
        <f>'DATOS BÁSICOS DE LA OBRA'!A21</f>
        <v>EMPRESA CONTRATISTA</v>
      </c>
      <c r="C8" s="539" t="str">
        <f>'DATOS BÁSICOS DE LA OBRA'!C21</f>
        <v>EMPRESA ESTRATEGICA BOLIVIANA DE CONSTRUCCION Y CONSERVACION DE INFRAESTRUCTURA CIVIL</v>
      </c>
      <c r="D8" s="539"/>
      <c r="E8" s="539"/>
      <c r="F8" s="539"/>
      <c r="G8" s="539"/>
      <c r="H8" s="539"/>
      <c r="I8" s="537" t="str">
        <f>'DATOS BÁSICOS DE LA OBRA'!A20</f>
        <v>TIEMPO TRANSCURRIDO</v>
      </c>
      <c r="J8" s="538"/>
      <c r="K8" s="538"/>
      <c r="L8" s="538"/>
      <c r="M8" s="533">
        <f>'DATOS BÁSICOS DE LA OBRA'!B20</f>
        <v>440</v>
      </c>
      <c r="N8" s="533"/>
      <c r="O8" s="534"/>
    </row>
    <row r="9" spans="1:17" ht="30" customHeight="1" x14ac:dyDescent="0.2">
      <c r="A9" s="342"/>
      <c r="B9" s="344" t="str">
        <f>'DATOS BÁSICOS DE LA OBRA'!A22</f>
        <v>EMPRESA SUPERVISORA</v>
      </c>
      <c r="C9" s="539" t="str">
        <f>'DATOS BÁSICOS DE LA OBRA'!E7</f>
        <v>ADMINISTRADORA BOLIVIANA DE CARRETERAS (A.B.C.); REGIONAL DE TARIJA</v>
      </c>
      <c r="D9" s="539"/>
      <c r="E9" s="539"/>
      <c r="F9" s="539"/>
      <c r="G9" s="539"/>
      <c r="H9" s="566"/>
      <c r="I9" s="562" t="str">
        <f>'DATOS BÁSICOS DE LA OBRA'!A2</f>
        <v>PERIODO DE CERTIFICACION</v>
      </c>
      <c r="J9" s="563"/>
      <c r="K9" s="563"/>
      <c r="L9" s="563"/>
      <c r="M9" s="546">
        <f>'DATOS BÁSICOS DE LA OBRA'!B2</f>
        <v>44136</v>
      </c>
      <c r="N9" s="546"/>
      <c r="O9" s="547"/>
    </row>
    <row r="10" spans="1:17" ht="30" customHeight="1" x14ac:dyDescent="0.2">
      <c r="A10" s="342"/>
      <c r="B10" s="344" t="str">
        <f>'DATOS BÁSICOS DE LA OBRA'!A23</f>
        <v>EMPRESA FISCALIZADORA</v>
      </c>
      <c r="C10" s="539" t="str">
        <f>'DATOS BÁSICOS DE LA OBRA'!E7</f>
        <v>ADMINISTRADORA BOLIVIANA DE CARRETERAS (A.B.C.); REGIONAL DE TARIJA</v>
      </c>
      <c r="D10" s="539"/>
      <c r="E10" s="539"/>
      <c r="F10" s="539"/>
      <c r="G10" s="539"/>
      <c r="H10" s="566"/>
      <c r="I10" s="564"/>
      <c r="J10" s="565"/>
      <c r="K10" s="565"/>
      <c r="L10" s="565"/>
      <c r="M10" s="548">
        <f>'DATOS BÁSICOS DE LA OBRA'!C2</f>
        <v>44165</v>
      </c>
      <c r="N10" s="548"/>
      <c r="O10" s="549"/>
    </row>
    <row r="11" spans="1:17" ht="30" customHeight="1" x14ac:dyDescent="0.2">
      <c r="A11" s="402"/>
      <c r="B11" s="403" t="s">
        <v>44</v>
      </c>
      <c r="C11" s="417" t="s">
        <v>45</v>
      </c>
      <c r="D11" s="417"/>
      <c r="E11" s="417"/>
      <c r="F11" s="415" t="s">
        <v>46</v>
      </c>
      <c r="G11" s="415"/>
      <c r="H11" s="415"/>
      <c r="I11" s="404"/>
      <c r="J11" s="415" t="s">
        <v>47</v>
      </c>
      <c r="K11" s="415"/>
      <c r="L11" s="415"/>
      <c r="M11" s="415" t="s">
        <v>48</v>
      </c>
      <c r="N11" s="415"/>
      <c r="O11" s="416"/>
    </row>
    <row r="12" spans="1:17" ht="30" customHeight="1" x14ac:dyDescent="0.2">
      <c r="A12" s="405"/>
      <c r="B12" s="406" t="s">
        <v>8</v>
      </c>
      <c r="C12" s="407"/>
      <c r="D12" s="407"/>
      <c r="E12" s="407"/>
      <c r="F12" s="407" t="s">
        <v>57</v>
      </c>
      <c r="G12" s="407"/>
      <c r="H12" s="407"/>
      <c r="I12" s="408" t="s">
        <v>54</v>
      </c>
      <c r="J12" s="407"/>
      <c r="K12" s="407"/>
      <c r="L12" s="407"/>
      <c r="M12" s="407"/>
      <c r="N12" s="407"/>
      <c r="O12" s="413"/>
    </row>
    <row r="13" spans="1:17" ht="30" customHeight="1" x14ac:dyDescent="0.2">
      <c r="A13" s="405"/>
      <c r="B13" s="406" t="s">
        <v>56</v>
      </c>
      <c r="C13" s="407"/>
      <c r="D13" s="407"/>
      <c r="E13" s="407"/>
      <c r="F13" s="407" t="s">
        <v>58</v>
      </c>
      <c r="G13" s="407"/>
      <c r="H13" s="407"/>
      <c r="I13" s="408" t="s">
        <v>55</v>
      </c>
      <c r="J13" s="407"/>
      <c r="K13" s="407"/>
      <c r="L13" s="407"/>
      <c r="M13" s="407"/>
      <c r="N13" s="407"/>
      <c r="O13" s="413"/>
    </row>
    <row r="14" spans="1:17" ht="30" customHeight="1" x14ac:dyDescent="0.2">
      <c r="A14" s="409"/>
      <c r="B14" s="410"/>
      <c r="C14" s="411"/>
      <c r="D14" s="411"/>
      <c r="E14" s="411"/>
      <c r="F14" s="411" t="s">
        <v>434</v>
      </c>
      <c r="G14" s="411"/>
      <c r="H14" s="411"/>
      <c r="I14" s="412" t="s">
        <v>32</v>
      </c>
      <c r="J14" s="411"/>
      <c r="K14" s="411"/>
      <c r="L14" s="411"/>
      <c r="M14" s="411"/>
      <c r="N14" s="411"/>
      <c r="O14" s="414"/>
    </row>
    <row r="15" spans="1:17" ht="30" customHeight="1" x14ac:dyDescent="0.2">
      <c r="A15" s="339"/>
      <c r="B15" s="340" t="s">
        <v>31</v>
      </c>
      <c r="C15" s="401" t="s">
        <v>54</v>
      </c>
      <c r="D15" s="401" t="s">
        <v>55</v>
      </c>
      <c r="E15" s="401" t="s">
        <v>32</v>
      </c>
      <c r="F15" s="524" t="s">
        <v>7</v>
      </c>
      <c r="G15" s="524"/>
      <c r="H15" s="524"/>
      <c r="I15" s="524"/>
      <c r="J15" s="524"/>
      <c r="K15" s="524"/>
      <c r="L15" s="524"/>
      <c r="M15" s="524"/>
      <c r="N15" s="524"/>
      <c r="O15" s="525"/>
    </row>
    <row r="16" spans="1:17" ht="30" customHeight="1" x14ac:dyDescent="0.2">
      <c r="A16" s="271" t="s">
        <v>93</v>
      </c>
      <c r="B16" s="45" t="s">
        <v>94</v>
      </c>
      <c r="C16" s="102"/>
      <c r="D16" s="102"/>
      <c r="E16" s="102"/>
      <c r="F16" s="103"/>
      <c r="G16" s="103"/>
      <c r="H16" s="103"/>
      <c r="I16" s="103"/>
      <c r="J16" s="103"/>
      <c r="K16" s="103"/>
      <c r="L16" s="103"/>
      <c r="M16" s="103"/>
      <c r="N16" s="103"/>
      <c r="O16" s="104"/>
    </row>
    <row r="17" spans="1:15" ht="30" customHeight="1" x14ac:dyDescent="0.2">
      <c r="A17" s="271" t="s">
        <v>95</v>
      </c>
      <c r="B17" s="45" t="s">
        <v>115</v>
      </c>
      <c r="C17" s="102"/>
      <c r="D17" s="102"/>
      <c r="E17" s="102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1:15" ht="30" customHeight="1" x14ac:dyDescent="0.2">
      <c r="A18" s="271" t="s">
        <v>96</v>
      </c>
      <c r="B18" s="45" t="s">
        <v>49</v>
      </c>
      <c r="C18" s="102"/>
      <c r="D18" s="102"/>
      <c r="E18" s="102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1:15" ht="30" customHeight="1" x14ac:dyDescent="0.2">
      <c r="A19" s="271" t="s">
        <v>97</v>
      </c>
      <c r="B19" s="45" t="s">
        <v>62</v>
      </c>
      <c r="C19" s="102"/>
      <c r="D19" s="102"/>
      <c r="E19" s="102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1:15" ht="30" customHeight="1" x14ac:dyDescent="0.2">
      <c r="A20" s="271" t="s">
        <v>98</v>
      </c>
      <c r="B20" s="45" t="s">
        <v>82</v>
      </c>
      <c r="C20" s="102"/>
      <c r="D20" s="102"/>
      <c r="E20" s="102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1:15" ht="30" customHeight="1" x14ac:dyDescent="0.2">
      <c r="A21" s="271" t="s">
        <v>99</v>
      </c>
      <c r="B21" s="45" t="s">
        <v>396</v>
      </c>
      <c r="C21" s="102"/>
      <c r="D21" s="102"/>
      <c r="E21" s="102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1:15" ht="30" customHeight="1" x14ac:dyDescent="0.2">
      <c r="A22" s="271" t="s">
        <v>100</v>
      </c>
      <c r="B22" s="45" t="s">
        <v>104</v>
      </c>
      <c r="C22" s="102"/>
      <c r="D22" s="102"/>
      <c r="E22" s="102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1:15" ht="30" customHeight="1" x14ac:dyDescent="0.2">
      <c r="A23" s="271" t="s">
        <v>101</v>
      </c>
      <c r="B23" s="45" t="s">
        <v>399</v>
      </c>
      <c r="C23" s="102"/>
      <c r="D23" s="102"/>
      <c r="E23" s="102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1:15" ht="30" customHeight="1" x14ac:dyDescent="0.2">
      <c r="A24" s="271" t="s">
        <v>92</v>
      </c>
      <c r="B24" s="45" t="s">
        <v>389</v>
      </c>
      <c r="C24" s="102"/>
      <c r="D24" s="102"/>
      <c r="E24" s="102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1:15" ht="30" customHeight="1" x14ac:dyDescent="0.2">
      <c r="A25" s="271" t="s">
        <v>102</v>
      </c>
      <c r="B25" s="45" t="s">
        <v>419</v>
      </c>
      <c r="C25" s="102"/>
      <c r="D25" s="102"/>
      <c r="E25" s="102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1:15" ht="30" customHeight="1" x14ac:dyDescent="0.2">
      <c r="A26" s="271" t="s">
        <v>105</v>
      </c>
      <c r="B26" s="45" t="s">
        <v>411</v>
      </c>
      <c r="C26" s="102"/>
      <c r="D26" s="102"/>
      <c r="E26" s="102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1:15" ht="30" customHeight="1" x14ac:dyDescent="0.2">
      <c r="A27" s="271" t="s">
        <v>4</v>
      </c>
      <c r="B27" s="45" t="s">
        <v>17</v>
      </c>
      <c r="C27" s="102"/>
      <c r="D27" s="102"/>
      <c r="E27" s="102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1:15" ht="30" customHeight="1" x14ac:dyDescent="0.2">
      <c r="A28" s="271" t="s">
        <v>5</v>
      </c>
      <c r="B28" s="45" t="s">
        <v>83</v>
      </c>
      <c r="C28" s="102"/>
      <c r="D28" s="102"/>
      <c r="E28" s="102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1:15" ht="30" customHeight="1" x14ac:dyDescent="0.2">
      <c r="A29" s="271" t="s">
        <v>106</v>
      </c>
      <c r="B29" s="45" t="s">
        <v>84</v>
      </c>
      <c r="C29" s="102"/>
      <c r="D29" s="102"/>
      <c r="E29" s="102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1:15" ht="30" customHeight="1" x14ac:dyDescent="0.2">
      <c r="A30" s="271" t="s">
        <v>107</v>
      </c>
      <c r="B30" s="45" t="s">
        <v>85</v>
      </c>
      <c r="C30" s="102"/>
      <c r="D30" s="102"/>
      <c r="E30" s="102"/>
      <c r="F30" s="105"/>
      <c r="G30" s="105"/>
      <c r="H30" s="105"/>
      <c r="I30" s="105"/>
      <c r="J30" s="105"/>
      <c r="K30" s="105"/>
      <c r="L30" s="105"/>
      <c r="M30" s="105"/>
      <c r="N30" s="105"/>
      <c r="O30" s="106"/>
    </row>
    <row r="31" spans="1:15" ht="30" customHeight="1" x14ac:dyDescent="0.2">
      <c r="A31" s="271" t="s">
        <v>108</v>
      </c>
      <c r="B31" s="45" t="s">
        <v>126</v>
      </c>
      <c r="C31" s="102"/>
      <c r="D31" s="102"/>
      <c r="E31" s="102"/>
      <c r="F31" s="105"/>
      <c r="G31" s="105"/>
      <c r="H31" s="105"/>
      <c r="I31" s="105"/>
      <c r="J31" s="105"/>
      <c r="K31" s="105"/>
      <c r="L31" s="105"/>
      <c r="M31" s="105"/>
      <c r="N31" s="105"/>
      <c r="O31" s="106"/>
    </row>
    <row r="32" spans="1:15" ht="30" customHeight="1" x14ac:dyDescent="0.2">
      <c r="A32" s="271" t="s">
        <v>109</v>
      </c>
      <c r="B32" s="45" t="s">
        <v>127</v>
      </c>
      <c r="C32" s="102"/>
      <c r="D32" s="102"/>
      <c r="E32" s="102"/>
      <c r="F32" s="105"/>
      <c r="G32" s="105"/>
      <c r="H32" s="105"/>
      <c r="I32" s="105"/>
      <c r="J32" s="105"/>
      <c r="K32" s="105"/>
      <c r="L32" s="105"/>
      <c r="M32" s="105"/>
      <c r="N32" s="105"/>
      <c r="O32" s="106"/>
    </row>
    <row r="33" spans="1:15" ht="30" customHeight="1" x14ac:dyDescent="0.2">
      <c r="A33" s="271" t="s">
        <v>110</v>
      </c>
      <c r="B33" s="45" t="s">
        <v>86</v>
      </c>
      <c r="C33" s="102"/>
      <c r="D33" s="102"/>
      <c r="E33" s="102"/>
      <c r="F33" s="105"/>
      <c r="G33" s="105"/>
      <c r="H33" s="105"/>
      <c r="I33" s="105"/>
      <c r="J33" s="105"/>
      <c r="K33" s="105"/>
      <c r="L33" s="105"/>
      <c r="M33" s="105"/>
      <c r="N33" s="105"/>
      <c r="O33" s="106"/>
    </row>
    <row r="34" spans="1:15" ht="30" customHeight="1" x14ac:dyDescent="0.2">
      <c r="A34" s="271" t="s">
        <v>111</v>
      </c>
      <c r="B34" s="45" t="s">
        <v>416</v>
      </c>
      <c r="C34" s="102"/>
      <c r="D34" s="102"/>
      <c r="E34" s="102"/>
      <c r="F34" s="105"/>
      <c r="G34" s="105"/>
      <c r="H34" s="105"/>
      <c r="I34" s="105"/>
      <c r="J34" s="105"/>
      <c r="K34" s="105"/>
      <c r="L34" s="105"/>
      <c r="M34" s="105"/>
      <c r="N34" s="105"/>
      <c r="O34" s="106"/>
    </row>
    <row r="35" spans="1:15" ht="30" customHeight="1" x14ac:dyDescent="0.2">
      <c r="A35" s="271" t="s">
        <v>112</v>
      </c>
      <c r="B35" s="45" t="s">
        <v>418</v>
      </c>
      <c r="C35" s="102"/>
      <c r="D35" s="102"/>
      <c r="E35" s="102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  <row r="36" spans="1:15" ht="30" customHeight="1" x14ac:dyDescent="0.2">
      <c r="A36" s="271" t="s">
        <v>113</v>
      </c>
      <c r="B36" s="45" t="s">
        <v>410</v>
      </c>
      <c r="C36" s="102"/>
      <c r="D36" s="102"/>
      <c r="E36" s="102"/>
      <c r="F36" s="105"/>
      <c r="G36" s="105"/>
      <c r="H36" s="105"/>
      <c r="I36" s="105"/>
      <c r="J36" s="105"/>
      <c r="K36" s="105"/>
      <c r="L36" s="105"/>
      <c r="M36" s="105"/>
      <c r="N36" s="105"/>
      <c r="O36" s="106"/>
    </row>
    <row r="37" spans="1:15" ht="30" customHeight="1" x14ac:dyDescent="0.2">
      <c r="A37" s="271" t="s">
        <v>114</v>
      </c>
      <c r="B37" s="45" t="s">
        <v>128</v>
      </c>
      <c r="C37" s="102"/>
      <c r="D37" s="102"/>
      <c r="E37" s="102"/>
      <c r="F37" s="105"/>
      <c r="G37" s="105"/>
      <c r="H37" s="105"/>
      <c r="I37" s="105"/>
      <c r="J37" s="105"/>
      <c r="K37" s="105"/>
      <c r="L37" s="105"/>
      <c r="M37" s="105"/>
      <c r="N37" s="105"/>
      <c r="O37" s="106"/>
    </row>
    <row r="38" spans="1:15" ht="30" customHeight="1" x14ac:dyDescent="0.2">
      <c r="A38" s="396" t="s">
        <v>116</v>
      </c>
      <c r="B38" s="45" t="s">
        <v>129</v>
      </c>
      <c r="C38" s="102"/>
      <c r="D38" s="102"/>
      <c r="E38" s="102"/>
      <c r="F38" s="105"/>
      <c r="G38" s="105"/>
      <c r="H38" s="105"/>
      <c r="I38" s="105"/>
      <c r="J38" s="105"/>
      <c r="K38" s="105"/>
      <c r="L38" s="105"/>
      <c r="M38" s="105"/>
      <c r="N38" s="105"/>
      <c r="O38" s="106"/>
    </row>
    <row r="39" spans="1:15" ht="30" customHeight="1" x14ac:dyDescent="0.2">
      <c r="A39" s="271" t="s">
        <v>117</v>
      </c>
      <c r="B39" s="77" t="s">
        <v>437</v>
      </c>
      <c r="C39" s="102"/>
      <c r="D39" s="102"/>
      <c r="E39" s="102"/>
      <c r="F39" s="105"/>
      <c r="G39" s="105"/>
      <c r="H39" s="105"/>
      <c r="I39" s="105"/>
      <c r="J39" s="105"/>
      <c r="K39" s="105"/>
      <c r="L39" s="105"/>
      <c r="M39" s="105"/>
      <c r="N39" s="105"/>
      <c r="O39" s="106"/>
    </row>
    <row r="40" spans="1:15" ht="30" customHeight="1" x14ac:dyDescent="0.2">
      <c r="A40" s="396" t="s">
        <v>414</v>
      </c>
      <c r="C40" s="102"/>
      <c r="D40" s="102"/>
      <c r="E40" s="102"/>
      <c r="F40" s="105"/>
      <c r="G40" s="105"/>
      <c r="H40" s="105"/>
      <c r="I40" s="105"/>
      <c r="J40" s="105"/>
      <c r="K40" s="105"/>
      <c r="L40" s="105"/>
      <c r="M40" s="105"/>
      <c r="N40" s="105"/>
      <c r="O40" s="106"/>
    </row>
    <row r="41" spans="1:15" ht="30" customHeight="1" x14ac:dyDescent="0.2">
      <c r="A41" s="271" t="s">
        <v>415</v>
      </c>
      <c r="B41" s="397" t="s">
        <v>87</v>
      </c>
      <c r="C41" s="102"/>
      <c r="D41" s="102"/>
      <c r="E41" s="102"/>
      <c r="F41" s="105"/>
      <c r="G41" s="105"/>
      <c r="H41" s="105"/>
      <c r="I41" s="105"/>
      <c r="J41" s="105"/>
      <c r="K41" s="105"/>
      <c r="L41" s="105"/>
      <c r="M41" s="105"/>
      <c r="N41" s="105"/>
      <c r="O41" s="106"/>
    </row>
    <row r="42" spans="1:15" ht="30" customHeight="1" x14ac:dyDescent="0.2">
      <c r="A42" s="271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201"/>
    </row>
    <row r="43" spans="1:15" ht="30" customHeight="1" x14ac:dyDescent="0.2">
      <c r="A43" s="271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201"/>
    </row>
    <row r="44" spans="1:15" ht="5.0999999999999996" customHeight="1" x14ac:dyDescent="0.2">
      <c r="A44" s="272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4"/>
    </row>
    <row r="45" spans="1:15" ht="90" customHeight="1" x14ac:dyDescent="0.2">
      <c r="A45" s="107"/>
      <c r="B45" s="108"/>
      <c r="C45" s="76"/>
      <c r="D45" s="107"/>
      <c r="E45" s="108"/>
      <c r="F45" s="108"/>
      <c r="G45" s="108"/>
      <c r="H45" s="108"/>
      <c r="I45" s="109"/>
      <c r="J45" s="108"/>
      <c r="K45" s="108"/>
      <c r="L45" s="108"/>
      <c r="M45" s="108"/>
      <c r="N45" s="108"/>
      <c r="O45" s="109"/>
    </row>
    <row r="46" spans="1:15" ht="15" customHeight="1" x14ac:dyDescent="0.2">
      <c r="A46" s="559" t="str">
        <f>'DATOS BÁSICOS DE LA OBRA'!D21</f>
        <v>ING. MAURICIO BEDOYA</v>
      </c>
      <c r="B46" s="560"/>
      <c r="C46" s="561"/>
      <c r="D46" s="559" t="str">
        <f>'DATOS BÁSICOS DE LA OBRA'!D22</f>
        <v>ING. HERLAN RENÉ RAMOS ESTRADA</v>
      </c>
      <c r="E46" s="560"/>
      <c r="F46" s="560"/>
      <c r="G46" s="560"/>
      <c r="H46" s="560"/>
      <c r="I46" s="561"/>
      <c r="J46" s="553" t="str">
        <f>'DATOS BÁSICOS DE LA OBRA'!D23</f>
        <v>ING. FRANZ REYNALDO SALAZAR MARTINEZ</v>
      </c>
      <c r="K46" s="554"/>
      <c r="L46" s="554"/>
      <c r="M46" s="554"/>
      <c r="N46" s="554"/>
      <c r="O46" s="555"/>
    </row>
    <row r="47" spans="1:15" ht="15" customHeight="1" x14ac:dyDescent="0.2">
      <c r="A47" s="550" t="str">
        <f>'DATOS BÁSICOS DE LA OBRA'!E21</f>
        <v>SUPERINTENDENTE DE OBRA</v>
      </c>
      <c r="B47" s="551"/>
      <c r="C47" s="552"/>
      <c r="D47" s="550" t="str">
        <f>'DATOS BÁSICOS DE LA OBRA'!E22</f>
        <v>SUPERVISOR DE OBRA</v>
      </c>
      <c r="E47" s="551"/>
      <c r="F47" s="551"/>
      <c r="G47" s="551"/>
      <c r="H47" s="551"/>
      <c r="I47" s="552"/>
      <c r="J47" s="556" t="str">
        <f>'DATOS BÁSICOS DE LA OBRA'!E23</f>
        <v>FISCAL DE OBRA</v>
      </c>
      <c r="K47" s="557"/>
      <c r="L47" s="557"/>
      <c r="M47" s="557"/>
      <c r="N47" s="557"/>
      <c r="O47" s="558"/>
    </row>
    <row r="48" spans="1:15" ht="45" customHeight="1" x14ac:dyDescent="0.2">
      <c r="A48" s="540" t="str">
        <f>'DATOS BÁSICOS DE LA OBRA'!C21</f>
        <v>EMPRESA ESTRATEGICA BOLIVIANA DE CONSTRUCCION Y CONSERVACION DE INFRAESTRUCTURA CIVIL</v>
      </c>
      <c r="B48" s="541"/>
      <c r="C48" s="542"/>
      <c r="D48" s="540" t="str">
        <f>'DATOS BÁSICOS DE LA OBRA'!C22</f>
        <v>ADMINISTRADORA BOLIVIANA DE CARRETERAS (A.B.C.); REGIONAL DE TARIJA</v>
      </c>
      <c r="E48" s="541"/>
      <c r="F48" s="541"/>
      <c r="G48" s="541"/>
      <c r="H48" s="541"/>
      <c r="I48" s="542"/>
      <c r="J48" s="543" t="str">
        <f>'DATOS BÁSICOS DE LA OBRA'!C23</f>
        <v>ADMINISTRADORA BOLIVIANA DE CARRETERAS (A.B.C.); REGIONAL DE TARIJA</v>
      </c>
      <c r="K48" s="544"/>
      <c r="L48" s="544"/>
      <c r="M48" s="544"/>
      <c r="N48" s="544"/>
      <c r="O48" s="545"/>
    </row>
    <row r="49" spans="1:15" ht="5.0999999999999996" customHeight="1" x14ac:dyDescent="0.2">
      <c r="A49" s="110"/>
      <c r="B49" s="111"/>
      <c r="C49" s="78"/>
      <c r="D49" s="110"/>
      <c r="E49" s="111"/>
      <c r="F49" s="111"/>
      <c r="G49" s="111"/>
      <c r="H49" s="111"/>
      <c r="I49" s="78"/>
      <c r="J49" s="111"/>
      <c r="K49" s="111"/>
      <c r="L49" s="111"/>
      <c r="M49" s="111"/>
      <c r="N49" s="111"/>
      <c r="O49" s="112"/>
    </row>
  </sheetData>
  <mergeCells count="29">
    <mergeCell ref="A48:C48"/>
    <mergeCell ref="D48:I48"/>
    <mergeCell ref="J48:O48"/>
    <mergeCell ref="M9:O9"/>
    <mergeCell ref="M10:O10"/>
    <mergeCell ref="D47:I47"/>
    <mergeCell ref="A47:C47"/>
    <mergeCell ref="J46:O46"/>
    <mergeCell ref="J47:O47"/>
    <mergeCell ref="D46:I46"/>
    <mergeCell ref="A46:C46"/>
    <mergeCell ref="I9:L10"/>
    <mergeCell ref="C9:H9"/>
    <mergeCell ref="C10:H10"/>
    <mergeCell ref="A1:O1"/>
    <mergeCell ref="F15:O15"/>
    <mergeCell ref="C3:O3"/>
    <mergeCell ref="M6:O6"/>
    <mergeCell ref="M7:O7"/>
    <mergeCell ref="A2:O2"/>
    <mergeCell ref="M8:O8"/>
    <mergeCell ref="C4:O4"/>
    <mergeCell ref="C5:O5"/>
    <mergeCell ref="I6:L6"/>
    <mergeCell ref="I7:L7"/>
    <mergeCell ref="I8:L8"/>
    <mergeCell ref="C6:H6"/>
    <mergeCell ref="C7:H7"/>
    <mergeCell ref="C8:H8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0" zoomScaleNormal="80" workbookViewId="0">
      <pane ySplit="3" topLeftCell="A4" activePane="bottomLeft" state="frozen"/>
      <selection activeCell="J105" sqref="J105"/>
      <selection pane="bottomLeft" activeCell="O8" sqref="O8:Q8"/>
    </sheetView>
  </sheetViews>
  <sheetFormatPr baseColWidth="10" defaultColWidth="9" defaultRowHeight="30" customHeight="1" x14ac:dyDescent="0.2"/>
  <cols>
    <col min="1" max="1" width="5.83203125" style="77" customWidth="1"/>
    <col min="2" max="2" width="30.83203125" style="77" customWidth="1"/>
    <col min="3" max="17" width="10.83203125" style="77" customWidth="1"/>
    <col min="18" max="165" width="9" style="77"/>
    <col min="166" max="166" width="7.5" style="77" customWidth="1"/>
    <col min="167" max="167" width="39.83203125" style="77" customWidth="1"/>
    <col min="168" max="168" width="25.5" style="77" customWidth="1"/>
    <col min="169" max="169" width="12.6640625" style="77" customWidth="1"/>
    <col min="170" max="170" width="9.33203125" style="77" customWidth="1"/>
    <col min="171" max="171" width="13.83203125" style="77" customWidth="1"/>
    <col min="172" max="172" width="4.6640625" style="77" customWidth="1"/>
    <col min="173" max="173" width="27.83203125" style="77" customWidth="1"/>
    <col min="174" max="174" width="15.33203125" style="77" customWidth="1"/>
    <col min="175" max="175" width="13.5" style="77" customWidth="1"/>
    <col min="176" max="176" width="14.5" style="77" customWidth="1"/>
    <col min="177" max="177" width="16.33203125" style="77" customWidth="1"/>
    <col min="178" max="178" width="13" style="77" customWidth="1"/>
    <col min="179" max="421" width="9" style="77"/>
    <col min="422" max="422" width="7.5" style="77" customWidth="1"/>
    <col min="423" max="423" width="39.83203125" style="77" customWidth="1"/>
    <col min="424" max="424" width="25.5" style="77" customWidth="1"/>
    <col min="425" max="425" width="12.6640625" style="77" customWidth="1"/>
    <col min="426" max="426" width="9.33203125" style="77" customWidth="1"/>
    <col min="427" max="427" width="13.83203125" style="77" customWidth="1"/>
    <col min="428" max="428" width="4.6640625" style="77" customWidth="1"/>
    <col min="429" max="429" width="27.83203125" style="77" customWidth="1"/>
    <col min="430" max="430" width="15.33203125" style="77" customWidth="1"/>
    <col min="431" max="431" width="13.5" style="77" customWidth="1"/>
    <col min="432" max="432" width="14.5" style="77" customWidth="1"/>
    <col min="433" max="433" width="16.33203125" style="77" customWidth="1"/>
    <col min="434" max="434" width="13" style="77" customWidth="1"/>
    <col min="435" max="677" width="9" style="77"/>
    <col min="678" max="678" width="7.5" style="77" customWidth="1"/>
    <col min="679" max="679" width="39.83203125" style="77" customWidth="1"/>
    <col min="680" max="680" width="25.5" style="77" customWidth="1"/>
    <col min="681" max="681" width="12.6640625" style="77" customWidth="1"/>
    <col min="682" max="682" width="9.33203125" style="77" customWidth="1"/>
    <col min="683" max="683" width="13.83203125" style="77" customWidth="1"/>
    <col min="684" max="684" width="4.6640625" style="77" customWidth="1"/>
    <col min="685" max="685" width="27.83203125" style="77" customWidth="1"/>
    <col min="686" max="686" width="15.33203125" style="77" customWidth="1"/>
    <col min="687" max="687" width="13.5" style="77" customWidth="1"/>
    <col min="688" max="688" width="14.5" style="77" customWidth="1"/>
    <col min="689" max="689" width="16.33203125" style="77" customWidth="1"/>
    <col min="690" max="690" width="13" style="77" customWidth="1"/>
    <col min="691" max="933" width="9" style="77"/>
    <col min="934" max="934" width="7.5" style="77" customWidth="1"/>
    <col min="935" max="935" width="39.83203125" style="77" customWidth="1"/>
    <col min="936" max="936" width="25.5" style="77" customWidth="1"/>
    <col min="937" max="937" width="12.6640625" style="77" customWidth="1"/>
    <col min="938" max="938" width="9.33203125" style="77" customWidth="1"/>
    <col min="939" max="939" width="13.83203125" style="77" customWidth="1"/>
    <col min="940" max="940" width="4.6640625" style="77" customWidth="1"/>
    <col min="941" max="941" width="27.83203125" style="77" customWidth="1"/>
    <col min="942" max="942" width="15.33203125" style="77" customWidth="1"/>
    <col min="943" max="943" width="13.5" style="77" customWidth="1"/>
    <col min="944" max="944" width="14.5" style="77" customWidth="1"/>
    <col min="945" max="945" width="16.33203125" style="77" customWidth="1"/>
    <col min="946" max="946" width="13" style="77" customWidth="1"/>
    <col min="947" max="1189" width="9" style="77"/>
    <col min="1190" max="1190" width="7.5" style="77" customWidth="1"/>
    <col min="1191" max="1191" width="39.83203125" style="77" customWidth="1"/>
    <col min="1192" max="1192" width="25.5" style="77" customWidth="1"/>
    <col min="1193" max="1193" width="12.6640625" style="77" customWidth="1"/>
    <col min="1194" max="1194" width="9.33203125" style="77" customWidth="1"/>
    <col min="1195" max="1195" width="13.83203125" style="77" customWidth="1"/>
    <col min="1196" max="1196" width="4.6640625" style="77" customWidth="1"/>
    <col min="1197" max="1197" width="27.83203125" style="77" customWidth="1"/>
    <col min="1198" max="1198" width="15.33203125" style="77" customWidth="1"/>
    <col min="1199" max="1199" width="13.5" style="77" customWidth="1"/>
    <col min="1200" max="1200" width="14.5" style="77" customWidth="1"/>
    <col min="1201" max="1201" width="16.33203125" style="77" customWidth="1"/>
    <col min="1202" max="1202" width="13" style="77" customWidth="1"/>
    <col min="1203" max="1445" width="9" style="77"/>
    <col min="1446" max="1446" width="7.5" style="77" customWidth="1"/>
    <col min="1447" max="1447" width="39.83203125" style="77" customWidth="1"/>
    <col min="1448" max="1448" width="25.5" style="77" customWidth="1"/>
    <col min="1449" max="1449" width="12.6640625" style="77" customWidth="1"/>
    <col min="1450" max="1450" width="9.33203125" style="77" customWidth="1"/>
    <col min="1451" max="1451" width="13.83203125" style="77" customWidth="1"/>
    <col min="1452" max="1452" width="4.6640625" style="77" customWidth="1"/>
    <col min="1453" max="1453" width="27.83203125" style="77" customWidth="1"/>
    <col min="1454" max="1454" width="15.33203125" style="77" customWidth="1"/>
    <col min="1455" max="1455" width="13.5" style="77" customWidth="1"/>
    <col min="1456" max="1456" width="14.5" style="77" customWidth="1"/>
    <col min="1457" max="1457" width="16.33203125" style="77" customWidth="1"/>
    <col min="1458" max="1458" width="13" style="77" customWidth="1"/>
    <col min="1459" max="1701" width="9" style="77"/>
    <col min="1702" max="1702" width="7.5" style="77" customWidth="1"/>
    <col min="1703" max="1703" width="39.83203125" style="77" customWidth="1"/>
    <col min="1704" max="1704" width="25.5" style="77" customWidth="1"/>
    <col min="1705" max="1705" width="12.6640625" style="77" customWidth="1"/>
    <col min="1706" max="1706" width="9.33203125" style="77" customWidth="1"/>
    <col min="1707" max="1707" width="13.83203125" style="77" customWidth="1"/>
    <col min="1708" max="1708" width="4.6640625" style="77" customWidth="1"/>
    <col min="1709" max="1709" width="27.83203125" style="77" customWidth="1"/>
    <col min="1710" max="1710" width="15.33203125" style="77" customWidth="1"/>
    <col min="1711" max="1711" width="13.5" style="77" customWidth="1"/>
    <col min="1712" max="1712" width="14.5" style="77" customWidth="1"/>
    <col min="1713" max="1713" width="16.33203125" style="77" customWidth="1"/>
    <col min="1714" max="1714" width="13" style="77" customWidth="1"/>
    <col min="1715" max="1957" width="9" style="77"/>
    <col min="1958" max="1958" width="7.5" style="77" customWidth="1"/>
    <col min="1959" max="1959" width="39.83203125" style="77" customWidth="1"/>
    <col min="1960" max="1960" width="25.5" style="77" customWidth="1"/>
    <col min="1961" max="1961" width="12.6640625" style="77" customWidth="1"/>
    <col min="1962" max="1962" width="9.33203125" style="77" customWidth="1"/>
    <col min="1963" max="1963" width="13.83203125" style="77" customWidth="1"/>
    <col min="1964" max="1964" width="4.6640625" style="77" customWidth="1"/>
    <col min="1965" max="1965" width="27.83203125" style="77" customWidth="1"/>
    <col min="1966" max="1966" width="15.33203125" style="77" customWidth="1"/>
    <col min="1967" max="1967" width="13.5" style="77" customWidth="1"/>
    <col min="1968" max="1968" width="14.5" style="77" customWidth="1"/>
    <col min="1969" max="1969" width="16.33203125" style="77" customWidth="1"/>
    <col min="1970" max="1970" width="13" style="77" customWidth="1"/>
    <col min="1971" max="2213" width="9" style="77"/>
    <col min="2214" max="2214" width="7.5" style="77" customWidth="1"/>
    <col min="2215" max="2215" width="39.83203125" style="77" customWidth="1"/>
    <col min="2216" max="2216" width="25.5" style="77" customWidth="1"/>
    <col min="2217" max="2217" width="12.6640625" style="77" customWidth="1"/>
    <col min="2218" max="2218" width="9.33203125" style="77" customWidth="1"/>
    <col min="2219" max="2219" width="13.83203125" style="77" customWidth="1"/>
    <col min="2220" max="2220" width="4.6640625" style="77" customWidth="1"/>
    <col min="2221" max="2221" width="27.83203125" style="77" customWidth="1"/>
    <col min="2222" max="2222" width="15.33203125" style="77" customWidth="1"/>
    <col min="2223" max="2223" width="13.5" style="77" customWidth="1"/>
    <col min="2224" max="2224" width="14.5" style="77" customWidth="1"/>
    <col min="2225" max="2225" width="16.33203125" style="77" customWidth="1"/>
    <col min="2226" max="2226" width="13" style="77" customWidth="1"/>
    <col min="2227" max="2469" width="9" style="77"/>
    <col min="2470" max="2470" width="7.5" style="77" customWidth="1"/>
    <col min="2471" max="2471" width="39.83203125" style="77" customWidth="1"/>
    <col min="2472" max="2472" width="25.5" style="77" customWidth="1"/>
    <col min="2473" max="2473" width="12.6640625" style="77" customWidth="1"/>
    <col min="2474" max="2474" width="9.33203125" style="77" customWidth="1"/>
    <col min="2475" max="2475" width="13.83203125" style="77" customWidth="1"/>
    <col min="2476" max="2476" width="4.6640625" style="77" customWidth="1"/>
    <col min="2477" max="2477" width="27.83203125" style="77" customWidth="1"/>
    <col min="2478" max="2478" width="15.33203125" style="77" customWidth="1"/>
    <col min="2479" max="2479" width="13.5" style="77" customWidth="1"/>
    <col min="2480" max="2480" width="14.5" style="77" customWidth="1"/>
    <col min="2481" max="2481" width="16.33203125" style="77" customWidth="1"/>
    <col min="2482" max="2482" width="13" style="77" customWidth="1"/>
    <col min="2483" max="2725" width="9" style="77"/>
    <col min="2726" max="2726" width="7.5" style="77" customWidth="1"/>
    <col min="2727" max="2727" width="39.83203125" style="77" customWidth="1"/>
    <col min="2728" max="2728" width="25.5" style="77" customWidth="1"/>
    <col min="2729" max="2729" width="12.6640625" style="77" customWidth="1"/>
    <col min="2730" max="2730" width="9.33203125" style="77" customWidth="1"/>
    <col min="2731" max="2731" width="13.83203125" style="77" customWidth="1"/>
    <col min="2732" max="2732" width="4.6640625" style="77" customWidth="1"/>
    <col min="2733" max="2733" width="27.83203125" style="77" customWidth="1"/>
    <col min="2734" max="2734" width="15.33203125" style="77" customWidth="1"/>
    <col min="2735" max="2735" width="13.5" style="77" customWidth="1"/>
    <col min="2736" max="2736" width="14.5" style="77" customWidth="1"/>
    <col min="2737" max="2737" width="16.33203125" style="77" customWidth="1"/>
    <col min="2738" max="2738" width="13" style="77" customWidth="1"/>
    <col min="2739" max="2981" width="9" style="77"/>
    <col min="2982" max="2982" width="7.5" style="77" customWidth="1"/>
    <col min="2983" max="2983" width="39.83203125" style="77" customWidth="1"/>
    <col min="2984" max="2984" width="25.5" style="77" customWidth="1"/>
    <col min="2985" max="2985" width="12.6640625" style="77" customWidth="1"/>
    <col min="2986" max="2986" width="9.33203125" style="77" customWidth="1"/>
    <col min="2987" max="2987" width="13.83203125" style="77" customWidth="1"/>
    <col min="2988" max="2988" width="4.6640625" style="77" customWidth="1"/>
    <col min="2989" max="2989" width="27.83203125" style="77" customWidth="1"/>
    <col min="2990" max="2990" width="15.33203125" style="77" customWidth="1"/>
    <col min="2991" max="2991" width="13.5" style="77" customWidth="1"/>
    <col min="2992" max="2992" width="14.5" style="77" customWidth="1"/>
    <col min="2993" max="2993" width="16.33203125" style="77" customWidth="1"/>
    <col min="2994" max="2994" width="13" style="77" customWidth="1"/>
    <col min="2995" max="3237" width="9" style="77"/>
    <col min="3238" max="3238" width="7.5" style="77" customWidth="1"/>
    <col min="3239" max="3239" width="39.83203125" style="77" customWidth="1"/>
    <col min="3240" max="3240" width="25.5" style="77" customWidth="1"/>
    <col min="3241" max="3241" width="12.6640625" style="77" customWidth="1"/>
    <col min="3242" max="3242" width="9.33203125" style="77" customWidth="1"/>
    <col min="3243" max="3243" width="13.83203125" style="77" customWidth="1"/>
    <col min="3244" max="3244" width="4.6640625" style="77" customWidth="1"/>
    <col min="3245" max="3245" width="27.83203125" style="77" customWidth="1"/>
    <col min="3246" max="3246" width="15.33203125" style="77" customWidth="1"/>
    <col min="3247" max="3247" width="13.5" style="77" customWidth="1"/>
    <col min="3248" max="3248" width="14.5" style="77" customWidth="1"/>
    <col min="3249" max="3249" width="16.33203125" style="77" customWidth="1"/>
    <col min="3250" max="3250" width="13" style="77" customWidth="1"/>
    <col min="3251" max="3493" width="9" style="77"/>
    <col min="3494" max="3494" width="7.5" style="77" customWidth="1"/>
    <col min="3495" max="3495" width="39.83203125" style="77" customWidth="1"/>
    <col min="3496" max="3496" width="25.5" style="77" customWidth="1"/>
    <col min="3497" max="3497" width="12.6640625" style="77" customWidth="1"/>
    <col min="3498" max="3498" width="9.33203125" style="77" customWidth="1"/>
    <col min="3499" max="3499" width="13.83203125" style="77" customWidth="1"/>
    <col min="3500" max="3500" width="4.6640625" style="77" customWidth="1"/>
    <col min="3501" max="3501" width="27.83203125" style="77" customWidth="1"/>
    <col min="3502" max="3502" width="15.33203125" style="77" customWidth="1"/>
    <col min="3503" max="3503" width="13.5" style="77" customWidth="1"/>
    <col min="3504" max="3504" width="14.5" style="77" customWidth="1"/>
    <col min="3505" max="3505" width="16.33203125" style="77" customWidth="1"/>
    <col min="3506" max="3506" width="13" style="77" customWidth="1"/>
    <col min="3507" max="3749" width="9" style="77"/>
    <col min="3750" max="3750" width="7.5" style="77" customWidth="1"/>
    <col min="3751" max="3751" width="39.83203125" style="77" customWidth="1"/>
    <col min="3752" max="3752" width="25.5" style="77" customWidth="1"/>
    <col min="3753" max="3753" width="12.6640625" style="77" customWidth="1"/>
    <col min="3754" max="3754" width="9.33203125" style="77" customWidth="1"/>
    <col min="3755" max="3755" width="13.83203125" style="77" customWidth="1"/>
    <col min="3756" max="3756" width="4.6640625" style="77" customWidth="1"/>
    <col min="3757" max="3757" width="27.83203125" style="77" customWidth="1"/>
    <col min="3758" max="3758" width="15.33203125" style="77" customWidth="1"/>
    <col min="3759" max="3759" width="13.5" style="77" customWidth="1"/>
    <col min="3760" max="3760" width="14.5" style="77" customWidth="1"/>
    <col min="3761" max="3761" width="16.33203125" style="77" customWidth="1"/>
    <col min="3762" max="3762" width="13" style="77" customWidth="1"/>
    <col min="3763" max="4005" width="9" style="77"/>
    <col min="4006" max="4006" width="7.5" style="77" customWidth="1"/>
    <col min="4007" max="4007" width="39.83203125" style="77" customWidth="1"/>
    <col min="4008" max="4008" width="25.5" style="77" customWidth="1"/>
    <col min="4009" max="4009" width="12.6640625" style="77" customWidth="1"/>
    <col min="4010" max="4010" width="9.33203125" style="77" customWidth="1"/>
    <col min="4011" max="4011" width="13.83203125" style="77" customWidth="1"/>
    <col min="4012" max="4012" width="4.6640625" style="77" customWidth="1"/>
    <col min="4013" max="4013" width="27.83203125" style="77" customWidth="1"/>
    <col min="4014" max="4014" width="15.33203125" style="77" customWidth="1"/>
    <col min="4015" max="4015" width="13.5" style="77" customWidth="1"/>
    <col min="4016" max="4016" width="14.5" style="77" customWidth="1"/>
    <col min="4017" max="4017" width="16.33203125" style="77" customWidth="1"/>
    <col min="4018" max="4018" width="13" style="77" customWidth="1"/>
    <col min="4019" max="4261" width="9" style="77"/>
    <col min="4262" max="4262" width="7.5" style="77" customWidth="1"/>
    <col min="4263" max="4263" width="39.83203125" style="77" customWidth="1"/>
    <col min="4264" max="4264" width="25.5" style="77" customWidth="1"/>
    <col min="4265" max="4265" width="12.6640625" style="77" customWidth="1"/>
    <col min="4266" max="4266" width="9.33203125" style="77" customWidth="1"/>
    <col min="4267" max="4267" width="13.83203125" style="77" customWidth="1"/>
    <col min="4268" max="4268" width="4.6640625" style="77" customWidth="1"/>
    <col min="4269" max="4269" width="27.83203125" style="77" customWidth="1"/>
    <col min="4270" max="4270" width="15.33203125" style="77" customWidth="1"/>
    <col min="4271" max="4271" width="13.5" style="77" customWidth="1"/>
    <col min="4272" max="4272" width="14.5" style="77" customWidth="1"/>
    <col min="4273" max="4273" width="16.33203125" style="77" customWidth="1"/>
    <col min="4274" max="4274" width="13" style="77" customWidth="1"/>
    <col min="4275" max="4517" width="9" style="77"/>
    <col min="4518" max="4518" width="7.5" style="77" customWidth="1"/>
    <col min="4519" max="4519" width="39.83203125" style="77" customWidth="1"/>
    <col min="4520" max="4520" width="25.5" style="77" customWidth="1"/>
    <col min="4521" max="4521" width="12.6640625" style="77" customWidth="1"/>
    <col min="4522" max="4522" width="9.33203125" style="77" customWidth="1"/>
    <col min="4523" max="4523" width="13.83203125" style="77" customWidth="1"/>
    <col min="4524" max="4524" width="4.6640625" style="77" customWidth="1"/>
    <col min="4525" max="4525" width="27.83203125" style="77" customWidth="1"/>
    <col min="4526" max="4526" width="15.33203125" style="77" customWidth="1"/>
    <col min="4527" max="4527" width="13.5" style="77" customWidth="1"/>
    <col min="4528" max="4528" width="14.5" style="77" customWidth="1"/>
    <col min="4529" max="4529" width="16.33203125" style="77" customWidth="1"/>
    <col min="4530" max="4530" width="13" style="77" customWidth="1"/>
    <col min="4531" max="4773" width="9" style="77"/>
    <col min="4774" max="4774" width="7.5" style="77" customWidth="1"/>
    <col min="4775" max="4775" width="39.83203125" style="77" customWidth="1"/>
    <col min="4776" max="4776" width="25.5" style="77" customWidth="1"/>
    <col min="4777" max="4777" width="12.6640625" style="77" customWidth="1"/>
    <col min="4778" max="4778" width="9.33203125" style="77" customWidth="1"/>
    <col min="4779" max="4779" width="13.83203125" style="77" customWidth="1"/>
    <col min="4780" max="4780" width="4.6640625" style="77" customWidth="1"/>
    <col min="4781" max="4781" width="27.83203125" style="77" customWidth="1"/>
    <col min="4782" max="4782" width="15.33203125" style="77" customWidth="1"/>
    <col min="4783" max="4783" width="13.5" style="77" customWidth="1"/>
    <col min="4784" max="4784" width="14.5" style="77" customWidth="1"/>
    <col min="4785" max="4785" width="16.33203125" style="77" customWidth="1"/>
    <col min="4786" max="4786" width="13" style="77" customWidth="1"/>
    <col min="4787" max="5029" width="9" style="77"/>
    <col min="5030" max="5030" width="7.5" style="77" customWidth="1"/>
    <col min="5031" max="5031" width="39.83203125" style="77" customWidth="1"/>
    <col min="5032" max="5032" width="25.5" style="77" customWidth="1"/>
    <col min="5033" max="5033" width="12.6640625" style="77" customWidth="1"/>
    <col min="5034" max="5034" width="9.33203125" style="77" customWidth="1"/>
    <col min="5035" max="5035" width="13.83203125" style="77" customWidth="1"/>
    <col min="5036" max="5036" width="4.6640625" style="77" customWidth="1"/>
    <col min="5037" max="5037" width="27.83203125" style="77" customWidth="1"/>
    <col min="5038" max="5038" width="15.33203125" style="77" customWidth="1"/>
    <col min="5039" max="5039" width="13.5" style="77" customWidth="1"/>
    <col min="5040" max="5040" width="14.5" style="77" customWidth="1"/>
    <col min="5041" max="5041" width="16.33203125" style="77" customWidth="1"/>
    <col min="5042" max="5042" width="13" style="77" customWidth="1"/>
    <col min="5043" max="5285" width="9" style="77"/>
    <col min="5286" max="5286" width="7.5" style="77" customWidth="1"/>
    <col min="5287" max="5287" width="39.83203125" style="77" customWidth="1"/>
    <col min="5288" max="5288" width="25.5" style="77" customWidth="1"/>
    <col min="5289" max="5289" width="12.6640625" style="77" customWidth="1"/>
    <col min="5290" max="5290" width="9.33203125" style="77" customWidth="1"/>
    <col min="5291" max="5291" width="13.83203125" style="77" customWidth="1"/>
    <col min="5292" max="5292" width="4.6640625" style="77" customWidth="1"/>
    <col min="5293" max="5293" width="27.83203125" style="77" customWidth="1"/>
    <col min="5294" max="5294" width="15.33203125" style="77" customWidth="1"/>
    <col min="5295" max="5295" width="13.5" style="77" customWidth="1"/>
    <col min="5296" max="5296" width="14.5" style="77" customWidth="1"/>
    <col min="5297" max="5297" width="16.33203125" style="77" customWidth="1"/>
    <col min="5298" max="5298" width="13" style="77" customWidth="1"/>
    <col min="5299" max="5541" width="9" style="77"/>
    <col min="5542" max="5542" width="7.5" style="77" customWidth="1"/>
    <col min="5543" max="5543" width="39.83203125" style="77" customWidth="1"/>
    <col min="5544" max="5544" width="25.5" style="77" customWidth="1"/>
    <col min="5545" max="5545" width="12.6640625" style="77" customWidth="1"/>
    <col min="5546" max="5546" width="9.33203125" style="77" customWidth="1"/>
    <col min="5547" max="5547" width="13.83203125" style="77" customWidth="1"/>
    <col min="5548" max="5548" width="4.6640625" style="77" customWidth="1"/>
    <col min="5549" max="5549" width="27.83203125" style="77" customWidth="1"/>
    <col min="5550" max="5550" width="15.33203125" style="77" customWidth="1"/>
    <col min="5551" max="5551" width="13.5" style="77" customWidth="1"/>
    <col min="5552" max="5552" width="14.5" style="77" customWidth="1"/>
    <col min="5553" max="5553" width="16.33203125" style="77" customWidth="1"/>
    <col min="5554" max="5554" width="13" style="77" customWidth="1"/>
    <col min="5555" max="5797" width="9" style="77"/>
    <col min="5798" max="5798" width="7.5" style="77" customWidth="1"/>
    <col min="5799" max="5799" width="39.83203125" style="77" customWidth="1"/>
    <col min="5800" max="5800" width="25.5" style="77" customWidth="1"/>
    <col min="5801" max="5801" width="12.6640625" style="77" customWidth="1"/>
    <col min="5802" max="5802" width="9.33203125" style="77" customWidth="1"/>
    <col min="5803" max="5803" width="13.83203125" style="77" customWidth="1"/>
    <col min="5804" max="5804" width="4.6640625" style="77" customWidth="1"/>
    <col min="5805" max="5805" width="27.83203125" style="77" customWidth="1"/>
    <col min="5806" max="5806" width="15.33203125" style="77" customWidth="1"/>
    <col min="5807" max="5807" width="13.5" style="77" customWidth="1"/>
    <col min="5808" max="5808" width="14.5" style="77" customWidth="1"/>
    <col min="5809" max="5809" width="16.33203125" style="77" customWidth="1"/>
    <col min="5810" max="5810" width="13" style="77" customWidth="1"/>
    <col min="5811" max="6053" width="9" style="77"/>
    <col min="6054" max="6054" width="7.5" style="77" customWidth="1"/>
    <col min="6055" max="6055" width="39.83203125" style="77" customWidth="1"/>
    <col min="6056" max="6056" width="25.5" style="77" customWidth="1"/>
    <col min="6057" max="6057" width="12.6640625" style="77" customWidth="1"/>
    <col min="6058" max="6058" width="9.33203125" style="77" customWidth="1"/>
    <col min="6059" max="6059" width="13.83203125" style="77" customWidth="1"/>
    <col min="6060" max="6060" width="4.6640625" style="77" customWidth="1"/>
    <col min="6061" max="6061" width="27.83203125" style="77" customWidth="1"/>
    <col min="6062" max="6062" width="15.33203125" style="77" customWidth="1"/>
    <col min="6063" max="6063" width="13.5" style="77" customWidth="1"/>
    <col min="6064" max="6064" width="14.5" style="77" customWidth="1"/>
    <col min="6065" max="6065" width="16.33203125" style="77" customWidth="1"/>
    <col min="6066" max="6066" width="13" style="77" customWidth="1"/>
    <col min="6067" max="6309" width="9" style="77"/>
    <col min="6310" max="6310" width="7.5" style="77" customWidth="1"/>
    <col min="6311" max="6311" width="39.83203125" style="77" customWidth="1"/>
    <col min="6312" max="6312" width="25.5" style="77" customWidth="1"/>
    <col min="6313" max="6313" width="12.6640625" style="77" customWidth="1"/>
    <col min="6314" max="6314" width="9.33203125" style="77" customWidth="1"/>
    <col min="6315" max="6315" width="13.83203125" style="77" customWidth="1"/>
    <col min="6316" max="6316" width="4.6640625" style="77" customWidth="1"/>
    <col min="6317" max="6317" width="27.83203125" style="77" customWidth="1"/>
    <col min="6318" max="6318" width="15.33203125" style="77" customWidth="1"/>
    <col min="6319" max="6319" width="13.5" style="77" customWidth="1"/>
    <col min="6320" max="6320" width="14.5" style="77" customWidth="1"/>
    <col min="6321" max="6321" width="16.33203125" style="77" customWidth="1"/>
    <col min="6322" max="6322" width="13" style="77" customWidth="1"/>
    <col min="6323" max="6565" width="9" style="77"/>
    <col min="6566" max="6566" width="7.5" style="77" customWidth="1"/>
    <col min="6567" max="6567" width="39.83203125" style="77" customWidth="1"/>
    <col min="6568" max="6568" width="25.5" style="77" customWidth="1"/>
    <col min="6569" max="6569" width="12.6640625" style="77" customWidth="1"/>
    <col min="6570" max="6570" width="9.33203125" style="77" customWidth="1"/>
    <col min="6571" max="6571" width="13.83203125" style="77" customWidth="1"/>
    <col min="6572" max="6572" width="4.6640625" style="77" customWidth="1"/>
    <col min="6573" max="6573" width="27.83203125" style="77" customWidth="1"/>
    <col min="6574" max="6574" width="15.33203125" style="77" customWidth="1"/>
    <col min="6575" max="6575" width="13.5" style="77" customWidth="1"/>
    <col min="6576" max="6576" width="14.5" style="77" customWidth="1"/>
    <col min="6577" max="6577" width="16.33203125" style="77" customWidth="1"/>
    <col min="6578" max="6578" width="13" style="77" customWidth="1"/>
    <col min="6579" max="6821" width="9" style="77"/>
    <col min="6822" max="6822" width="7.5" style="77" customWidth="1"/>
    <col min="6823" max="6823" width="39.83203125" style="77" customWidth="1"/>
    <col min="6824" max="6824" width="25.5" style="77" customWidth="1"/>
    <col min="6825" max="6825" width="12.6640625" style="77" customWidth="1"/>
    <col min="6826" max="6826" width="9.33203125" style="77" customWidth="1"/>
    <col min="6827" max="6827" width="13.83203125" style="77" customWidth="1"/>
    <col min="6828" max="6828" width="4.6640625" style="77" customWidth="1"/>
    <col min="6829" max="6829" width="27.83203125" style="77" customWidth="1"/>
    <col min="6830" max="6830" width="15.33203125" style="77" customWidth="1"/>
    <col min="6831" max="6831" width="13.5" style="77" customWidth="1"/>
    <col min="6832" max="6832" width="14.5" style="77" customWidth="1"/>
    <col min="6833" max="6833" width="16.33203125" style="77" customWidth="1"/>
    <col min="6834" max="6834" width="13" style="77" customWidth="1"/>
    <col min="6835" max="7077" width="9" style="77"/>
    <col min="7078" max="7078" width="7.5" style="77" customWidth="1"/>
    <col min="7079" max="7079" width="39.83203125" style="77" customWidth="1"/>
    <col min="7080" max="7080" width="25.5" style="77" customWidth="1"/>
    <col min="7081" max="7081" width="12.6640625" style="77" customWidth="1"/>
    <col min="7082" max="7082" width="9.33203125" style="77" customWidth="1"/>
    <col min="7083" max="7083" width="13.83203125" style="77" customWidth="1"/>
    <col min="7084" max="7084" width="4.6640625" style="77" customWidth="1"/>
    <col min="7085" max="7085" width="27.83203125" style="77" customWidth="1"/>
    <col min="7086" max="7086" width="15.33203125" style="77" customWidth="1"/>
    <col min="7087" max="7087" width="13.5" style="77" customWidth="1"/>
    <col min="7088" max="7088" width="14.5" style="77" customWidth="1"/>
    <col min="7089" max="7089" width="16.33203125" style="77" customWidth="1"/>
    <col min="7090" max="7090" width="13" style="77" customWidth="1"/>
    <col min="7091" max="7333" width="9" style="77"/>
    <col min="7334" max="7334" width="7.5" style="77" customWidth="1"/>
    <col min="7335" max="7335" width="39.83203125" style="77" customWidth="1"/>
    <col min="7336" max="7336" width="25.5" style="77" customWidth="1"/>
    <col min="7337" max="7337" width="12.6640625" style="77" customWidth="1"/>
    <col min="7338" max="7338" width="9.33203125" style="77" customWidth="1"/>
    <col min="7339" max="7339" width="13.83203125" style="77" customWidth="1"/>
    <col min="7340" max="7340" width="4.6640625" style="77" customWidth="1"/>
    <col min="7341" max="7341" width="27.83203125" style="77" customWidth="1"/>
    <col min="7342" max="7342" width="15.33203125" style="77" customWidth="1"/>
    <col min="7343" max="7343" width="13.5" style="77" customWidth="1"/>
    <col min="7344" max="7344" width="14.5" style="77" customWidth="1"/>
    <col min="7345" max="7345" width="16.33203125" style="77" customWidth="1"/>
    <col min="7346" max="7346" width="13" style="77" customWidth="1"/>
    <col min="7347" max="7589" width="9" style="77"/>
    <col min="7590" max="7590" width="7.5" style="77" customWidth="1"/>
    <col min="7591" max="7591" width="39.83203125" style="77" customWidth="1"/>
    <col min="7592" max="7592" width="25.5" style="77" customWidth="1"/>
    <col min="7593" max="7593" width="12.6640625" style="77" customWidth="1"/>
    <col min="7594" max="7594" width="9.33203125" style="77" customWidth="1"/>
    <col min="7595" max="7595" width="13.83203125" style="77" customWidth="1"/>
    <col min="7596" max="7596" width="4.6640625" style="77" customWidth="1"/>
    <col min="7597" max="7597" width="27.83203125" style="77" customWidth="1"/>
    <col min="7598" max="7598" width="15.33203125" style="77" customWidth="1"/>
    <col min="7599" max="7599" width="13.5" style="77" customWidth="1"/>
    <col min="7600" max="7600" width="14.5" style="77" customWidth="1"/>
    <col min="7601" max="7601" width="16.33203125" style="77" customWidth="1"/>
    <col min="7602" max="7602" width="13" style="77" customWidth="1"/>
    <col min="7603" max="7845" width="9" style="77"/>
    <col min="7846" max="7846" width="7.5" style="77" customWidth="1"/>
    <col min="7847" max="7847" width="39.83203125" style="77" customWidth="1"/>
    <col min="7848" max="7848" width="25.5" style="77" customWidth="1"/>
    <col min="7849" max="7849" width="12.6640625" style="77" customWidth="1"/>
    <col min="7850" max="7850" width="9.33203125" style="77" customWidth="1"/>
    <col min="7851" max="7851" width="13.83203125" style="77" customWidth="1"/>
    <col min="7852" max="7852" width="4.6640625" style="77" customWidth="1"/>
    <col min="7853" max="7853" width="27.83203125" style="77" customWidth="1"/>
    <col min="7854" max="7854" width="15.33203125" style="77" customWidth="1"/>
    <col min="7855" max="7855" width="13.5" style="77" customWidth="1"/>
    <col min="7856" max="7856" width="14.5" style="77" customWidth="1"/>
    <col min="7857" max="7857" width="16.33203125" style="77" customWidth="1"/>
    <col min="7858" max="7858" width="13" style="77" customWidth="1"/>
    <col min="7859" max="8101" width="9" style="77"/>
    <col min="8102" max="8102" width="7.5" style="77" customWidth="1"/>
    <col min="8103" max="8103" width="39.83203125" style="77" customWidth="1"/>
    <col min="8104" max="8104" width="25.5" style="77" customWidth="1"/>
    <col min="8105" max="8105" width="12.6640625" style="77" customWidth="1"/>
    <col min="8106" max="8106" width="9.33203125" style="77" customWidth="1"/>
    <col min="8107" max="8107" width="13.83203125" style="77" customWidth="1"/>
    <col min="8108" max="8108" width="4.6640625" style="77" customWidth="1"/>
    <col min="8109" max="8109" width="27.83203125" style="77" customWidth="1"/>
    <col min="8110" max="8110" width="15.33203125" style="77" customWidth="1"/>
    <col min="8111" max="8111" width="13.5" style="77" customWidth="1"/>
    <col min="8112" max="8112" width="14.5" style="77" customWidth="1"/>
    <col min="8113" max="8113" width="16.33203125" style="77" customWidth="1"/>
    <col min="8114" max="8114" width="13" style="77" customWidth="1"/>
    <col min="8115" max="8357" width="9" style="77"/>
    <col min="8358" max="8358" width="7.5" style="77" customWidth="1"/>
    <col min="8359" max="8359" width="39.83203125" style="77" customWidth="1"/>
    <col min="8360" max="8360" width="25.5" style="77" customWidth="1"/>
    <col min="8361" max="8361" width="12.6640625" style="77" customWidth="1"/>
    <col min="8362" max="8362" width="9.33203125" style="77" customWidth="1"/>
    <col min="8363" max="8363" width="13.83203125" style="77" customWidth="1"/>
    <col min="8364" max="8364" width="4.6640625" style="77" customWidth="1"/>
    <col min="8365" max="8365" width="27.83203125" style="77" customWidth="1"/>
    <col min="8366" max="8366" width="15.33203125" style="77" customWidth="1"/>
    <col min="8367" max="8367" width="13.5" style="77" customWidth="1"/>
    <col min="8368" max="8368" width="14.5" style="77" customWidth="1"/>
    <col min="8369" max="8369" width="16.33203125" style="77" customWidth="1"/>
    <col min="8370" max="8370" width="13" style="77" customWidth="1"/>
    <col min="8371" max="8613" width="9" style="77"/>
    <col min="8614" max="8614" width="7.5" style="77" customWidth="1"/>
    <col min="8615" max="8615" width="39.83203125" style="77" customWidth="1"/>
    <col min="8616" max="8616" width="25.5" style="77" customWidth="1"/>
    <col min="8617" max="8617" width="12.6640625" style="77" customWidth="1"/>
    <col min="8618" max="8618" width="9.33203125" style="77" customWidth="1"/>
    <col min="8619" max="8619" width="13.83203125" style="77" customWidth="1"/>
    <col min="8620" max="8620" width="4.6640625" style="77" customWidth="1"/>
    <col min="8621" max="8621" width="27.83203125" style="77" customWidth="1"/>
    <col min="8622" max="8622" width="15.33203125" style="77" customWidth="1"/>
    <col min="8623" max="8623" width="13.5" style="77" customWidth="1"/>
    <col min="8624" max="8624" width="14.5" style="77" customWidth="1"/>
    <col min="8625" max="8625" width="16.33203125" style="77" customWidth="1"/>
    <col min="8626" max="8626" width="13" style="77" customWidth="1"/>
    <col min="8627" max="8869" width="9" style="77"/>
    <col min="8870" max="8870" width="7.5" style="77" customWidth="1"/>
    <col min="8871" max="8871" width="39.83203125" style="77" customWidth="1"/>
    <col min="8872" max="8872" width="25.5" style="77" customWidth="1"/>
    <col min="8873" max="8873" width="12.6640625" style="77" customWidth="1"/>
    <col min="8874" max="8874" width="9.33203125" style="77" customWidth="1"/>
    <col min="8875" max="8875" width="13.83203125" style="77" customWidth="1"/>
    <col min="8876" max="8876" width="4.6640625" style="77" customWidth="1"/>
    <col min="8877" max="8877" width="27.83203125" style="77" customWidth="1"/>
    <col min="8878" max="8878" width="15.33203125" style="77" customWidth="1"/>
    <col min="8879" max="8879" width="13.5" style="77" customWidth="1"/>
    <col min="8880" max="8880" width="14.5" style="77" customWidth="1"/>
    <col min="8881" max="8881" width="16.33203125" style="77" customWidth="1"/>
    <col min="8882" max="8882" width="13" style="77" customWidth="1"/>
    <col min="8883" max="9125" width="9" style="77"/>
    <col min="9126" max="9126" width="7.5" style="77" customWidth="1"/>
    <col min="9127" max="9127" width="39.83203125" style="77" customWidth="1"/>
    <col min="9128" max="9128" width="25.5" style="77" customWidth="1"/>
    <col min="9129" max="9129" width="12.6640625" style="77" customWidth="1"/>
    <col min="9130" max="9130" width="9.33203125" style="77" customWidth="1"/>
    <col min="9131" max="9131" width="13.83203125" style="77" customWidth="1"/>
    <col min="9132" max="9132" width="4.6640625" style="77" customWidth="1"/>
    <col min="9133" max="9133" width="27.83203125" style="77" customWidth="1"/>
    <col min="9134" max="9134" width="15.33203125" style="77" customWidth="1"/>
    <col min="9135" max="9135" width="13.5" style="77" customWidth="1"/>
    <col min="9136" max="9136" width="14.5" style="77" customWidth="1"/>
    <col min="9137" max="9137" width="16.33203125" style="77" customWidth="1"/>
    <col min="9138" max="9138" width="13" style="77" customWidth="1"/>
    <col min="9139" max="9381" width="9" style="77"/>
    <col min="9382" max="9382" width="7.5" style="77" customWidth="1"/>
    <col min="9383" max="9383" width="39.83203125" style="77" customWidth="1"/>
    <col min="9384" max="9384" width="25.5" style="77" customWidth="1"/>
    <col min="9385" max="9385" width="12.6640625" style="77" customWidth="1"/>
    <col min="9386" max="9386" width="9.33203125" style="77" customWidth="1"/>
    <col min="9387" max="9387" width="13.83203125" style="77" customWidth="1"/>
    <col min="9388" max="9388" width="4.6640625" style="77" customWidth="1"/>
    <col min="9389" max="9389" width="27.83203125" style="77" customWidth="1"/>
    <col min="9390" max="9390" width="15.33203125" style="77" customWidth="1"/>
    <col min="9391" max="9391" width="13.5" style="77" customWidth="1"/>
    <col min="9392" max="9392" width="14.5" style="77" customWidth="1"/>
    <col min="9393" max="9393" width="16.33203125" style="77" customWidth="1"/>
    <col min="9394" max="9394" width="13" style="77" customWidth="1"/>
    <col min="9395" max="9637" width="9" style="77"/>
    <col min="9638" max="9638" width="7.5" style="77" customWidth="1"/>
    <col min="9639" max="9639" width="39.83203125" style="77" customWidth="1"/>
    <col min="9640" max="9640" width="25.5" style="77" customWidth="1"/>
    <col min="9641" max="9641" width="12.6640625" style="77" customWidth="1"/>
    <col min="9642" max="9642" width="9.33203125" style="77" customWidth="1"/>
    <col min="9643" max="9643" width="13.83203125" style="77" customWidth="1"/>
    <col min="9644" max="9644" width="4.6640625" style="77" customWidth="1"/>
    <col min="9645" max="9645" width="27.83203125" style="77" customWidth="1"/>
    <col min="9646" max="9646" width="15.33203125" style="77" customWidth="1"/>
    <col min="9647" max="9647" width="13.5" style="77" customWidth="1"/>
    <col min="9648" max="9648" width="14.5" style="77" customWidth="1"/>
    <col min="9649" max="9649" width="16.33203125" style="77" customWidth="1"/>
    <col min="9650" max="9650" width="13" style="77" customWidth="1"/>
    <col min="9651" max="9893" width="9" style="77"/>
    <col min="9894" max="9894" width="7.5" style="77" customWidth="1"/>
    <col min="9895" max="9895" width="39.83203125" style="77" customWidth="1"/>
    <col min="9896" max="9896" width="25.5" style="77" customWidth="1"/>
    <col min="9897" max="9897" width="12.6640625" style="77" customWidth="1"/>
    <col min="9898" max="9898" width="9.33203125" style="77" customWidth="1"/>
    <col min="9899" max="9899" width="13.83203125" style="77" customWidth="1"/>
    <col min="9900" max="9900" width="4.6640625" style="77" customWidth="1"/>
    <col min="9901" max="9901" width="27.83203125" style="77" customWidth="1"/>
    <col min="9902" max="9902" width="15.33203125" style="77" customWidth="1"/>
    <col min="9903" max="9903" width="13.5" style="77" customWidth="1"/>
    <col min="9904" max="9904" width="14.5" style="77" customWidth="1"/>
    <col min="9905" max="9905" width="16.33203125" style="77" customWidth="1"/>
    <col min="9906" max="9906" width="13" style="77" customWidth="1"/>
    <col min="9907" max="10149" width="9" style="77"/>
    <col min="10150" max="10150" width="7.5" style="77" customWidth="1"/>
    <col min="10151" max="10151" width="39.83203125" style="77" customWidth="1"/>
    <col min="10152" max="10152" width="25.5" style="77" customWidth="1"/>
    <col min="10153" max="10153" width="12.6640625" style="77" customWidth="1"/>
    <col min="10154" max="10154" width="9.33203125" style="77" customWidth="1"/>
    <col min="10155" max="10155" width="13.83203125" style="77" customWidth="1"/>
    <col min="10156" max="10156" width="4.6640625" style="77" customWidth="1"/>
    <col min="10157" max="10157" width="27.83203125" style="77" customWidth="1"/>
    <col min="10158" max="10158" width="15.33203125" style="77" customWidth="1"/>
    <col min="10159" max="10159" width="13.5" style="77" customWidth="1"/>
    <col min="10160" max="10160" width="14.5" style="77" customWidth="1"/>
    <col min="10161" max="10161" width="16.33203125" style="77" customWidth="1"/>
    <col min="10162" max="10162" width="13" style="77" customWidth="1"/>
    <col min="10163" max="10405" width="9" style="77"/>
    <col min="10406" max="10406" width="7.5" style="77" customWidth="1"/>
    <col min="10407" max="10407" width="39.83203125" style="77" customWidth="1"/>
    <col min="10408" max="10408" width="25.5" style="77" customWidth="1"/>
    <col min="10409" max="10409" width="12.6640625" style="77" customWidth="1"/>
    <col min="10410" max="10410" width="9.33203125" style="77" customWidth="1"/>
    <col min="10411" max="10411" width="13.83203125" style="77" customWidth="1"/>
    <col min="10412" max="10412" width="4.6640625" style="77" customWidth="1"/>
    <col min="10413" max="10413" width="27.83203125" style="77" customWidth="1"/>
    <col min="10414" max="10414" width="15.33203125" style="77" customWidth="1"/>
    <col min="10415" max="10415" width="13.5" style="77" customWidth="1"/>
    <col min="10416" max="10416" width="14.5" style="77" customWidth="1"/>
    <col min="10417" max="10417" width="16.33203125" style="77" customWidth="1"/>
    <col min="10418" max="10418" width="13" style="77" customWidth="1"/>
    <col min="10419" max="10661" width="9" style="77"/>
    <col min="10662" max="10662" width="7.5" style="77" customWidth="1"/>
    <col min="10663" max="10663" width="39.83203125" style="77" customWidth="1"/>
    <col min="10664" max="10664" width="25.5" style="77" customWidth="1"/>
    <col min="10665" max="10665" width="12.6640625" style="77" customWidth="1"/>
    <col min="10666" max="10666" width="9.33203125" style="77" customWidth="1"/>
    <col min="10667" max="10667" width="13.83203125" style="77" customWidth="1"/>
    <col min="10668" max="10668" width="4.6640625" style="77" customWidth="1"/>
    <col min="10669" max="10669" width="27.83203125" style="77" customWidth="1"/>
    <col min="10670" max="10670" width="15.33203125" style="77" customWidth="1"/>
    <col min="10671" max="10671" width="13.5" style="77" customWidth="1"/>
    <col min="10672" max="10672" width="14.5" style="77" customWidth="1"/>
    <col min="10673" max="10673" width="16.33203125" style="77" customWidth="1"/>
    <col min="10674" max="10674" width="13" style="77" customWidth="1"/>
    <col min="10675" max="10917" width="9" style="77"/>
    <col min="10918" max="10918" width="7.5" style="77" customWidth="1"/>
    <col min="10919" max="10919" width="39.83203125" style="77" customWidth="1"/>
    <col min="10920" max="10920" width="25.5" style="77" customWidth="1"/>
    <col min="10921" max="10921" width="12.6640625" style="77" customWidth="1"/>
    <col min="10922" max="10922" width="9.33203125" style="77" customWidth="1"/>
    <col min="10923" max="10923" width="13.83203125" style="77" customWidth="1"/>
    <col min="10924" max="10924" width="4.6640625" style="77" customWidth="1"/>
    <col min="10925" max="10925" width="27.83203125" style="77" customWidth="1"/>
    <col min="10926" max="10926" width="15.33203125" style="77" customWidth="1"/>
    <col min="10927" max="10927" width="13.5" style="77" customWidth="1"/>
    <col min="10928" max="10928" width="14.5" style="77" customWidth="1"/>
    <col min="10929" max="10929" width="16.33203125" style="77" customWidth="1"/>
    <col min="10930" max="10930" width="13" style="77" customWidth="1"/>
    <col min="10931" max="11173" width="9" style="77"/>
    <col min="11174" max="11174" width="7.5" style="77" customWidth="1"/>
    <col min="11175" max="11175" width="39.83203125" style="77" customWidth="1"/>
    <col min="11176" max="11176" width="25.5" style="77" customWidth="1"/>
    <col min="11177" max="11177" width="12.6640625" style="77" customWidth="1"/>
    <col min="11178" max="11178" width="9.33203125" style="77" customWidth="1"/>
    <col min="11179" max="11179" width="13.83203125" style="77" customWidth="1"/>
    <col min="11180" max="11180" width="4.6640625" style="77" customWidth="1"/>
    <col min="11181" max="11181" width="27.83203125" style="77" customWidth="1"/>
    <col min="11182" max="11182" width="15.33203125" style="77" customWidth="1"/>
    <col min="11183" max="11183" width="13.5" style="77" customWidth="1"/>
    <col min="11184" max="11184" width="14.5" style="77" customWidth="1"/>
    <col min="11185" max="11185" width="16.33203125" style="77" customWidth="1"/>
    <col min="11186" max="11186" width="13" style="77" customWidth="1"/>
    <col min="11187" max="11429" width="9" style="77"/>
    <col min="11430" max="11430" width="7.5" style="77" customWidth="1"/>
    <col min="11431" max="11431" width="39.83203125" style="77" customWidth="1"/>
    <col min="11432" max="11432" width="25.5" style="77" customWidth="1"/>
    <col min="11433" max="11433" width="12.6640625" style="77" customWidth="1"/>
    <col min="11434" max="11434" width="9.33203125" style="77" customWidth="1"/>
    <col min="11435" max="11435" width="13.83203125" style="77" customWidth="1"/>
    <col min="11436" max="11436" width="4.6640625" style="77" customWidth="1"/>
    <col min="11437" max="11437" width="27.83203125" style="77" customWidth="1"/>
    <col min="11438" max="11438" width="15.33203125" style="77" customWidth="1"/>
    <col min="11439" max="11439" width="13.5" style="77" customWidth="1"/>
    <col min="11440" max="11440" width="14.5" style="77" customWidth="1"/>
    <col min="11441" max="11441" width="16.33203125" style="77" customWidth="1"/>
    <col min="11442" max="11442" width="13" style="77" customWidth="1"/>
    <col min="11443" max="11685" width="9" style="77"/>
    <col min="11686" max="11686" width="7.5" style="77" customWidth="1"/>
    <col min="11687" max="11687" width="39.83203125" style="77" customWidth="1"/>
    <col min="11688" max="11688" width="25.5" style="77" customWidth="1"/>
    <col min="11689" max="11689" width="12.6640625" style="77" customWidth="1"/>
    <col min="11690" max="11690" width="9.33203125" style="77" customWidth="1"/>
    <col min="11691" max="11691" width="13.83203125" style="77" customWidth="1"/>
    <col min="11692" max="11692" width="4.6640625" style="77" customWidth="1"/>
    <col min="11693" max="11693" width="27.83203125" style="77" customWidth="1"/>
    <col min="11694" max="11694" width="15.33203125" style="77" customWidth="1"/>
    <col min="11695" max="11695" width="13.5" style="77" customWidth="1"/>
    <col min="11696" max="11696" width="14.5" style="77" customWidth="1"/>
    <col min="11697" max="11697" width="16.33203125" style="77" customWidth="1"/>
    <col min="11698" max="11698" width="13" style="77" customWidth="1"/>
    <col min="11699" max="11941" width="9" style="77"/>
    <col min="11942" max="11942" width="7.5" style="77" customWidth="1"/>
    <col min="11943" max="11943" width="39.83203125" style="77" customWidth="1"/>
    <col min="11944" max="11944" width="25.5" style="77" customWidth="1"/>
    <col min="11945" max="11945" width="12.6640625" style="77" customWidth="1"/>
    <col min="11946" max="11946" width="9.33203125" style="77" customWidth="1"/>
    <col min="11947" max="11947" width="13.83203125" style="77" customWidth="1"/>
    <col min="11948" max="11948" width="4.6640625" style="77" customWidth="1"/>
    <col min="11949" max="11949" width="27.83203125" style="77" customWidth="1"/>
    <col min="11950" max="11950" width="15.33203125" style="77" customWidth="1"/>
    <col min="11951" max="11951" width="13.5" style="77" customWidth="1"/>
    <col min="11952" max="11952" width="14.5" style="77" customWidth="1"/>
    <col min="11953" max="11953" width="16.33203125" style="77" customWidth="1"/>
    <col min="11954" max="11954" width="13" style="77" customWidth="1"/>
    <col min="11955" max="12197" width="9" style="77"/>
    <col min="12198" max="12198" width="7.5" style="77" customWidth="1"/>
    <col min="12199" max="12199" width="39.83203125" style="77" customWidth="1"/>
    <col min="12200" max="12200" width="25.5" style="77" customWidth="1"/>
    <col min="12201" max="12201" width="12.6640625" style="77" customWidth="1"/>
    <col min="12202" max="12202" width="9.33203125" style="77" customWidth="1"/>
    <col min="12203" max="12203" width="13.83203125" style="77" customWidth="1"/>
    <col min="12204" max="12204" width="4.6640625" style="77" customWidth="1"/>
    <col min="12205" max="12205" width="27.83203125" style="77" customWidth="1"/>
    <col min="12206" max="12206" width="15.33203125" style="77" customWidth="1"/>
    <col min="12207" max="12207" width="13.5" style="77" customWidth="1"/>
    <col min="12208" max="12208" width="14.5" style="77" customWidth="1"/>
    <col min="12209" max="12209" width="16.33203125" style="77" customWidth="1"/>
    <col min="12210" max="12210" width="13" style="77" customWidth="1"/>
    <col min="12211" max="12453" width="9" style="77"/>
    <col min="12454" max="12454" width="7.5" style="77" customWidth="1"/>
    <col min="12455" max="12455" width="39.83203125" style="77" customWidth="1"/>
    <col min="12456" max="12456" width="25.5" style="77" customWidth="1"/>
    <col min="12457" max="12457" width="12.6640625" style="77" customWidth="1"/>
    <col min="12458" max="12458" width="9.33203125" style="77" customWidth="1"/>
    <col min="12459" max="12459" width="13.83203125" style="77" customWidth="1"/>
    <col min="12460" max="12460" width="4.6640625" style="77" customWidth="1"/>
    <col min="12461" max="12461" width="27.83203125" style="77" customWidth="1"/>
    <col min="12462" max="12462" width="15.33203125" style="77" customWidth="1"/>
    <col min="12463" max="12463" width="13.5" style="77" customWidth="1"/>
    <col min="12464" max="12464" width="14.5" style="77" customWidth="1"/>
    <col min="12465" max="12465" width="16.33203125" style="77" customWidth="1"/>
    <col min="12466" max="12466" width="13" style="77" customWidth="1"/>
    <col min="12467" max="12709" width="9" style="77"/>
    <col min="12710" max="12710" width="7.5" style="77" customWidth="1"/>
    <col min="12711" max="12711" width="39.83203125" style="77" customWidth="1"/>
    <col min="12712" max="12712" width="25.5" style="77" customWidth="1"/>
    <col min="12713" max="12713" width="12.6640625" style="77" customWidth="1"/>
    <col min="12714" max="12714" width="9.33203125" style="77" customWidth="1"/>
    <col min="12715" max="12715" width="13.83203125" style="77" customWidth="1"/>
    <col min="12716" max="12716" width="4.6640625" style="77" customWidth="1"/>
    <col min="12717" max="12717" width="27.83203125" style="77" customWidth="1"/>
    <col min="12718" max="12718" width="15.33203125" style="77" customWidth="1"/>
    <col min="12719" max="12719" width="13.5" style="77" customWidth="1"/>
    <col min="12720" max="12720" width="14.5" style="77" customWidth="1"/>
    <col min="12721" max="12721" width="16.33203125" style="77" customWidth="1"/>
    <col min="12722" max="12722" width="13" style="77" customWidth="1"/>
    <col min="12723" max="12965" width="9" style="77"/>
    <col min="12966" max="12966" width="7.5" style="77" customWidth="1"/>
    <col min="12967" max="12967" width="39.83203125" style="77" customWidth="1"/>
    <col min="12968" max="12968" width="25.5" style="77" customWidth="1"/>
    <col min="12969" max="12969" width="12.6640625" style="77" customWidth="1"/>
    <col min="12970" max="12970" width="9.33203125" style="77" customWidth="1"/>
    <col min="12971" max="12971" width="13.83203125" style="77" customWidth="1"/>
    <col min="12972" max="12972" width="4.6640625" style="77" customWidth="1"/>
    <col min="12973" max="12973" width="27.83203125" style="77" customWidth="1"/>
    <col min="12974" max="12974" width="15.33203125" style="77" customWidth="1"/>
    <col min="12975" max="12975" width="13.5" style="77" customWidth="1"/>
    <col min="12976" max="12976" width="14.5" style="77" customWidth="1"/>
    <col min="12977" max="12977" width="16.33203125" style="77" customWidth="1"/>
    <col min="12978" max="12978" width="13" style="77" customWidth="1"/>
    <col min="12979" max="13221" width="9" style="77"/>
    <col min="13222" max="13222" width="7.5" style="77" customWidth="1"/>
    <col min="13223" max="13223" width="39.83203125" style="77" customWidth="1"/>
    <col min="13224" max="13224" width="25.5" style="77" customWidth="1"/>
    <col min="13225" max="13225" width="12.6640625" style="77" customWidth="1"/>
    <col min="13226" max="13226" width="9.33203125" style="77" customWidth="1"/>
    <col min="13227" max="13227" width="13.83203125" style="77" customWidth="1"/>
    <col min="13228" max="13228" width="4.6640625" style="77" customWidth="1"/>
    <col min="13229" max="13229" width="27.83203125" style="77" customWidth="1"/>
    <col min="13230" max="13230" width="15.33203125" style="77" customWidth="1"/>
    <col min="13231" max="13231" width="13.5" style="77" customWidth="1"/>
    <col min="13232" max="13232" width="14.5" style="77" customWidth="1"/>
    <col min="13233" max="13233" width="16.33203125" style="77" customWidth="1"/>
    <col min="13234" max="13234" width="13" style="77" customWidth="1"/>
    <col min="13235" max="13477" width="9" style="77"/>
    <col min="13478" max="13478" width="7.5" style="77" customWidth="1"/>
    <col min="13479" max="13479" width="39.83203125" style="77" customWidth="1"/>
    <col min="13480" max="13480" width="25.5" style="77" customWidth="1"/>
    <col min="13481" max="13481" width="12.6640625" style="77" customWidth="1"/>
    <col min="13482" max="13482" width="9.33203125" style="77" customWidth="1"/>
    <col min="13483" max="13483" width="13.83203125" style="77" customWidth="1"/>
    <col min="13484" max="13484" width="4.6640625" style="77" customWidth="1"/>
    <col min="13485" max="13485" width="27.83203125" style="77" customWidth="1"/>
    <col min="13486" max="13486" width="15.33203125" style="77" customWidth="1"/>
    <col min="13487" max="13487" width="13.5" style="77" customWidth="1"/>
    <col min="13488" max="13488" width="14.5" style="77" customWidth="1"/>
    <col min="13489" max="13489" width="16.33203125" style="77" customWidth="1"/>
    <col min="13490" max="13490" width="13" style="77" customWidth="1"/>
    <col min="13491" max="13733" width="9" style="77"/>
    <col min="13734" max="13734" width="7.5" style="77" customWidth="1"/>
    <col min="13735" max="13735" width="39.83203125" style="77" customWidth="1"/>
    <col min="13736" max="13736" width="25.5" style="77" customWidth="1"/>
    <col min="13737" max="13737" width="12.6640625" style="77" customWidth="1"/>
    <col min="13738" max="13738" width="9.33203125" style="77" customWidth="1"/>
    <col min="13739" max="13739" width="13.83203125" style="77" customWidth="1"/>
    <col min="13740" max="13740" width="4.6640625" style="77" customWidth="1"/>
    <col min="13741" max="13741" width="27.83203125" style="77" customWidth="1"/>
    <col min="13742" max="13742" width="15.33203125" style="77" customWidth="1"/>
    <col min="13743" max="13743" width="13.5" style="77" customWidth="1"/>
    <col min="13744" max="13744" width="14.5" style="77" customWidth="1"/>
    <col min="13745" max="13745" width="16.33203125" style="77" customWidth="1"/>
    <col min="13746" max="13746" width="13" style="77" customWidth="1"/>
    <col min="13747" max="13989" width="9" style="77"/>
    <col min="13990" max="13990" width="7.5" style="77" customWidth="1"/>
    <col min="13991" max="13991" width="39.83203125" style="77" customWidth="1"/>
    <col min="13992" max="13992" width="25.5" style="77" customWidth="1"/>
    <col min="13993" max="13993" width="12.6640625" style="77" customWidth="1"/>
    <col min="13994" max="13994" width="9.33203125" style="77" customWidth="1"/>
    <col min="13995" max="13995" width="13.83203125" style="77" customWidth="1"/>
    <col min="13996" max="13996" width="4.6640625" style="77" customWidth="1"/>
    <col min="13997" max="13997" width="27.83203125" style="77" customWidth="1"/>
    <col min="13998" max="13998" width="15.33203125" style="77" customWidth="1"/>
    <col min="13999" max="13999" width="13.5" style="77" customWidth="1"/>
    <col min="14000" max="14000" width="14.5" style="77" customWidth="1"/>
    <col min="14001" max="14001" width="16.33203125" style="77" customWidth="1"/>
    <col min="14002" max="14002" width="13" style="77" customWidth="1"/>
    <col min="14003" max="14245" width="9" style="77"/>
    <col min="14246" max="14246" width="7.5" style="77" customWidth="1"/>
    <col min="14247" max="14247" width="39.83203125" style="77" customWidth="1"/>
    <col min="14248" max="14248" width="25.5" style="77" customWidth="1"/>
    <col min="14249" max="14249" width="12.6640625" style="77" customWidth="1"/>
    <col min="14250" max="14250" width="9.33203125" style="77" customWidth="1"/>
    <col min="14251" max="14251" width="13.83203125" style="77" customWidth="1"/>
    <col min="14252" max="14252" width="4.6640625" style="77" customWidth="1"/>
    <col min="14253" max="14253" width="27.83203125" style="77" customWidth="1"/>
    <col min="14254" max="14254" width="15.33203125" style="77" customWidth="1"/>
    <col min="14255" max="14255" width="13.5" style="77" customWidth="1"/>
    <col min="14256" max="14256" width="14.5" style="77" customWidth="1"/>
    <col min="14257" max="14257" width="16.33203125" style="77" customWidth="1"/>
    <col min="14258" max="14258" width="13" style="77" customWidth="1"/>
    <col min="14259" max="14501" width="9" style="77"/>
    <col min="14502" max="14502" width="7.5" style="77" customWidth="1"/>
    <col min="14503" max="14503" width="39.83203125" style="77" customWidth="1"/>
    <col min="14504" max="14504" width="25.5" style="77" customWidth="1"/>
    <col min="14505" max="14505" width="12.6640625" style="77" customWidth="1"/>
    <col min="14506" max="14506" width="9.33203125" style="77" customWidth="1"/>
    <col min="14507" max="14507" width="13.83203125" style="77" customWidth="1"/>
    <col min="14508" max="14508" width="4.6640625" style="77" customWidth="1"/>
    <col min="14509" max="14509" width="27.83203125" style="77" customWidth="1"/>
    <col min="14510" max="14510" width="15.33203125" style="77" customWidth="1"/>
    <col min="14511" max="14511" width="13.5" style="77" customWidth="1"/>
    <col min="14512" max="14512" width="14.5" style="77" customWidth="1"/>
    <col min="14513" max="14513" width="16.33203125" style="77" customWidth="1"/>
    <col min="14514" max="14514" width="13" style="77" customWidth="1"/>
    <col min="14515" max="14757" width="9" style="77"/>
    <col min="14758" max="14758" width="7.5" style="77" customWidth="1"/>
    <col min="14759" max="14759" width="39.83203125" style="77" customWidth="1"/>
    <col min="14760" max="14760" width="25.5" style="77" customWidth="1"/>
    <col min="14761" max="14761" width="12.6640625" style="77" customWidth="1"/>
    <col min="14762" max="14762" width="9.33203125" style="77" customWidth="1"/>
    <col min="14763" max="14763" width="13.83203125" style="77" customWidth="1"/>
    <col min="14764" max="14764" width="4.6640625" style="77" customWidth="1"/>
    <col min="14765" max="14765" width="27.83203125" style="77" customWidth="1"/>
    <col min="14766" max="14766" width="15.33203125" style="77" customWidth="1"/>
    <col min="14767" max="14767" width="13.5" style="77" customWidth="1"/>
    <col min="14768" max="14768" width="14.5" style="77" customWidth="1"/>
    <col min="14769" max="14769" width="16.33203125" style="77" customWidth="1"/>
    <col min="14770" max="14770" width="13" style="77" customWidth="1"/>
    <col min="14771" max="15013" width="9" style="77"/>
    <col min="15014" max="15014" width="7.5" style="77" customWidth="1"/>
    <col min="15015" max="15015" width="39.83203125" style="77" customWidth="1"/>
    <col min="15016" max="15016" width="25.5" style="77" customWidth="1"/>
    <col min="15017" max="15017" width="12.6640625" style="77" customWidth="1"/>
    <col min="15018" max="15018" width="9.33203125" style="77" customWidth="1"/>
    <col min="15019" max="15019" width="13.83203125" style="77" customWidth="1"/>
    <col min="15020" max="15020" width="4.6640625" style="77" customWidth="1"/>
    <col min="15021" max="15021" width="27.83203125" style="77" customWidth="1"/>
    <col min="15022" max="15022" width="15.33203125" style="77" customWidth="1"/>
    <col min="15023" max="15023" width="13.5" style="77" customWidth="1"/>
    <col min="15024" max="15024" width="14.5" style="77" customWidth="1"/>
    <col min="15025" max="15025" width="16.33203125" style="77" customWidth="1"/>
    <col min="15026" max="15026" width="13" style="77" customWidth="1"/>
    <col min="15027" max="15269" width="9" style="77"/>
    <col min="15270" max="15270" width="7.5" style="77" customWidth="1"/>
    <col min="15271" max="15271" width="39.83203125" style="77" customWidth="1"/>
    <col min="15272" max="15272" width="25.5" style="77" customWidth="1"/>
    <col min="15273" max="15273" width="12.6640625" style="77" customWidth="1"/>
    <col min="15274" max="15274" width="9.33203125" style="77" customWidth="1"/>
    <col min="15275" max="15275" width="13.83203125" style="77" customWidth="1"/>
    <col min="15276" max="15276" width="4.6640625" style="77" customWidth="1"/>
    <col min="15277" max="15277" width="27.83203125" style="77" customWidth="1"/>
    <col min="15278" max="15278" width="15.33203125" style="77" customWidth="1"/>
    <col min="15279" max="15279" width="13.5" style="77" customWidth="1"/>
    <col min="15280" max="15280" width="14.5" style="77" customWidth="1"/>
    <col min="15281" max="15281" width="16.33203125" style="77" customWidth="1"/>
    <col min="15282" max="15282" width="13" style="77" customWidth="1"/>
    <col min="15283" max="15525" width="9" style="77"/>
    <col min="15526" max="15526" width="7.5" style="77" customWidth="1"/>
    <col min="15527" max="15527" width="39.83203125" style="77" customWidth="1"/>
    <col min="15528" max="15528" width="25.5" style="77" customWidth="1"/>
    <col min="15529" max="15529" width="12.6640625" style="77" customWidth="1"/>
    <col min="15530" max="15530" width="9.33203125" style="77" customWidth="1"/>
    <col min="15531" max="15531" width="13.83203125" style="77" customWidth="1"/>
    <col min="15532" max="15532" width="4.6640625" style="77" customWidth="1"/>
    <col min="15533" max="15533" width="27.83203125" style="77" customWidth="1"/>
    <col min="15534" max="15534" width="15.33203125" style="77" customWidth="1"/>
    <col min="15535" max="15535" width="13.5" style="77" customWidth="1"/>
    <col min="15536" max="15536" width="14.5" style="77" customWidth="1"/>
    <col min="15537" max="15537" width="16.33203125" style="77" customWidth="1"/>
    <col min="15538" max="15538" width="13" style="77" customWidth="1"/>
    <col min="15539" max="15781" width="9" style="77"/>
    <col min="15782" max="15782" width="7.5" style="77" customWidth="1"/>
    <col min="15783" max="15783" width="39.83203125" style="77" customWidth="1"/>
    <col min="15784" max="15784" width="25.5" style="77" customWidth="1"/>
    <col min="15785" max="15785" width="12.6640625" style="77" customWidth="1"/>
    <col min="15786" max="15786" width="9.33203125" style="77" customWidth="1"/>
    <col min="15787" max="15787" width="13.83203125" style="77" customWidth="1"/>
    <col min="15788" max="15788" width="4.6640625" style="77" customWidth="1"/>
    <col min="15789" max="15789" width="27.83203125" style="77" customWidth="1"/>
    <col min="15790" max="15790" width="15.33203125" style="77" customWidth="1"/>
    <col min="15791" max="15791" width="13.5" style="77" customWidth="1"/>
    <col min="15792" max="15792" width="14.5" style="77" customWidth="1"/>
    <col min="15793" max="15793" width="16.33203125" style="77" customWidth="1"/>
    <col min="15794" max="15794" width="13" style="77" customWidth="1"/>
    <col min="15795" max="16037" width="9" style="77"/>
    <col min="16038" max="16038" width="7.5" style="77" customWidth="1"/>
    <col min="16039" max="16039" width="39.83203125" style="77" customWidth="1"/>
    <col min="16040" max="16040" width="25.5" style="77" customWidth="1"/>
    <col min="16041" max="16041" width="12.6640625" style="77" customWidth="1"/>
    <col min="16042" max="16042" width="9.33203125" style="77" customWidth="1"/>
    <col min="16043" max="16043" width="13.83203125" style="77" customWidth="1"/>
    <col min="16044" max="16044" width="4.6640625" style="77" customWidth="1"/>
    <col min="16045" max="16045" width="27.83203125" style="77" customWidth="1"/>
    <col min="16046" max="16046" width="15.33203125" style="77" customWidth="1"/>
    <col min="16047" max="16047" width="13.5" style="77" customWidth="1"/>
    <col min="16048" max="16048" width="14.5" style="77" customWidth="1"/>
    <col min="16049" max="16049" width="16.33203125" style="77" customWidth="1"/>
    <col min="16050" max="16050" width="13" style="77" customWidth="1"/>
    <col min="16051" max="16297" width="9" style="77"/>
    <col min="16298" max="16384" width="11.5" style="77" customWidth="1"/>
  </cols>
  <sheetData>
    <row r="1" spans="1:17" ht="30" customHeight="1" x14ac:dyDescent="0.2">
      <c r="A1" s="521" t="s">
        <v>49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3"/>
    </row>
    <row r="2" spans="1:17" ht="30" customHeight="1" x14ac:dyDescent="0.2">
      <c r="A2" s="582">
        <f>'DATOS BÁSICOS DE LA OBRA'!B1</f>
        <v>3</v>
      </c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4"/>
    </row>
    <row r="3" spans="1:17" ht="30" customHeight="1" x14ac:dyDescent="0.2">
      <c r="A3" s="347"/>
      <c r="B3" s="590" t="str">
        <f>'DATOS BÁSICOS DE LA OBRA'!A3</f>
        <v>PROYECTO</v>
      </c>
      <c r="C3" s="590"/>
      <c r="D3" s="591" t="str">
        <f>'DATOS BÁSICOS DE LA OBRA'!B3</f>
        <v>CONSTRUCCION Y REHABILITACION TRAMO CARRETERO VILLA MONTES - LA VERTIENTE - PALO MARCADO</v>
      </c>
      <c r="E3" s="591"/>
      <c r="F3" s="591"/>
      <c r="G3" s="591"/>
      <c r="H3" s="591"/>
      <c r="I3" s="591"/>
      <c r="J3" s="591"/>
      <c r="K3" s="591"/>
      <c r="L3" s="591"/>
      <c r="M3" s="591"/>
      <c r="N3" s="591"/>
      <c r="O3" s="591"/>
      <c r="P3" s="591"/>
      <c r="Q3" s="592"/>
    </row>
    <row r="4" spans="1:17" ht="30" customHeight="1" x14ac:dyDescent="0.2">
      <c r="A4" s="342"/>
      <c r="B4" s="593" t="str">
        <f>'DATOS BÁSICOS DE LA OBRA'!A7</f>
        <v>ORGANISMO CONTRATANTE</v>
      </c>
      <c r="C4" s="593"/>
      <c r="D4" s="591" t="str">
        <f>'DATOS BÁSICOS DE LA OBRA'!C7</f>
        <v>ADMINISTRADORA BOLIVIANA DE CARRETERAS (A.B.C.)</v>
      </c>
      <c r="E4" s="591"/>
      <c r="F4" s="591"/>
      <c r="G4" s="591"/>
      <c r="H4" s="591"/>
      <c r="I4" s="591"/>
      <c r="J4" s="591"/>
      <c r="K4" s="591"/>
      <c r="L4" s="591"/>
      <c r="M4" s="591"/>
      <c r="N4" s="591"/>
      <c r="O4" s="591"/>
      <c r="P4" s="591"/>
      <c r="Q4" s="592"/>
    </row>
    <row r="5" spans="1:17" ht="30" customHeight="1" x14ac:dyDescent="0.2">
      <c r="A5" s="342"/>
      <c r="B5" s="593" t="str">
        <f>'DATOS BÁSICOS DE LA OBRA'!A8</f>
        <v>ORGANISMO FINANCIADOR</v>
      </c>
      <c r="C5" s="593"/>
      <c r="D5" s="591" t="str">
        <f>'DATOS BÁSICOS DE LA OBRA'!B8</f>
        <v>TESORO GENERAL DE LA NACION (70%) - GOBIERNO AUTONOMO REGIONAL DEL CHACO (30%)</v>
      </c>
      <c r="E5" s="591"/>
      <c r="F5" s="591"/>
      <c r="G5" s="591"/>
      <c r="H5" s="591"/>
      <c r="I5" s="591"/>
      <c r="J5" s="591"/>
      <c r="K5" s="591"/>
      <c r="L5" s="591"/>
      <c r="M5" s="591"/>
      <c r="N5" s="591"/>
      <c r="O5" s="591"/>
      <c r="P5" s="591"/>
      <c r="Q5" s="592"/>
    </row>
    <row r="6" spans="1:17" ht="30" customHeight="1" x14ac:dyDescent="0.2">
      <c r="A6" s="342"/>
      <c r="B6" s="593" t="str">
        <f>'DATOS BÁSICOS DE LA OBRA'!A9</f>
        <v>CONTRATO ADMINISTRATIVO DE OBRA (C.A.O.)</v>
      </c>
      <c r="C6" s="593"/>
      <c r="D6" s="535" t="str">
        <f>'DATOS BÁSICOS DE LA OBRA'!B9</f>
        <v>ABC No 818/19 GNT-SCT-OBR-TGN</v>
      </c>
      <c r="E6" s="535"/>
      <c r="F6" s="535"/>
      <c r="G6" s="535"/>
      <c r="H6" s="535"/>
      <c r="I6" s="535"/>
      <c r="J6" s="535"/>
      <c r="K6" s="537" t="str">
        <f>'DATOS BÁSICOS DE LA OBRA'!A13</f>
        <v>ÓRDEN DE PROCEDER</v>
      </c>
      <c r="L6" s="538"/>
      <c r="M6" s="538"/>
      <c r="N6" s="538"/>
      <c r="O6" s="528">
        <f>'DATOS BÁSICOS DE LA OBRA'!B13</f>
        <v>43726</v>
      </c>
      <c r="P6" s="528"/>
      <c r="Q6" s="529"/>
    </row>
    <row r="7" spans="1:17" ht="30" customHeight="1" x14ac:dyDescent="0.2">
      <c r="A7" s="342"/>
      <c r="B7" s="593" t="str">
        <f>'DATOS BÁSICOS DE LA OBRA'!A10</f>
        <v>CONTRATO MODIFICATORIO DE OBRA No 01 (C.M.O. No 01)</v>
      </c>
      <c r="C7" s="593"/>
      <c r="D7" s="535" t="str">
        <f>'DATOS BÁSICOS DE LA OBRA'!B10</f>
        <v>ABC No 341/20 GTJ-MOD-TGN</v>
      </c>
      <c r="E7" s="535"/>
      <c r="F7" s="535"/>
      <c r="G7" s="535"/>
      <c r="H7" s="535"/>
      <c r="I7" s="535"/>
      <c r="J7" s="535"/>
      <c r="K7" s="537" t="str">
        <f>'DATOS BÁSICOS DE LA OBRA'!A19</f>
        <v>CONCLUSIÓN DE OBRA (contrato modificatorio No 2; COVID-19)</v>
      </c>
      <c r="L7" s="538"/>
      <c r="M7" s="538"/>
      <c r="N7" s="538"/>
      <c r="O7" s="528">
        <f>'DATOS BÁSICOS DE LA OBRA'!B19</f>
        <v>44459</v>
      </c>
      <c r="P7" s="528"/>
      <c r="Q7" s="529"/>
    </row>
    <row r="8" spans="1:17" ht="30" customHeight="1" x14ac:dyDescent="0.2">
      <c r="A8" s="346"/>
      <c r="B8" s="593" t="str">
        <f>'DATOS BÁSICOS DE LA OBRA'!A21</f>
        <v>EMPRESA CONTRATISTA</v>
      </c>
      <c r="C8" s="593"/>
      <c r="D8" s="535" t="str">
        <f>'DATOS BÁSICOS DE LA OBRA'!C21</f>
        <v>EMPRESA ESTRATEGICA BOLIVIANA DE CONSTRUCCION Y CONSERVACION DE INFRAESTRUCTURA CIVIL</v>
      </c>
      <c r="E8" s="535"/>
      <c r="F8" s="535"/>
      <c r="G8" s="535"/>
      <c r="H8" s="535"/>
      <c r="I8" s="535"/>
      <c r="J8" s="535"/>
      <c r="K8" s="537" t="str">
        <f>'DATOS BÁSICOS DE LA OBRA'!A20</f>
        <v>TIEMPO TRANSCURRIDO</v>
      </c>
      <c r="L8" s="538"/>
      <c r="M8" s="538"/>
      <c r="N8" s="538"/>
      <c r="O8" s="533">
        <f>'DATOS BÁSICOS DE LA OBRA'!B20</f>
        <v>440</v>
      </c>
      <c r="P8" s="533"/>
      <c r="Q8" s="534"/>
    </row>
    <row r="9" spans="1:17" ht="30" customHeight="1" x14ac:dyDescent="0.2">
      <c r="A9" s="342"/>
      <c r="B9" s="593" t="str">
        <f>'DATOS BÁSICOS DE LA OBRA'!A22</f>
        <v>EMPRESA SUPERVISORA</v>
      </c>
      <c r="C9" s="593"/>
      <c r="D9" s="535" t="str">
        <f>'DATOS BÁSICOS DE LA OBRA'!E7</f>
        <v>ADMINISTRADORA BOLIVIANA DE CARRETERAS (A.B.C.); REGIONAL DE TARIJA</v>
      </c>
      <c r="E9" s="535"/>
      <c r="F9" s="535"/>
      <c r="G9" s="535"/>
      <c r="H9" s="535"/>
      <c r="I9" s="535"/>
      <c r="J9" s="536"/>
      <c r="K9" s="562" t="str">
        <f>'DATOS BÁSICOS DE LA OBRA'!A2</f>
        <v>PERIODO DE CERTIFICACION</v>
      </c>
      <c r="L9" s="563"/>
      <c r="M9" s="563"/>
      <c r="N9" s="563"/>
      <c r="O9" s="546">
        <f>'DATOS BÁSICOS DE LA OBRA'!B2</f>
        <v>44136</v>
      </c>
      <c r="P9" s="546"/>
      <c r="Q9" s="547"/>
    </row>
    <row r="10" spans="1:17" ht="30" customHeight="1" x14ac:dyDescent="0.2">
      <c r="A10" s="342"/>
      <c r="B10" s="593" t="str">
        <f>'DATOS BÁSICOS DE LA OBRA'!A23</f>
        <v>EMPRESA FISCALIZADORA</v>
      </c>
      <c r="C10" s="593"/>
      <c r="D10" s="535" t="str">
        <f>'DATOS BÁSICOS DE LA OBRA'!E7</f>
        <v>ADMINISTRADORA BOLIVIANA DE CARRETERAS (A.B.C.); REGIONAL DE TARIJA</v>
      </c>
      <c r="E10" s="535"/>
      <c r="F10" s="535"/>
      <c r="G10" s="535"/>
      <c r="H10" s="535"/>
      <c r="I10" s="535"/>
      <c r="J10" s="536"/>
      <c r="K10" s="564"/>
      <c r="L10" s="565"/>
      <c r="M10" s="565"/>
      <c r="N10" s="565"/>
      <c r="O10" s="548">
        <f>'DATOS BÁSICOS DE LA OBRA'!C2</f>
        <v>44165</v>
      </c>
      <c r="P10" s="548"/>
      <c r="Q10" s="549"/>
    </row>
    <row r="11" spans="1:17" ht="30" customHeight="1" x14ac:dyDescent="0.2">
      <c r="A11" s="588" t="s">
        <v>0</v>
      </c>
      <c r="B11" s="589" t="s">
        <v>50</v>
      </c>
      <c r="C11" s="589" t="s">
        <v>51</v>
      </c>
      <c r="D11" s="589"/>
      <c r="E11" s="589"/>
      <c r="F11" s="572" t="s">
        <v>52</v>
      </c>
      <c r="G11" s="573"/>
      <c r="H11" s="573"/>
      <c r="I11" s="574"/>
      <c r="J11" s="569" t="s">
        <v>53</v>
      </c>
      <c r="K11" s="570"/>
      <c r="L11" s="570"/>
      <c r="M11" s="570"/>
      <c r="N11" s="570"/>
      <c r="O11" s="570"/>
      <c r="P11" s="570"/>
      <c r="Q11" s="571"/>
    </row>
    <row r="12" spans="1:17" ht="30" customHeight="1" x14ac:dyDescent="0.2">
      <c r="A12" s="588"/>
      <c r="B12" s="589"/>
      <c r="C12" s="589"/>
      <c r="D12" s="589"/>
      <c r="E12" s="589"/>
      <c r="F12" s="575"/>
      <c r="G12" s="576"/>
      <c r="H12" s="576"/>
      <c r="I12" s="577"/>
      <c r="J12" s="569" t="s">
        <v>59</v>
      </c>
      <c r="K12" s="570"/>
      <c r="L12" s="570"/>
      <c r="M12" s="571"/>
      <c r="N12" s="579" t="s">
        <v>180</v>
      </c>
      <c r="O12" s="580"/>
      <c r="P12" s="580"/>
      <c r="Q12" s="581"/>
    </row>
    <row r="13" spans="1:17" ht="90" customHeight="1" x14ac:dyDescent="0.2">
      <c r="A13" s="273">
        <v>1</v>
      </c>
      <c r="B13" s="113" t="str">
        <f>'DATOS BÁSICOS DE LA OBRA'!C21</f>
        <v>EMPRESA ESTRATEGICA BOLIVIANA DE CONSTRUCCION Y CONSERVACION DE INFRAESTRUCTURA CIVIL</v>
      </c>
      <c r="C13" s="568" t="str">
        <f>'DATOS BÁSICOS DE LA OBRA'!D21</f>
        <v>ING. MAURICIO BEDOYA</v>
      </c>
      <c r="D13" s="568"/>
      <c r="E13" s="568"/>
      <c r="F13" s="567"/>
      <c r="G13" s="535"/>
      <c r="H13" s="535"/>
      <c r="I13" s="536"/>
      <c r="J13" s="567"/>
      <c r="K13" s="535"/>
      <c r="L13" s="535"/>
      <c r="M13" s="536"/>
      <c r="N13" s="578"/>
      <c r="O13" s="535"/>
      <c r="P13" s="535"/>
      <c r="Q13" s="536"/>
    </row>
    <row r="14" spans="1:17" ht="90" customHeight="1" x14ac:dyDescent="0.2">
      <c r="A14" s="273">
        <f>A13+1</f>
        <v>2</v>
      </c>
      <c r="B14" s="113" t="str">
        <f>'DATOS BÁSICOS DE LA OBRA'!C22</f>
        <v>ADMINISTRADORA BOLIVIANA DE CARRETERAS (A.B.C.); REGIONAL DE TARIJA</v>
      </c>
      <c r="C14" s="568" t="str">
        <f>'DATOS BÁSICOS DE LA OBRA'!D22</f>
        <v>ING. HERLAN RENÉ RAMOS ESTRADA</v>
      </c>
      <c r="D14" s="568"/>
      <c r="E14" s="568"/>
      <c r="F14" s="567"/>
      <c r="G14" s="535"/>
      <c r="H14" s="535"/>
      <c r="I14" s="536"/>
      <c r="J14" s="578"/>
      <c r="K14" s="535"/>
      <c r="L14" s="535"/>
      <c r="M14" s="536"/>
      <c r="N14" s="578"/>
      <c r="O14" s="535"/>
      <c r="P14" s="535"/>
      <c r="Q14" s="536"/>
    </row>
    <row r="15" spans="1:17" ht="90" customHeight="1" x14ac:dyDescent="0.2">
      <c r="A15" s="273">
        <f>A14+1</f>
        <v>3</v>
      </c>
      <c r="B15" s="113" t="str">
        <f>'DATOS BÁSICOS DE LA OBRA'!C23</f>
        <v>ADMINISTRADORA BOLIVIANA DE CARRETERAS (A.B.C.); REGIONAL DE TARIJA</v>
      </c>
      <c r="C15" s="568" t="str">
        <f>'DATOS BÁSICOS DE LA OBRA'!D23</f>
        <v>ING. FRANZ REYNALDO SALAZAR MARTINEZ</v>
      </c>
      <c r="D15" s="568"/>
      <c r="E15" s="568"/>
      <c r="F15" s="567"/>
      <c r="G15" s="535"/>
      <c r="H15" s="535"/>
      <c r="I15" s="536"/>
      <c r="J15" s="578"/>
      <c r="K15" s="535"/>
      <c r="L15" s="535"/>
      <c r="M15" s="536"/>
      <c r="N15" s="578"/>
      <c r="O15" s="535"/>
      <c r="P15" s="535"/>
      <c r="Q15" s="536"/>
    </row>
    <row r="16" spans="1:17" ht="90" customHeight="1" x14ac:dyDescent="0.2">
      <c r="A16" s="273">
        <f t="shared" ref="A16:A24" si="0">A15+1</f>
        <v>4</v>
      </c>
      <c r="B16" s="418" t="str">
        <f>'DATOS BÁSICOS DE LA OBRA'!C24</f>
        <v>ADMINISTRADORA BOLIVIANA DE CARRETERAS (A.B.C.); REGIONAL DE TARIJA</v>
      </c>
      <c r="C16" s="568" t="str">
        <f>'DATOS BÁSICOS DE LA OBRA'!D24</f>
        <v>ING. MARCO ANTONIO ORTIZ TAPIA</v>
      </c>
      <c r="D16" s="568"/>
      <c r="E16" s="568"/>
      <c r="F16" s="567"/>
      <c r="G16" s="535"/>
      <c r="H16" s="535"/>
      <c r="I16" s="536"/>
      <c r="J16" s="578"/>
      <c r="K16" s="535"/>
      <c r="L16" s="535"/>
      <c r="M16" s="536"/>
      <c r="N16" s="578"/>
      <c r="O16" s="535"/>
      <c r="P16" s="535"/>
      <c r="Q16" s="536"/>
    </row>
    <row r="17" spans="1:17" ht="90" customHeight="1" x14ac:dyDescent="0.2">
      <c r="A17" s="273">
        <f t="shared" si="0"/>
        <v>5</v>
      </c>
      <c r="B17" s="113"/>
      <c r="C17" s="585"/>
      <c r="D17" s="586"/>
      <c r="E17" s="587"/>
      <c r="F17" s="567"/>
      <c r="G17" s="535"/>
      <c r="H17" s="535"/>
      <c r="I17" s="536"/>
      <c r="J17" s="578"/>
      <c r="K17" s="535"/>
      <c r="L17" s="535"/>
      <c r="M17" s="536"/>
      <c r="N17" s="578"/>
      <c r="O17" s="535"/>
      <c r="P17" s="535"/>
      <c r="Q17" s="536"/>
    </row>
    <row r="18" spans="1:17" ht="90" customHeight="1" x14ac:dyDescent="0.2">
      <c r="A18" s="273">
        <f t="shared" si="0"/>
        <v>6</v>
      </c>
      <c r="B18" s="113"/>
      <c r="C18" s="585"/>
      <c r="D18" s="586"/>
      <c r="E18" s="587"/>
      <c r="F18" s="567"/>
      <c r="G18" s="535"/>
      <c r="H18" s="535"/>
      <c r="I18" s="536"/>
      <c r="J18" s="578"/>
      <c r="K18" s="535"/>
      <c r="L18" s="535"/>
      <c r="M18" s="536"/>
      <c r="N18" s="578"/>
      <c r="O18" s="535"/>
      <c r="P18" s="535"/>
      <c r="Q18" s="536"/>
    </row>
    <row r="19" spans="1:17" ht="90" customHeight="1" x14ac:dyDescent="0.2">
      <c r="A19" s="273">
        <f t="shared" si="0"/>
        <v>7</v>
      </c>
      <c r="B19" s="113"/>
      <c r="C19" s="585"/>
      <c r="D19" s="586"/>
      <c r="E19" s="587"/>
      <c r="F19" s="567"/>
      <c r="G19" s="535"/>
      <c r="H19" s="535"/>
      <c r="I19" s="536"/>
      <c r="J19" s="578"/>
      <c r="K19" s="535"/>
      <c r="L19" s="535"/>
      <c r="M19" s="536"/>
      <c r="N19" s="578"/>
      <c r="O19" s="535"/>
      <c r="P19" s="535"/>
      <c r="Q19" s="536"/>
    </row>
    <row r="20" spans="1:17" ht="90" customHeight="1" x14ac:dyDescent="0.2">
      <c r="A20" s="273">
        <f t="shared" si="0"/>
        <v>8</v>
      </c>
      <c r="B20" s="113"/>
      <c r="C20" s="568"/>
      <c r="D20" s="568"/>
      <c r="E20" s="568"/>
      <c r="F20" s="567"/>
      <c r="G20" s="535"/>
      <c r="H20" s="535"/>
      <c r="I20" s="536"/>
      <c r="J20" s="578"/>
      <c r="K20" s="535"/>
      <c r="L20" s="535"/>
      <c r="M20" s="536"/>
      <c r="N20" s="578"/>
      <c r="O20" s="535"/>
      <c r="P20" s="535"/>
      <c r="Q20" s="536"/>
    </row>
    <row r="21" spans="1:17" ht="90" customHeight="1" x14ac:dyDescent="0.2">
      <c r="A21" s="273">
        <f t="shared" si="0"/>
        <v>9</v>
      </c>
      <c r="B21" s="113"/>
      <c r="C21" s="568"/>
      <c r="D21" s="568"/>
      <c r="E21" s="568"/>
      <c r="F21" s="567"/>
      <c r="G21" s="535"/>
      <c r="H21" s="535"/>
      <c r="I21" s="536"/>
      <c r="J21" s="578"/>
      <c r="K21" s="535"/>
      <c r="L21" s="535"/>
      <c r="M21" s="536"/>
      <c r="N21" s="578"/>
      <c r="O21" s="535"/>
      <c r="P21" s="535"/>
      <c r="Q21" s="536"/>
    </row>
    <row r="22" spans="1:17" ht="90" customHeight="1" x14ac:dyDescent="0.2">
      <c r="A22" s="273">
        <f t="shared" si="0"/>
        <v>10</v>
      </c>
      <c r="B22" s="113"/>
      <c r="C22" s="568"/>
      <c r="D22" s="568"/>
      <c r="E22" s="568"/>
      <c r="F22" s="567"/>
      <c r="G22" s="535"/>
      <c r="H22" s="535"/>
      <c r="I22" s="536"/>
      <c r="J22" s="578"/>
      <c r="K22" s="535"/>
      <c r="L22" s="535"/>
      <c r="M22" s="536"/>
      <c r="N22" s="567"/>
      <c r="O22" s="535"/>
      <c r="P22" s="535"/>
      <c r="Q22" s="536"/>
    </row>
    <row r="23" spans="1:17" ht="90" customHeight="1" x14ac:dyDescent="0.2">
      <c r="A23" s="273">
        <f t="shared" si="0"/>
        <v>11</v>
      </c>
      <c r="B23" s="374"/>
      <c r="C23" s="568"/>
      <c r="D23" s="568"/>
      <c r="E23" s="568"/>
      <c r="F23" s="567"/>
      <c r="G23" s="535"/>
      <c r="H23" s="535"/>
      <c r="I23" s="536"/>
      <c r="J23" s="567"/>
      <c r="K23" s="535"/>
      <c r="L23" s="535"/>
      <c r="M23" s="536"/>
      <c r="N23" s="567"/>
      <c r="O23" s="535"/>
      <c r="P23" s="535"/>
      <c r="Q23" s="536"/>
    </row>
    <row r="24" spans="1:17" ht="90" customHeight="1" x14ac:dyDescent="0.2">
      <c r="A24" s="273">
        <f t="shared" si="0"/>
        <v>12</v>
      </c>
      <c r="B24" s="113"/>
      <c r="C24" s="568"/>
      <c r="D24" s="568"/>
      <c r="E24" s="568"/>
      <c r="F24" s="567"/>
      <c r="G24" s="535"/>
      <c r="H24" s="535"/>
      <c r="I24" s="536"/>
      <c r="J24" s="567"/>
      <c r="K24" s="535"/>
      <c r="L24" s="535"/>
      <c r="M24" s="536"/>
      <c r="N24" s="567"/>
      <c r="O24" s="535"/>
      <c r="P24" s="535"/>
      <c r="Q24" s="536"/>
    </row>
    <row r="25" spans="1:17" ht="5.0999999999999996" customHeight="1" x14ac:dyDescent="0.2">
      <c r="A25" s="273"/>
      <c r="B25" s="113"/>
      <c r="C25" s="567"/>
      <c r="D25" s="535"/>
      <c r="E25" s="536"/>
      <c r="F25" s="567"/>
      <c r="G25" s="535"/>
      <c r="H25" s="535"/>
      <c r="I25" s="536"/>
      <c r="J25" s="567"/>
      <c r="K25" s="535"/>
      <c r="L25" s="535"/>
      <c r="M25" s="536"/>
      <c r="N25" s="567"/>
      <c r="O25" s="535"/>
      <c r="P25" s="535"/>
      <c r="Q25" s="536"/>
    </row>
  </sheetData>
  <mergeCells count="86">
    <mergeCell ref="B6:C6"/>
    <mergeCell ref="D6:J6"/>
    <mergeCell ref="O10:Q10"/>
    <mergeCell ref="K9:N10"/>
    <mergeCell ref="K6:N6"/>
    <mergeCell ref="K7:N7"/>
    <mergeCell ref="K8:N8"/>
    <mergeCell ref="O6:Q6"/>
    <mergeCell ref="O7:Q7"/>
    <mergeCell ref="O8:Q8"/>
    <mergeCell ref="O9:Q9"/>
    <mergeCell ref="B7:C7"/>
    <mergeCell ref="D7:J7"/>
    <mergeCell ref="B8:C8"/>
    <mergeCell ref="B9:C9"/>
    <mergeCell ref="B10:C10"/>
    <mergeCell ref="B3:C3"/>
    <mergeCell ref="D3:Q3"/>
    <mergeCell ref="D4:Q4"/>
    <mergeCell ref="D5:Q5"/>
    <mergeCell ref="B4:C4"/>
    <mergeCell ref="B5:C5"/>
    <mergeCell ref="C25:E25"/>
    <mergeCell ref="F25:I25"/>
    <mergeCell ref="J25:M25"/>
    <mergeCell ref="N25:Q25"/>
    <mergeCell ref="F21:I21"/>
    <mergeCell ref="J21:M21"/>
    <mergeCell ref="N21:Q21"/>
    <mergeCell ref="F22:I22"/>
    <mergeCell ref="J22:M22"/>
    <mergeCell ref="N22:Q22"/>
    <mergeCell ref="F24:I24"/>
    <mergeCell ref="J24:M24"/>
    <mergeCell ref="N24:Q24"/>
    <mergeCell ref="C22:E22"/>
    <mergeCell ref="C24:E24"/>
    <mergeCell ref="C23:E23"/>
    <mergeCell ref="N16:Q16"/>
    <mergeCell ref="F14:I14"/>
    <mergeCell ref="J19:M19"/>
    <mergeCell ref="N19:Q19"/>
    <mergeCell ref="F20:I20"/>
    <mergeCell ref="J20:M20"/>
    <mergeCell ref="N20:Q20"/>
    <mergeCell ref="F19:I19"/>
    <mergeCell ref="J17:M17"/>
    <mergeCell ref="N17:Q17"/>
    <mergeCell ref="F18:I18"/>
    <mergeCell ref="J18:M18"/>
    <mergeCell ref="N18:Q18"/>
    <mergeCell ref="N15:Q15"/>
    <mergeCell ref="F16:I16"/>
    <mergeCell ref="J16:M16"/>
    <mergeCell ref="A1:Q1"/>
    <mergeCell ref="A2:Q2"/>
    <mergeCell ref="C19:E19"/>
    <mergeCell ref="A11:A12"/>
    <mergeCell ref="B11:B12"/>
    <mergeCell ref="C11:E12"/>
    <mergeCell ref="C13:E13"/>
    <mergeCell ref="C16:E16"/>
    <mergeCell ref="C17:E17"/>
    <mergeCell ref="C18:E18"/>
    <mergeCell ref="C14:E14"/>
    <mergeCell ref="C15:E15"/>
    <mergeCell ref="F17:I17"/>
    <mergeCell ref="F15:I15"/>
    <mergeCell ref="F13:I13"/>
    <mergeCell ref="J13:M13"/>
    <mergeCell ref="F23:I23"/>
    <mergeCell ref="J23:M23"/>
    <mergeCell ref="N23:Q23"/>
    <mergeCell ref="D8:J8"/>
    <mergeCell ref="D9:J9"/>
    <mergeCell ref="D10:J10"/>
    <mergeCell ref="C20:E20"/>
    <mergeCell ref="C21:E21"/>
    <mergeCell ref="J11:Q11"/>
    <mergeCell ref="F11:I12"/>
    <mergeCell ref="N13:Q13"/>
    <mergeCell ref="J12:M12"/>
    <mergeCell ref="N12:Q12"/>
    <mergeCell ref="J14:M14"/>
    <mergeCell ref="N14:Q14"/>
    <mergeCell ref="J15:M15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0" zoomScaleNormal="80" workbookViewId="0">
      <selection activeCell="I5" sqref="I5:K6"/>
    </sheetView>
  </sheetViews>
  <sheetFormatPr baseColWidth="10" defaultColWidth="15.1640625" defaultRowHeight="15" customHeight="1" x14ac:dyDescent="0.2"/>
  <cols>
    <col min="1" max="1" width="45.83203125" style="80" customWidth="1"/>
    <col min="2" max="6" width="25.83203125" style="80" customWidth="1"/>
    <col min="7" max="7" width="5.83203125" style="80" customWidth="1"/>
    <col min="8" max="8" width="40.83203125" style="80" customWidth="1"/>
    <col min="9" max="11" width="25.83203125" style="80" customWidth="1"/>
    <col min="12" max="245" width="15.1640625" style="80"/>
    <col min="246" max="246" width="47.6640625" style="80" customWidth="1"/>
    <col min="247" max="247" width="10.83203125" style="80" customWidth="1"/>
    <col min="248" max="248" width="17" style="80" customWidth="1"/>
    <col min="249" max="249" width="13.6640625" style="80" customWidth="1"/>
    <col min="250" max="250" width="19.1640625" style="80" customWidth="1"/>
    <col min="251" max="251" width="20.5" style="80" customWidth="1"/>
    <col min="252" max="252" width="29.5" style="80" customWidth="1"/>
    <col min="253" max="253" width="22.6640625" style="80" customWidth="1"/>
    <col min="254" max="254" width="8.6640625" style="80" customWidth="1"/>
    <col min="255" max="255" width="15" style="80" customWidth="1"/>
    <col min="256" max="256" width="24.33203125" style="80" customWidth="1"/>
    <col min="257" max="257" width="19.6640625" style="80" customWidth="1"/>
    <col min="258" max="258" width="22" style="80" customWidth="1"/>
    <col min="259" max="259" width="22.33203125" style="80" customWidth="1"/>
    <col min="260" max="260" width="19.5" style="80" customWidth="1"/>
    <col min="261" max="501" width="15.1640625" style="80"/>
    <col min="502" max="502" width="47.6640625" style="80" customWidth="1"/>
    <col min="503" max="503" width="10.83203125" style="80" customWidth="1"/>
    <col min="504" max="504" width="17" style="80" customWidth="1"/>
    <col min="505" max="505" width="13.6640625" style="80" customWidth="1"/>
    <col min="506" max="506" width="19.1640625" style="80" customWidth="1"/>
    <col min="507" max="507" width="20.5" style="80" customWidth="1"/>
    <col min="508" max="508" width="29.5" style="80" customWidth="1"/>
    <col min="509" max="509" width="22.6640625" style="80" customWidth="1"/>
    <col min="510" max="510" width="8.6640625" style="80" customWidth="1"/>
    <col min="511" max="511" width="15" style="80" customWidth="1"/>
    <col min="512" max="512" width="24.33203125" style="80" customWidth="1"/>
    <col min="513" max="513" width="19.6640625" style="80" customWidth="1"/>
    <col min="514" max="514" width="22" style="80" customWidth="1"/>
    <col min="515" max="515" width="22.33203125" style="80" customWidth="1"/>
    <col min="516" max="516" width="19.5" style="80" customWidth="1"/>
    <col min="517" max="757" width="15.1640625" style="80"/>
    <col min="758" max="758" width="47.6640625" style="80" customWidth="1"/>
    <col min="759" max="759" width="10.83203125" style="80" customWidth="1"/>
    <col min="760" max="760" width="17" style="80" customWidth="1"/>
    <col min="761" max="761" width="13.6640625" style="80" customWidth="1"/>
    <col min="762" max="762" width="19.1640625" style="80" customWidth="1"/>
    <col min="763" max="763" width="20.5" style="80" customWidth="1"/>
    <col min="764" max="764" width="29.5" style="80" customWidth="1"/>
    <col min="765" max="765" width="22.6640625" style="80" customWidth="1"/>
    <col min="766" max="766" width="8.6640625" style="80" customWidth="1"/>
    <col min="767" max="767" width="15" style="80" customWidth="1"/>
    <col min="768" max="768" width="24.33203125" style="80" customWidth="1"/>
    <col min="769" max="769" width="19.6640625" style="80" customWidth="1"/>
    <col min="770" max="770" width="22" style="80" customWidth="1"/>
    <col min="771" max="771" width="22.33203125" style="80" customWidth="1"/>
    <col min="772" max="772" width="19.5" style="80" customWidth="1"/>
    <col min="773" max="1013" width="15.1640625" style="80"/>
    <col min="1014" max="1014" width="47.6640625" style="80" customWidth="1"/>
    <col min="1015" max="1015" width="10.83203125" style="80" customWidth="1"/>
    <col min="1016" max="1016" width="17" style="80" customWidth="1"/>
    <col min="1017" max="1017" width="13.6640625" style="80" customWidth="1"/>
    <col min="1018" max="1018" width="19.1640625" style="80" customWidth="1"/>
    <col min="1019" max="1019" width="20.5" style="80" customWidth="1"/>
    <col min="1020" max="1020" width="29.5" style="80" customWidth="1"/>
    <col min="1021" max="1021" width="22.6640625" style="80" customWidth="1"/>
    <col min="1022" max="1022" width="8.6640625" style="80" customWidth="1"/>
    <col min="1023" max="1023" width="15" style="80" customWidth="1"/>
    <col min="1024" max="1024" width="24.33203125" style="80" customWidth="1"/>
    <col min="1025" max="1025" width="19.6640625" style="80" customWidth="1"/>
    <col min="1026" max="1026" width="22" style="80" customWidth="1"/>
    <col min="1027" max="1027" width="22.33203125" style="80" customWidth="1"/>
    <col min="1028" max="1028" width="19.5" style="80" customWidth="1"/>
    <col min="1029" max="1269" width="15.1640625" style="80"/>
    <col min="1270" max="1270" width="47.6640625" style="80" customWidth="1"/>
    <col min="1271" max="1271" width="10.83203125" style="80" customWidth="1"/>
    <col min="1272" max="1272" width="17" style="80" customWidth="1"/>
    <col min="1273" max="1273" width="13.6640625" style="80" customWidth="1"/>
    <col min="1274" max="1274" width="19.1640625" style="80" customWidth="1"/>
    <col min="1275" max="1275" width="20.5" style="80" customWidth="1"/>
    <col min="1276" max="1276" width="29.5" style="80" customWidth="1"/>
    <col min="1277" max="1277" width="22.6640625" style="80" customWidth="1"/>
    <col min="1278" max="1278" width="8.6640625" style="80" customWidth="1"/>
    <col min="1279" max="1279" width="15" style="80" customWidth="1"/>
    <col min="1280" max="1280" width="24.33203125" style="80" customWidth="1"/>
    <col min="1281" max="1281" width="19.6640625" style="80" customWidth="1"/>
    <col min="1282" max="1282" width="22" style="80" customWidth="1"/>
    <col min="1283" max="1283" width="22.33203125" style="80" customWidth="1"/>
    <col min="1284" max="1284" width="19.5" style="80" customWidth="1"/>
    <col min="1285" max="1525" width="15.1640625" style="80"/>
    <col min="1526" max="1526" width="47.6640625" style="80" customWidth="1"/>
    <col min="1527" max="1527" width="10.83203125" style="80" customWidth="1"/>
    <col min="1528" max="1528" width="17" style="80" customWidth="1"/>
    <col min="1529" max="1529" width="13.6640625" style="80" customWidth="1"/>
    <col min="1530" max="1530" width="19.1640625" style="80" customWidth="1"/>
    <col min="1531" max="1531" width="20.5" style="80" customWidth="1"/>
    <col min="1532" max="1532" width="29.5" style="80" customWidth="1"/>
    <col min="1533" max="1533" width="22.6640625" style="80" customWidth="1"/>
    <col min="1534" max="1534" width="8.6640625" style="80" customWidth="1"/>
    <col min="1535" max="1535" width="15" style="80" customWidth="1"/>
    <col min="1536" max="1536" width="24.33203125" style="80" customWidth="1"/>
    <col min="1537" max="1537" width="19.6640625" style="80" customWidth="1"/>
    <col min="1538" max="1538" width="22" style="80" customWidth="1"/>
    <col min="1539" max="1539" width="22.33203125" style="80" customWidth="1"/>
    <col min="1540" max="1540" width="19.5" style="80" customWidth="1"/>
    <col min="1541" max="1781" width="15.1640625" style="80"/>
    <col min="1782" max="1782" width="47.6640625" style="80" customWidth="1"/>
    <col min="1783" max="1783" width="10.83203125" style="80" customWidth="1"/>
    <col min="1784" max="1784" width="17" style="80" customWidth="1"/>
    <col min="1785" max="1785" width="13.6640625" style="80" customWidth="1"/>
    <col min="1786" max="1786" width="19.1640625" style="80" customWidth="1"/>
    <col min="1787" max="1787" width="20.5" style="80" customWidth="1"/>
    <col min="1788" max="1788" width="29.5" style="80" customWidth="1"/>
    <col min="1789" max="1789" width="22.6640625" style="80" customWidth="1"/>
    <col min="1790" max="1790" width="8.6640625" style="80" customWidth="1"/>
    <col min="1791" max="1791" width="15" style="80" customWidth="1"/>
    <col min="1792" max="1792" width="24.33203125" style="80" customWidth="1"/>
    <col min="1793" max="1793" width="19.6640625" style="80" customWidth="1"/>
    <col min="1794" max="1794" width="22" style="80" customWidth="1"/>
    <col min="1795" max="1795" width="22.33203125" style="80" customWidth="1"/>
    <col min="1796" max="1796" width="19.5" style="80" customWidth="1"/>
    <col min="1797" max="2037" width="15.1640625" style="80"/>
    <col min="2038" max="2038" width="47.6640625" style="80" customWidth="1"/>
    <col min="2039" max="2039" width="10.83203125" style="80" customWidth="1"/>
    <col min="2040" max="2040" width="17" style="80" customWidth="1"/>
    <col min="2041" max="2041" width="13.6640625" style="80" customWidth="1"/>
    <col min="2042" max="2042" width="19.1640625" style="80" customWidth="1"/>
    <col min="2043" max="2043" width="20.5" style="80" customWidth="1"/>
    <col min="2044" max="2044" width="29.5" style="80" customWidth="1"/>
    <col min="2045" max="2045" width="22.6640625" style="80" customWidth="1"/>
    <col min="2046" max="2046" width="8.6640625" style="80" customWidth="1"/>
    <col min="2047" max="2047" width="15" style="80" customWidth="1"/>
    <col min="2048" max="2048" width="24.33203125" style="80" customWidth="1"/>
    <col min="2049" max="2049" width="19.6640625" style="80" customWidth="1"/>
    <col min="2050" max="2050" width="22" style="80" customWidth="1"/>
    <col min="2051" max="2051" width="22.33203125" style="80" customWidth="1"/>
    <col min="2052" max="2052" width="19.5" style="80" customWidth="1"/>
    <col min="2053" max="2293" width="15.1640625" style="80"/>
    <col min="2294" max="2294" width="47.6640625" style="80" customWidth="1"/>
    <col min="2295" max="2295" width="10.83203125" style="80" customWidth="1"/>
    <col min="2296" max="2296" width="17" style="80" customWidth="1"/>
    <col min="2297" max="2297" width="13.6640625" style="80" customWidth="1"/>
    <col min="2298" max="2298" width="19.1640625" style="80" customWidth="1"/>
    <col min="2299" max="2299" width="20.5" style="80" customWidth="1"/>
    <col min="2300" max="2300" width="29.5" style="80" customWidth="1"/>
    <col min="2301" max="2301" width="22.6640625" style="80" customWidth="1"/>
    <col min="2302" max="2302" width="8.6640625" style="80" customWidth="1"/>
    <col min="2303" max="2303" width="15" style="80" customWidth="1"/>
    <col min="2304" max="2304" width="24.33203125" style="80" customWidth="1"/>
    <col min="2305" max="2305" width="19.6640625" style="80" customWidth="1"/>
    <col min="2306" max="2306" width="22" style="80" customWidth="1"/>
    <col min="2307" max="2307" width="22.33203125" style="80" customWidth="1"/>
    <col min="2308" max="2308" width="19.5" style="80" customWidth="1"/>
    <col min="2309" max="2549" width="15.1640625" style="80"/>
    <col min="2550" max="2550" width="47.6640625" style="80" customWidth="1"/>
    <col min="2551" max="2551" width="10.83203125" style="80" customWidth="1"/>
    <col min="2552" max="2552" width="17" style="80" customWidth="1"/>
    <col min="2553" max="2553" width="13.6640625" style="80" customWidth="1"/>
    <col min="2554" max="2554" width="19.1640625" style="80" customWidth="1"/>
    <col min="2555" max="2555" width="20.5" style="80" customWidth="1"/>
    <col min="2556" max="2556" width="29.5" style="80" customWidth="1"/>
    <col min="2557" max="2557" width="22.6640625" style="80" customWidth="1"/>
    <col min="2558" max="2558" width="8.6640625" style="80" customWidth="1"/>
    <col min="2559" max="2559" width="15" style="80" customWidth="1"/>
    <col min="2560" max="2560" width="24.33203125" style="80" customWidth="1"/>
    <col min="2561" max="2561" width="19.6640625" style="80" customWidth="1"/>
    <col min="2562" max="2562" width="22" style="80" customWidth="1"/>
    <col min="2563" max="2563" width="22.33203125" style="80" customWidth="1"/>
    <col min="2564" max="2564" width="19.5" style="80" customWidth="1"/>
    <col min="2565" max="2805" width="15.1640625" style="80"/>
    <col min="2806" max="2806" width="47.6640625" style="80" customWidth="1"/>
    <col min="2807" max="2807" width="10.83203125" style="80" customWidth="1"/>
    <col min="2808" max="2808" width="17" style="80" customWidth="1"/>
    <col min="2809" max="2809" width="13.6640625" style="80" customWidth="1"/>
    <col min="2810" max="2810" width="19.1640625" style="80" customWidth="1"/>
    <col min="2811" max="2811" width="20.5" style="80" customWidth="1"/>
    <col min="2812" max="2812" width="29.5" style="80" customWidth="1"/>
    <col min="2813" max="2813" width="22.6640625" style="80" customWidth="1"/>
    <col min="2814" max="2814" width="8.6640625" style="80" customWidth="1"/>
    <col min="2815" max="2815" width="15" style="80" customWidth="1"/>
    <col min="2816" max="2816" width="24.33203125" style="80" customWidth="1"/>
    <col min="2817" max="2817" width="19.6640625" style="80" customWidth="1"/>
    <col min="2818" max="2818" width="22" style="80" customWidth="1"/>
    <col min="2819" max="2819" width="22.33203125" style="80" customWidth="1"/>
    <col min="2820" max="2820" width="19.5" style="80" customWidth="1"/>
    <col min="2821" max="3061" width="15.1640625" style="80"/>
    <col min="3062" max="3062" width="47.6640625" style="80" customWidth="1"/>
    <col min="3063" max="3063" width="10.83203125" style="80" customWidth="1"/>
    <col min="3064" max="3064" width="17" style="80" customWidth="1"/>
    <col min="3065" max="3065" width="13.6640625" style="80" customWidth="1"/>
    <col min="3066" max="3066" width="19.1640625" style="80" customWidth="1"/>
    <col min="3067" max="3067" width="20.5" style="80" customWidth="1"/>
    <col min="3068" max="3068" width="29.5" style="80" customWidth="1"/>
    <col min="3069" max="3069" width="22.6640625" style="80" customWidth="1"/>
    <col min="3070" max="3070" width="8.6640625" style="80" customWidth="1"/>
    <col min="3071" max="3071" width="15" style="80" customWidth="1"/>
    <col min="3072" max="3072" width="24.33203125" style="80" customWidth="1"/>
    <col min="3073" max="3073" width="19.6640625" style="80" customWidth="1"/>
    <col min="3074" max="3074" width="22" style="80" customWidth="1"/>
    <col min="3075" max="3075" width="22.33203125" style="80" customWidth="1"/>
    <col min="3076" max="3076" width="19.5" style="80" customWidth="1"/>
    <col min="3077" max="3317" width="15.1640625" style="80"/>
    <col min="3318" max="3318" width="47.6640625" style="80" customWidth="1"/>
    <col min="3319" max="3319" width="10.83203125" style="80" customWidth="1"/>
    <col min="3320" max="3320" width="17" style="80" customWidth="1"/>
    <col min="3321" max="3321" width="13.6640625" style="80" customWidth="1"/>
    <col min="3322" max="3322" width="19.1640625" style="80" customWidth="1"/>
    <col min="3323" max="3323" width="20.5" style="80" customWidth="1"/>
    <col min="3324" max="3324" width="29.5" style="80" customWidth="1"/>
    <col min="3325" max="3325" width="22.6640625" style="80" customWidth="1"/>
    <col min="3326" max="3326" width="8.6640625" style="80" customWidth="1"/>
    <col min="3327" max="3327" width="15" style="80" customWidth="1"/>
    <col min="3328" max="3328" width="24.33203125" style="80" customWidth="1"/>
    <col min="3329" max="3329" width="19.6640625" style="80" customWidth="1"/>
    <col min="3330" max="3330" width="22" style="80" customWidth="1"/>
    <col min="3331" max="3331" width="22.33203125" style="80" customWidth="1"/>
    <col min="3332" max="3332" width="19.5" style="80" customWidth="1"/>
    <col min="3333" max="3573" width="15.1640625" style="80"/>
    <col min="3574" max="3574" width="47.6640625" style="80" customWidth="1"/>
    <col min="3575" max="3575" width="10.83203125" style="80" customWidth="1"/>
    <col min="3576" max="3576" width="17" style="80" customWidth="1"/>
    <col min="3577" max="3577" width="13.6640625" style="80" customWidth="1"/>
    <col min="3578" max="3578" width="19.1640625" style="80" customWidth="1"/>
    <col min="3579" max="3579" width="20.5" style="80" customWidth="1"/>
    <col min="3580" max="3580" width="29.5" style="80" customWidth="1"/>
    <col min="3581" max="3581" width="22.6640625" style="80" customWidth="1"/>
    <col min="3582" max="3582" width="8.6640625" style="80" customWidth="1"/>
    <col min="3583" max="3583" width="15" style="80" customWidth="1"/>
    <col min="3584" max="3584" width="24.33203125" style="80" customWidth="1"/>
    <col min="3585" max="3585" width="19.6640625" style="80" customWidth="1"/>
    <col min="3586" max="3586" width="22" style="80" customWidth="1"/>
    <col min="3587" max="3587" width="22.33203125" style="80" customWidth="1"/>
    <col min="3588" max="3588" width="19.5" style="80" customWidth="1"/>
    <col min="3589" max="3829" width="15.1640625" style="80"/>
    <col min="3830" max="3830" width="47.6640625" style="80" customWidth="1"/>
    <col min="3831" max="3831" width="10.83203125" style="80" customWidth="1"/>
    <col min="3832" max="3832" width="17" style="80" customWidth="1"/>
    <col min="3833" max="3833" width="13.6640625" style="80" customWidth="1"/>
    <col min="3834" max="3834" width="19.1640625" style="80" customWidth="1"/>
    <col min="3835" max="3835" width="20.5" style="80" customWidth="1"/>
    <col min="3836" max="3836" width="29.5" style="80" customWidth="1"/>
    <col min="3837" max="3837" width="22.6640625" style="80" customWidth="1"/>
    <col min="3838" max="3838" width="8.6640625" style="80" customWidth="1"/>
    <col min="3839" max="3839" width="15" style="80" customWidth="1"/>
    <col min="3840" max="3840" width="24.33203125" style="80" customWidth="1"/>
    <col min="3841" max="3841" width="19.6640625" style="80" customWidth="1"/>
    <col min="3842" max="3842" width="22" style="80" customWidth="1"/>
    <col min="3843" max="3843" width="22.33203125" style="80" customWidth="1"/>
    <col min="3844" max="3844" width="19.5" style="80" customWidth="1"/>
    <col min="3845" max="4085" width="15.1640625" style="80"/>
    <col min="4086" max="4086" width="47.6640625" style="80" customWidth="1"/>
    <col min="4087" max="4087" width="10.83203125" style="80" customWidth="1"/>
    <col min="4088" max="4088" width="17" style="80" customWidth="1"/>
    <col min="4089" max="4089" width="13.6640625" style="80" customWidth="1"/>
    <col min="4090" max="4090" width="19.1640625" style="80" customWidth="1"/>
    <col min="4091" max="4091" width="20.5" style="80" customWidth="1"/>
    <col min="4092" max="4092" width="29.5" style="80" customWidth="1"/>
    <col min="4093" max="4093" width="22.6640625" style="80" customWidth="1"/>
    <col min="4094" max="4094" width="8.6640625" style="80" customWidth="1"/>
    <col min="4095" max="4095" width="15" style="80" customWidth="1"/>
    <col min="4096" max="4096" width="24.33203125" style="80" customWidth="1"/>
    <col min="4097" max="4097" width="19.6640625" style="80" customWidth="1"/>
    <col min="4098" max="4098" width="22" style="80" customWidth="1"/>
    <col min="4099" max="4099" width="22.33203125" style="80" customWidth="1"/>
    <col min="4100" max="4100" width="19.5" style="80" customWidth="1"/>
    <col min="4101" max="4341" width="15.1640625" style="80"/>
    <col min="4342" max="4342" width="47.6640625" style="80" customWidth="1"/>
    <col min="4343" max="4343" width="10.83203125" style="80" customWidth="1"/>
    <col min="4344" max="4344" width="17" style="80" customWidth="1"/>
    <col min="4345" max="4345" width="13.6640625" style="80" customWidth="1"/>
    <col min="4346" max="4346" width="19.1640625" style="80" customWidth="1"/>
    <col min="4347" max="4347" width="20.5" style="80" customWidth="1"/>
    <col min="4348" max="4348" width="29.5" style="80" customWidth="1"/>
    <col min="4349" max="4349" width="22.6640625" style="80" customWidth="1"/>
    <col min="4350" max="4350" width="8.6640625" style="80" customWidth="1"/>
    <col min="4351" max="4351" width="15" style="80" customWidth="1"/>
    <col min="4352" max="4352" width="24.33203125" style="80" customWidth="1"/>
    <col min="4353" max="4353" width="19.6640625" style="80" customWidth="1"/>
    <col min="4354" max="4354" width="22" style="80" customWidth="1"/>
    <col min="4355" max="4355" width="22.33203125" style="80" customWidth="1"/>
    <col min="4356" max="4356" width="19.5" style="80" customWidth="1"/>
    <col min="4357" max="4597" width="15.1640625" style="80"/>
    <col min="4598" max="4598" width="47.6640625" style="80" customWidth="1"/>
    <col min="4599" max="4599" width="10.83203125" style="80" customWidth="1"/>
    <col min="4600" max="4600" width="17" style="80" customWidth="1"/>
    <col min="4601" max="4601" width="13.6640625" style="80" customWidth="1"/>
    <col min="4602" max="4602" width="19.1640625" style="80" customWidth="1"/>
    <col min="4603" max="4603" width="20.5" style="80" customWidth="1"/>
    <col min="4604" max="4604" width="29.5" style="80" customWidth="1"/>
    <col min="4605" max="4605" width="22.6640625" style="80" customWidth="1"/>
    <col min="4606" max="4606" width="8.6640625" style="80" customWidth="1"/>
    <col min="4607" max="4607" width="15" style="80" customWidth="1"/>
    <col min="4608" max="4608" width="24.33203125" style="80" customWidth="1"/>
    <col min="4609" max="4609" width="19.6640625" style="80" customWidth="1"/>
    <col min="4610" max="4610" width="22" style="80" customWidth="1"/>
    <col min="4611" max="4611" width="22.33203125" style="80" customWidth="1"/>
    <col min="4612" max="4612" width="19.5" style="80" customWidth="1"/>
    <col min="4613" max="4853" width="15.1640625" style="80"/>
    <col min="4854" max="4854" width="47.6640625" style="80" customWidth="1"/>
    <col min="4855" max="4855" width="10.83203125" style="80" customWidth="1"/>
    <col min="4856" max="4856" width="17" style="80" customWidth="1"/>
    <col min="4857" max="4857" width="13.6640625" style="80" customWidth="1"/>
    <col min="4858" max="4858" width="19.1640625" style="80" customWidth="1"/>
    <col min="4859" max="4859" width="20.5" style="80" customWidth="1"/>
    <col min="4860" max="4860" width="29.5" style="80" customWidth="1"/>
    <col min="4861" max="4861" width="22.6640625" style="80" customWidth="1"/>
    <col min="4862" max="4862" width="8.6640625" style="80" customWidth="1"/>
    <col min="4863" max="4863" width="15" style="80" customWidth="1"/>
    <col min="4864" max="4864" width="24.33203125" style="80" customWidth="1"/>
    <col min="4865" max="4865" width="19.6640625" style="80" customWidth="1"/>
    <col min="4866" max="4866" width="22" style="80" customWidth="1"/>
    <col min="4867" max="4867" width="22.33203125" style="80" customWidth="1"/>
    <col min="4868" max="4868" width="19.5" style="80" customWidth="1"/>
    <col min="4869" max="5109" width="15.1640625" style="80"/>
    <col min="5110" max="5110" width="47.6640625" style="80" customWidth="1"/>
    <col min="5111" max="5111" width="10.83203125" style="80" customWidth="1"/>
    <col min="5112" max="5112" width="17" style="80" customWidth="1"/>
    <col min="5113" max="5113" width="13.6640625" style="80" customWidth="1"/>
    <col min="5114" max="5114" width="19.1640625" style="80" customWidth="1"/>
    <col min="5115" max="5115" width="20.5" style="80" customWidth="1"/>
    <col min="5116" max="5116" width="29.5" style="80" customWidth="1"/>
    <col min="5117" max="5117" width="22.6640625" style="80" customWidth="1"/>
    <col min="5118" max="5118" width="8.6640625" style="80" customWidth="1"/>
    <col min="5119" max="5119" width="15" style="80" customWidth="1"/>
    <col min="5120" max="5120" width="24.33203125" style="80" customWidth="1"/>
    <col min="5121" max="5121" width="19.6640625" style="80" customWidth="1"/>
    <col min="5122" max="5122" width="22" style="80" customWidth="1"/>
    <col min="5123" max="5123" width="22.33203125" style="80" customWidth="1"/>
    <col min="5124" max="5124" width="19.5" style="80" customWidth="1"/>
    <col min="5125" max="5365" width="15.1640625" style="80"/>
    <col min="5366" max="5366" width="47.6640625" style="80" customWidth="1"/>
    <col min="5367" max="5367" width="10.83203125" style="80" customWidth="1"/>
    <col min="5368" max="5368" width="17" style="80" customWidth="1"/>
    <col min="5369" max="5369" width="13.6640625" style="80" customWidth="1"/>
    <col min="5370" max="5370" width="19.1640625" style="80" customWidth="1"/>
    <col min="5371" max="5371" width="20.5" style="80" customWidth="1"/>
    <col min="5372" max="5372" width="29.5" style="80" customWidth="1"/>
    <col min="5373" max="5373" width="22.6640625" style="80" customWidth="1"/>
    <col min="5374" max="5374" width="8.6640625" style="80" customWidth="1"/>
    <col min="5375" max="5375" width="15" style="80" customWidth="1"/>
    <col min="5376" max="5376" width="24.33203125" style="80" customWidth="1"/>
    <col min="5377" max="5377" width="19.6640625" style="80" customWidth="1"/>
    <col min="5378" max="5378" width="22" style="80" customWidth="1"/>
    <col min="5379" max="5379" width="22.33203125" style="80" customWidth="1"/>
    <col min="5380" max="5380" width="19.5" style="80" customWidth="1"/>
    <col min="5381" max="5621" width="15.1640625" style="80"/>
    <col min="5622" max="5622" width="47.6640625" style="80" customWidth="1"/>
    <col min="5623" max="5623" width="10.83203125" style="80" customWidth="1"/>
    <col min="5624" max="5624" width="17" style="80" customWidth="1"/>
    <col min="5625" max="5625" width="13.6640625" style="80" customWidth="1"/>
    <col min="5626" max="5626" width="19.1640625" style="80" customWidth="1"/>
    <col min="5627" max="5627" width="20.5" style="80" customWidth="1"/>
    <col min="5628" max="5628" width="29.5" style="80" customWidth="1"/>
    <col min="5629" max="5629" width="22.6640625" style="80" customWidth="1"/>
    <col min="5630" max="5630" width="8.6640625" style="80" customWidth="1"/>
    <col min="5631" max="5631" width="15" style="80" customWidth="1"/>
    <col min="5632" max="5632" width="24.33203125" style="80" customWidth="1"/>
    <col min="5633" max="5633" width="19.6640625" style="80" customWidth="1"/>
    <col min="5634" max="5634" width="22" style="80" customWidth="1"/>
    <col min="5635" max="5635" width="22.33203125" style="80" customWidth="1"/>
    <col min="5636" max="5636" width="19.5" style="80" customWidth="1"/>
    <col min="5637" max="5877" width="15.1640625" style="80"/>
    <col min="5878" max="5878" width="47.6640625" style="80" customWidth="1"/>
    <col min="5879" max="5879" width="10.83203125" style="80" customWidth="1"/>
    <col min="5880" max="5880" width="17" style="80" customWidth="1"/>
    <col min="5881" max="5881" width="13.6640625" style="80" customWidth="1"/>
    <col min="5882" max="5882" width="19.1640625" style="80" customWidth="1"/>
    <col min="5883" max="5883" width="20.5" style="80" customWidth="1"/>
    <col min="5884" max="5884" width="29.5" style="80" customWidth="1"/>
    <col min="5885" max="5885" width="22.6640625" style="80" customWidth="1"/>
    <col min="5886" max="5886" width="8.6640625" style="80" customWidth="1"/>
    <col min="5887" max="5887" width="15" style="80" customWidth="1"/>
    <col min="5888" max="5888" width="24.33203125" style="80" customWidth="1"/>
    <col min="5889" max="5889" width="19.6640625" style="80" customWidth="1"/>
    <col min="5890" max="5890" width="22" style="80" customWidth="1"/>
    <col min="5891" max="5891" width="22.33203125" style="80" customWidth="1"/>
    <col min="5892" max="5892" width="19.5" style="80" customWidth="1"/>
    <col min="5893" max="6133" width="15.1640625" style="80"/>
    <col min="6134" max="6134" width="47.6640625" style="80" customWidth="1"/>
    <col min="6135" max="6135" width="10.83203125" style="80" customWidth="1"/>
    <col min="6136" max="6136" width="17" style="80" customWidth="1"/>
    <col min="6137" max="6137" width="13.6640625" style="80" customWidth="1"/>
    <col min="6138" max="6138" width="19.1640625" style="80" customWidth="1"/>
    <col min="6139" max="6139" width="20.5" style="80" customWidth="1"/>
    <col min="6140" max="6140" width="29.5" style="80" customWidth="1"/>
    <col min="6141" max="6141" width="22.6640625" style="80" customWidth="1"/>
    <col min="6142" max="6142" width="8.6640625" style="80" customWidth="1"/>
    <col min="6143" max="6143" width="15" style="80" customWidth="1"/>
    <col min="6144" max="6144" width="24.33203125" style="80" customWidth="1"/>
    <col min="6145" max="6145" width="19.6640625" style="80" customWidth="1"/>
    <col min="6146" max="6146" width="22" style="80" customWidth="1"/>
    <col min="6147" max="6147" width="22.33203125" style="80" customWidth="1"/>
    <col min="6148" max="6148" width="19.5" style="80" customWidth="1"/>
    <col min="6149" max="6389" width="15.1640625" style="80"/>
    <col min="6390" max="6390" width="47.6640625" style="80" customWidth="1"/>
    <col min="6391" max="6391" width="10.83203125" style="80" customWidth="1"/>
    <col min="6392" max="6392" width="17" style="80" customWidth="1"/>
    <col min="6393" max="6393" width="13.6640625" style="80" customWidth="1"/>
    <col min="6394" max="6394" width="19.1640625" style="80" customWidth="1"/>
    <col min="6395" max="6395" width="20.5" style="80" customWidth="1"/>
    <col min="6396" max="6396" width="29.5" style="80" customWidth="1"/>
    <col min="6397" max="6397" width="22.6640625" style="80" customWidth="1"/>
    <col min="6398" max="6398" width="8.6640625" style="80" customWidth="1"/>
    <col min="6399" max="6399" width="15" style="80" customWidth="1"/>
    <col min="6400" max="6400" width="24.33203125" style="80" customWidth="1"/>
    <col min="6401" max="6401" width="19.6640625" style="80" customWidth="1"/>
    <col min="6402" max="6402" width="22" style="80" customWidth="1"/>
    <col min="6403" max="6403" width="22.33203125" style="80" customWidth="1"/>
    <col min="6404" max="6404" width="19.5" style="80" customWidth="1"/>
    <col min="6405" max="6645" width="15.1640625" style="80"/>
    <col min="6646" max="6646" width="47.6640625" style="80" customWidth="1"/>
    <col min="6647" max="6647" width="10.83203125" style="80" customWidth="1"/>
    <col min="6648" max="6648" width="17" style="80" customWidth="1"/>
    <col min="6649" max="6649" width="13.6640625" style="80" customWidth="1"/>
    <col min="6650" max="6650" width="19.1640625" style="80" customWidth="1"/>
    <col min="6651" max="6651" width="20.5" style="80" customWidth="1"/>
    <col min="6652" max="6652" width="29.5" style="80" customWidth="1"/>
    <col min="6653" max="6653" width="22.6640625" style="80" customWidth="1"/>
    <col min="6654" max="6654" width="8.6640625" style="80" customWidth="1"/>
    <col min="6655" max="6655" width="15" style="80" customWidth="1"/>
    <col min="6656" max="6656" width="24.33203125" style="80" customWidth="1"/>
    <col min="6657" max="6657" width="19.6640625" style="80" customWidth="1"/>
    <col min="6658" max="6658" width="22" style="80" customWidth="1"/>
    <col min="6659" max="6659" width="22.33203125" style="80" customWidth="1"/>
    <col min="6660" max="6660" width="19.5" style="80" customWidth="1"/>
    <col min="6661" max="6901" width="15.1640625" style="80"/>
    <col min="6902" max="6902" width="47.6640625" style="80" customWidth="1"/>
    <col min="6903" max="6903" width="10.83203125" style="80" customWidth="1"/>
    <col min="6904" max="6904" width="17" style="80" customWidth="1"/>
    <col min="6905" max="6905" width="13.6640625" style="80" customWidth="1"/>
    <col min="6906" max="6906" width="19.1640625" style="80" customWidth="1"/>
    <col min="6907" max="6907" width="20.5" style="80" customWidth="1"/>
    <col min="6908" max="6908" width="29.5" style="80" customWidth="1"/>
    <col min="6909" max="6909" width="22.6640625" style="80" customWidth="1"/>
    <col min="6910" max="6910" width="8.6640625" style="80" customWidth="1"/>
    <col min="6911" max="6911" width="15" style="80" customWidth="1"/>
    <col min="6912" max="6912" width="24.33203125" style="80" customWidth="1"/>
    <col min="6913" max="6913" width="19.6640625" style="80" customWidth="1"/>
    <col min="6914" max="6914" width="22" style="80" customWidth="1"/>
    <col min="6915" max="6915" width="22.33203125" style="80" customWidth="1"/>
    <col min="6916" max="6916" width="19.5" style="80" customWidth="1"/>
    <col min="6917" max="7157" width="15.1640625" style="80"/>
    <col min="7158" max="7158" width="47.6640625" style="80" customWidth="1"/>
    <col min="7159" max="7159" width="10.83203125" style="80" customWidth="1"/>
    <col min="7160" max="7160" width="17" style="80" customWidth="1"/>
    <col min="7161" max="7161" width="13.6640625" style="80" customWidth="1"/>
    <col min="7162" max="7162" width="19.1640625" style="80" customWidth="1"/>
    <col min="7163" max="7163" width="20.5" style="80" customWidth="1"/>
    <col min="7164" max="7164" width="29.5" style="80" customWidth="1"/>
    <col min="7165" max="7165" width="22.6640625" style="80" customWidth="1"/>
    <col min="7166" max="7166" width="8.6640625" style="80" customWidth="1"/>
    <col min="7167" max="7167" width="15" style="80" customWidth="1"/>
    <col min="7168" max="7168" width="24.33203125" style="80" customWidth="1"/>
    <col min="7169" max="7169" width="19.6640625" style="80" customWidth="1"/>
    <col min="7170" max="7170" width="22" style="80" customWidth="1"/>
    <col min="7171" max="7171" width="22.33203125" style="80" customWidth="1"/>
    <col min="7172" max="7172" width="19.5" style="80" customWidth="1"/>
    <col min="7173" max="7413" width="15.1640625" style="80"/>
    <col min="7414" max="7414" width="47.6640625" style="80" customWidth="1"/>
    <col min="7415" max="7415" width="10.83203125" style="80" customWidth="1"/>
    <col min="7416" max="7416" width="17" style="80" customWidth="1"/>
    <col min="7417" max="7417" width="13.6640625" style="80" customWidth="1"/>
    <col min="7418" max="7418" width="19.1640625" style="80" customWidth="1"/>
    <col min="7419" max="7419" width="20.5" style="80" customWidth="1"/>
    <col min="7420" max="7420" width="29.5" style="80" customWidth="1"/>
    <col min="7421" max="7421" width="22.6640625" style="80" customWidth="1"/>
    <col min="7422" max="7422" width="8.6640625" style="80" customWidth="1"/>
    <col min="7423" max="7423" width="15" style="80" customWidth="1"/>
    <col min="7424" max="7424" width="24.33203125" style="80" customWidth="1"/>
    <col min="7425" max="7425" width="19.6640625" style="80" customWidth="1"/>
    <col min="7426" max="7426" width="22" style="80" customWidth="1"/>
    <col min="7427" max="7427" width="22.33203125" style="80" customWidth="1"/>
    <col min="7428" max="7428" width="19.5" style="80" customWidth="1"/>
    <col min="7429" max="7669" width="15.1640625" style="80"/>
    <col min="7670" max="7670" width="47.6640625" style="80" customWidth="1"/>
    <col min="7671" max="7671" width="10.83203125" style="80" customWidth="1"/>
    <col min="7672" max="7672" width="17" style="80" customWidth="1"/>
    <col min="7673" max="7673" width="13.6640625" style="80" customWidth="1"/>
    <col min="7674" max="7674" width="19.1640625" style="80" customWidth="1"/>
    <col min="7675" max="7675" width="20.5" style="80" customWidth="1"/>
    <col min="7676" max="7676" width="29.5" style="80" customWidth="1"/>
    <col min="7677" max="7677" width="22.6640625" style="80" customWidth="1"/>
    <col min="7678" max="7678" width="8.6640625" style="80" customWidth="1"/>
    <col min="7679" max="7679" width="15" style="80" customWidth="1"/>
    <col min="7680" max="7680" width="24.33203125" style="80" customWidth="1"/>
    <col min="7681" max="7681" width="19.6640625" style="80" customWidth="1"/>
    <col min="7682" max="7682" width="22" style="80" customWidth="1"/>
    <col min="7683" max="7683" width="22.33203125" style="80" customWidth="1"/>
    <col min="7684" max="7684" width="19.5" style="80" customWidth="1"/>
    <col min="7685" max="7925" width="15.1640625" style="80"/>
    <col min="7926" max="7926" width="47.6640625" style="80" customWidth="1"/>
    <col min="7927" max="7927" width="10.83203125" style="80" customWidth="1"/>
    <col min="7928" max="7928" width="17" style="80" customWidth="1"/>
    <col min="7929" max="7929" width="13.6640625" style="80" customWidth="1"/>
    <col min="7930" max="7930" width="19.1640625" style="80" customWidth="1"/>
    <col min="7931" max="7931" width="20.5" style="80" customWidth="1"/>
    <col min="7932" max="7932" width="29.5" style="80" customWidth="1"/>
    <col min="7933" max="7933" width="22.6640625" style="80" customWidth="1"/>
    <col min="7934" max="7934" width="8.6640625" style="80" customWidth="1"/>
    <col min="7935" max="7935" width="15" style="80" customWidth="1"/>
    <col min="7936" max="7936" width="24.33203125" style="80" customWidth="1"/>
    <col min="7937" max="7937" width="19.6640625" style="80" customWidth="1"/>
    <col min="7938" max="7938" width="22" style="80" customWidth="1"/>
    <col min="7939" max="7939" width="22.33203125" style="80" customWidth="1"/>
    <col min="7940" max="7940" width="19.5" style="80" customWidth="1"/>
    <col min="7941" max="8181" width="15.1640625" style="80"/>
    <col min="8182" max="8182" width="47.6640625" style="80" customWidth="1"/>
    <col min="8183" max="8183" width="10.83203125" style="80" customWidth="1"/>
    <col min="8184" max="8184" width="17" style="80" customWidth="1"/>
    <col min="8185" max="8185" width="13.6640625" style="80" customWidth="1"/>
    <col min="8186" max="8186" width="19.1640625" style="80" customWidth="1"/>
    <col min="8187" max="8187" width="20.5" style="80" customWidth="1"/>
    <col min="8188" max="8188" width="29.5" style="80" customWidth="1"/>
    <col min="8189" max="8189" width="22.6640625" style="80" customWidth="1"/>
    <col min="8190" max="8190" width="8.6640625" style="80" customWidth="1"/>
    <col min="8191" max="8191" width="15" style="80" customWidth="1"/>
    <col min="8192" max="8192" width="24.33203125" style="80" customWidth="1"/>
    <col min="8193" max="8193" width="19.6640625" style="80" customWidth="1"/>
    <col min="8194" max="8194" width="22" style="80" customWidth="1"/>
    <col min="8195" max="8195" width="22.33203125" style="80" customWidth="1"/>
    <col min="8196" max="8196" width="19.5" style="80" customWidth="1"/>
    <col min="8197" max="8437" width="15.1640625" style="80"/>
    <col min="8438" max="8438" width="47.6640625" style="80" customWidth="1"/>
    <col min="8439" max="8439" width="10.83203125" style="80" customWidth="1"/>
    <col min="8440" max="8440" width="17" style="80" customWidth="1"/>
    <col min="8441" max="8441" width="13.6640625" style="80" customWidth="1"/>
    <col min="8442" max="8442" width="19.1640625" style="80" customWidth="1"/>
    <col min="8443" max="8443" width="20.5" style="80" customWidth="1"/>
    <col min="8444" max="8444" width="29.5" style="80" customWidth="1"/>
    <col min="8445" max="8445" width="22.6640625" style="80" customWidth="1"/>
    <col min="8446" max="8446" width="8.6640625" style="80" customWidth="1"/>
    <col min="8447" max="8447" width="15" style="80" customWidth="1"/>
    <col min="8448" max="8448" width="24.33203125" style="80" customWidth="1"/>
    <col min="8449" max="8449" width="19.6640625" style="80" customWidth="1"/>
    <col min="8450" max="8450" width="22" style="80" customWidth="1"/>
    <col min="8451" max="8451" width="22.33203125" style="80" customWidth="1"/>
    <col min="8452" max="8452" width="19.5" style="80" customWidth="1"/>
    <col min="8453" max="8693" width="15.1640625" style="80"/>
    <col min="8694" max="8694" width="47.6640625" style="80" customWidth="1"/>
    <col min="8695" max="8695" width="10.83203125" style="80" customWidth="1"/>
    <col min="8696" max="8696" width="17" style="80" customWidth="1"/>
    <col min="8697" max="8697" width="13.6640625" style="80" customWidth="1"/>
    <col min="8698" max="8698" width="19.1640625" style="80" customWidth="1"/>
    <col min="8699" max="8699" width="20.5" style="80" customWidth="1"/>
    <col min="8700" max="8700" width="29.5" style="80" customWidth="1"/>
    <col min="8701" max="8701" width="22.6640625" style="80" customWidth="1"/>
    <col min="8702" max="8702" width="8.6640625" style="80" customWidth="1"/>
    <col min="8703" max="8703" width="15" style="80" customWidth="1"/>
    <col min="8704" max="8704" width="24.33203125" style="80" customWidth="1"/>
    <col min="8705" max="8705" width="19.6640625" style="80" customWidth="1"/>
    <col min="8706" max="8706" width="22" style="80" customWidth="1"/>
    <col min="8707" max="8707" width="22.33203125" style="80" customWidth="1"/>
    <col min="8708" max="8708" width="19.5" style="80" customWidth="1"/>
    <col min="8709" max="8949" width="15.1640625" style="80"/>
    <col min="8950" max="8950" width="47.6640625" style="80" customWidth="1"/>
    <col min="8951" max="8951" width="10.83203125" style="80" customWidth="1"/>
    <col min="8952" max="8952" width="17" style="80" customWidth="1"/>
    <col min="8953" max="8953" width="13.6640625" style="80" customWidth="1"/>
    <col min="8954" max="8954" width="19.1640625" style="80" customWidth="1"/>
    <col min="8955" max="8955" width="20.5" style="80" customWidth="1"/>
    <col min="8956" max="8956" width="29.5" style="80" customWidth="1"/>
    <col min="8957" max="8957" width="22.6640625" style="80" customWidth="1"/>
    <col min="8958" max="8958" width="8.6640625" style="80" customWidth="1"/>
    <col min="8959" max="8959" width="15" style="80" customWidth="1"/>
    <col min="8960" max="8960" width="24.33203125" style="80" customWidth="1"/>
    <col min="8961" max="8961" width="19.6640625" style="80" customWidth="1"/>
    <col min="8962" max="8962" width="22" style="80" customWidth="1"/>
    <col min="8963" max="8963" width="22.33203125" style="80" customWidth="1"/>
    <col min="8964" max="8964" width="19.5" style="80" customWidth="1"/>
    <col min="8965" max="9205" width="15.1640625" style="80"/>
    <col min="9206" max="9206" width="47.6640625" style="80" customWidth="1"/>
    <col min="9207" max="9207" width="10.83203125" style="80" customWidth="1"/>
    <col min="9208" max="9208" width="17" style="80" customWidth="1"/>
    <col min="9209" max="9209" width="13.6640625" style="80" customWidth="1"/>
    <col min="9210" max="9210" width="19.1640625" style="80" customWidth="1"/>
    <col min="9211" max="9211" width="20.5" style="80" customWidth="1"/>
    <col min="9212" max="9212" width="29.5" style="80" customWidth="1"/>
    <col min="9213" max="9213" width="22.6640625" style="80" customWidth="1"/>
    <col min="9214" max="9214" width="8.6640625" style="80" customWidth="1"/>
    <col min="9215" max="9215" width="15" style="80" customWidth="1"/>
    <col min="9216" max="9216" width="24.33203125" style="80" customWidth="1"/>
    <col min="9217" max="9217" width="19.6640625" style="80" customWidth="1"/>
    <col min="9218" max="9218" width="22" style="80" customWidth="1"/>
    <col min="9219" max="9219" width="22.33203125" style="80" customWidth="1"/>
    <col min="9220" max="9220" width="19.5" style="80" customWidth="1"/>
    <col min="9221" max="9461" width="15.1640625" style="80"/>
    <col min="9462" max="9462" width="47.6640625" style="80" customWidth="1"/>
    <col min="9463" max="9463" width="10.83203125" style="80" customWidth="1"/>
    <col min="9464" max="9464" width="17" style="80" customWidth="1"/>
    <col min="9465" max="9465" width="13.6640625" style="80" customWidth="1"/>
    <col min="9466" max="9466" width="19.1640625" style="80" customWidth="1"/>
    <col min="9467" max="9467" width="20.5" style="80" customWidth="1"/>
    <col min="9468" max="9468" width="29.5" style="80" customWidth="1"/>
    <col min="9469" max="9469" width="22.6640625" style="80" customWidth="1"/>
    <col min="9470" max="9470" width="8.6640625" style="80" customWidth="1"/>
    <col min="9471" max="9471" width="15" style="80" customWidth="1"/>
    <col min="9472" max="9472" width="24.33203125" style="80" customWidth="1"/>
    <col min="9473" max="9473" width="19.6640625" style="80" customWidth="1"/>
    <col min="9474" max="9474" width="22" style="80" customWidth="1"/>
    <col min="9475" max="9475" width="22.33203125" style="80" customWidth="1"/>
    <col min="9476" max="9476" width="19.5" style="80" customWidth="1"/>
    <col min="9477" max="9717" width="15.1640625" style="80"/>
    <col min="9718" max="9718" width="47.6640625" style="80" customWidth="1"/>
    <col min="9719" max="9719" width="10.83203125" style="80" customWidth="1"/>
    <col min="9720" max="9720" width="17" style="80" customWidth="1"/>
    <col min="9721" max="9721" width="13.6640625" style="80" customWidth="1"/>
    <col min="9722" max="9722" width="19.1640625" style="80" customWidth="1"/>
    <col min="9723" max="9723" width="20.5" style="80" customWidth="1"/>
    <col min="9724" max="9724" width="29.5" style="80" customWidth="1"/>
    <col min="9725" max="9725" width="22.6640625" style="80" customWidth="1"/>
    <col min="9726" max="9726" width="8.6640625" style="80" customWidth="1"/>
    <col min="9727" max="9727" width="15" style="80" customWidth="1"/>
    <col min="9728" max="9728" width="24.33203125" style="80" customWidth="1"/>
    <col min="9729" max="9729" width="19.6640625" style="80" customWidth="1"/>
    <col min="9730" max="9730" width="22" style="80" customWidth="1"/>
    <col min="9731" max="9731" width="22.33203125" style="80" customWidth="1"/>
    <col min="9732" max="9732" width="19.5" style="80" customWidth="1"/>
    <col min="9733" max="9973" width="15.1640625" style="80"/>
    <col min="9974" max="9974" width="47.6640625" style="80" customWidth="1"/>
    <col min="9975" max="9975" width="10.83203125" style="80" customWidth="1"/>
    <col min="9976" max="9976" width="17" style="80" customWidth="1"/>
    <col min="9977" max="9977" width="13.6640625" style="80" customWidth="1"/>
    <col min="9978" max="9978" width="19.1640625" style="80" customWidth="1"/>
    <col min="9979" max="9979" width="20.5" style="80" customWidth="1"/>
    <col min="9980" max="9980" width="29.5" style="80" customWidth="1"/>
    <col min="9981" max="9981" width="22.6640625" style="80" customWidth="1"/>
    <col min="9982" max="9982" width="8.6640625" style="80" customWidth="1"/>
    <col min="9983" max="9983" width="15" style="80" customWidth="1"/>
    <col min="9984" max="9984" width="24.33203125" style="80" customWidth="1"/>
    <col min="9985" max="9985" width="19.6640625" style="80" customWidth="1"/>
    <col min="9986" max="9986" width="22" style="80" customWidth="1"/>
    <col min="9987" max="9987" width="22.33203125" style="80" customWidth="1"/>
    <col min="9988" max="9988" width="19.5" style="80" customWidth="1"/>
    <col min="9989" max="10229" width="15.1640625" style="80"/>
    <col min="10230" max="10230" width="47.6640625" style="80" customWidth="1"/>
    <col min="10231" max="10231" width="10.83203125" style="80" customWidth="1"/>
    <col min="10232" max="10232" width="17" style="80" customWidth="1"/>
    <col min="10233" max="10233" width="13.6640625" style="80" customWidth="1"/>
    <col min="10234" max="10234" width="19.1640625" style="80" customWidth="1"/>
    <col min="10235" max="10235" width="20.5" style="80" customWidth="1"/>
    <col min="10236" max="10236" width="29.5" style="80" customWidth="1"/>
    <col min="10237" max="10237" width="22.6640625" style="80" customWidth="1"/>
    <col min="10238" max="10238" width="8.6640625" style="80" customWidth="1"/>
    <col min="10239" max="10239" width="15" style="80" customWidth="1"/>
    <col min="10240" max="10240" width="24.33203125" style="80" customWidth="1"/>
    <col min="10241" max="10241" width="19.6640625" style="80" customWidth="1"/>
    <col min="10242" max="10242" width="22" style="80" customWidth="1"/>
    <col min="10243" max="10243" width="22.33203125" style="80" customWidth="1"/>
    <col min="10244" max="10244" width="19.5" style="80" customWidth="1"/>
    <col min="10245" max="10485" width="15.1640625" style="80"/>
    <col min="10486" max="10486" width="47.6640625" style="80" customWidth="1"/>
    <col min="10487" max="10487" width="10.83203125" style="80" customWidth="1"/>
    <col min="10488" max="10488" width="17" style="80" customWidth="1"/>
    <col min="10489" max="10489" width="13.6640625" style="80" customWidth="1"/>
    <col min="10490" max="10490" width="19.1640625" style="80" customWidth="1"/>
    <col min="10491" max="10491" width="20.5" style="80" customWidth="1"/>
    <col min="10492" max="10492" width="29.5" style="80" customWidth="1"/>
    <col min="10493" max="10493" width="22.6640625" style="80" customWidth="1"/>
    <col min="10494" max="10494" width="8.6640625" style="80" customWidth="1"/>
    <col min="10495" max="10495" width="15" style="80" customWidth="1"/>
    <col min="10496" max="10496" width="24.33203125" style="80" customWidth="1"/>
    <col min="10497" max="10497" width="19.6640625" style="80" customWidth="1"/>
    <col min="10498" max="10498" width="22" style="80" customWidth="1"/>
    <col min="10499" max="10499" width="22.33203125" style="80" customWidth="1"/>
    <col min="10500" max="10500" width="19.5" style="80" customWidth="1"/>
    <col min="10501" max="10741" width="15.1640625" style="80"/>
    <col min="10742" max="10742" width="47.6640625" style="80" customWidth="1"/>
    <col min="10743" max="10743" width="10.83203125" style="80" customWidth="1"/>
    <col min="10744" max="10744" width="17" style="80" customWidth="1"/>
    <col min="10745" max="10745" width="13.6640625" style="80" customWidth="1"/>
    <col min="10746" max="10746" width="19.1640625" style="80" customWidth="1"/>
    <col min="10747" max="10747" width="20.5" style="80" customWidth="1"/>
    <col min="10748" max="10748" width="29.5" style="80" customWidth="1"/>
    <col min="10749" max="10749" width="22.6640625" style="80" customWidth="1"/>
    <col min="10750" max="10750" width="8.6640625" style="80" customWidth="1"/>
    <col min="10751" max="10751" width="15" style="80" customWidth="1"/>
    <col min="10752" max="10752" width="24.33203125" style="80" customWidth="1"/>
    <col min="10753" max="10753" width="19.6640625" style="80" customWidth="1"/>
    <col min="10754" max="10754" width="22" style="80" customWidth="1"/>
    <col min="10755" max="10755" width="22.33203125" style="80" customWidth="1"/>
    <col min="10756" max="10756" width="19.5" style="80" customWidth="1"/>
    <col min="10757" max="10997" width="15.1640625" style="80"/>
    <col min="10998" max="10998" width="47.6640625" style="80" customWidth="1"/>
    <col min="10999" max="10999" width="10.83203125" style="80" customWidth="1"/>
    <col min="11000" max="11000" width="17" style="80" customWidth="1"/>
    <col min="11001" max="11001" width="13.6640625" style="80" customWidth="1"/>
    <col min="11002" max="11002" width="19.1640625" style="80" customWidth="1"/>
    <col min="11003" max="11003" width="20.5" style="80" customWidth="1"/>
    <col min="11004" max="11004" width="29.5" style="80" customWidth="1"/>
    <col min="11005" max="11005" width="22.6640625" style="80" customWidth="1"/>
    <col min="11006" max="11006" width="8.6640625" style="80" customWidth="1"/>
    <col min="11007" max="11007" width="15" style="80" customWidth="1"/>
    <col min="11008" max="11008" width="24.33203125" style="80" customWidth="1"/>
    <col min="11009" max="11009" width="19.6640625" style="80" customWidth="1"/>
    <col min="11010" max="11010" width="22" style="80" customWidth="1"/>
    <col min="11011" max="11011" width="22.33203125" style="80" customWidth="1"/>
    <col min="11012" max="11012" width="19.5" style="80" customWidth="1"/>
    <col min="11013" max="11253" width="15.1640625" style="80"/>
    <col min="11254" max="11254" width="47.6640625" style="80" customWidth="1"/>
    <col min="11255" max="11255" width="10.83203125" style="80" customWidth="1"/>
    <col min="11256" max="11256" width="17" style="80" customWidth="1"/>
    <col min="11257" max="11257" width="13.6640625" style="80" customWidth="1"/>
    <col min="11258" max="11258" width="19.1640625" style="80" customWidth="1"/>
    <col min="11259" max="11259" width="20.5" style="80" customWidth="1"/>
    <col min="11260" max="11260" width="29.5" style="80" customWidth="1"/>
    <col min="11261" max="11261" width="22.6640625" style="80" customWidth="1"/>
    <col min="11262" max="11262" width="8.6640625" style="80" customWidth="1"/>
    <col min="11263" max="11263" width="15" style="80" customWidth="1"/>
    <col min="11264" max="11264" width="24.33203125" style="80" customWidth="1"/>
    <col min="11265" max="11265" width="19.6640625" style="80" customWidth="1"/>
    <col min="11266" max="11266" width="22" style="80" customWidth="1"/>
    <col min="11267" max="11267" width="22.33203125" style="80" customWidth="1"/>
    <col min="11268" max="11268" width="19.5" style="80" customWidth="1"/>
    <col min="11269" max="11509" width="15.1640625" style="80"/>
    <col min="11510" max="11510" width="47.6640625" style="80" customWidth="1"/>
    <col min="11511" max="11511" width="10.83203125" style="80" customWidth="1"/>
    <col min="11512" max="11512" width="17" style="80" customWidth="1"/>
    <col min="11513" max="11513" width="13.6640625" style="80" customWidth="1"/>
    <col min="11514" max="11514" width="19.1640625" style="80" customWidth="1"/>
    <col min="11515" max="11515" width="20.5" style="80" customWidth="1"/>
    <col min="11516" max="11516" width="29.5" style="80" customWidth="1"/>
    <col min="11517" max="11517" width="22.6640625" style="80" customWidth="1"/>
    <col min="11518" max="11518" width="8.6640625" style="80" customWidth="1"/>
    <col min="11519" max="11519" width="15" style="80" customWidth="1"/>
    <col min="11520" max="11520" width="24.33203125" style="80" customWidth="1"/>
    <col min="11521" max="11521" width="19.6640625" style="80" customWidth="1"/>
    <col min="11522" max="11522" width="22" style="80" customWidth="1"/>
    <col min="11523" max="11523" width="22.33203125" style="80" customWidth="1"/>
    <col min="11524" max="11524" width="19.5" style="80" customWidth="1"/>
    <col min="11525" max="11765" width="15.1640625" style="80"/>
    <col min="11766" max="11766" width="47.6640625" style="80" customWidth="1"/>
    <col min="11767" max="11767" width="10.83203125" style="80" customWidth="1"/>
    <col min="11768" max="11768" width="17" style="80" customWidth="1"/>
    <col min="11769" max="11769" width="13.6640625" style="80" customWidth="1"/>
    <col min="11770" max="11770" width="19.1640625" style="80" customWidth="1"/>
    <col min="11771" max="11771" width="20.5" style="80" customWidth="1"/>
    <col min="11772" max="11772" width="29.5" style="80" customWidth="1"/>
    <col min="11773" max="11773" width="22.6640625" style="80" customWidth="1"/>
    <col min="11774" max="11774" width="8.6640625" style="80" customWidth="1"/>
    <col min="11775" max="11775" width="15" style="80" customWidth="1"/>
    <col min="11776" max="11776" width="24.33203125" style="80" customWidth="1"/>
    <col min="11777" max="11777" width="19.6640625" style="80" customWidth="1"/>
    <col min="11778" max="11778" width="22" style="80" customWidth="1"/>
    <col min="11779" max="11779" width="22.33203125" style="80" customWidth="1"/>
    <col min="11780" max="11780" width="19.5" style="80" customWidth="1"/>
    <col min="11781" max="12021" width="15.1640625" style="80"/>
    <col min="12022" max="12022" width="47.6640625" style="80" customWidth="1"/>
    <col min="12023" max="12023" width="10.83203125" style="80" customWidth="1"/>
    <col min="12024" max="12024" width="17" style="80" customWidth="1"/>
    <col min="12025" max="12025" width="13.6640625" style="80" customWidth="1"/>
    <col min="12026" max="12026" width="19.1640625" style="80" customWidth="1"/>
    <col min="12027" max="12027" width="20.5" style="80" customWidth="1"/>
    <col min="12028" max="12028" width="29.5" style="80" customWidth="1"/>
    <col min="12029" max="12029" width="22.6640625" style="80" customWidth="1"/>
    <col min="12030" max="12030" width="8.6640625" style="80" customWidth="1"/>
    <col min="12031" max="12031" width="15" style="80" customWidth="1"/>
    <col min="12032" max="12032" width="24.33203125" style="80" customWidth="1"/>
    <col min="12033" max="12033" width="19.6640625" style="80" customWidth="1"/>
    <col min="12034" max="12034" width="22" style="80" customWidth="1"/>
    <col min="12035" max="12035" width="22.33203125" style="80" customWidth="1"/>
    <col min="12036" max="12036" width="19.5" style="80" customWidth="1"/>
    <col min="12037" max="12277" width="15.1640625" style="80"/>
    <col min="12278" max="12278" width="47.6640625" style="80" customWidth="1"/>
    <col min="12279" max="12279" width="10.83203125" style="80" customWidth="1"/>
    <col min="12280" max="12280" width="17" style="80" customWidth="1"/>
    <col min="12281" max="12281" width="13.6640625" style="80" customWidth="1"/>
    <col min="12282" max="12282" width="19.1640625" style="80" customWidth="1"/>
    <col min="12283" max="12283" width="20.5" style="80" customWidth="1"/>
    <col min="12284" max="12284" width="29.5" style="80" customWidth="1"/>
    <col min="12285" max="12285" width="22.6640625" style="80" customWidth="1"/>
    <col min="12286" max="12286" width="8.6640625" style="80" customWidth="1"/>
    <col min="12287" max="12287" width="15" style="80" customWidth="1"/>
    <col min="12288" max="12288" width="24.33203125" style="80" customWidth="1"/>
    <col min="12289" max="12289" width="19.6640625" style="80" customWidth="1"/>
    <col min="12290" max="12290" width="22" style="80" customWidth="1"/>
    <col min="12291" max="12291" width="22.33203125" style="80" customWidth="1"/>
    <col min="12292" max="12292" width="19.5" style="80" customWidth="1"/>
    <col min="12293" max="12533" width="15.1640625" style="80"/>
    <col min="12534" max="12534" width="47.6640625" style="80" customWidth="1"/>
    <col min="12535" max="12535" width="10.83203125" style="80" customWidth="1"/>
    <col min="12536" max="12536" width="17" style="80" customWidth="1"/>
    <col min="12537" max="12537" width="13.6640625" style="80" customWidth="1"/>
    <col min="12538" max="12538" width="19.1640625" style="80" customWidth="1"/>
    <col min="12539" max="12539" width="20.5" style="80" customWidth="1"/>
    <col min="12540" max="12540" width="29.5" style="80" customWidth="1"/>
    <col min="12541" max="12541" width="22.6640625" style="80" customWidth="1"/>
    <col min="12542" max="12542" width="8.6640625" style="80" customWidth="1"/>
    <col min="12543" max="12543" width="15" style="80" customWidth="1"/>
    <col min="12544" max="12544" width="24.33203125" style="80" customWidth="1"/>
    <col min="12545" max="12545" width="19.6640625" style="80" customWidth="1"/>
    <col min="12546" max="12546" width="22" style="80" customWidth="1"/>
    <col min="12547" max="12547" width="22.33203125" style="80" customWidth="1"/>
    <col min="12548" max="12548" width="19.5" style="80" customWidth="1"/>
    <col min="12549" max="12789" width="15.1640625" style="80"/>
    <col min="12790" max="12790" width="47.6640625" style="80" customWidth="1"/>
    <col min="12791" max="12791" width="10.83203125" style="80" customWidth="1"/>
    <col min="12792" max="12792" width="17" style="80" customWidth="1"/>
    <col min="12793" max="12793" width="13.6640625" style="80" customWidth="1"/>
    <col min="12794" max="12794" width="19.1640625" style="80" customWidth="1"/>
    <col min="12795" max="12795" width="20.5" style="80" customWidth="1"/>
    <col min="12796" max="12796" width="29.5" style="80" customWidth="1"/>
    <col min="12797" max="12797" width="22.6640625" style="80" customWidth="1"/>
    <col min="12798" max="12798" width="8.6640625" style="80" customWidth="1"/>
    <col min="12799" max="12799" width="15" style="80" customWidth="1"/>
    <col min="12800" max="12800" width="24.33203125" style="80" customWidth="1"/>
    <col min="12801" max="12801" width="19.6640625" style="80" customWidth="1"/>
    <col min="12802" max="12802" width="22" style="80" customWidth="1"/>
    <col min="12803" max="12803" width="22.33203125" style="80" customWidth="1"/>
    <col min="12804" max="12804" width="19.5" style="80" customWidth="1"/>
    <col min="12805" max="13045" width="15.1640625" style="80"/>
    <col min="13046" max="13046" width="47.6640625" style="80" customWidth="1"/>
    <col min="13047" max="13047" width="10.83203125" style="80" customWidth="1"/>
    <col min="13048" max="13048" width="17" style="80" customWidth="1"/>
    <col min="13049" max="13049" width="13.6640625" style="80" customWidth="1"/>
    <col min="13050" max="13050" width="19.1640625" style="80" customWidth="1"/>
    <col min="13051" max="13051" width="20.5" style="80" customWidth="1"/>
    <col min="13052" max="13052" width="29.5" style="80" customWidth="1"/>
    <col min="13053" max="13053" width="22.6640625" style="80" customWidth="1"/>
    <col min="13054" max="13054" width="8.6640625" style="80" customWidth="1"/>
    <col min="13055" max="13055" width="15" style="80" customWidth="1"/>
    <col min="13056" max="13056" width="24.33203125" style="80" customWidth="1"/>
    <col min="13057" max="13057" width="19.6640625" style="80" customWidth="1"/>
    <col min="13058" max="13058" width="22" style="80" customWidth="1"/>
    <col min="13059" max="13059" width="22.33203125" style="80" customWidth="1"/>
    <col min="13060" max="13060" width="19.5" style="80" customWidth="1"/>
    <col min="13061" max="13301" width="15.1640625" style="80"/>
    <col min="13302" max="13302" width="47.6640625" style="80" customWidth="1"/>
    <col min="13303" max="13303" width="10.83203125" style="80" customWidth="1"/>
    <col min="13304" max="13304" width="17" style="80" customWidth="1"/>
    <col min="13305" max="13305" width="13.6640625" style="80" customWidth="1"/>
    <col min="13306" max="13306" width="19.1640625" style="80" customWidth="1"/>
    <col min="13307" max="13307" width="20.5" style="80" customWidth="1"/>
    <col min="13308" max="13308" width="29.5" style="80" customWidth="1"/>
    <col min="13309" max="13309" width="22.6640625" style="80" customWidth="1"/>
    <col min="13310" max="13310" width="8.6640625" style="80" customWidth="1"/>
    <col min="13311" max="13311" width="15" style="80" customWidth="1"/>
    <col min="13312" max="13312" width="24.33203125" style="80" customWidth="1"/>
    <col min="13313" max="13313" width="19.6640625" style="80" customWidth="1"/>
    <col min="13314" max="13314" width="22" style="80" customWidth="1"/>
    <col min="13315" max="13315" width="22.33203125" style="80" customWidth="1"/>
    <col min="13316" max="13316" width="19.5" style="80" customWidth="1"/>
    <col min="13317" max="13557" width="15.1640625" style="80"/>
    <col min="13558" max="13558" width="47.6640625" style="80" customWidth="1"/>
    <col min="13559" max="13559" width="10.83203125" style="80" customWidth="1"/>
    <col min="13560" max="13560" width="17" style="80" customWidth="1"/>
    <col min="13561" max="13561" width="13.6640625" style="80" customWidth="1"/>
    <col min="13562" max="13562" width="19.1640625" style="80" customWidth="1"/>
    <col min="13563" max="13563" width="20.5" style="80" customWidth="1"/>
    <col min="13564" max="13564" width="29.5" style="80" customWidth="1"/>
    <col min="13565" max="13565" width="22.6640625" style="80" customWidth="1"/>
    <col min="13566" max="13566" width="8.6640625" style="80" customWidth="1"/>
    <col min="13567" max="13567" width="15" style="80" customWidth="1"/>
    <col min="13568" max="13568" width="24.33203125" style="80" customWidth="1"/>
    <col min="13569" max="13569" width="19.6640625" style="80" customWidth="1"/>
    <col min="13570" max="13570" width="22" style="80" customWidth="1"/>
    <col min="13571" max="13571" width="22.33203125" style="80" customWidth="1"/>
    <col min="13572" max="13572" width="19.5" style="80" customWidth="1"/>
    <col min="13573" max="13813" width="15.1640625" style="80"/>
    <col min="13814" max="13814" width="47.6640625" style="80" customWidth="1"/>
    <col min="13815" max="13815" width="10.83203125" style="80" customWidth="1"/>
    <col min="13816" max="13816" width="17" style="80" customWidth="1"/>
    <col min="13817" max="13817" width="13.6640625" style="80" customWidth="1"/>
    <col min="13818" max="13818" width="19.1640625" style="80" customWidth="1"/>
    <col min="13819" max="13819" width="20.5" style="80" customWidth="1"/>
    <col min="13820" max="13820" width="29.5" style="80" customWidth="1"/>
    <col min="13821" max="13821" width="22.6640625" style="80" customWidth="1"/>
    <col min="13822" max="13822" width="8.6640625" style="80" customWidth="1"/>
    <col min="13823" max="13823" width="15" style="80" customWidth="1"/>
    <col min="13824" max="13824" width="24.33203125" style="80" customWidth="1"/>
    <col min="13825" max="13825" width="19.6640625" style="80" customWidth="1"/>
    <col min="13826" max="13826" width="22" style="80" customWidth="1"/>
    <col min="13827" max="13827" width="22.33203125" style="80" customWidth="1"/>
    <col min="13828" max="13828" width="19.5" style="80" customWidth="1"/>
    <col min="13829" max="14069" width="15.1640625" style="80"/>
    <col min="14070" max="14070" width="47.6640625" style="80" customWidth="1"/>
    <col min="14071" max="14071" width="10.83203125" style="80" customWidth="1"/>
    <col min="14072" max="14072" width="17" style="80" customWidth="1"/>
    <col min="14073" max="14073" width="13.6640625" style="80" customWidth="1"/>
    <col min="14074" max="14074" width="19.1640625" style="80" customWidth="1"/>
    <col min="14075" max="14075" width="20.5" style="80" customWidth="1"/>
    <col min="14076" max="14076" width="29.5" style="80" customWidth="1"/>
    <col min="14077" max="14077" width="22.6640625" style="80" customWidth="1"/>
    <col min="14078" max="14078" width="8.6640625" style="80" customWidth="1"/>
    <col min="14079" max="14079" width="15" style="80" customWidth="1"/>
    <col min="14080" max="14080" width="24.33203125" style="80" customWidth="1"/>
    <col min="14081" max="14081" width="19.6640625" style="80" customWidth="1"/>
    <col min="14082" max="14082" width="22" style="80" customWidth="1"/>
    <col min="14083" max="14083" width="22.33203125" style="80" customWidth="1"/>
    <col min="14084" max="14084" width="19.5" style="80" customWidth="1"/>
    <col min="14085" max="14325" width="15.1640625" style="80"/>
    <col min="14326" max="14326" width="47.6640625" style="80" customWidth="1"/>
    <col min="14327" max="14327" width="10.83203125" style="80" customWidth="1"/>
    <col min="14328" max="14328" width="17" style="80" customWidth="1"/>
    <col min="14329" max="14329" width="13.6640625" style="80" customWidth="1"/>
    <col min="14330" max="14330" width="19.1640625" style="80" customWidth="1"/>
    <col min="14331" max="14331" width="20.5" style="80" customWidth="1"/>
    <col min="14332" max="14332" width="29.5" style="80" customWidth="1"/>
    <col min="14333" max="14333" width="22.6640625" style="80" customWidth="1"/>
    <col min="14334" max="14334" width="8.6640625" style="80" customWidth="1"/>
    <col min="14335" max="14335" width="15" style="80" customWidth="1"/>
    <col min="14336" max="14336" width="24.33203125" style="80" customWidth="1"/>
    <col min="14337" max="14337" width="19.6640625" style="80" customWidth="1"/>
    <col min="14338" max="14338" width="22" style="80" customWidth="1"/>
    <col min="14339" max="14339" width="22.33203125" style="80" customWidth="1"/>
    <col min="14340" max="14340" width="19.5" style="80" customWidth="1"/>
    <col min="14341" max="14581" width="15.1640625" style="80"/>
    <col min="14582" max="14582" width="47.6640625" style="80" customWidth="1"/>
    <col min="14583" max="14583" width="10.83203125" style="80" customWidth="1"/>
    <col min="14584" max="14584" width="17" style="80" customWidth="1"/>
    <col min="14585" max="14585" width="13.6640625" style="80" customWidth="1"/>
    <col min="14586" max="14586" width="19.1640625" style="80" customWidth="1"/>
    <col min="14587" max="14587" width="20.5" style="80" customWidth="1"/>
    <col min="14588" max="14588" width="29.5" style="80" customWidth="1"/>
    <col min="14589" max="14589" width="22.6640625" style="80" customWidth="1"/>
    <col min="14590" max="14590" width="8.6640625" style="80" customWidth="1"/>
    <col min="14591" max="14591" width="15" style="80" customWidth="1"/>
    <col min="14592" max="14592" width="24.33203125" style="80" customWidth="1"/>
    <col min="14593" max="14593" width="19.6640625" style="80" customWidth="1"/>
    <col min="14594" max="14594" width="22" style="80" customWidth="1"/>
    <col min="14595" max="14595" width="22.33203125" style="80" customWidth="1"/>
    <col min="14596" max="14596" width="19.5" style="80" customWidth="1"/>
    <col min="14597" max="14837" width="15.1640625" style="80"/>
    <col min="14838" max="14838" width="47.6640625" style="80" customWidth="1"/>
    <col min="14839" max="14839" width="10.83203125" style="80" customWidth="1"/>
    <col min="14840" max="14840" width="17" style="80" customWidth="1"/>
    <col min="14841" max="14841" width="13.6640625" style="80" customWidth="1"/>
    <col min="14842" max="14842" width="19.1640625" style="80" customWidth="1"/>
    <col min="14843" max="14843" width="20.5" style="80" customWidth="1"/>
    <col min="14844" max="14844" width="29.5" style="80" customWidth="1"/>
    <col min="14845" max="14845" width="22.6640625" style="80" customWidth="1"/>
    <col min="14846" max="14846" width="8.6640625" style="80" customWidth="1"/>
    <col min="14847" max="14847" width="15" style="80" customWidth="1"/>
    <col min="14848" max="14848" width="24.33203125" style="80" customWidth="1"/>
    <col min="14849" max="14849" width="19.6640625" style="80" customWidth="1"/>
    <col min="14850" max="14850" width="22" style="80" customWidth="1"/>
    <col min="14851" max="14851" width="22.33203125" style="80" customWidth="1"/>
    <col min="14852" max="14852" width="19.5" style="80" customWidth="1"/>
    <col min="14853" max="15093" width="15.1640625" style="80"/>
    <col min="15094" max="15094" width="47.6640625" style="80" customWidth="1"/>
    <col min="15095" max="15095" width="10.83203125" style="80" customWidth="1"/>
    <col min="15096" max="15096" width="17" style="80" customWidth="1"/>
    <col min="15097" max="15097" width="13.6640625" style="80" customWidth="1"/>
    <col min="15098" max="15098" width="19.1640625" style="80" customWidth="1"/>
    <col min="15099" max="15099" width="20.5" style="80" customWidth="1"/>
    <col min="15100" max="15100" width="29.5" style="80" customWidth="1"/>
    <col min="15101" max="15101" width="22.6640625" style="80" customWidth="1"/>
    <col min="15102" max="15102" width="8.6640625" style="80" customWidth="1"/>
    <col min="15103" max="15103" width="15" style="80" customWidth="1"/>
    <col min="15104" max="15104" width="24.33203125" style="80" customWidth="1"/>
    <col min="15105" max="15105" width="19.6640625" style="80" customWidth="1"/>
    <col min="15106" max="15106" width="22" style="80" customWidth="1"/>
    <col min="15107" max="15107" width="22.33203125" style="80" customWidth="1"/>
    <col min="15108" max="15108" width="19.5" style="80" customWidth="1"/>
    <col min="15109" max="15349" width="15.1640625" style="80"/>
    <col min="15350" max="15350" width="47.6640625" style="80" customWidth="1"/>
    <col min="15351" max="15351" width="10.83203125" style="80" customWidth="1"/>
    <col min="15352" max="15352" width="17" style="80" customWidth="1"/>
    <col min="15353" max="15353" width="13.6640625" style="80" customWidth="1"/>
    <col min="15354" max="15354" width="19.1640625" style="80" customWidth="1"/>
    <col min="15355" max="15355" width="20.5" style="80" customWidth="1"/>
    <col min="15356" max="15356" width="29.5" style="80" customWidth="1"/>
    <col min="15357" max="15357" width="22.6640625" style="80" customWidth="1"/>
    <col min="15358" max="15358" width="8.6640625" style="80" customWidth="1"/>
    <col min="15359" max="15359" width="15" style="80" customWidth="1"/>
    <col min="15360" max="15360" width="24.33203125" style="80" customWidth="1"/>
    <col min="15361" max="15361" width="19.6640625" style="80" customWidth="1"/>
    <col min="15362" max="15362" width="22" style="80" customWidth="1"/>
    <col min="15363" max="15363" width="22.33203125" style="80" customWidth="1"/>
    <col min="15364" max="15364" width="19.5" style="80" customWidth="1"/>
    <col min="15365" max="15605" width="15.1640625" style="80"/>
    <col min="15606" max="15606" width="47.6640625" style="80" customWidth="1"/>
    <col min="15607" max="15607" width="10.83203125" style="80" customWidth="1"/>
    <col min="15608" max="15608" width="17" style="80" customWidth="1"/>
    <col min="15609" max="15609" width="13.6640625" style="80" customWidth="1"/>
    <col min="15610" max="15610" width="19.1640625" style="80" customWidth="1"/>
    <col min="15611" max="15611" width="20.5" style="80" customWidth="1"/>
    <col min="15612" max="15612" width="29.5" style="80" customWidth="1"/>
    <col min="15613" max="15613" width="22.6640625" style="80" customWidth="1"/>
    <col min="15614" max="15614" width="8.6640625" style="80" customWidth="1"/>
    <col min="15615" max="15615" width="15" style="80" customWidth="1"/>
    <col min="15616" max="15616" width="24.33203125" style="80" customWidth="1"/>
    <col min="15617" max="15617" width="19.6640625" style="80" customWidth="1"/>
    <col min="15618" max="15618" width="22" style="80" customWidth="1"/>
    <col min="15619" max="15619" width="22.33203125" style="80" customWidth="1"/>
    <col min="15620" max="15620" width="19.5" style="80" customWidth="1"/>
    <col min="15621" max="15861" width="15.1640625" style="80"/>
    <col min="15862" max="15862" width="47.6640625" style="80" customWidth="1"/>
    <col min="15863" max="15863" width="10.83203125" style="80" customWidth="1"/>
    <col min="15864" max="15864" width="17" style="80" customWidth="1"/>
    <col min="15865" max="15865" width="13.6640625" style="80" customWidth="1"/>
    <col min="15866" max="15866" width="19.1640625" style="80" customWidth="1"/>
    <col min="15867" max="15867" width="20.5" style="80" customWidth="1"/>
    <col min="15868" max="15868" width="29.5" style="80" customWidth="1"/>
    <col min="15869" max="15869" width="22.6640625" style="80" customWidth="1"/>
    <col min="15870" max="15870" width="8.6640625" style="80" customWidth="1"/>
    <col min="15871" max="15871" width="15" style="80" customWidth="1"/>
    <col min="15872" max="15872" width="24.33203125" style="80" customWidth="1"/>
    <col min="15873" max="15873" width="19.6640625" style="80" customWidth="1"/>
    <col min="15874" max="15874" width="22" style="80" customWidth="1"/>
    <col min="15875" max="15875" width="22.33203125" style="80" customWidth="1"/>
    <col min="15876" max="15876" width="19.5" style="80" customWidth="1"/>
    <col min="15877" max="16117" width="15.1640625" style="80"/>
    <col min="16118" max="16118" width="47.6640625" style="80" customWidth="1"/>
    <col min="16119" max="16119" width="10.83203125" style="80" customWidth="1"/>
    <col min="16120" max="16120" width="17" style="80" customWidth="1"/>
    <col min="16121" max="16121" width="13.6640625" style="80" customWidth="1"/>
    <col min="16122" max="16122" width="19.1640625" style="80" customWidth="1"/>
    <col min="16123" max="16123" width="20.5" style="80" customWidth="1"/>
    <col min="16124" max="16124" width="29.5" style="80" customWidth="1"/>
    <col min="16125" max="16125" width="22.6640625" style="80" customWidth="1"/>
    <col min="16126" max="16126" width="8.6640625" style="80" customWidth="1"/>
    <col min="16127" max="16127" width="15" style="80" customWidth="1"/>
    <col min="16128" max="16128" width="24.33203125" style="80" customWidth="1"/>
    <col min="16129" max="16129" width="19.6640625" style="80" customWidth="1"/>
    <col min="16130" max="16130" width="22" style="80" customWidth="1"/>
    <col min="16131" max="16131" width="22.33203125" style="80" customWidth="1"/>
    <col min="16132" max="16132" width="19.5" style="80" customWidth="1"/>
    <col min="16133" max="16384" width="15.1640625" style="80"/>
  </cols>
  <sheetData>
    <row r="1" spans="1:13" ht="90" customHeight="1" x14ac:dyDescent="0.2">
      <c r="A1" s="217"/>
      <c r="B1" s="218"/>
      <c r="C1" s="594">
        <f>'DATOS BÁSICOS DE LA OBRA'!B1</f>
        <v>3</v>
      </c>
      <c r="D1" s="595"/>
      <c r="E1" s="595"/>
      <c r="F1" s="595"/>
      <c r="G1" s="595"/>
      <c r="H1" s="596"/>
      <c r="I1" s="217"/>
      <c r="J1" s="219"/>
      <c r="K1" s="218"/>
      <c r="M1" s="451"/>
    </row>
    <row r="2" spans="1:13" ht="30" customHeight="1" x14ac:dyDescent="0.2">
      <c r="A2" s="597" t="str">
        <f>'DATOS BÁSICOS DE LA OBRA'!C7</f>
        <v>ADMINISTRADORA BOLIVIANA DE CARRETERAS (A.B.C.)</v>
      </c>
      <c r="B2" s="599"/>
      <c r="C2" s="79" t="str">
        <f>'DATOS BÁSICOS DE LA OBRA'!A3</f>
        <v>PROYECTO</v>
      </c>
      <c r="D2" s="616" t="str">
        <f>'DATOS BÁSICOS DE LA OBRA'!B3</f>
        <v>CONSTRUCCION Y REHABILITACION TRAMO CARRETERO VILLA MONTES - LA VERTIENTE - PALO MARCADO</v>
      </c>
      <c r="E2" s="616"/>
      <c r="F2" s="616"/>
      <c r="G2" s="616"/>
      <c r="H2" s="617"/>
      <c r="I2" s="597" t="str">
        <f>'DATOS BÁSICOS DE LA OBRA'!C21</f>
        <v>EMPRESA ESTRATEGICA BOLIVIANA DE CONSTRUCCION Y CONSERVACION DE INFRAESTRUCTURA CIVIL</v>
      </c>
      <c r="J2" s="598"/>
      <c r="K2" s="599"/>
      <c r="M2" s="451"/>
    </row>
    <row r="3" spans="1:13" ht="20.100000000000001" customHeight="1" x14ac:dyDescent="0.2">
      <c r="A3" s="480" t="str">
        <f>'DATOS BÁSICOS DE LA OBRA'!$A$7</f>
        <v>ORGANISMO CONTRATANTE</v>
      </c>
      <c r="B3" s="481"/>
      <c r="C3" s="608" t="str">
        <f>'DATOS BÁSICOS DE LA OBRA'!C7</f>
        <v>ADMINISTRADORA BOLIVIANA DE CARRETERAS (A.B.C.)</v>
      </c>
      <c r="D3" s="608"/>
      <c r="E3" s="608"/>
      <c r="F3" s="609"/>
      <c r="G3" s="81"/>
      <c r="H3" s="606" t="str">
        <f>'DATOS BÁSICOS DE LA OBRA'!A2</f>
        <v>PERIODO DE CERTIFICACION</v>
      </c>
      <c r="I3" s="600">
        <f>'DATOS BÁSICOS DE LA OBRA'!B2</f>
        <v>44136</v>
      </c>
      <c r="J3" s="602">
        <f>'DATOS BÁSICOS DE LA OBRA'!C2</f>
        <v>44165</v>
      </c>
      <c r="K3" s="604"/>
      <c r="M3" s="451"/>
    </row>
    <row r="4" spans="1:13" ht="20.100000000000001" customHeight="1" x14ac:dyDescent="0.2">
      <c r="A4" s="477" t="str">
        <f>'DATOS BÁSICOS DE LA OBRA'!$A$8</f>
        <v>ORGANISMO FINANCIADOR</v>
      </c>
      <c r="B4" s="478"/>
      <c r="C4" s="610" t="str">
        <f>'DATOS BÁSICOS DE LA OBRA'!B8</f>
        <v>TESORO GENERAL DE LA NACION (70%) - GOBIERNO AUTONOMO REGIONAL DEL CHACO (30%)</v>
      </c>
      <c r="D4" s="610"/>
      <c r="E4" s="610"/>
      <c r="F4" s="611"/>
      <c r="G4" s="82"/>
      <c r="H4" s="607"/>
      <c r="I4" s="601"/>
      <c r="J4" s="603"/>
      <c r="K4" s="605"/>
      <c r="M4" s="451"/>
    </row>
    <row r="5" spans="1:13" ht="20.100000000000001" customHeight="1" x14ac:dyDescent="0.2">
      <c r="A5" s="477" t="str">
        <f>'DATOS BÁSICOS DE LA OBRA'!$A$9</f>
        <v>CONTRATO ADMINISTRATIVO DE OBRA (C.A.O.)</v>
      </c>
      <c r="B5" s="478"/>
      <c r="C5" s="610" t="str">
        <f>'DATOS BÁSICOS DE LA OBRA'!B9</f>
        <v>ABC No 818/19 GNT-SCT-OBR-TGN</v>
      </c>
      <c r="D5" s="610"/>
      <c r="E5" s="610"/>
      <c r="F5" s="611"/>
      <c r="G5" s="85"/>
      <c r="H5" s="628" t="str">
        <f>'DATOS BÁSICOS DE LA OBRA'!A21</f>
        <v>EMPRESA CONTRATISTA</v>
      </c>
      <c r="I5" s="631" t="str">
        <f>'DATOS BÁSICOS DE LA OBRA'!C21</f>
        <v>EMPRESA ESTRATEGICA BOLIVIANA DE CONSTRUCCION Y CONSERVACION DE INFRAESTRUCTURA CIVIL</v>
      </c>
      <c r="J5" s="631"/>
      <c r="K5" s="632"/>
      <c r="M5" s="451"/>
    </row>
    <row r="6" spans="1:13" ht="20.100000000000001" customHeight="1" x14ac:dyDescent="0.2">
      <c r="A6" s="477" t="str">
        <f>'DATOS BÁSICOS DE LA OBRA'!A10</f>
        <v>CONTRATO MODIFICATORIO DE OBRA No 01 (C.M.O. No 01)</v>
      </c>
      <c r="B6" s="478"/>
      <c r="C6" s="610" t="str">
        <f>'DATOS BÁSICOS DE LA OBRA'!B10</f>
        <v>ABC No 341/20 GTJ-MOD-TGN</v>
      </c>
      <c r="D6" s="610"/>
      <c r="E6" s="610"/>
      <c r="F6" s="611"/>
      <c r="G6" s="85"/>
      <c r="H6" s="628"/>
      <c r="I6" s="631"/>
      <c r="J6" s="631"/>
      <c r="K6" s="632"/>
      <c r="M6" s="451"/>
    </row>
    <row r="7" spans="1:13" ht="20.100000000000001" customHeight="1" x14ac:dyDescent="0.2">
      <c r="A7" s="477" t="str">
        <f>'DATOS BÁSICOS DE LA OBRA'!A11</f>
        <v>PROCESO DE CONTRATACION</v>
      </c>
      <c r="B7" s="478"/>
      <c r="C7" s="610" t="str">
        <f>'DATOS BÁSICOS DE LA OBRA'!B11</f>
        <v>CD Nº 004/2019-OFC</v>
      </c>
      <c r="D7" s="610"/>
      <c r="E7" s="610"/>
      <c r="F7" s="611"/>
      <c r="G7" s="85"/>
      <c r="H7" s="628" t="s">
        <v>125</v>
      </c>
      <c r="I7" s="631" t="s">
        <v>391</v>
      </c>
      <c r="J7" s="631"/>
      <c r="K7" s="632"/>
      <c r="M7" s="451"/>
    </row>
    <row r="8" spans="1:13" ht="20.100000000000001" customHeight="1" x14ac:dyDescent="0.2">
      <c r="A8" s="477" t="str">
        <f>'DATOS BÁSICOS DE LA OBRA'!A12</f>
        <v>RESOLUCION ADMINISTRATIVA DE ADJUDICACION</v>
      </c>
      <c r="B8" s="478"/>
      <c r="C8" s="610" t="str">
        <f>'DATOS BÁSICOS DE LA OBRA'!B12</f>
        <v>-</v>
      </c>
      <c r="D8" s="610"/>
      <c r="E8" s="610"/>
      <c r="F8" s="611"/>
      <c r="G8" s="86"/>
      <c r="H8" s="628"/>
      <c r="I8" s="631"/>
      <c r="J8" s="631"/>
      <c r="K8" s="632"/>
      <c r="M8" s="482"/>
    </row>
    <row r="9" spans="1:13" ht="20.100000000000001" customHeight="1" x14ac:dyDescent="0.2">
      <c r="A9" s="477" t="str">
        <f>'DATOS BÁSICOS DE LA OBRA'!A13</f>
        <v>ÓRDEN DE PROCEDER</v>
      </c>
      <c r="B9" s="478"/>
      <c r="C9" s="620">
        <f>'DATOS BÁSICOS DE LA OBRA'!B13</f>
        <v>43726</v>
      </c>
      <c r="D9" s="620"/>
      <c r="E9" s="620"/>
      <c r="F9" s="621"/>
      <c r="G9" s="82"/>
      <c r="H9" s="628" t="s">
        <v>177</v>
      </c>
      <c r="I9" s="629" t="s">
        <v>392</v>
      </c>
      <c r="J9" s="629"/>
      <c r="K9" s="630"/>
      <c r="M9" s="482"/>
    </row>
    <row r="10" spans="1:13" ht="20.100000000000001" customHeight="1" x14ac:dyDescent="0.2">
      <c r="A10" s="477" t="str">
        <f>'DATOS BÁSICOS DE LA OBRA'!A14</f>
        <v>PLAZO DE CONCLUSION DE OBRA (contrato adm. de obra)</v>
      </c>
      <c r="B10" s="478"/>
      <c r="C10" s="618">
        <f>'DATOS BÁSICOS DE LA OBRA'!B14</f>
        <v>540</v>
      </c>
      <c r="D10" s="618"/>
      <c r="E10" s="618"/>
      <c r="F10" s="619"/>
      <c r="G10" s="82"/>
      <c r="H10" s="628"/>
      <c r="I10" s="629"/>
      <c r="J10" s="629"/>
      <c r="K10" s="630"/>
      <c r="M10" s="451"/>
    </row>
    <row r="11" spans="1:13" ht="20.100000000000001" customHeight="1" x14ac:dyDescent="0.2">
      <c r="A11" s="477" t="str">
        <f>'DATOS BÁSICOS DE LA OBRA'!A15</f>
        <v>CONCLUSION DE OBRA (contrato administrativo)</v>
      </c>
      <c r="B11" s="478"/>
      <c r="C11" s="620">
        <f>'DATOS BÁSICOS DE LA OBRA'!B15</f>
        <v>44265</v>
      </c>
      <c r="D11" s="620"/>
      <c r="E11" s="620"/>
      <c r="F11" s="621"/>
      <c r="G11" s="622" t="s">
        <v>404</v>
      </c>
      <c r="H11" s="623"/>
      <c r="I11" s="623"/>
      <c r="J11" s="623"/>
      <c r="K11" s="624"/>
      <c r="M11" s="482"/>
    </row>
    <row r="12" spans="1:13" ht="20.100000000000001" customHeight="1" x14ac:dyDescent="0.2">
      <c r="A12" s="477" t="str">
        <f>'DATOS BÁSICOS DE LA OBRA'!A16</f>
        <v>AMPLIACIÓN DE OBRA (contrato mod. No 01)</v>
      </c>
      <c r="B12" s="478"/>
      <c r="C12" s="618">
        <f>'DATOS BÁSICOS DE LA OBRA'!B16</f>
        <v>30</v>
      </c>
      <c r="D12" s="618"/>
      <c r="E12" s="618"/>
      <c r="F12" s="619"/>
      <c r="G12" s="625" t="s">
        <v>118</v>
      </c>
      <c r="H12" s="626"/>
      <c r="I12" s="626"/>
      <c r="J12" s="627"/>
      <c r="K12" s="442" t="s">
        <v>68</v>
      </c>
      <c r="M12" s="451"/>
    </row>
    <row r="13" spans="1:13" ht="20.100000000000001" customHeight="1" x14ac:dyDescent="0.2">
      <c r="A13" s="477" t="str">
        <f>'DATOS BÁSICOS DE LA OBRA'!A17</f>
        <v>CONCLUSION DE OBRA (contrato modificatorio No 01)</v>
      </c>
      <c r="B13" s="478"/>
      <c r="C13" s="620">
        <f>'DATOS BÁSICOS DE LA OBRA'!B17</f>
        <v>44295</v>
      </c>
      <c r="D13" s="620"/>
      <c r="E13" s="620"/>
      <c r="F13" s="621"/>
      <c r="G13" s="443"/>
      <c r="H13" s="444" t="str">
        <f>'[4]DATOS BÁSICOS DE LA OBRA'!A5</f>
        <v>MONTO DEL CONTRATO ADMINISTRATIVO DE OBRA (C.A.O.)</v>
      </c>
      <c r="I13" s="444"/>
      <c r="J13" s="444"/>
      <c r="K13" s="445">
        <f>'DATOS BÁSICOS DE LA OBRA'!B5</f>
        <v>108397839.64</v>
      </c>
      <c r="M13" s="482"/>
    </row>
    <row r="14" spans="1:13" ht="20.100000000000001" customHeight="1" x14ac:dyDescent="0.2">
      <c r="A14" s="477" t="str">
        <f>'DATOS BÁSICOS DE LA OBRA'!A18</f>
        <v>AMPLIACIÓN DE OBRA (contrato modificatorio No 2; COVID-19)</v>
      </c>
      <c r="B14" s="422"/>
      <c r="C14" s="618">
        <f>'DATOS BÁSICOS DE LA OBRA'!B18</f>
        <v>164</v>
      </c>
      <c r="D14" s="618"/>
      <c r="E14" s="618"/>
      <c r="F14" s="619"/>
      <c r="G14" s="446"/>
      <c r="H14" s="447"/>
      <c r="I14" s="447"/>
      <c r="J14" s="448"/>
      <c r="K14" s="449"/>
    </row>
    <row r="15" spans="1:13" ht="20.100000000000001" customHeight="1" x14ac:dyDescent="0.2">
      <c r="A15" s="477" t="str">
        <f>'DATOS BÁSICOS DE LA OBRA'!A19</f>
        <v>CONCLUSIÓN DE OBRA (contrato modificatorio No 2; COVID-19)</v>
      </c>
      <c r="B15" s="478"/>
      <c r="C15" s="620">
        <f>'DATOS BÁSICOS DE LA OBRA'!B19</f>
        <v>44459</v>
      </c>
      <c r="D15" s="620"/>
      <c r="E15" s="620"/>
      <c r="F15" s="621"/>
      <c r="G15" s="446"/>
      <c r="H15" s="447"/>
      <c r="I15" s="447"/>
      <c r="J15" s="447"/>
      <c r="K15" s="449"/>
      <c r="M15" s="482"/>
    </row>
    <row r="16" spans="1:13" ht="20.100000000000001" customHeight="1" x14ac:dyDescent="0.2">
      <c r="A16" s="348"/>
      <c r="B16" s="349"/>
      <c r="C16" s="349"/>
      <c r="D16" s="350"/>
      <c r="E16" s="350"/>
      <c r="F16" s="351"/>
      <c r="G16" s="443"/>
      <c r="H16" s="444"/>
      <c r="I16" s="444"/>
      <c r="J16" s="444"/>
      <c r="K16" s="445"/>
    </row>
    <row r="17" spans="1:11" ht="20.100000000000001" customHeight="1" x14ac:dyDescent="0.2">
      <c r="A17" s="622" t="s">
        <v>405</v>
      </c>
      <c r="B17" s="623"/>
      <c r="C17" s="623"/>
      <c r="D17" s="623"/>
      <c r="E17" s="623"/>
      <c r="F17" s="623"/>
      <c r="G17" s="443"/>
      <c r="H17" s="444" t="s">
        <v>395</v>
      </c>
      <c r="I17" s="444"/>
      <c r="J17" s="444"/>
      <c r="K17" s="445">
        <f>ROUND(SUM(K13:K16),2)</f>
        <v>108397839.64</v>
      </c>
    </row>
    <row r="18" spans="1:11" ht="20.100000000000001" customHeight="1" x14ac:dyDescent="0.2">
      <c r="A18" s="625" t="s">
        <v>118</v>
      </c>
      <c r="B18" s="626"/>
      <c r="C18" s="626"/>
      <c r="D18" s="627"/>
      <c r="E18" s="429" t="s">
        <v>68</v>
      </c>
      <c r="F18" s="430" t="s">
        <v>43</v>
      </c>
      <c r="G18" s="443"/>
      <c r="H18" s="444"/>
      <c r="I18" s="444"/>
      <c r="J18" s="444"/>
      <c r="K18" s="445"/>
    </row>
    <row r="19" spans="1:11" ht="20.100000000000001" customHeight="1" x14ac:dyDescent="0.2">
      <c r="A19" s="683" t="s">
        <v>407</v>
      </c>
      <c r="B19" s="683"/>
      <c r="C19" s="683"/>
      <c r="D19" s="683"/>
      <c r="E19" s="431">
        <f>LOOKUP('DATOS BÁSICOS DE LA OBRA'!$B$1,'DEVOLUCIÓN DEL ANTICIPO'!$A$7:$A$29,'DEVOLUCIÓN DEL ANTICIPO'!$J$7:$J$29)</f>
        <v>304968.84000000003</v>
      </c>
      <c r="F19" s="432">
        <f>ROUND(E19/$K$17,4)</f>
        <v>2.8E-3</v>
      </c>
      <c r="G19" s="429" t="s">
        <v>74</v>
      </c>
      <c r="H19" s="450" t="s">
        <v>400</v>
      </c>
      <c r="I19" s="450"/>
      <c r="J19" s="450"/>
      <c r="K19" s="445">
        <f>'PLANILLA DE AVANCE'!$L$115</f>
        <v>1524844.2</v>
      </c>
    </row>
    <row r="20" spans="1:11" ht="20.100000000000001" customHeight="1" x14ac:dyDescent="0.2">
      <c r="A20" s="683" t="s">
        <v>408</v>
      </c>
      <c r="B20" s="683"/>
      <c r="C20" s="683"/>
      <c r="D20" s="683"/>
      <c r="E20" s="431">
        <f>LOOKUP('DATOS BÁSICOS DE LA OBRA'!$B$1,'DEVOLUCIÓN DEL ANTICIPO'!$A$7:$A$29,'DEVOLUCIÓN DEL ANTICIPO'!$H$7:$H$29)</f>
        <v>155665.35999999999</v>
      </c>
      <c r="F20" s="432">
        <f>ROUND(E20/$K$17,4)</f>
        <v>1.4E-3</v>
      </c>
      <c r="G20" s="429" t="s">
        <v>75</v>
      </c>
      <c r="H20" s="450" t="s">
        <v>401</v>
      </c>
      <c r="I20" s="450"/>
      <c r="J20" s="450"/>
      <c r="K20" s="445">
        <f>'PLANILLA DE AVANCE'!$J$115</f>
        <v>778326.78</v>
      </c>
    </row>
    <row r="21" spans="1:11" ht="20.100000000000001" customHeight="1" x14ac:dyDescent="0.2">
      <c r="A21" s="683" t="s">
        <v>409</v>
      </c>
      <c r="B21" s="683"/>
      <c r="C21" s="683"/>
      <c r="D21" s="683"/>
      <c r="E21" s="431">
        <f>LOOKUP('DATOS BÁSICOS DE LA OBRA'!$B$1,'DEVOLUCIÓN DEL ANTICIPO'!$A$7:$A$29,'DEVOLUCIÓN DEL ANTICIPO'!$F$7:$F$29)</f>
        <v>149303.48000000001</v>
      </c>
      <c r="F21" s="432">
        <f>ROUND(E21/$K$17,4)</f>
        <v>1.4E-3</v>
      </c>
      <c r="G21" s="429" t="s">
        <v>76</v>
      </c>
      <c r="H21" s="450" t="s">
        <v>402</v>
      </c>
      <c r="I21" s="450"/>
      <c r="J21" s="450"/>
      <c r="K21" s="445">
        <f>'PLANILLA DE AVANCE'!$H$115</f>
        <v>746517.42</v>
      </c>
    </row>
    <row r="22" spans="1:11" ht="20.100000000000001" customHeight="1" x14ac:dyDescent="0.2">
      <c r="A22" s="683" t="s">
        <v>371</v>
      </c>
      <c r="B22" s="683"/>
      <c r="C22" s="683"/>
      <c r="D22" s="683"/>
      <c r="E22" s="431">
        <f>LOOKUP('DATOS BÁSICOS DE LA OBRA'!$B$1,'DEVOLUCIÓN DEL ANTICIPO'!$A$7:$A$29,'DEVOLUCIÓN DEL ANTICIPO'!$L$7:$L$29)</f>
        <v>21374599.09</v>
      </c>
      <c r="F22" s="432">
        <f>ROUND(E22/$K$17,4)</f>
        <v>0.19719999999999999</v>
      </c>
      <c r="G22" s="429" t="s">
        <v>77</v>
      </c>
      <c r="H22" s="450" t="s">
        <v>444</v>
      </c>
      <c r="I22" s="450"/>
      <c r="J22" s="450"/>
      <c r="K22" s="445"/>
    </row>
    <row r="23" spans="1:11" ht="20.100000000000001" customHeight="1" x14ac:dyDescent="0.2">
      <c r="A23" s="622" t="s">
        <v>439</v>
      </c>
      <c r="B23" s="623"/>
      <c r="C23" s="623"/>
      <c r="D23" s="623"/>
      <c r="E23" s="623"/>
      <c r="F23" s="623"/>
      <c r="G23" s="429" t="s">
        <v>78</v>
      </c>
      <c r="H23" s="444" t="s">
        <v>403</v>
      </c>
      <c r="I23" s="450"/>
      <c r="J23" s="450"/>
      <c r="K23" s="445"/>
    </row>
    <row r="24" spans="1:11" ht="20.100000000000001" customHeight="1" x14ac:dyDescent="0.2">
      <c r="A24" s="683" t="s">
        <v>440</v>
      </c>
      <c r="B24" s="683"/>
      <c r="C24" s="683"/>
      <c r="D24" s="683"/>
      <c r="E24" s="431">
        <f>LOOKUP('DATOS BÁSICOS DE LA OBRA'!$B$1,'RETENCIÓN DEL 7%'!$A$7:$A$29,'RETENCIÓN DEL 7%'!$J$7:$J$29)</f>
        <v>106739.09</v>
      </c>
      <c r="F24" s="932">
        <f>E24/$K$17</f>
        <v>9.846975765798573E-4</v>
      </c>
      <c r="G24" s="429" t="s">
        <v>79</v>
      </c>
      <c r="H24" s="450" t="s">
        <v>406</v>
      </c>
      <c r="I24" s="450"/>
      <c r="J24" s="450"/>
      <c r="K24" s="445">
        <f>$E$20</f>
        <v>155665.35999999999</v>
      </c>
    </row>
    <row r="25" spans="1:11" ht="20.100000000000001" customHeight="1" x14ac:dyDescent="0.2">
      <c r="A25" s="683" t="s">
        <v>441</v>
      </c>
      <c r="B25" s="683"/>
      <c r="C25" s="683"/>
      <c r="D25" s="683"/>
      <c r="E25" s="431">
        <f>LOOKUP('DATOS BÁSICOS DE LA OBRA'!$B$1,'RETENCIÓN DEL 7%'!$A$7:$A$29,'RETENCIÓN DEL 7%'!$H$7:$H$29)</f>
        <v>54482.87</v>
      </c>
      <c r="F25" s="932">
        <f>E25/$K$17</f>
        <v>5.026195188109194E-4</v>
      </c>
      <c r="G25" s="429" t="s">
        <v>80</v>
      </c>
      <c r="H25" s="451" t="s">
        <v>445</v>
      </c>
      <c r="I25" s="451"/>
      <c r="J25" s="451"/>
      <c r="K25" s="445">
        <f>$E$25</f>
        <v>54482.87</v>
      </c>
    </row>
    <row r="26" spans="1:11" ht="20.100000000000001" customHeight="1" x14ac:dyDescent="0.2">
      <c r="A26" s="683" t="s">
        <v>442</v>
      </c>
      <c r="B26" s="683"/>
      <c r="C26" s="683"/>
      <c r="D26" s="683"/>
      <c r="E26" s="431">
        <f>LOOKUP('DATOS BÁSICOS DE LA OBRA'!$B$1,'RETENCIÓN DEL 7%'!$A$7:$A$29,'RETENCIÓN DEL 7%'!$F$7:$F$29)</f>
        <v>52256.22</v>
      </c>
      <c r="F26" s="932">
        <f>E26/$K$17</f>
        <v>4.82078057768938E-4</v>
      </c>
      <c r="G26" s="429"/>
      <c r="H26" s="450"/>
      <c r="I26" s="450"/>
      <c r="J26" s="450"/>
      <c r="K26" s="445"/>
    </row>
    <row r="27" spans="1:11" ht="20.100000000000001" customHeight="1" x14ac:dyDescent="0.2">
      <c r="A27" s="622" t="s">
        <v>443</v>
      </c>
      <c r="B27" s="623"/>
      <c r="C27" s="623"/>
      <c r="D27" s="623"/>
      <c r="E27" s="623"/>
      <c r="F27" s="624"/>
      <c r="G27" s="429"/>
      <c r="H27" s="451"/>
      <c r="I27" s="451"/>
      <c r="J27" s="451"/>
      <c r="K27" s="445"/>
    </row>
    <row r="28" spans="1:11" ht="20.100000000000001" customHeight="1" x14ac:dyDescent="0.2">
      <c r="A28" s="650" t="s">
        <v>130</v>
      </c>
      <c r="B28" s="651"/>
      <c r="C28" s="433"/>
      <c r="D28" s="434" t="s">
        <v>192</v>
      </c>
      <c r="E28" s="435"/>
      <c r="F28" s="122">
        <f>K19/$K$17</f>
        <v>1.4067108764013739E-2</v>
      </c>
      <c r="G28" s="446"/>
      <c r="H28" s="447"/>
      <c r="I28" s="447"/>
      <c r="J28" s="448"/>
      <c r="K28" s="449"/>
    </row>
    <row r="29" spans="1:11" ht="20.100000000000001" customHeight="1" x14ac:dyDescent="0.2">
      <c r="A29" s="652"/>
      <c r="B29" s="653"/>
      <c r="C29" s="436"/>
      <c r="D29" s="437" t="s">
        <v>119</v>
      </c>
      <c r="E29" s="438"/>
      <c r="F29" s="123">
        <f>K20/$K$17</f>
        <v>7.1802794463884205E-3</v>
      </c>
      <c r="G29" s="671" t="s">
        <v>385</v>
      </c>
      <c r="H29" s="672"/>
      <c r="I29" s="672"/>
      <c r="J29" s="673"/>
      <c r="K29" s="677">
        <f>ROUND(K20+K22-SUM(K23:K28),2)</f>
        <v>568178.55000000005</v>
      </c>
    </row>
    <row r="30" spans="1:11" ht="20.100000000000001" customHeight="1" x14ac:dyDescent="0.2">
      <c r="A30" s="654"/>
      <c r="B30" s="655"/>
      <c r="C30" s="439"/>
      <c r="D30" s="440" t="s">
        <v>191</v>
      </c>
      <c r="E30" s="441"/>
      <c r="F30" s="124">
        <f>K21/$K$17</f>
        <v>6.8868293176253198E-3</v>
      </c>
      <c r="G30" s="674"/>
      <c r="H30" s="675"/>
      <c r="I30" s="675"/>
      <c r="J30" s="676"/>
      <c r="K30" s="678"/>
    </row>
    <row r="31" spans="1:11" ht="20.100000000000001" customHeight="1" x14ac:dyDescent="0.2">
      <c r="A31" s="656" t="s">
        <v>131</v>
      </c>
      <c r="B31" s="657"/>
      <c r="C31" s="433"/>
      <c r="D31" s="434" t="s">
        <v>192</v>
      </c>
      <c r="E31" s="435"/>
      <c r="F31" s="122">
        <f>+F32+F33</f>
        <v>0.21026898943463115</v>
      </c>
      <c r="G31" s="662" t="s">
        <v>494</v>
      </c>
      <c r="H31" s="663"/>
      <c r="I31" s="663"/>
      <c r="J31" s="663"/>
      <c r="K31" s="664"/>
    </row>
    <row r="32" spans="1:11" ht="20.100000000000001" customHeight="1" x14ac:dyDescent="0.2">
      <c r="A32" s="658"/>
      <c r="B32" s="659"/>
      <c r="C32" s="436"/>
      <c r="D32" s="437" t="s">
        <v>119</v>
      </c>
      <c r="E32" s="438"/>
      <c r="F32" s="123">
        <f>(K20-E20-E25)/$K$13</f>
        <v>5.2416040013987131E-3</v>
      </c>
      <c r="G32" s="665"/>
      <c r="H32" s="666"/>
      <c r="I32" s="666"/>
      <c r="J32" s="666"/>
      <c r="K32" s="667"/>
    </row>
    <row r="33" spans="1:11" ht="20.100000000000001" customHeight="1" x14ac:dyDescent="0.2">
      <c r="A33" s="660"/>
      <c r="B33" s="661"/>
      <c r="C33" s="439"/>
      <c r="D33" s="440" t="s">
        <v>191</v>
      </c>
      <c r="E33" s="441"/>
      <c r="F33" s="421">
        <f>0.2+(K21-E21-E26)/$K$13</f>
        <v>0.20502738543323243</v>
      </c>
      <c r="G33" s="668"/>
      <c r="H33" s="669"/>
      <c r="I33" s="669"/>
      <c r="J33" s="669"/>
      <c r="K33" s="670"/>
    </row>
    <row r="34" spans="1:11" ht="20.100000000000001" customHeight="1" x14ac:dyDescent="0.2">
      <c r="A34" s="679" t="s">
        <v>124</v>
      </c>
      <c r="B34" s="644" t="s">
        <v>120</v>
      </c>
      <c r="C34" s="645"/>
      <c r="D34" s="646"/>
      <c r="E34" s="87" t="s">
        <v>81</v>
      </c>
      <c r="F34" s="644" t="s">
        <v>488</v>
      </c>
      <c r="G34" s="645"/>
      <c r="H34" s="646"/>
      <c r="I34" s="648" t="s">
        <v>420</v>
      </c>
      <c r="J34" s="649"/>
      <c r="K34" s="87" t="s">
        <v>122</v>
      </c>
    </row>
    <row r="35" spans="1:11" ht="30" customHeight="1" x14ac:dyDescent="0.2">
      <c r="A35" s="680"/>
      <c r="B35" s="647" t="str">
        <f>'DATOS BÁSICOS DE LA OBRA'!C21</f>
        <v>EMPRESA ESTRATEGICA BOLIVIANA DE CONSTRUCCION Y CONSERVACION DE INFRAESTRUCTURA CIVIL</v>
      </c>
      <c r="C35" s="616"/>
      <c r="D35" s="617"/>
      <c r="E35" s="125">
        <v>193208025</v>
      </c>
      <c r="F35" s="647" t="s">
        <v>121</v>
      </c>
      <c r="G35" s="616"/>
      <c r="H35" s="617"/>
      <c r="I35" s="681" t="s">
        <v>438</v>
      </c>
      <c r="J35" s="682"/>
      <c r="K35" s="126" t="s">
        <v>123</v>
      </c>
    </row>
    <row r="36" spans="1:11" ht="90" customHeight="1" x14ac:dyDescent="0.2">
      <c r="A36" s="641" t="s">
        <v>34</v>
      </c>
      <c r="B36" s="643"/>
      <c r="C36" s="641" t="s">
        <v>35</v>
      </c>
      <c r="D36" s="642"/>
      <c r="E36" s="643"/>
      <c r="F36" s="641" t="s">
        <v>132</v>
      </c>
      <c r="G36" s="642"/>
      <c r="H36" s="643"/>
      <c r="I36" s="641" t="s">
        <v>36</v>
      </c>
      <c r="J36" s="642"/>
      <c r="K36" s="643"/>
    </row>
    <row r="37" spans="1:11" ht="90" customHeight="1" x14ac:dyDescent="0.2">
      <c r="A37" s="88"/>
      <c r="B37" s="89"/>
      <c r="C37" s="88"/>
      <c r="D37" s="90"/>
      <c r="E37" s="89"/>
      <c r="F37" s="88"/>
      <c r="G37" s="90"/>
      <c r="H37" s="89"/>
      <c r="I37" s="88"/>
      <c r="J37" s="90"/>
      <c r="K37" s="89"/>
    </row>
    <row r="38" spans="1:11" ht="15" customHeight="1" x14ac:dyDescent="0.2">
      <c r="A38" s="614" t="str">
        <f>'DATOS BÁSICOS DE LA OBRA'!D21</f>
        <v>ING. MAURICIO BEDOYA</v>
      </c>
      <c r="B38" s="615"/>
      <c r="C38" s="614" t="str">
        <f>'DATOS BÁSICOS DE LA OBRA'!D22</f>
        <v>ING. HERLAN RENÉ RAMOS ESTRADA</v>
      </c>
      <c r="D38" s="640"/>
      <c r="E38" s="615"/>
      <c r="F38" s="614" t="str">
        <f>'DATOS BÁSICOS DE LA OBRA'!D23</f>
        <v>ING. FRANZ REYNALDO SALAZAR MARTINEZ</v>
      </c>
      <c r="G38" s="640"/>
      <c r="H38" s="615"/>
      <c r="I38" s="614" t="str">
        <f>'DATOS BÁSICOS DE LA OBRA'!D24</f>
        <v>ING. MARCO ANTONIO ORTIZ TAPIA</v>
      </c>
      <c r="J38" s="640"/>
      <c r="K38" s="615"/>
    </row>
    <row r="39" spans="1:11" ht="15" customHeight="1" x14ac:dyDescent="0.2">
      <c r="A39" s="612" t="str">
        <f>'DATOS BÁSICOS DE LA OBRA'!E21</f>
        <v>SUPERINTENDENTE DE OBRA</v>
      </c>
      <c r="B39" s="613"/>
      <c r="C39" s="612" t="str">
        <f>'DATOS BÁSICOS DE LA OBRA'!E22</f>
        <v>SUPERVISOR DE OBRA</v>
      </c>
      <c r="D39" s="633"/>
      <c r="E39" s="613"/>
      <c r="F39" s="612" t="str">
        <f>'DATOS BÁSICOS DE LA OBRA'!E23</f>
        <v>FISCAL DE OBRA</v>
      </c>
      <c r="G39" s="633"/>
      <c r="H39" s="613"/>
      <c r="I39" s="612" t="str">
        <f>'DATOS BÁSICOS DE LA OBRA'!E24</f>
        <v>GERENTE REGIONAL (A.B.C.)</v>
      </c>
      <c r="J39" s="633"/>
      <c r="K39" s="613"/>
    </row>
    <row r="40" spans="1:11" ht="30" customHeight="1" x14ac:dyDescent="0.2">
      <c r="A40" s="637" t="str">
        <f>'DATOS BÁSICOS DE LA OBRA'!C21</f>
        <v>EMPRESA ESTRATEGICA BOLIVIANA DE CONSTRUCCION Y CONSERVACION DE INFRAESTRUCTURA CIVIL</v>
      </c>
      <c r="B40" s="638"/>
      <c r="C40" s="637" t="str">
        <f>'DATOS BÁSICOS DE LA OBRA'!C22</f>
        <v>ADMINISTRADORA BOLIVIANA DE CARRETERAS (A.B.C.); REGIONAL DE TARIJA</v>
      </c>
      <c r="D40" s="639"/>
      <c r="E40" s="638"/>
      <c r="F40" s="637" t="str">
        <f>'DATOS BÁSICOS DE LA OBRA'!C23</f>
        <v>ADMINISTRADORA BOLIVIANA DE CARRETERAS (A.B.C.); REGIONAL DE TARIJA</v>
      </c>
      <c r="G40" s="639"/>
      <c r="H40" s="638"/>
      <c r="I40" s="637" t="str">
        <f>'DATOS BÁSICOS DE LA OBRA'!C24</f>
        <v>ADMINISTRADORA BOLIVIANA DE CARRETERAS (A.B.C.); REGIONAL DE TARIJA</v>
      </c>
      <c r="J40" s="639"/>
      <c r="K40" s="638"/>
    </row>
    <row r="41" spans="1:11" ht="15" customHeight="1" x14ac:dyDescent="0.2">
      <c r="A41" s="92"/>
      <c r="B41" s="93"/>
      <c r="C41" s="92"/>
      <c r="D41" s="91"/>
      <c r="E41" s="84"/>
      <c r="F41" s="82"/>
      <c r="G41" s="83"/>
      <c r="H41" s="94"/>
      <c r="I41" s="82"/>
      <c r="J41" s="93"/>
      <c r="K41" s="94"/>
    </row>
    <row r="42" spans="1:11" ht="15" customHeight="1" x14ac:dyDescent="0.2">
      <c r="A42" s="634" t="s">
        <v>27</v>
      </c>
      <c r="B42" s="635"/>
      <c r="C42" s="634" t="s">
        <v>27</v>
      </c>
      <c r="D42" s="636"/>
      <c r="E42" s="635"/>
      <c r="F42" s="634" t="s">
        <v>27</v>
      </c>
      <c r="G42" s="636"/>
      <c r="H42" s="635"/>
      <c r="I42" s="634" t="s">
        <v>27</v>
      </c>
      <c r="J42" s="636"/>
      <c r="K42" s="635"/>
    </row>
    <row r="43" spans="1:11" ht="15" customHeight="1" x14ac:dyDescent="0.2">
      <c r="A43" s="95"/>
      <c r="B43" s="96"/>
      <c r="C43" s="95"/>
      <c r="D43" s="97"/>
      <c r="E43" s="98"/>
      <c r="F43" s="99"/>
      <c r="G43" s="100"/>
      <c r="H43" s="101"/>
      <c r="I43" s="99"/>
      <c r="J43" s="97"/>
      <c r="K43" s="101"/>
    </row>
  </sheetData>
  <mergeCells count="72">
    <mergeCell ref="C13:F13"/>
    <mergeCell ref="C15:F15"/>
    <mergeCell ref="A24:D24"/>
    <mergeCell ref="A25:D25"/>
    <mergeCell ref="A26:D26"/>
    <mergeCell ref="A19:D19"/>
    <mergeCell ref="A20:D20"/>
    <mergeCell ref="A21:D21"/>
    <mergeCell ref="A22:D22"/>
    <mergeCell ref="A23:F23"/>
    <mergeCell ref="H7:H8"/>
    <mergeCell ref="I7:K8"/>
    <mergeCell ref="H5:H6"/>
    <mergeCell ref="C5:F5"/>
    <mergeCell ref="C6:F6"/>
    <mergeCell ref="C7:F7"/>
    <mergeCell ref="C8:F8"/>
    <mergeCell ref="A36:B36"/>
    <mergeCell ref="F34:H34"/>
    <mergeCell ref="F35:H35"/>
    <mergeCell ref="I34:J34"/>
    <mergeCell ref="A17:F17"/>
    <mergeCell ref="A18:D18"/>
    <mergeCell ref="A28:B30"/>
    <mergeCell ref="A31:B33"/>
    <mergeCell ref="G31:K33"/>
    <mergeCell ref="G29:J30"/>
    <mergeCell ref="K29:K30"/>
    <mergeCell ref="A34:A35"/>
    <mergeCell ref="I35:J35"/>
    <mergeCell ref="B34:D34"/>
    <mergeCell ref="B35:D35"/>
    <mergeCell ref="A27:F27"/>
    <mergeCell ref="C38:E38"/>
    <mergeCell ref="C39:E39"/>
    <mergeCell ref="I36:K36"/>
    <mergeCell ref="F38:H38"/>
    <mergeCell ref="I38:K38"/>
    <mergeCell ref="C36:E36"/>
    <mergeCell ref="F36:H36"/>
    <mergeCell ref="A42:B42"/>
    <mergeCell ref="F42:H42"/>
    <mergeCell ref="I42:K42"/>
    <mergeCell ref="C42:E42"/>
    <mergeCell ref="A40:B40"/>
    <mergeCell ref="C40:E40"/>
    <mergeCell ref="F40:H40"/>
    <mergeCell ref="I40:K40"/>
    <mergeCell ref="A39:B39"/>
    <mergeCell ref="A38:B38"/>
    <mergeCell ref="A2:B2"/>
    <mergeCell ref="D2:H2"/>
    <mergeCell ref="C14:F14"/>
    <mergeCell ref="C9:F9"/>
    <mergeCell ref="C10:F10"/>
    <mergeCell ref="C11:F11"/>
    <mergeCell ref="C12:F12"/>
    <mergeCell ref="G11:K11"/>
    <mergeCell ref="G12:J12"/>
    <mergeCell ref="H9:H10"/>
    <mergeCell ref="I9:K10"/>
    <mergeCell ref="I5:K6"/>
    <mergeCell ref="F39:H39"/>
    <mergeCell ref="I39:K39"/>
    <mergeCell ref="C1:H1"/>
    <mergeCell ref="I2:K2"/>
    <mergeCell ref="I3:I4"/>
    <mergeCell ref="J3:J4"/>
    <mergeCell ref="K3:K4"/>
    <mergeCell ref="H3:H4"/>
    <mergeCell ref="C3:F3"/>
    <mergeCell ref="C4:F4"/>
  </mergeCells>
  <conditionalFormatting sqref="K18">
    <cfRule type="expression" dxfId="579" priority="4">
      <formula>$K18=0</formula>
    </cfRule>
  </conditionalFormatting>
  <conditionalFormatting sqref="E19:E22">
    <cfRule type="expression" dxfId="578" priority="12">
      <formula>E19=0</formula>
    </cfRule>
  </conditionalFormatting>
  <conditionalFormatting sqref="E24:E26">
    <cfRule type="expression" dxfId="577" priority="11">
      <formula>E24=0</formula>
    </cfRule>
  </conditionalFormatting>
  <conditionalFormatting sqref="K13 K26 K16 K19:K21">
    <cfRule type="expression" dxfId="576" priority="10">
      <formula>$K13=0</formula>
    </cfRule>
  </conditionalFormatting>
  <conditionalFormatting sqref="K27">
    <cfRule type="expression" dxfId="575" priority="9">
      <formula>$K27=0</formula>
    </cfRule>
  </conditionalFormatting>
  <conditionalFormatting sqref="K20">
    <cfRule type="expression" dxfId="574" priority="8">
      <formula>$K20=0</formula>
    </cfRule>
  </conditionalFormatting>
  <conditionalFormatting sqref="K21">
    <cfRule type="expression" dxfId="573" priority="7">
      <formula>$K21=0</formula>
    </cfRule>
  </conditionalFormatting>
  <conditionalFormatting sqref="K22">
    <cfRule type="expression" dxfId="572" priority="6">
      <formula>$K22=0</formula>
    </cfRule>
  </conditionalFormatting>
  <conditionalFormatting sqref="K23">
    <cfRule type="expression" dxfId="571" priority="5">
      <formula>$K23=0</formula>
    </cfRule>
  </conditionalFormatting>
  <conditionalFormatting sqref="K17">
    <cfRule type="expression" dxfId="570" priority="1">
      <formula>$K17=0</formula>
    </cfRule>
  </conditionalFormatting>
  <conditionalFormatting sqref="K24">
    <cfRule type="expression" dxfId="569" priority="3">
      <formula>$K24=0</formula>
    </cfRule>
  </conditionalFormatting>
  <conditionalFormatting sqref="K25">
    <cfRule type="expression" dxfId="568" priority="2">
      <formula>$K25=0</formula>
    </cfRule>
  </conditionalFormatting>
  <printOptions horizontalCentered="1"/>
  <pageMargins left="0.19685039370078741" right="0.19685039370078741" top="0.39370078740157483" bottom="0.19685039370078741" header="0.19685039370078741" footer="0.19685039370078741"/>
  <pageSetup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zoomScale="80" zoomScaleNormal="80" workbookViewId="0">
      <pane xSplit="3" ySplit="5" topLeftCell="D6" activePane="bottomRight" state="frozen"/>
      <selection activeCell="J105" sqref="J105"/>
      <selection pane="topRight" activeCell="J105" sqref="J105"/>
      <selection pane="bottomLeft" activeCell="J105" sqref="J105"/>
      <selection pane="bottomRight" activeCell="G8" sqref="G8"/>
    </sheetView>
  </sheetViews>
  <sheetFormatPr baseColWidth="10" defaultColWidth="11.5" defaultRowHeight="15" customHeight="1" x14ac:dyDescent="0.2"/>
  <cols>
    <col min="1" max="1" width="5.83203125" style="171" customWidth="1"/>
    <col min="2" max="2" width="50.83203125" style="129" customWidth="1"/>
    <col min="3" max="3" width="5.83203125" style="129" customWidth="1"/>
    <col min="4" max="5" width="15.83203125" style="129" customWidth="1"/>
    <col min="6" max="6" width="20.83203125" style="129" customWidth="1"/>
    <col min="7" max="7" width="15.83203125" style="129" customWidth="1"/>
    <col min="8" max="8" width="20.83203125" style="129" customWidth="1"/>
    <col min="9" max="9" width="15.83203125" style="129" customWidth="1"/>
    <col min="10" max="10" width="20.83203125" style="129" customWidth="1"/>
    <col min="11" max="11" width="15.83203125" style="129" customWidth="1"/>
    <col min="12" max="12" width="20.83203125" style="129" customWidth="1"/>
    <col min="13" max="13" width="15.83203125" style="129" customWidth="1"/>
    <col min="14" max="14" width="20.83203125" style="129" customWidth="1"/>
    <col min="15" max="17" width="10.83203125" style="129" customWidth="1"/>
    <col min="18" max="19" width="11.5" style="129"/>
    <col min="20" max="20" width="12.6640625" style="129" bestFit="1" customWidth="1"/>
    <col min="21" max="16384" width="11.5" style="129"/>
  </cols>
  <sheetData>
    <row r="1" spans="1:20" ht="90" customHeight="1" x14ac:dyDescent="0.2">
      <c r="A1" s="220"/>
      <c r="B1" s="221"/>
      <c r="C1" s="222"/>
      <c r="D1" s="690">
        <f>'DATOS BÁSICOS DE LA OBRA'!B1</f>
        <v>3</v>
      </c>
      <c r="E1" s="691"/>
      <c r="F1" s="691"/>
      <c r="G1" s="691"/>
      <c r="H1" s="691"/>
      <c r="I1" s="691"/>
      <c r="J1" s="691"/>
      <c r="K1" s="691"/>
      <c r="L1" s="692"/>
      <c r="M1" s="220"/>
      <c r="N1" s="221"/>
      <c r="O1" s="221"/>
      <c r="P1" s="221"/>
      <c r="Q1" s="222"/>
    </row>
    <row r="2" spans="1:20" ht="30" customHeight="1" x14ac:dyDescent="0.2">
      <c r="A2" s="696" t="str">
        <f>'DATOS BÁSICOS DE LA OBRA'!C7</f>
        <v>ADMINISTRADORA BOLIVIANA DE CARRETERAS (A.B.C.)</v>
      </c>
      <c r="B2" s="697"/>
      <c r="C2" s="698"/>
      <c r="D2" s="693"/>
      <c r="E2" s="694"/>
      <c r="F2" s="694"/>
      <c r="G2" s="694"/>
      <c r="H2" s="694"/>
      <c r="I2" s="694"/>
      <c r="J2" s="694"/>
      <c r="K2" s="694"/>
      <c r="L2" s="695"/>
      <c r="M2" s="696" t="str">
        <f>'DATOS BÁSICOS DE LA OBRA'!C21</f>
        <v>EMPRESA ESTRATEGICA BOLIVIANA DE CONSTRUCCION Y CONSERVACION DE INFRAESTRUCTURA CIVIL</v>
      </c>
      <c r="N2" s="697"/>
      <c r="O2" s="697"/>
      <c r="P2" s="697"/>
      <c r="Q2" s="698"/>
    </row>
    <row r="3" spans="1:20" ht="30" customHeight="1" x14ac:dyDescent="0.2">
      <c r="A3" s="700" t="str">
        <f>'DATOS BÁSICOS DE LA OBRA'!A2</f>
        <v>PERIODO DE CERTIFICACION</v>
      </c>
      <c r="B3" s="701"/>
      <c r="C3" s="701"/>
      <c r="D3" s="699">
        <f>'DATOS BÁSICOS DE LA OBRA'!B2</f>
        <v>44136</v>
      </c>
      <c r="E3" s="699"/>
      <c r="F3" s="702">
        <f>'DATOS BÁSICOS DE LA OBRA'!C2</f>
        <v>44165</v>
      </c>
      <c r="G3" s="703"/>
      <c r="H3" s="334" t="str">
        <f>'DATOS BÁSICOS DE LA OBRA'!A3</f>
        <v>PROYECTO</v>
      </c>
      <c r="I3" s="688" t="str">
        <f>'DATOS BÁSICOS DE LA OBRA'!B3</f>
        <v>CONSTRUCCION Y REHABILITACION TRAMO CARRETERO VILLA MONTES - LA VERTIENTE - PALO MARCADO</v>
      </c>
      <c r="J3" s="688"/>
      <c r="K3" s="688"/>
      <c r="L3" s="688"/>
      <c r="M3" s="688"/>
      <c r="N3" s="688"/>
      <c r="O3" s="688"/>
      <c r="P3" s="688"/>
      <c r="Q3" s="689"/>
    </row>
    <row r="4" spans="1:20" ht="30" customHeight="1" x14ac:dyDescent="0.2">
      <c r="A4" s="704" t="s">
        <v>25</v>
      </c>
      <c r="B4" s="705" t="s">
        <v>118</v>
      </c>
      <c r="C4" s="705" t="s">
        <v>193</v>
      </c>
      <c r="D4" s="705" t="s">
        <v>194</v>
      </c>
      <c r="E4" s="705"/>
      <c r="F4" s="705"/>
      <c r="G4" s="705" t="s">
        <v>3</v>
      </c>
      <c r="H4" s="705"/>
      <c r="I4" s="705" t="s">
        <v>1</v>
      </c>
      <c r="J4" s="705"/>
      <c r="K4" s="705" t="s">
        <v>6</v>
      </c>
      <c r="L4" s="705"/>
      <c r="M4" s="705" t="s">
        <v>393</v>
      </c>
      <c r="N4" s="705"/>
      <c r="O4" s="705" t="s">
        <v>43</v>
      </c>
      <c r="P4" s="705"/>
      <c r="Q4" s="705"/>
    </row>
    <row r="5" spans="1:20" ht="30" customHeight="1" x14ac:dyDescent="0.2">
      <c r="A5" s="704"/>
      <c r="B5" s="705"/>
      <c r="C5" s="705"/>
      <c r="D5" s="514" t="s">
        <v>20</v>
      </c>
      <c r="E5" s="514" t="s">
        <v>69</v>
      </c>
      <c r="F5" s="514" t="s">
        <v>68</v>
      </c>
      <c r="G5" s="514" t="s">
        <v>20</v>
      </c>
      <c r="H5" s="514" t="s">
        <v>68</v>
      </c>
      <c r="I5" s="514" t="s">
        <v>20</v>
      </c>
      <c r="J5" s="514" t="s">
        <v>68</v>
      </c>
      <c r="K5" s="514" t="s">
        <v>20</v>
      </c>
      <c r="L5" s="514" t="s">
        <v>68</v>
      </c>
      <c r="M5" s="514" t="s">
        <v>20</v>
      </c>
      <c r="N5" s="514" t="s">
        <v>68</v>
      </c>
      <c r="O5" s="514" t="s">
        <v>1</v>
      </c>
      <c r="P5" s="514" t="s">
        <v>21</v>
      </c>
      <c r="Q5" s="514" t="s">
        <v>433</v>
      </c>
    </row>
    <row r="6" spans="1:20" s="73" customFormat="1" ht="30" customHeight="1" x14ac:dyDescent="0.2">
      <c r="A6" s="519" t="s">
        <v>135</v>
      </c>
      <c r="B6" s="684" t="s">
        <v>37</v>
      </c>
      <c r="C6" s="684"/>
      <c r="D6" s="684"/>
      <c r="E6" s="684"/>
      <c r="F6" s="684"/>
      <c r="G6" s="684"/>
      <c r="H6" s="684"/>
      <c r="I6" s="684"/>
      <c r="J6" s="684"/>
      <c r="K6" s="684"/>
      <c r="L6" s="684"/>
      <c r="M6" s="684"/>
      <c r="N6" s="684"/>
      <c r="O6" s="684"/>
      <c r="P6" s="684"/>
      <c r="Q6" s="684"/>
    </row>
    <row r="7" spans="1:20" ht="5.0999999999999996" customHeight="1" x14ac:dyDescent="0.2">
      <c r="A7" s="173"/>
      <c r="B7" s="150"/>
      <c r="C7" s="174"/>
      <c r="D7" s="131"/>
      <c r="E7" s="132"/>
      <c r="F7" s="133"/>
      <c r="G7" s="134"/>
      <c r="H7" s="149"/>
      <c r="I7" s="136"/>
      <c r="J7" s="133"/>
      <c r="K7" s="136"/>
      <c r="L7" s="133"/>
      <c r="M7" s="137"/>
      <c r="N7" s="133"/>
      <c r="O7" s="138"/>
      <c r="P7" s="138"/>
      <c r="Q7" s="134"/>
    </row>
    <row r="8" spans="1:20" ht="30" customHeight="1" x14ac:dyDescent="0.2">
      <c r="A8" s="173">
        <v>1</v>
      </c>
      <c r="B8" s="130" t="s">
        <v>195</v>
      </c>
      <c r="C8" s="174" t="s">
        <v>196</v>
      </c>
      <c r="D8" s="492">
        <v>94.18</v>
      </c>
      <c r="E8" s="493">
        <v>5442.14</v>
      </c>
      <c r="F8" s="494">
        <f t="shared" ref="F8" si="0">ROUND(D8*E8,2)</f>
        <v>512540.75</v>
      </c>
      <c r="G8" s="134">
        <v>19.63</v>
      </c>
      <c r="H8" s="185">
        <f>ROUND($E8*G8,2)+5.03</f>
        <v>106834.24000000001</v>
      </c>
      <c r="I8" s="136">
        <f>ROUND(MAX('1.1. RESUMEN'!$F$8:$F$44)-MAX('1.1. RESUMEN'!$D$8:$D$44),2)</f>
        <v>15</v>
      </c>
      <c r="J8" s="185">
        <f t="shared" ref="J8" si="1">ROUND($E8*I8,2)</f>
        <v>81632.100000000006</v>
      </c>
      <c r="K8" s="136">
        <f>ROUND(G8+I8,2)</f>
        <v>34.630000000000003</v>
      </c>
      <c r="L8" s="185">
        <f>ROUND($E8*K8,2)+5.03</f>
        <v>188466.34</v>
      </c>
      <c r="M8" s="137">
        <f>ROUND(D8-K8,2)</f>
        <v>59.55</v>
      </c>
      <c r="N8" s="185">
        <f>ROUND($E8*M8,2)-5.03</f>
        <v>324074.40999999997</v>
      </c>
      <c r="O8" s="138">
        <f t="shared" ref="O8" si="2">ROUND(J8/$F8,4)</f>
        <v>0.1593</v>
      </c>
      <c r="P8" s="138">
        <f>ROUND(L8/$F8,4)</f>
        <v>0.36770000000000003</v>
      </c>
      <c r="Q8" s="138">
        <f>ROUND((1-P8),4)</f>
        <v>0.63229999999999997</v>
      </c>
      <c r="R8" s="73"/>
    </row>
    <row r="9" spans="1:20" ht="5.0999999999999996" customHeight="1" x14ac:dyDescent="0.2">
      <c r="A9" s="173"/>
      <c r="B9" s="150"/>
      <c r="C9" s="174"/>
      <c r="D9" s="131"/>
      <c r="E9" s="132"/>
      <c r="F9" s="133"/>
      <c r="G9" s="134"/>
      <c r="H9" s="149"/>
      <c r="I9" s="136"/>
      <c r="J9" s="133"/>
      <c r="K9" s="136"/>
      <c r="L9" s="133"/>
      <c r="M9" s="137"/>
      <c r="N9" s="133"/>
      <c r="O9" s="138"/>
      <c r="P9" s="138"/>
      <c r="Q9" s="134"/>
    </row>
    <row r="10" spans="1:20" ht="30" customHeight="1" x14ac:dyDescent="0.2">
      <c r="A10" s="685" t="s">
        <v>495</v>
      </c>
      <c r="B10" s="686"/>
      <c r="C10" s="687"/>
      <c r="D10" s="511">
        <f>ROUND(F10/$F$115,4)</f>
        <v>4.7000000000000002E-3</v>
      </c>
      <c r="E10" s="134"/>
      <c r="F10" s="515">
        <f>ROUND(SUM(F7:F9),2)</f>
        <v>512540.75</v>
      </c>
      <c r="G10" s="146"/>
      <c r="H10" s="186">
        <f>ROUND(SUM(H7:H9),2)</f>
        <v>106834.24000000001</v>
      </c>
      <c r="I10" s="146"/>
      <c r="J10" s="186">
        <f>ROUND(SUM(J7:J9),2)</f>
        <v>81632.100000000006</v>
      </c>
      <c r="K10" s="146"/>
      <c r="L10" s="186">
        <f>ROUND(SUM(L7:L9),2)</f>
        <v>188466.34</v>
      </c>
      <c r="M10" s="147"/>
      <c r="N10" s="186">
        <f>ROUND(SUM(N7:N9),2)</f>
        <v>324074.40999999997</v>
      </c>
      <c r="O10" s="148"/>
      <c r="P10" s="148"/>
      <c r="Q10" s="134"/>
    </row>
    <row r="11" spans="1:20" s="73" customFormat="1" ht="30" customHeight="1" x14ac:dyDescent="0.2">
      <c r="A11" s="519" t="s">
        <v>60</v>
      </c>
      <c r="B11" s="684" t="s">
        <v>197</v>
      </c>
      <c r="C11" s="684"/>
      <c r="D11" s="684"/>
      <c r="E11" s="684"/>
      <c r="F11" s="684"/>
      <c r="G11" s="684"/>
      <c r="H11" s="684"/>
      <c r="I11" s="684"/>
      <c r="J11" s="684"/>
      <c r="K11" s="684"/>
      <c r="L11" s="684"/>
      <c r="M11" s="684"/>
      <c r="N11" s="684"/>
      <c r="O11" s="684"/>
      <c r="P11" s="684"/>
      <c r="Q11" s="684"/>
    </row>
    <row r="12" spans="1:20" ht="5.0999999999999996" customHeight="1" x14ac:dyDescent="0.2">
      <c r="A12" s="172"/>
      <c r="B12" s="176"/>
      <c r="C12" s="176"/>
      <c r="D12" s="176"/>
      <c r="E12" s="176"/>
      <c r="F12" s="176"/>
      <c r="G12" s="134"/>
      <c r="H12" s="139"/>
      <c r="I12" s="134"/>
      <c r="J12" s="139"/>
      <c r="K12" s="134"/>
      <c r="L12" s="139"/>
      <c r="M12" s="177"/>
      <c r="N12" s="139"/>
      <c r="O12" s="178"/>
      <c r="P12" s="178"/>
      <c r="Q12" s="134"/>
    </row>
    <row r="13" spans="1:20" ht="30" customHeight="1" x14ac:dyDescent="0.2">
      <c r="A13" s="173" t="s">
        <v>208</v>
      </c>
      <c r="B13" s="130" t="s">
        <v>198</v>
      </c>
      <c r="C13" s="174" t="s">
        <v>218</v>
      </c>
      <c r="D13" s="492">
        <v>266002</v>
      </c>
      <c r="E13" s="493">
        <v>1.46</v>
      </c>
      <c r="F13" s="494">
        <f t="shared" ref="F13:F22" si="3">ROUND(D13*E13,2)</f>
        <v>388362.92</v>
      </c>
      <c r="G13" s="134">
        <v>0</v>
      </c>
      <c r="H13" s="185">
        <f t="shared" ref="H13:H22" si="4">ROUND($E13*G13,2)</f>
        <v>0</v>
      </c>
      <c r="I13" s="134"/>
      <c r="J13" s="185">
        <f t="shared" ref="J13:J22" si="5">ROUND($E13*I13,2)</f>
        <v>0</v>
      </c>
      <c r="K13" s="136">
        <f t="shared" ref="K13:K22" si="6">ROUND(G13+I13,2)</f>
        <v>0</v>
      </c>
      <c r="L13" s="185">
        <f t="shared" ref="L13:L22" si="7">ROUND($E13*K13,2)</f>
        <v>0</v>
      </c>
      <c r="M13" s="137">
        <f t="shared" ref="M13:M22" si="8">ROUND(D13-K13,2)</f>
        <v>266002</v>
      </c>
      <c r="N13" s="185">
        <f t="shared" ref="N13:N22" si="9">ROUND($E13*M13,2)</f>
        <v>388362.92</v>
      </c>
      <c r="O13" s="138">
        <f t="shared" ref="O13:O22" si="10">ROUND(J13/$F13,4)</f>
        <v>0</v>
      </c>
      <c r="P13" s="138">
        <f t="shared" ref="P13:P22" si="11">ROUND(L13/$F13,4)</f>
        <v>0</v>
      </c>
      <c r="Q13" s="138">
        <f t="shared" ref="Q13:Q22" si="12">ROUND((1-P13),4)</f>
        <v>1</v>
      </c>
    </row>
    <row r="14" spans="1:20" ht="30" customHeight="1" x14ac:dyDescent="0.2">
      <c r="A14" s="173" t="s">
        <v>209</v>
      </c>
      <c r="B14" s="130" t="s">
        <v>199</v>
      </c>
      <c r="C14" s="174" t="s">
        <v>219</v>
      </c>
      <c r="D14" s="492">
        <v>34368.400000000001</v>
      </c>
      <c r="E14" s="493">
        <v>96.9</v>
      </c>
      <c r="F14" s="494">
        <f t="shared" si="3"/>
        <v>3330297.96</v>
      </c>
      <c r="G14" s="134">
        <v>0</v>
      </c>
      <c r="H14" s="185">
        <f t="shared" si="4"/>
        <v>0</v>
      </c>
      <c r="I14" s="134"/>
      <c r="J14" s="185">
        <f t="shared" si="5"/>
        <v>0</v>
      </c>
      <c r="K14" s="136">
        <f t="shared" si="6"/>
        <v>0</v>
      </c>
      <c r="L14" s="185">
        <f t="shared" si="7"/>
        <v>0</v>
      </c>
      <c r="M14" s="137">
        <f t="shared" si="8"/>
        <v>34368.400000000001</v>
      </c>
      <c r="N14" s="185">
        <f t="shared" si="9"/>
        <v>3330297.96</v>
      </c>
      <c r="O14" s="138">
        <f t="shared" si="10"/>
        <v>0</v>
      </c>
      <c r="P14" s="138">
        <f t="shared" si="11"/>
        <v>0</v>
      </c>
      <c r="Q14" s="138">
        <f t="shared" si="12"/>
        <v>1</v>
      </c>
      <c r="T14" s="129">
        <v>52412.84</v>
      </c>
    </row>
    <row r="15" spans="1:20" ht="30" customHeight="1" x14ac:dyDescent="0.2">
      <c r="A15" s="173" t="s">
        <v>210</v>
      </c>
      <c r="B15" s="130" t="s">
        <v>200</v>
      </c>
      <c r="C15" s="174" t="s">
        <v>219</v>
      </c>
      <c r="D15" s="492">
        <v>18832</v>
      </c>
      <c r="E15" s="493">
        <v>96.9</v>
      </c>
      <c r="F15" s="494">
        <f t="shared" si="3"/>
        <v>1824820.8</v>
      </c>
      <c r="G15" s="134">
        <v>0</v>
      </c>
      <c r="H15" s="185">
        <f t="shared" si="4"/>
        <v>0</v>
      </c>
      <c r="I15" s="134"/>
      <c r="J15" s="185">
        <f t="shared" si="5"/>
        <v>0</v>
      </c>
      <c r="K15" s="136">
        <f t="shared" si="6"/>
        <v>0</v>
      </c>
      <c r="L15" s="185">
        <f t="shared" si="7"/>
        <v>0</v>
      </c>
      <c r="M15" s="137">
        <f t="shared" si="8"/>
        <v>18832</v>
      </c>
      <c r="N15" s="185">
        <f t="shared" si="9"/>
        <v>1824820.8</v>
      </c>
      <c r="O15" s="138">
        <f t="shared" si="10"/>
        <v>0</v>
      </c>
      <c r="P15" s="138">
        <f t="shared" si="11"/>
        <v>0</v>
      </c>
      <c r="Q15" s="138">
        <f t="shared" si="12"/>
        <v>1</v>
      </c>
      <c r="T15" s="129">
        <v>54421.4</v>
      </c>
    </row>
    <row r="16" spans="1:20" ht="30" customHeight="1" x14ac:dyDescent="0.2">
      <c r="A16" s="173" t="s">
        <v>211</v>
      </c>
      <c r="B16" s="130" t="s">
        <v>201</v>
      </c>
      <c r="C16" s="174" t="s">
        <v>179</v>
      </c>
      <c r="D16" s="492">
        <v>439169.3</v>
      </c>
      <c r="E16" s="493">
        <v>3.74</v>
      </c>
      <c r="F16" s="494">
        <f t="shared" si="3"/>
        <v>1642493.18</v>
      </c>
      <c r="G16" s="134">
        <v>160140.9</v>
      </c>
      <c r="H16" s="185">
        <f t="shared" si="4"/>
        <v>598926.97</v>
      </c>
      <c r="I16" s="136">
        <f>ROUND(MAX('2.5. RESUMEN'!$F$8:$F$44)-MAX('2.5. RESUMEN'!$D$8:$D$44),2)</f>
        <v>186282</v>
      </c>
      <c r="J16" s="185">
        <f t="shared" si="5"/>
        <v>696694.68</v>
      </c>
      <c r="K16" s="136">
        <f t="shared" si="6"/>
        <v>346422.9</v>
      </c>
      <c r="L16" s="185">
        <f t="shared" si="7"/>
        <v>1295621.6499999999</v>
      </c>
      <c r="M16" s="137">
        <f t="shared" si="8"/>
        <v>92746.4</v>
      </c>
      <c r="N16" s="518">
        <f>ROUND($E16*M16,2)-0.01</f>
        <v>346871.52999999997</v>
      </c>
      <c r="O16" s="138">
        <f t="shared" si="10"/>
        <v>0.42420000000000002</v>
      </c>
      <c r="P16" s="138">
        <f t="shared" si="11"/>
        <v>0.78879999999999995</v>
      </c>
      <c r="Q16" s="138">
        <f t="shared" si="12"/>
        <v>0.2112</v>
      </c>
      <c r="R16" s="73"/>
      <c r="T16" s="129">
        <v>81632.100000000006</v>
      </c>
    </row>
    <row r="17" spans="1:20" ht="30" customHeight="1" x14ac:dyDescent="0.2">
      <c r="A17" s="173" t="s">
        <v>212</v>
      </c>
      <c r="B17" s="130" t="s">
        <v>202</v>
      </c>
      <c r="C17" s="174" t="s">
        <v>219</v>
      </c>
      <c r="D17" s="492">
        <v>41713.949999999997</v>
      </c>
      <c r="E17" s="493">
        <v>191.25</v>
      </c>
      <c r="F17" s="494">
        <f t="shared" si="3"/>
        <v>7977792.9400000004</v>
      </c>
      <c r="G17" s="134">
        <v>0</v>
      </c>
      <c r="H17" s="185">
        <f t="shared" si="4"/>
        <v>0</v>
      </c>
      <c r="I17" s="134"/>
      <c r="J17" s="185">
        <f t="shared" si="5"/>
        <v>0</v>
      </c>
      <c r="K17" s="136">
        <f t="shared" si="6"/>
        <v>0</v>
      </c>
      <c r="L17" s="185">
        <f t="shared" si="7"/>
        <v>0</v>
      </c>
      <c r="M17" s="137">
        <f t="shared" si="8"/>
        <v>41713.949999999997</v>
      </c>
      <c r="N17" s="185">
        <f t="shared" si="9"/>
        <v>7977792.9400000004</v>
      </c>
      <c r="O17" s="138">
        <f t="shared" si="10"/>
        <v>0</v>
      </c>
      <c r="P17" s="138">
        <f t="shared" si="11"/>
        <v>0</v>
      </c>
      <c r="Q17" s="138">
        <f t="shared" si="12"/>
        <v>1</v>
      </c>
      <c r="T17" s="129">
        <f>SUM(T14:T16)</f>
        <v>188466.34</v>
      </c>
    </row>
    <row r="18" spans="1:20" ht="30" customHeight="1" x14ac:dyDescent="0.2">
      <c r="A18" s="173" t="s">
        <v>213</v>
      </c>
      <c r="B18" s="130" t="s">
        <v>203</v>
      </c>
      <c r="C18" s="174" t="s">
        <v>219</v>
      </c>
      <c r="D18" s="492">
        <v>17411.04</v>
      </c>
      <c r="E18" s="493">
        <v>594.04999999999995</v>
      </c>
      <c r="F18" s="494">
        <f t="shared" si="3"/>
        <v>10343028.310000001</v>
      </c>
      <c r="G18" s="134">
        <v>0</v>
      </c>
      <c r="H18" s="185">
        <f t="shared" si="4"/>
        <v>0</v>
      </c>
      <c r="I18" s="134"/>
      <c r="J18" s="185">
        <f t="shared" si="5"/>
        <v>0</v>
      </c>
      <c r="K18" s="136">
        <f t="shared" si="6"/>
        <v>0</v>
      </c>
      <c r="L18" s="185">
        <f t="shared" si="7"/>
        <v>0</v>
      </c>
      <c r="M18" s="137">
        <f t="shared" si="8"/>
        <v>17411.04</v>
      </c>
      <c r="N18" s="185">
        <f t="shared" si="9"/>
        <v>10343028.310000001</v>
      </c>
      <c r="O18" s="138">
        <f t="shared" si="10"/>
        <v>0</v>
      </c>
      <c r="P18" s="138">
        <f t="shared" si="11"/>
        <v>0</v>
      </c>
      <c r="Q18" s="138">
        <f t="shared" si="12"/>
        <v>1</v>
      </c>
    </row>
    <row r="19" spans="1:20" ht="30" customHeight="1" x14ac:dyDescent="0.2">
      <c r="A19" s="173" t="s">
        <v>214</v>
      </c>
      <c r="B19" s="130" t="s">
        <v>204</v>
      </c>
      <c r="C19" s="174" t="s">
        <v>220</v>
      </c>
      <c r="D19" s="492">
        <v>399003</v>
      </c>
      <c r="E19" s="493">
        <v>12.04</v>
      </c>
      <c r="F19" s="494">
        <f t="shared" si="3"/>
        <v>4803996.12</v>
      </c>
      <c r="G19" s="134">
        <v>0</v>
      </c>
      <c r="H19" s="185">
        <f t="shared" si="4"/>
        <v>0</v>
      </c>
      <c r="I19" s="134"/>
      <c r="J19" s="185">
        <f t="shared" si="5"/>
        <v>0</v>
      </c>
      <c r="K19" s="136">
        <f t="shared" si="6"/>
        <v>0</v>
      </c>
      <c r="L19" s="185">
        <f t="shared" si="7"/>
        <v>0</v>
      </c>
      <c r="M19" s="137">
        <f t="shared" si="8"/>
        <v>399003</v>
      </c>
      <c r="N19" s="185">
        <f t="shared" si="9"/>
        <v>4803996.12</v>
      </c>
      <c r="O19" s="138">
        <f t="shared" si="10"/>
        <v>0</v>
      </c>
      <c r="P19" s="138">
        <f t="shared" si="11"/>
        <v>0</v>
      </c>
      <c r="Q19" s="138">
        <f t="shared" si="12"/>
        <v>1</v>
      </c>
    </row>
    <row r="20" spans="1:20" ht="30" customHeight="1" x14ac:dyDescent="0.2">
      <c r="A20" s="173" t="s">
        <v>215</v>
      </c>
      <c r="B20" s="130" t="s">
        <v>205</v>
      </c>
      <c r="C20" s="174" t="s">
        <v>221</v>
      </c>
      <c r="D20" s="492">
        <v>2437.5500000000002</v>
      </c>
      <c r="E20" s="493">
        <v>9167.4599999999991</v>
      </c>
      <c r="F20" s="494">
        <f t="shared" si="3"/>
        <v>22346142.120000001</v>
      </c>
      <c r="G20" s="134">
        <v>0</v>
      </c>
      <c r="H20" s="185">
        <f t="shared" si="4"/>
        <v>0</v>
      </c>
      <c r="I20" s="134"/>
      <c r="J20" s="185">
        <f t="shared" si="5"/>
        <v>0</v>
      </c>
      <c r="K20" s="136">
        <f t="shared" si="6"/>
        <v>0</v>
      </c>
      <c r="L20" s="185">
        <f t="shared" si="7"/>
        <v>0</v>
      </c>
      <c r="M20" s="137">
        <f t="shared" si="8"/>
        <v>2437.5500000000002</v>
      </c>
      <c r="N20" s="185">
        <f t="shared" si="9"/>
        <v>22346142.120000001</v>
      </c>
      <c r="O20" s="138">
        <f t="shared" si="10"/>
        <v>0</v>
      </c>
      <c r="P20" s="138">
        <f t="shared" si="11"/>
        <v>0</v>
      </c>
      <c r="Q20" s="138">
        <f t="shared" si="12"/>
        <v>1</v>
      </c>
    </row>
    <row r="21" spans="1:20" ht="30" customHeight="1" x14ac:dyDescent="0.2">
      <c r="A21" s="173" t="s">
        <v>216</v>
      </c>
      <c r="B21" s="130" t="s">
        <v>206</v>
      </c>
      <c r="C21" s="174" t="s">
        <v>179</v>
      </c>
      <c r="D21" s="492">
        <v>510143.47</v>
      </c>
      <c r="E21" s="493">
        <v>2.72</v>
      </c>
      <c r="F21" s="494">
        <f t="shared" si="3"/>
        <v>1387590.24</v>
      </c>
      <c r="G21" s="134">
        <v>0</v>
      </c>
      <c r="H21" s="185">
        <f t="shared" si="4"/>
        <v>0</v>
      </c>
      <c r="I21" s="134"/>
      <c r="J21" s="185">
        <f t="shared" si="5"/>
        <v>0</v>
      </c>
      <c r="K21" s="136">
        <f t="shared" si="6"/>
        <v>0</v>
      </c>
      <c r="L21" s="185">
        <f t="shared" si="7"/>
        <v>0</v>
      </c>
      <c r="M21" s="137">
        <f t="shared" si="8"/>
        <v>510143.47</v>
      </c>
      <c r="N21" s="185">
        <f t="shared" si="9"/>
        <v>1387590.24</v>
      </c>
      <c r="O21" s="138">
        <f t="shared" si="10"/>
        <v>0</v>
      </c>
      <c r="P21" s="138">
        <f t="shared" si="11"/>
        <v>0</v>
      </c>
      <c r="Q21" s="138">
        <f t="shared" si="12"/>
        <v>1</v>
      </c>
    </row>
    <row r="22" spans="1:20" ht="30" customHeight="1" x14ac:dyDescent="0.2">
      <c r="A22" s="173" t="s">
        <v>217</v>
      </c>
      <c r="B22" s="130" t="s">
        <v>207</v>
      </c>
      <c r="C22" s="174" t="s">
        <v>179</v>
      </c>
      <c r="D22" s="492">
        <v>1222218.74</v>
      </c>
      <c r="E22" s="493">
        <v>2.72</v>
      </c>
      <c r="F22" s="494">
        <f t="shared" si="3"/>
        <v>3324434.97</v>
      </c>
      <c r="G22" s="134">
        <v>0</v>
      </c>
      <c r="H22" s="185">
        <f t="shared" si="4"/>
        <v>0</v>
      </c>
      <c r="I22" s="134"/>
      <c r="J22" s="185">
        <f t="shared" si="5"/>
        <v>0</v>
      </c>
      <c r="K22" s="136">
        <f t="shared" si="6"/>
        <v>0</v>
      </c>
      <c r="L22" s="185">
        <f t="shared" si="7"/>
        <v>0</v>
      </c>
      <c r="M22" s="137">
        <f t="shared" si="8"/>
        <v>1222218.74</v>
      </c>
      <c r="N22" s="185">
        <f t="shared" si="9"/>
        <v>3324434.97</v>
      </c>
      <c r="O22" s="138">
        <f t="shared" si="10"/>
        <v>0</v>
      </c>
      <c r="P22" s="138">
        <f t="shared" si="11"/>
        <v>0</v>
      </c>
      <c r="Q22" s="138">
        <f t="shared" si="12"/>
        <v>1</v>
      </c>
    </row>
    <row r="23" spans="1:20" ht="5.0999999999999996" customHeight="1" x14ac:dyDescent="0.2">
      <c r="A23" s="172"/>
      <c r="B23" s="140"/>
      <c r="C23" s="175"/>
      <c r="D23" s="141"/>
      <c r="E23" s="142"/>
      <c r="F23" s="145"/>
      <c r="G23" s="144"/>
      <c r="H23" s="145"/>
      <c r="I23" s="144"/>
      <c r="J23" s="145"/>
      <c r="K23" s="144"/>
      <c r="L23" s="145"/>
      <c r="M23" s="147"/>
      <c r="N23" s="143"/>
      <c r="O23" s="148"/>
      <c r="P23" s="148"/>
      <c r="Q23" s="134"/>
    </row>
    <row r="24" spans="1:20" ht="30" customHeight="1" x14ac:dyDescent="0.2">
      <c r="A24" s="685" t="s">
        <v>495</v>
      </c>
      <c r="B24" s="686"/>
      <c r="C24" s="687"/>
      <c r="D24" s="511">
        <f>ROUND(F24/$F$115,4)</f>
        <v>0.5292</v>
      </c>
      <c r="E24" s="134"/>
      <c r="F24" s="515">
        <f>ROUND(SUM(F12:F23),2)</f>
        <v>57368959.560000002</v>
      </c>
      <c r="G24" s="146"/>
      <c r="H24" s="186">
        <f>ROUND(SUM(H12:H23),2)</f>
        <v>598926.97</v>
      </c>
      <c r="I24" s="146"/>
      <c r="J24" s="186">
        <f>ROUND(SUM(J12:J23),2)</f>
        <v>696694.68</v>
      </c>
      <c r="K24" s="146"/>
      <c r="L24" s="186">
        <f>ROUND(SUM(L12:L23),2)</f>
        <v>1295621.6499999999</v>
      </c>
      <c r="M24" s="147"/>
      <c r="N24" s="186">
        <f>ROUND(SUM(N12:N23),2)</f>
        <v>56073337.909999996</v>
      </c>
      <c r="O24" s="148"/>
      <c r="P24" s="148"/>
      <c r="Q24" s="134"/>
    </row>
    <row r="25" spans="1:20" s="73" customFormat="1" ht="30" customHeight="1" x14ac:dyDescent="0.2">
      <c r="A25" s="519" t="s">
        <v>136</v>
      </c>
      <c r="B25" s="684" t="s">
        <v>222</v>
      </c>
      <c r="C25" s="684"/>
      <c r="D25" s="684"/>
      <c r="E25" s="684"/>
      <c r="F25" s="684"/>
      <c r="G25" s="684"/>
      <c r="H25" s="684"/>
      <c r="I25" s="684"/>
      <c r="J25" s="684"/>
      <c r="K25" s="684"/>
      <c r="L25" s="684"/>
      <c r="M25" s="684"/>
      <c r="N25" s="684"/>
      <c r="O25" s="684"/>
      <c r="P25" s="684"/>
      <c r="Q25" s="684"/>
    </row>
    <row r="26" spans="1:20" ht="5.0999999999999996" customHeight="1" x14ac:dyDescent="0.2">
      <c r="A26" s="172"/>
      <c r="B26" s="176"/>
      <c r="C26" s="134"/>
      <c r="D26" s="179"/>
      <c r="E26" s="139"/>
      <c r="F26" s="180"/>
      <c r="G26" s="134"/>
      <c r="H26" s="139"/>
      <c r="I26" s="134"/>
      <c r="J26" s="139"/>
      <c r="K26" s="134"/>
      <c r="L26" s="139"/>
      <c r="M26" s="177"/>
      <c r="N26" s="139"/>
      <c r="O26" s="178"/>
      <c r="P26" s="178"/>
      <c r="Q26" s="134"/>
    </row>
    <row r="27" spans="1:20" ht="30" customHeight="1" x14ac:dyDescent="0.2">
      <c r="A27" s="173" t="s">
        <v>223</v>
      </c>
      <c r="B27" s="130" t="s">
        <v>229</v>
      </c>
      <c r="C27" s="174" t="s">
        <v>235</v>
      </c>
      <c r="D27" s="492">
        <v>61360</v>
      </c>
      <c r="E27" s="493">
        <v>18.399999999999999</v>
      </c>
      <c r="F27" s="494">
        <f t="shared" ref="F27" si="13">ROUND(D27*E27,2)</f>
        <v>1129024</v>
      </c>
      <c r="G27" s="134"/>
      <c r="H27" s="185"/>
      <c r="I27" s="134"/>
      <c r="J27" s="185">
        <f t="shared" ref="J27" si="14">ROUND($E27*I27,2)</f>
        <v>0</v>
      </c>
      <c r="K27" s="136">
        <f t="shared" ref="K27:K32" si="15">ROUND(G27+I27,2)</f>
        <v>0</v>
      </c>
      <c r="L27" s="185">
        <f t="shared" ref="L27:L32" si="16">ROUND($E27*K27,2)</f>
        <v>0</v>
      </c>
      <c r="M27" s="137">
        <f t="shared" ref="M27" si="17">ROUND(D27-K27,2)</f>
        <v>61360</v>
      </c>
      <c r="N27" s="185">
        <f t="shared" ref="N27" si="18">ROUND($E27*M27,2)</f>
        <v>1129024</v>
      </c>
      <c r="O27" s="138">
        <f t="shared" ref="O27" si="19">ROUND(J27/$F27,4)</f>
        <v>0</v>
      </c>
      <c r="P27" s="138">
        <f t="shared" ref="P27:P32" si="20">ROUND(L27/$F27,4)</f>
        <v>0</v>
      </c>
      <c r="Q27" s="138">
        <f t="shared" ref="Q27:Q32" si="21">ROUND((1-P27),4)</f>
        <v>1</v>
      </c>
    </row>
    <row r="28" spans="1:20" ht="30" customHeight="1" x14ac:dyDescent="0.2">
      <c r="A28" s="173" t="s">
        <v>224</v>
      </c>
      <c r="B28" s="130" t="s">
        <v>230</v>
      </c>
      <c r="C28" s="174" t="s">
        <v>218</v>
      </c>
      <c r="D28" s="492">
        <v>9907</v>
      </c>
      <c r="E28" s="493">
        <v>129.19</v>
      </c>
      <c r="F28" s="494">
        <f t="shared" ref="F28" si="22">ROUND(D28*E28,2)</f>
        <v>1279885.33</v>
      </c>
      <c r="G28" s="134"/>
      <c r="H28" s="185"/>
      <c r="I28" s="134"/>
      <c r="J28" s="185">
        <f t="shared" ref="J28" si="23">ROUND($E28*I28,2)</f>
        <v>0</v>
      </c>
      <c r="K28" s="136">
        <f t="shared" si="15"/>
        <v>0</v>
      </c>
      <c r="L28" s="185">
        <f t="shared" si="16"/>
        <v>0</v>
      </c>
      <c r="M28" s="137">
        <f t="shared" ref="M28" si="24">ROUND(D28-K28,2)</f>
        <v>9907</v>
      </c>
      <c r="N28" s="185">
        <f t="shared" ref="N28" si="25">ROUND($E28*M28,2)</f>
        <v>1279885.33</v>
      </c>
      <c r="O28" s="138">
        <f t="shared" ref="O28" si="26">ROUND(J28/$F28,4)</f>
        <v>0</v>
      </c>
      <c r="P28" s="138">
        <f t="shared" si="20"/>
        <v>0</v>
      </c>
      <c r="Q28" s="138">
        <f t="shared" si="21"/>
        <v>1</v>
      </c>
    </row>
    <row r="29" spans="1:20" ht="30" customHeight="1" x14ac:dyDescent="0.2">
      <c r="A29" s="173" t="s">
        <v>225</v>
      </c>
      <c r="B29" s="130" t="s">
        <v>231</v>
      </c>
      <c r="C29" s="174" t="s">
        <v>221</v>
      </c>
      <c r="D29" s="492">
        <v>6.14</v>
      </c>
      <c r="E29" s="493">
        <v>8520.98</v>
      </c>
      <c r="F29" s="494">
        <f t="shared" ref="F29:F32" si="27">ROUND(D29*E29,2)</f>
        <v>52318.82</v>
      </c>
      <c r="G29" s="134"/>
      <c r="H29" s="185"/>
      <c r="I29" s="134"/>
      <c r="J29" s="185">
        <f t="shared" ref="J29:J32" si="28">ROUND($E29*I29,2)</f>
        <v>0</v>
      </c>
      <c r="K29" s="136">
        <f t="shared" si="15"/>
        <v>0</v>
      </c>
      <c r="L29" s="185">
        <f t="shared" si="16"/>
        <v>0</v>
      </c>
      <c r="M29" s="137">
        <f t="shared" ref="M29:M32" si="29">ROUND(D29-K29,2)</f>
        <v>6.14</v>
      </c>
      <c r="N29" s="185">
        <f t="shared" ref="N29:N32" si="30">ROUND($E29*M29,2)</f>
        <v>52318.82</v>
      </c>
      <c r="O29" s="138">
        <f t="shared" ref="O29:O32" si="31">ROUND(J29/$F29,4)</f>
        <v>0</v>
      </c>
      <c r="P29" s="138">
        <f t="shared" si="20"/>
        <v>0</v>
      </c>
      <c r="Q29" s="138">
        <f t="shared" si="21"/>
        <v>1</v>
      </c>
    </row>
    <row r="30" spans="1:20" ht="30" customHeight="1" x14ac:dyDescent="0.2">
      <c r="A30" s="173" t="s">
        <v>226</v>
      </c>
      <c r="B30" s="130" t="s">
        <v>232</v>
      </c>
      <c r="C30" s="174" t="s">
        <v>221</v>
      </c>
      <c r="D30" s="492">
        <v>69.349999999999994</v>
      </c>
      <c r="E30" s="493">
        <v>8520.98</v>
      </c>
      <c r="F30" s="494">
        <f t="shared" si="27"/>
        <v>590929.96</v>
      </c>
      <c r="G30" s="134"/>
      <c r="H30" s="185"/>
      <c r="I30" s="134"/>
      <c r="J30" s="185">
        <f t="shared" si="28"/>
        <v>0</v>
      </c>
      <c r="K30" s="136">
        <f t="shared" si="15"/>
        <v>0</v>
      </c>
      <c r="L30" s="185">
        <f t="shared" si="16"/>
        <v>0</v>
      </c>
      <c r="M30" s="137">
        <f t="shared" si="29"/>
        <v>69.349999999999994</v>
      </c>
      <c r="N30" s="185">
        <f t="shared" si="30"/>
        <v>590929.96</v>
      </c>
      <c r="O30" s="138">
        <f t="shared" si="31"/>
        <v>0</v>
      </c>
      <c r="P30" s="138">
        <f t="shared" si="20"/>
        <v>0</v>
      </c>
      <c r="Q30" s="138">
        <f t="shared" si="21"/>
        <v>1</v>
      </c>
    </row>
    <row r="31" spans="1:20" ht="30" customHeight="1" x14ac:dyDescent="0.2">
      <c r="A31" s="173" t="s">
        <v>227</v>
      </c>
      <c r="B31" s="130" t="s">
        <v>233</v>
      </c>
      <c r="C31" s="174" t="s">
        <v>218</v>
      </c>
      <c r="D31" s="492">
        <v>180894</v>
      </c>
      <c r="E31" s="493">
        <v>65.069999999999993</v>
      </c>
      <c r="F31" s="494">
        <f t="shared" si="27"/>
        <v>11770772.58</v>
      </c>
      <c r="G31" s="134"/>
      <c r="H31" s="185"/>
      <c r="I31" s="134"/>
      <c r="J31" s="185">
        <f>ROUND($E31*I31,2)</f>
        <v>0</v>
      </c>
      <c r="K31" s="136">
        <f t="shared" si="15"/>
        <v>0</v>
      </c>
      <c r="L31" s="185">
        <f t="shared" si="16"/>
        <v>0</v>
      </c>
      <c r="M31" s="137">
        <f t="shared" si="29"/>
        <v>180894</v>
      </c>
      <c r="N31" s="185">
        <f>ROUND($E31*M31,2)</f>
        <v>11770772.58</v>
      </c>
      <c r="O31" s="138">
        <f t="shared" si="31"/>
        <v>0</v>
      </c>
      <c r="P31" s="138">
        <f t="shared" si="20"/>
        <v>0</v>
      </c>
      <c r="Q31" s="138">
        <f t="shared" si="21"/>
        <v>1</v>
      </c>
    </row>
    <row r="32" spans="1:20" ht="30" customHeight="1" x14ac:dyDescent="0.2">
      <c r="A32" s="173" t="s">
        <v>228</v>
      </c>
      <c r="B32" s="130" t="s">
        <v>234</v>
      </c>
      <c r="C32" s="174" t="s">
        <v>218</v>
      </c>
      <c r="D32" s="492">
        <v>99120</v>
      </c>
      <c r="E32" s="493">
        <v>36.15</v>
      </c>
      <c r="F32" s="494">
        <f t="shared" si="27"/>
        <v>3583188</v>
      </c>
      <c r="G32" s="134"/>
      <c r="H32" s="185"/>
      <c r="I32" s="134"/>
      <c r="J32" s="185">
        <f t="shared" si="28"/>
        <v>0</v>
      </c>
      <c r="K32" s="136">
        <f t="shared" si="15"/>
        <v>0</v>
      </c>
      <c r="L32" s="185">
        <f t="shared" si="16"/>
        <v>0</v>
      </c>
      <c r="M32" s="137">
        <f t="shared" si="29"/>
        <v>99120</v>
      </c>
      <c r="N32" s="185">
        <f t="shared" si="30"/>
        <v>3583188</v>
      </c>
      <c r="O32" s="138">
        <f t="shared" si="31"/>
        <v>0</v>
      </c>
      <c r="P32" s="138">
        <f t="shared" si="20"/>
        <v>0</v>
      </c>
      <c r="Q32" s="138">
        <f t="shared" si="21"/>
        <v>1</v>
      </c>
    </row>
    <row r="33" spans="1:17" ht="5.0999999999999996" customHeight="1" x14ac:dyDescent="0.2">
      <c r="A33" s="172"/>
      <c r="B33" s="140"/>
      <c r="C33" s="175"/>
      <c r="D33" s="141"/>
      <c r="E33" s="142"/>
      <c r="F33" s="143"/>
      <c r="G33" s="144"/>
      <c r="H33" s="145"/>
      <c r="I33" s="144"/>
      <c r="J33" s="145"/>
      <c r="K33" s="144"/>
      <c r="L33" s="145"/>
      <c r="M33" s="147"/>
      <c r="N33" s="143"/>
      <c r="O33" s="148"/>
      <c r="P33" s="148"/>
      <c r="Q33" s="134"/>
    </row>
    <row r="34" spans="1:17" ht="30" customHeight="1" x14ac:dyDescent="0.2">
      <c r="A34" s="685" t="s">
        <v>495</v>
      </c>
      <c r="B34" s="686"/>
      <c r="C34" s="687"/>
      <c r="D34" s="511">
        <f>ROUND(F34/$F$115,4)</f>
        <v>0.16980000000000001</v>
      </c>
      <c r="E34" s="134"/>
      <c r="F34" s="515">
        <f>ROUND(SUM(F26:F33),2)</f>
        <v>18406118.690000001</v>
      </c>
      <c r="G34" s="146"/>
      <c r="H34" s="186">
        <f>ROUND(SUM(H26:H33),2)</f>
        <v>0</v>
      </c>
      <c r="I34" s="146"/>
      <c r="J34" s="186">
        <f>ROUND(SUM(J26:J33),2)</f>
        <v>0</v>
      </c>
      <c r="K34" s="146"/>
      <c r="L34" s="186">
        <f>ROUND(SUM(L26:L33),2)</f>
        <v>0</v>
      </c>
      <c r="M34" s="147"/>
      <c r="N34" s="186">
        <f>ROUND(SUM(N26:N33),2)</f>
        <v>18406118.690000001</v>
      </c>
      <c r="O34" s="148"/>
      <c r="P34" s="148"/>
      <c r="Q34" s="134"/>
    </row>
    <row r="35" spans="1:17" s="73" customFormat="1" ht="30" customHeight="1" x14ac:dyDescent="0.2">
      <c r="A35" s="519">
        <v>4</v>
      </c>
      <c r="B35" s="684" t="s">
        <v>38</v>
      </c>
      <c r="C35" s="684"/>
      <c r="D35" s="684"/>
      <c r="E35" s="684"/>
      <c r="F35" s="684"/>
      <c r="G35" s="684"/>
      <c r="H35" s="684"/>
      <c r="I35" s="684"/>
      <c r="J35" s="684"/>
      <c r="K35" s="684"/>
      <c r="L35" s="684"/>
      <c r="M35" s="684"/>
      <c r="N35" s="684"/>
      <c r="O35" s="684"/>
      <c r="P35" s="684"/>
      <c r="Q35" s="684"/>
    </row>
    <row r="36" spans="1:17" ht="5.0999999999999996" customHeight="1" x14ac:dyDescent="0.2">
      <c r="A36" s="172"/>
      <c r="B36" s="176"/>
      <c r="C36" s="134"/>
      <c r="D36" s="179"/>
      <c r="E36" s="139"/>
      <c r="F36" s="180"/>
      <c r="G36" s="134"/>
      <c r="H36" s="139"/>
      <c r="I36" s="134"/>
      <c r="J36" s="139"/>
      <c r="K36" s="134"/>
      <c r="L36" s="139"/>
      <c r="M36" s="177"/>
      <c r="N36" s="139"/>
      <c r="O36" s="178"/>
      <c r="P36" s="178"/>
      <c r="Q36" s="134"/>
    </row>
    <row r="37" spans="1:17" ht="30" customHeight="1" x14ac:dyDescent="0.2">
      <c r="A37" s="173" t="s">
        <v>236</v>
      </c>
      <c r="B37" s="130" t="s">
        <v>276</v>
      </c>
      <c r="C37" s="174" t="s">
        <v>196</v>
      </c>
      <c r="D37" s="492">
        <v>5</v>
      </c>
      <c r="E37" s="493">
        <v>5170.03</v>
      </c>
      <c r="F37" s="494">
        <f t="shared" ref="F37:F76" si="32">ROUND(D37*E37,2)</f>
        <v>25850.15</v>
      </c>
      <c r="G37" s="134"/>
      <c r="H37" s="185">
        <f t="shared" ref="H37:H76" si="33">ROUND($E37*G37,2)</f>
        <v>0</v>
      </c>
      <c r="I37" s="134"/>
      <c r="J37" s="185">
        <f t="shared" ref="J37:J76" si="34">ROUND($E37*I37,2)</f>
        <v>0</v>
      </c>
      <c r="K37" s="136">
        <f t="shared" ref="K37:K76" si="35">ROUND(G37+I37,2)</f>
        <v>0</v>
      </c>
      <c r="L37" s="185">
        <f t="shared" ref="L37:L76" si="36">ROUND($E37*K37,2)</f>
        <v>0</v>
      </c>
      <c r="M37" s="137">
        <f t="shared" ref="M37:M76" si="37">ROUND(D37-K37,2)</f>
        <v>5</v>
      </c>
      <c r="N37" s="185">
        <f t="shared" ref="N37:N76" si="38">ROUND($E37*M37,2)</f>
        <v>25850.15</v>
      </c>
      <c r="O37" s="138">
        <f t="shared" ref="O37:O76" si="39">ROUND(J37/$F37,4)</f>
        <v>0</v>
      </c>
      <c r="P37" s="138">
        <f t="shared" ref="P37:P76" si="40">ROUND(L37/$F37,4)</f>
        <v>0</v>
      </c>
      <c r="Q37" s="138">
        <f t="shared" ref="Q37:Q76" si="41">ROUND((1-P37),4)</f>
        <v>1</v>
      </c>
    </row>
    <row r="38" spans="1:17" ht="30" customHeight="1" x14ac:dyDescent="0.2">
      <c r="A38" s="173" t="s">
        <v>237</v>
      </c>
      <c r="B38" s="130" t="s">
        <v>277</v>
      </c>
      <c r="C38" s="174" t="s">
        <v>219</v>
      </c>
      <c r="D38" s="492">
        <v>15078</v>
      </c>
      <c r="E38" s="493">
        <v>34.61</v>
      </c>
      <c r="F38" s="494">
        <f t="shared" si="32"/>
        <v>521849.58</v>
      </c>
      <c r="G38" s="134"/>
      <c r="H38" s="185">
        <f t="shared" si="33"/>
        <v>0</v>
      </c>
      <c r="I38" s="134"/>
      <c r="J38" s="185">
        <f t="shared" si="34"/>
        <v>0</v>
      </c>
      <c r="K38" s="136">
        <f t="shared" si="35"/>
        <v>0</v>
      </c>
      <c r="L38" s="185">
        <f t="shared" si="36"/>
        <v>0</v>
      </c>
      <c r="M38" s="137">
        <f t="shared" si="37"/>
        <v>15078</v>
      </c>
      <c r="N38" s="185">
        <f t="shared" si="38"/>
        <v>521849.58</v>
      </c>
      <c r="O38" s="138">
        <f t="shared" si="39"/>
        <v>0</v>
      </c>
      <c r="P38" s="138">
        <f t="shared" si="40"/>
        <v>0</v>
      </c>
      <c r="Q38" s="138">
        <f t="shared" si="41"/>
        <v>1</v>
      </c>
    </row>
    <row r="39" spans="1:17" ht="30" customHeight="1" x14ac:dyDescent="0.2">
      <c r="A39" s="173" t="s">
        <v>238</v>
      </c>
      <c r="B39" s="130" t="s">
        <v>278</v>
      </c>
      <c r="C39" s="174" t="s">
        <v>219</v>
      </c>
      <c r="D39" s="492">
        <v>4958</v>
      </c>
      <c r="E39" s="493">
        <v>72.510000000000005</v>
      </c>
      <c r="F39" s="494">
        <f t="shared" si="32"/>
        <v>359504.58</v>
      </c>
      <c r="G39" s="134"/>
      <c r="H39" s="185">
        <f t="shared" si="33"/>
        <v>0</v>
      </c>
      <c r="I39" s="134"/>
      <c r="J39" s="185">
        <f t="shared" si="34"/>
        <v>0</v>
      </c>
      <c r="K39" s="136">
        <f t="shared" si="35"/>
        <v>0</v>
      </c>
      <c r="L39" s="185">
        <f t="shared" si="36"/>
        <v>0</v>
      </c>
      <c r="M39" s="137">
        <f t="shared" si="37"/>
        <v>4958</v>
      </c>
      <c r="N39" s="185">
        <f t="shared" si="38"/>
        <v>359504.58</v>
      </c>
      <c r="O39" s="138">
        <f t="shared" si="39"/>
        <v>0</v>
      </c>
      <c r="P39" s="138">
        <f t="shared" si="40"/>
        <v>0</v>
      </c>
      <c r="Q39" s="138">
        <f t="shared" si="41"/>
        <v>1</v>
      </c>
    </row>
    <row r="40" spans="1:17" ht="30" customHeight="1" x14ac:dyDescent="0.2">
      <c r="A40" s="173" t="s">
        <v>239</v>
      </c>
      <c r="B40" s="130" t="s">
        <v>279</v>
      </c>
      <c r="C40" s="174" t="s">
        <v>219</v>
      </c>
      <c r="D40" s="492">
        <v>1786</v>
      </c>
      <c r="E40" s="493">
        <v>2112.84</v>
      </c>
      <c r="F40" s="494">
        <f t="shared" si="32"/>
        <v>3773532.24</v>
      </c>
      <c r="G40" s="134"/>
      <c r="H40" s="185">
        <f t="shared" si="33"/>
        <v>0</v>
      </c>
      <c r="I40" s="134"/>
      <c r="J40" s="185">
        <f t="shared" si="34"/>
        <v>0</v>
      </c>
      <c r="K40" s="136">
        <f t="shared" si="35"/>
        <v>0</v>
      </c>
      <c r="L40" s="185">
        <f t="shared" si="36"/>
        <v>0</v>
      </c>
      <c r="M40" s="137">
        <f t="shared" si="37"/>
        <v>1786</v>
      </c>
      <c r="N40" s="185">
        <f t="shared" si="38"/>
        <v>3773532.24</v>
      </c>
      <c r="O40" s="138">
        <f t="shared" si="39"/>
        <v>0</v>
      </c>
      <c r="P40" s="138">
        <f t="shared" si="40"/>
        <v>0</v>
      </c>
      <c r="Q40" s="138">
        <f t="shared" si="41"/>
        <v>1</v>
      </c>
    </row>
    <row r="41" spans="1:17" ht="30" customHeight="1" x14ac:dyDescent="0.2">
      <c r="A41" s="173" t="s">
        <v>240</v>
      </c>
      <c r="B41" s="130" t="s">
        <v>280</v>
      </c>
      <c r="C41" s="174" t="s">
        <v>314</v>
      </c>
      <c r="D41" s="492">
        <v>224933</v>
      </c>
      <c r="E41" s="493">
        <v>17.21</v>
      </c>
      <c r="F41" s="494">
        <f t="shared" si="32"/>
        <v>3871096.93</v>
      </c>
      <c r="G41" s="134"/>
      <c r="H41" s="185">
        <f t="shared" si="33"/>
        <v>0</v>
      </c>
      <c r="I41" s="134"/>
      <c r="J41" s="185">
        <f t="shared" si="34"/>
        <v>0</v>
      </c>
      <c r="K41" s="136">
        <f t="shared" si="35"/>
        <v>0</v>
      </c>
      <c r="L41" s="185">
        <f t="shared" si="36"/>
        <v>0</v>
      </c>
      <c r="M41" s="137">
        <f t="shared" si="37"/>
        <v>224933</v>
      </c>
      <c r="N41" s="185">
        <f t="shared" si="38"/>
        <v>3871096.93</v>
      </c>
      <c r="O41" s="138">
        <f t="shared" si="39"/>
        <v>0</v>
      </c>
      <c r="P41" s="138">
        <f t="shared" si="40"/>
        <v>0</v>
      </c>
      <c r="Q41" s="138">
        <f t="shared" si="41"/>
        <v>1</v>
      </c>
    </row>
    <row r="42" spans="1:17" ht="30" customHeight="1" x14ac:dyDescent="0.2">
      <c r="A42" s="173" t="s">
        <v>241</v>
      </c>
      <c r="B42" s="130" t="s">
        <v>281</v>
      </c>
      <c r="C42" s="174" t="s">
        <v>219</v>
      </c>
      <c r="D42" s="492">
        <v>20</v>
      </c>
      <c r="E42" s="493">
        <v>1634.17</v>
      </c>
      <c r="F42" s="494">
        <f t="shared" si="32"/>
        <v>32683.4</v>
      </c>
      <c r="G42" s="134"/>
      <c r="H42" s="185">
        <f t="shared" si="33"/>
        <v>0</v>
      </c>
      <c r="I42" s="134"/>
      <c r="J42" s="185">
        <f t="shared" si="34"/>
        <v>0</v>
      </c>
      <c r="K42" s="136">
        <f t="shared" si="35"/>
        <v>0</v>
      </c>
      <c r="L42" s="185">
        <f t="shared" si="36"/>
        <v>0</v>
      </c>
      <c r="M42" s="137">
        <f t="shared" si="37"/>
        <v>20</v>
      </c>
      <c r="N42" s="185">
        <f t="shared" si="38"/>
        <v>32683.4</v>
      </c>
      <c r="O42" s="138">
        <f t="shared" si="39"/>
        <v>0</v>
      </c>
      <c r="P42" s="138">
        <f t="shared" si="40"/>
        <v>0</v>
      </c>
      <c r="Q42" s="138">
        <f t="shared" si="41"/>
        <v>1</v>
      </c>
    </row>
    <row r="43" spans="1:17" ht="30" customHeight="1" x14ac:dyDescent="0.2">
      <c r="A43" s="173" t="s">
        <v>242</v>
      </c>
      <c r="B43" s="130" t="s">
        <v>40</v>
      </c>
      <c r="C43" s="174" t="s">
        <v>219</v>
      </c>
      <c r="D43" s="492">
        <v>116</v>
      </c>
      <c r="E43" s="493">
        <v>1729.01</v>
      </c>
      <c r="F43" s="494">
        <f t="shared" si="32"/>
        <v>200565.16</v>
      </c>
      <c r="G43" s="134"/>
      <c r="H43" s="185">
        <f t="shared" si="33"/>
        <v>0</v>
      </c>
      <c r="I43" s="134"/>
      <c r="J43" s="185">
        <f t="shared" si="34"/>
        <v>0</v>
      </c>
      <c r="K43" s="136">
        <f t="shared" si="35"/>
        <v>0</v>
      </c>
      <c r="L43" s="185">
        <f t="shared" si="36"/>
        <v>0</v>
      </c>
      <c r="M43" s="137">
        <f t="shared" si="37"/>
        <v>116</v>
      </c>
      <c r="N43" s="185">
        <f t="shared" si="38"/>
        <v>200565.16</v>
      </c>
      <c r="O43" s="138">
        <f t="shared" si="39"/>
        <v>0</v>
      </c>
      <c r="P43" s="138">
        <f t="shared" si="40"/>
        <v>0</v>
      </c>
      <c r="Q43" s="138">
        <f t="shared" si="41"/>
        <v>1</v>
      </c>
    </row>
    <row r="44" spans="1:17" ht="30" customHeight="1" x14ac:dyDescent="0.2">
      <c r="A44" s="173" t="s">
        <v>243</v>
      </c>
      <c r="B44" s="130" t="s">
        <v>282</v>
      </c>
      <c r="C44" s="174" t="s">
        <v>235</v>
      </c>
      <c r="D44" s="492">
        <v>63</v>
      </c>
      <c r="E44" s="493">
        <v>2244.69</v>
      </c>
      <c r="F44" s="494">
        <f t="shared" si="32"/>
        <v>141415.47</v>
      </c>
      <c r="G44" s="134"/>
      <c r="H44" s="185">
        <f t="shared" si="33"/>
        <v>0</v>
      </c>
      <c r="I44" s="134"/>
      <c r="J44" s="185">
        <f t="shared" si="34"/>
        <v>0</v>
      </c>
      <c r="K44" s="136">
        <f t="shared" si="35"/>
        <v>0</v>
      </c>
      <c r="L44" s="185">
        <f t="shared" si="36"/>
        <v>0</v>
      </c>
      <c r="M44" s="137">
        <f t="shared" si="37"/>
        <v>63</v>
      </c>
      <c r="N44" s="185">
        <f t="shared" si="38"/>
        <v>141415.47</v>
      </c>
      <c r="O44" s="138">
        <f t="shared" si="39"/>
        <v>0</v>
      </c>
      <c r="P44" s="138">
        <f t="shared" si="40"/>
        <v>0</v>
      </c>
      <c r="Q44" s="138">
        <f t="shared" si="41"/>
        <v>1</v>
      </c>
    </row>
    <row r="45" spans="1:17" ht="30" customHeight="1" x14ac:dyDescent="0.2">
      <c r="A45" s="173" t="s">
        <v>244</v>
      </c>
      <c r="B45" s="130" t="s">
        <v>283</v>
      </c>
      <c r="C45" s="174" t="s">
        <v>219</v>
      </c>
      <c r="D45" s="492">
        <v>52</v>
      </c>
      <c r="E45" s="493">
        <v>1393.68</v>
      </c>
      <c r="F45" s="494">
        <f t="shared" si="32"/>
        <v>72471.360000000001</v>
      </c>
      <c r="G45" s="134"/>
      <c r="H45" s="185">
        <f t="shared" si="33"/>
        <v>0</v>
      </c>
      <c r="I45" s="134"/>
      <c r="J45" s="185">
        <f t="shared" si="34"/>
        <v>0</v>
      </c>
      <c r="K45" s="136">
        <f t="shared" si="35"/>
        <v>0</v>
      </c>
      <c r="L45" s="185">
        <f t="shared" si="36"/>
        <v>0</v>
      </c>
      <c r="M45" s="137">
        <f t="shared" si="37"/>
        <v>52</v>
      </c>
      <c r="N45" s="185">
        <f t="shared" si="38"/>
        <v>72471.360000000001</v>
      </c>
      <c r="O45" s="138">
        <f t="shared" si="39"/>
        <v>0</v>
      </c>
      <c r="P45" s="138">
        <f t="shared" si="40"/>
        <v>0</v>
      </c>
      <c r="Q45" s="138">
        <f t="shared" si="41"/>
        <v>1</v>
      </c>
    </row>
    <row r="46" spans="1:17" ht="30" customHeight="1" x14ac:dyDescent="0.2">
      <c r="A46" s="173" t="s">
        <v>245</v>
      </c>
      <c r="B46" s="130" t="s">
        <v>284</v>
      </c>
      <c r="C46" s="174" t="s">
        <v>219</v>
      </c>
      <c r="D46" s="492">
        <v>959</v>
      </c>
      <c r="E46" s="493">
        <v>1483.78</v>
      </c>
      <c r="F46" s="494">
        <f t="shared" si="32"/>
        <v>1422945.02</v>
      </c>
      <c r="G46" s="134"/>
      <c r="H46" s="185">
        <f t="shared" si="33"/>
        <v>0</v>
      </c>
      <c r="I46" s="134"/>
      <c r="J46" s="185">
        <f t="shared" si="34"/>
        <v>0</v>
      </c>
      <c r="K46" s="136">
        <f t="shared" si="35"/>
        <v>0</v>
      </c>
      <c r="L46" s="185">
        <f t="shared" si="36"/>
        <v>0</v>
      </c>
      <c r="M46" s="137">
        <f t="shared" si="37"/>
        <v>959</v>
      </c>
      <c r="N46" s="185">
        <f t="shared" si="38"/>
        <v>1422945.02</v>
      </c>
      <c r="O46" s="138">
        <f t="shared" si="39"/>
        <v>0</v>
      </c>
      <c r="P46" s="138">
        <f t="shared" si="40"/>
        <v>0</v>
      </c>
      <c r="Q46" s="138">
        <f t="shared" si="41"/>
        <v>1</v>
      </c>
    </row>
    <row r="47" spans="1:17" ht="30" customHeight="1" x14ac:dyDescent="0.2">
      <c r="A47" s="173" t="s">
        <v>246</v>
      </c>
      <c r="B47" s="130" t="s">
        <v>285</v>
      </c>
      <c r="C47" s="174" t="s">
        <v>219</v>
      </c>
      <c r="D47" s="492">
        <v>1578</v>
      </c>
      <c r="E47" s="493">
        <v>1483.78</v>
      </c>
      <c r="F47" s="494">
        <f t="shared" si="32"/>
        <v>2341404.84</v>
      </c>
      <c r="G47" s="134"/>
      <c r="H47" s="185">
        <f t="shared" si="33"/>
        <v>0</v>
      </c>
      <c r="I47" s="134"/>
      <c r="J47" s="185">
        <f t="shared" si="34"/>
        <v>0</v>
      </c>
      <c r="K47" s="136">
        <f t="shared" si="35"/>
        <v>0</v>
      </c>
      <c r="L47" s="185">
        <f t="shared" si="36"/>
        <v>0</v>
      </c>
      <c r="M47" s="137">
        <f t="shared" si="37"/>
        <v>1578</v>
      </c>
      <c r="N47" s="185">
        <f t="shared" si="38"/>
        <v>2341404.84</v>
      </c>
      <c r="O47" s="138">
        <f t="shared" si="39"/>
        <v>0</v>
      </c>
      <c r="P47" s="138">
        <f t="shared" si="40"/>
        <v>0</v>
      </c>
      <c r="Q47" s="138">
        <f t="shared" si="41"/>
        <v>1</v>
      </c>
    </row>
    <row r="48" spans="1:17" ht="30" customHeight="1" x14ac:dyDescent="0.2">
      <c r="A48" s="173" t="s">
        <v>247</v>
      </c>
      <c r="B48" s="130" t="s">
        <v>286</v>
      </c>
      <c r="C48" s="174" t="s">
        <v>219</v>
      </c>
      <c r="D48" s="492">
        <v>182</v>
      </c>
      <c r="E48" s="493">
        <v>1483.78</v>
      </c>
      <c r="F48" s="494">
        <f t="shared" si="32"/>
        <v>270047.96000000002</v>
      </c>
      <c r="G48" s="134"/>
      <c r="H48" s="185">
        <f t="shared" si="33"/>
        <v>0</v>
      </c>
      <c r="I48" s="134"/>
      <c r="J48" s="185">
        <f t="shared" si="34"/>
        <v>0</v>
      </c>
      <c r="K48" s="136">
        <f t="shared" si="35"/>
        <v>0</v>
      </c>
      <c r="L48" s="185">
        <f t="shared" si="36"/>
        <v>0</v>
      </c>
      <c r="M48" s="137">
        <f t="shared" si="37"/>
        <v>182</v>
      </c>
      <c r="N48" s="185">
        <f t="shared" si="38"/>
        <v>270047.96000000002</v>
      </c>
      <c r="O48" s="138">
        <f t="shared" si="39"/>
        <v>0</v>
      </c>
      <c r="P48" s="138">
        <f t="shared" si="40"/>
        <v>0</v>
      </c>
      <c r="Q48" s="138">
        <f t="shared" si="41"/>
        <v>1</v>
      </c>
    </row>
    <row r="49" spans="1:17" ht="30" customHeight="1" x14ac:dyDescent="0.2">
      <c r="A49" s="173" t="s">
        <v>248</v>
      </c>
      <c r="B49" s="130" t="s">
        <v>287</v>
      </c>
      <c r="C49" s="174" t="s">
        <v>219</v>
      </c>
      <c r="D49" s="492">
        <v>324</v>
      </c>
      <c r="E49" s="493">
        <v>1483.78</v>
      </c>
      <c r="F49" s="494">
        <f t="shared" si="32"/>
        <v>480744.72</v>
      </c>
      <c r="G49" s="134"/>
      <c r="H49" s="185">
        <f t="shared" si="33"/>
        <v>0</v>
      </c>
      <c r="I49" s="134"/>
      <c r="J49" s="185">
        <f t="shared" si="34"/>
        <v>0</v>
      </c>
      <c r="K49" s="136">
        <f t="shared" si="35"/>
        <v>0</v>
      </c>
      <c r="L49" s="185">
        <f t="shared" si="36"/>
        <v>0</v>
      </c>
      <c r="M49" s="137">
        <f t="shared" si="37"/>
        <v>324</v>
      </c>
      <c r="N49" s="185">
        <f t="shared" si="38"/>
        <v>480744.72</v>
      </c>
      <c r="O49" s="138">
        <f t="shared" si="39"/>
        <v>0</v>
      </c>
      <c r="P49" s="138">
        <f t="shared" si="40"/>
        <v>0</v>
      </c>
      <c r="Q49" s="138">
        <f t="shared" si="41"/>
        <v>1</v>
      </c>
    </row>
    <row r="50" spans="1:17" ht="30" customHeight="1" x14ac:dyDescent="0.2">
      <c r="A50" s="173" t="s">
        <v>249</v>
      </c>
      <c r="B50" s="130" t="s">
        <v>288</v>
      </c>
      <c r="C50" s="174" t="s">
        <v>219</v>
      </c>
      <c r="D50" s="492">
        <v>915</v>
      </c>
      <c r="E50" s="493">
        <v>1483.78</v>
      </c>
      <c r="F50" s="494">
        <f t="shared" si="32"/>
        <v>1357658.7</v>
      </c>
      <c r="G50" s="134"/>
      <c r="H50" s="185">
        <f t="shared" si="33"/>
        <v>0</v>
      </c>
      <c r="I50" s="134"/>
      <c r="J50" s="185">
        <f t="shared" si="34"/>
        <v>0</v>
      </c>
      <c r="K50" s="136">
        <f t="shared" si="35"/>
        <v>0</v>
      </c>
      <c r="L50" s="185">
        <f t="shared" si="36"/>
        <v>0</v>
      </c>
      <c r="M50" s="137">
        <f t="shared" si="37"/>
        <v>915</v>
      </c>
      <c r="N50" s="185">
        <f t="shared" si="38"/>
        <v>1357658.7</v>
      </c>
      <c r="O50" s="138">
        <f t="shared" si="39"/>
        <v>0</v>
      </c>
      <c r="P50" s="138">
        <f t="shared" si="40"/>
        <v>0</v>
      </c>
      <c r="Q50" s="138">
        <f t="shared" si="41"/>
        <v>1</v>
      </c>
    </row>
    <row r="51" spans="1:17" ht="30" customHeight="1" x14ac:dyDescent="0.2">
      <c r="A51" s="173" t="s">
        <v>250</v>
      </c>
      <c r="B51" s="130" t="s">
        <v>289</v>
      </c>
      <c r="C51" s="174" t="s">
        <v>219</v>
      </c>
      <c r="D51" s="492">
        <v>173</v>
      </c>
      <c r="E51" s="493">
        <v>1483.78</v>
      </c>
      <c r="F51" s="494">
        <f t="shared" si="32"/>
        <v>256693.94</v>
      </c>
      <c r="G51" s="134"/>
      <c r="H51" s="185">
        <f t="shared" si="33"/>
        <v>0</v>
      </c>
      <c r="I51" s="134"/>
      <c r="J51" s="185">
        <f t="shared" si="34"/>
        <v>0</v>
      </c>
      <c r="K51" s="136">
        <f t="shared" si="35"/>
        <v>0</v>
      </c>
      <c r="L51" s="185">
        <f t="shared" si="36"/>
        <v>0</v>
      </c>
      <c r="M51" s="137">
        <f t="shared" si="37"/>
        <v>173</v>
      </c>
      <c r="N51" s="185">
        <f t="shared" si="38"/>
        <v>256693.94</v>
      </c>
      <c r="O51" s="138">
        <f t="shared" si="39"/>
        <v>0</v>
      </c>
      <c r="P51" s="138">
        <f t="shared" si="40"/>
        <v>0</v>
      </c>
      <c r="Q51" s="138">
        <f t="shared" si="41"/>
        <v>1</v>
      </c>
    </row>
    <row r="52" spans="1:17" ht="30" customHeight="1" x14ac:dyDescent="0.2">
      <c r="A52" s="173" t="s">
        <v>251</v>
      </c>
      <c r="B52" s="130" t="s">
        <v>290</v>
      </c>
      <c r="C52" s="174" t="s">
        <v>235</v>
      </c>
      <c r="D52" s="492">
        <v>1320</v>
      </c>
      <c r="E52" s="493">
        <v>298.16000000000003</v>
      </c>
      <c r="F52" s="494">
        <f t="shared" si="32"/>
        <v>393571.2</v>
      </c>
      <c r="G52" s="134"/>
      <c r="H52" s="185">
        <f t="shared" si="33"/>
        <v>0</v>
      </c>
      <c r="I52" s="134"/>
      <c r="J52" s="185">
        <f t="shared" si="34"/>
        <v>0</v>
      </c>
      <c r="K52" s="136">
        <f t="shared" si="35"/>
        <v>0</v>
      </c>
      <c r="L52" s="185">
        <f t="shared" si="36"/>
        <v>0</v>
      </c>
      <c r="M52" s="137">
        <f t="shared" si="37"/>
        <v>1320</v>
      </c>
      <c r="N52" s="185">
        <f t="shared" si="38"/>
        <v>393571.2</v>
      </c>
      <c r="O52" s="138">
        <f t="shared" si="39"/>
        <v>0</v>
      </c>
      <c r="P52" s="138">
        <f t="shared" si="40"/>
        <v>0</v>
      </c>
      <c r="Q52" s="138">
        <f t="shared" si="41"/>
        <v>1</v>
      </c>
    </row>
    <row r="53" spans="1:17" ht="30" customHeight="1" x14ac:dyDescent="0.2">
      <c r="A53" s="173" t="s">
        <v>252</v>
      </c>
      <c r="B53" s="130" t="s">
        <v>291</v>
      </c>
      <c r="C53" s="174" t="s">
        <v>235</v>
      </c>
      <c r="D53" s="492">
        <v>14</v>
      </c>
      <c r="E53" s="493">
        <v>1943.4</v>
      </c>
      <c r="F53" s="494">
        <f t="shared" si="32"/>
        <v>27207.599999999999</v>
      </c>
      <c r="G53" s="134"/>
      <c r="H53" s="185">
        <f t="shared" si="33"/>
        <v>0</v>
      </c>
      <c r="I53" s="134"/>
      <c r="J53" s="185">
        <f t="shared" si="34"/>
        <v>0</v>
      </c>
      <c r="K53" s="136">
        <f t="shared" si="35"/>
        <v>0</v>
      </c>
      <c r="L53" s="185">
        <f t="shared" si="36"/>
        <v>0</v>
      </c>
      <c r="M53" s="137">
        <f t="shared" si="37"/>
        <v>14</v>
      </c>
      <c r="N53" s="185">
        <f t="shared" si="38"/>
        <v>27207.599999999999</v>
      </c>
      <c r="O53" s="138">
        <f t="shared" si="39"/>
        <v>0</v>
      </c>
      <c r="P53" s="138">
        <f t="shared" si="40"/>
        <v>0</v>
      </c>
      <c r="Q53" s="138">
        <f t="shared" si="41"/>
        <v>1</v>
      </c>
    </row>
    <row r="54" spans="1:17" ht="30" customHeight="1" x14ac:dyDescent="0.2">
      <c r="A54" s="173" t="s">
        <v>253</v>
      </c>
      <c r="B54" s="130" t="s">
        <v>292</v>
      </c>
      <c r="C54" s="174" t="s">
        <v>219</v>
      </c>
      <c r="D54" s="492">
        <v>8800</v>
      </c>
      <c r="E54" s="493">
        <v>34.61</v>
      </c>
      <c r="F54" s="494">
        <f t="shared" si="32"/>
        <v>304568</v>
      </c>
      <c r="G54" s="134"/>
      <c r="H54" s="185">
        <f t="shared" si="33"/>
        <v>0</v>
      </c>
      <c r="I54" s="134"/>
      <c r="J54" s="185">
        <f t="shared" si="34"/>
        <v>0</v>
      </c>
      <c r="K54" s="136">
        <f t="shared" si="35"/>
        <v>0</v>
      </c>
      <c r="L54" s="185">
        <f t="shared" si="36"/>
        <v>0</v>
      </c>
      <c r="M54" s="137">
        <f t="shared" si="37"/>
        <v>8800</v>
      </c>
      <c r="N54" s="185">
        <f t="shared" si="38"/>
        <v>304568</v>
      </c>
      <c r="O54" s="138">
        <f t="shared" si="39"/>
        <v>0</v>
      </c>
      <c r="P54" s="138">
        <f t="shared" si="40"/>
        <v>0</v>
      </c>
      <c r="Q54" s="138">
        <f t="shared" si="41"/>
        <v>1</v>
      </c>
    </row>
    <row r="55" spans="1:17" ht="30" customHeight="1" x14ac:dyDescent="0.2">
      <c r="A55" s="173" t="s">
        <v>254</v>
      </c>
      <c r="B55" s="130" t="s">
        <v>293</v>
      </c>
      <c r="C55" s="174" t="s">
        <v>218</v>
      </c>
      <c r="D55" s="492">
        <v>1200</v>
      </c>
      <c r="E55" s="493">
        <v>106.62</v>
      </c>
      <c r="F55" s="494">
        <f t="shared" si="32"/>
        <v>127944</v>
      </c>
      <c r="G55" s="134"/>
      <c r="H55" s="185">
        <f t="shared" si="33"/>
        <v>0</v>
      </c>
      <c r="I55" s="134"/>
      <c r="J55" s="185">
        <f t="shared" si="34"/>
        <v>0</v>
      </c>
      <c r="K55" s="136">
        <f t="shared" si="35"/>
        <v>0</v>
      </c>
      <c r="L55" s="185">
        <f t="shared" si="36"/>
        <v>0</v>
      </c>
      <c r="M55" s="137">
        <f t="shared" si="37"/>
        <v>1200</v>
      </c>
      <c r="N55" s="185">
        <f t="shared" si="38"/>
        <v>127944</v>
      </c>
      <c r="O55" s="138">
        <f t="shared" si="39"/>
        <v>0</v>
      </c>
      <c r="P55" s="138">
        <f t="shared" si="40"/>
        <v>0</v>
      </c>
      <c r="Q55" s="138">
        <f t="shared" si="41"/>
        <v>1</v>
      </c>
    </row>
    <row r="56" spans="1:17" ht="30" customHeight="1" x14ac:dyDescent="0.2">
      <c r="A56" s="173" t="s">
        <v>255</v>
      </c>
      <c r="B56" s="130" t="s">
        <v>294</v>
      </c>
      <c r="C56" s="174" t="s">
        <v>219</v>
      </c>
      <c r="D56" s="492">
        <v>44</v>
      </c>
      <c r="E56" s="493">
        <v>761.21</v>
      </c>
      <c r="F56" s="494">
        <f t="shared" si="32"/>
        <v>33493.24</v>
      </c>
      <c r="G56" s="134"/>
      <c r="H56" s="185">
        <f t="shared" si="33"/>
        <v>0</v>
      </c>
      <c r="I56" s="134"/>
      <c r="J56" s="185">
        <f t="shared" si="34"/>
        <v>0</v>
      </c>
      <c r="K56" s="136">
        <f t="shared" si="35"/>
        <v>0</v>
      </c>
      <c r="L56" s="185">
        <f t="shared" si="36"/>
        <v>0</v>
      </c>
      <c r="M56" s="137">
        <f t="shared" si="37"/>
        <v>44</v>
      </c>
      <c r="N56" s="185">
        <f t="shared" si="38"/>
        <v>33493.24</v>
      </c>
      <c r="O56" s="138">
        <f t="shared" si="39"/>
        <v>0</v>
      </c>
      <c r="P56" s="138">
        <f t="shared" si="40"/>
        <v>0</v>
      </c>
      <c r="Q56" s="138">
        <f t="shared" si="41"/>
        <v>1</v>
      </c>
    </row>
    <row r="57" spans="1:17" ht="30" customHeight="1" x14ac:dyDescent="0.2">
      <c r="A57" s="173" t="s">
        <v>256</v>
      </c>
      <c r="B57" s="130" t="s">
        <v>295</v>
      </c>
      <c r="C57" s="174" t="s">
        <v>219</v>
      </c>
      <c r="D57" s="492">
        <v>8</v>
      </c>
      <c r="E57" s="493">
        <v>941.82</v>
      </c>
      <c r="F57" s="494">
        <f t="shared" si="32"/>
        <v>7534.56</v>
      </c>
      <c r="G57" s="134"/>
      <c r="H57" s="185">
        <f t="shared" si="33"/>
        <v>0</v>
      </c>
      <c r="I57" s="134"/>
      <c r="J57" s="185">
        <f t="shared" si="34"/>
        <v>0</v>
      </c>
      <c r="K57" s="136">
        <f t="shared" si="35"/>
        <v>0</v>
      </c>
      <c r="L57" s="185">
        <f t="shared" si="36"/>
        <v>0</v>
      </c>
      <c r="M57" s="137">
        <f t="shared" si="37"/>
        <v>8</v>
      </c>
      <c r="N57" s="185">
        <f t="shared" si="38"/>
        <v>7534.56</v>
      </c>
      <c r="O57" s="138">
        <f t="shared" si="39"/>
        <v>0</v>
      </c>
      <c r="P57" s="138">
        <f t="shared" si="40"/>
        <v>0</v>
      </c>
      <c r="Q57" s="138">
        <f t="shared" si="41"/>
        <v>1</v>
      </c>
    </row>
    <row r="58" spans="1:17" ht="30" customHeight="1" x14ac:dyDescent="0.2">
      <c r="A58" s="173" t="s">
        <v>257</v>
      </c>
      <c r="B58" s="130" t="s">
        <v>296</v>
      </c>
      <c r="C58" s="174" t="s">
        <v>219</v>
      </c>
      <c r="D58" s="492">
        <v>4</v>
      </c>
      <c r="E58" s="493">
        <v>110.15</v>
      </c>
      <c r="F58" s="494">
        <f t="shared" si="32"/>
        <v>440.6</v>
      </c>
      <c r="G58" s="134"/>
      <c r="H58" s="185">
        <f t="shared" si="33"/>
        <v>0</v>
      </c>
      <c r="I58" s="134"/>
      <c r="J58" s="185">
        <f t="shared" si="34"/>
        <v>0</v>
      </c>
      <c r="K58" s="136">
        <f t="shared" si="35"/>
        <v>0</v>
      </c>
      <c r="L58" s="185">
        <f t="shared" si="36"/>
        <v>0</v>
      </c>
      <c r="M58" s="137">
        <f t="shared" si="37"/>
        <v>4</v>
      </c>
      <c r="N58" s="185">
        <f t="shared" si="38"/>
        <v>440.6</v>
      </c>
      <c r="O58" s="138">
        <f t="shared" si="39"/>
        <v>0</v>
      </c>
      <c r="P58" s="138">
        <f t="shared" si="40"/>
        <v>0</v>
      </c>
      <c r="Q58" s="138">
        <f t="shared" si="41"/>
        <v>1</v>
      </c>
    </row>
    <row r="59" spans="1:17" ht="30" customHeight="1" x14ac:dyDescent="0.2">
      <c r="A59" s="173" t="s">
        <v>258</v>
      </c>
      <c r="B59" s="130" t="s">
        <v>297</v>
      </c>
      <c r="C59" s="174" t="s">
        <v>218</v>
      </c>
      <c r="D59" s="492">
        <v>4</v>
      </c>
      <c r="E59" s="493">
        <v>107.87</v>
      </c>
      <c r="F59" s="494">
        <f t="shared" si="32"/>
        <v>431.48</v>
      </c>
      <c r="G59" s="134"/>
      <c r="H59" s="185">
        <f t="shared" si="33"/>
        <v>0</v>
      </c>
      <c r="I59" s="134"/>
      <c r="J59" s="185">
        <f t="shared" si="34"/>
        <v>0</v>
      </c>
      <c r="K59" s="136">
        <f t="shared" si="35"/>
        <v>0</v>
      </c>
      <c r="L59" s="185">
        <f t="shared" si="36"/>
        <v>0</v>
      </c>
      <c r="M59" s="137">
        <f t="shared" si="37"/>
        <v>4</v>
      </c>
      <c r="N59" s="185">
        <f t="shared" si="38"/>
        <v>431.48</v>
      </c>
      <c r="O59" s="138">
        <f t="shared" si="39"/>
        <v>0</v>
      </c>
      <c r="P59" s="138">
        <f t="shared" si="40"/>
        <v>0</v>
      </c>
      <c r="Q59" s="138">
        <f t="shared" si="41"/>
        <v>1</v>
      </c>
    </row>
    <row r="60" spans="1:17" ht="30" customHeight="1" x14ac:dyDescent="0.2">
      <c r="A60" s="173" t="s">
        <v>259</v>
      </c>
      <c r="B60" s="130" t="s">
        <v>293</v>
      </c>
      <c r="C60" s="174" t="s">
        <v>218</v>
      </c>
      <c r="D60" s="492">
        <v>132</v>
      </c>
      <c r="E60" s="493">
        <v>127.01</v>
      </c>
      <c r="F60" s="494">
        <f t="shared" si="32"/>
        <v>16765.32</v>
      </c>
      <c r="G60" s="134"/>
      <c r="H60" s="185">
        <f t="shared" si="33"/>
        <v>0</v>
      </c>
      <c r="I60" s="134"/>
      <c r="J60" s="185">
        <f t="shared" si="34"/>
        <v>0</v>
      </c>
      <c r="K60" s="136">
        <f t="shared" si="35"/>
        <v>0</v>
      </c>
      <c r="L60" s="185">
        <f t="shared" si="36"/>
        <v>0</v>
      </c>
      <c r="M60" s="137">
        <f t="shared" si="37"/>
        <v>132</v>
      </c>
      <c r="N60" s="185">
        <f t="shared" si="38"/>
        <v>16765.32</v>
      </c>
      <c r="O60" s="138">
        <f t="shared" si="39"/>
        <v>0</v>
      </c>
      <c r="P60" s="138">
        <f t="shared" si="40"/>
        <v>0</v>
      </c>
      <c r="Q60" s="138">
        <f t="shared" si="41"/>
        <v>1</v>
      </c>
    </row>
    <row r="61" spans="1:17" ht="30" customHeight="1" x14ac:dyDescent="0.2">
      <c r="A61" s="173" t="s">
        <v>260</v>
      </c>
      <c r="B61" s="130" t="s">
        <v>298</v>
      </c>
      <c r="C61" s="174" t="s">
        <v>218</v>
      </c>
      <c r="D61" s="492">
        <v>27</v>
      </c>
      <c r="E61" s="493">
        <v>174.55</v>
      </c>
      <c r="F61" s="494">
        <f t="shared" si="32"/>
        <v>4712.8500000000004</v>
      </c>
      <c r="G61" s="134"/>
      <c r="H61" s="185">
        <f t="shared" si="33"/>
        <v>0</v>
      </c>
      <c r="I61" s="134"/>
      <c r="J61" s="185">
        <f t="shared" si="34"/>
        <v>0</v>
      </c>
      <c r="K61" s="136">
        <f t="shared" si="35"/>
        <v>0</v>
      </c>
      <c r="L61" s="185">
        <f t="shared" si="36"/>
        <v>0</v>
      </c>
      <c r="M61" s="137">
        <f t="shared" si="37"/>
        <v>27</v>
      </c>
      <c r="N61" s="185">
        <f t="shared" si="38"/>
        <v>4712.8500000000004</v>
      </c>
      <c r="O61" s="138">
        <f t="shared" si="39"/>
        <v>0</v>
      </c>
      <c r="P61" s="138">
        <f t="shared" si="40"/>
        <v>0</v>
      </c>
      <c r="Q61" s="138">
        <f t="shared" si="41"/>
        <v>1</v>
      </c>
    </row>
    <row r="62" spans="1:17" ht="30" customHeight="1" x14ac:dyDescent="0.2">
      <c r="A62" s="173" t="s">
        <v>261</v>
      </c>
      <c r="B62" s="130" t="s">
        <v>299</v>
      </c>
      <c r="C62" s="174" t="s">
        <v>219</v>
      </c>
      <c r="D62" s="492">
        <v>66</v>
      </c>
      <c r="E62" s="493">
        <v>72.510000000000005</v>
      </c>
      <c r="F62" s="494">
        <f t="shared" si="32"/>
        <v>4785.66</v>
      </c>
      <c r="G62" s="134"/>
      <c r="H62" s="185">
        <f t="shared" si="33"/>
        <v>0</v>
      </c>
      <c r="I62" s="134"/>
      <c r="J62" s="185">
        <f t="shared" si="34"/>
        <v>0</v>
      </c>
      <c r="K62" s="136">
        <f t="shared" si="35"/>
        <v>0</v>
      </c>
      <c r="L62" s="185">
        <f t="shared" si="36"/>
        <v>0</v>
      </c>
      <c r="M62" s="137">
        <f t="shared" si="37"/>
        <v>66</v>
      </c>
      <c r="N62" s="185">
        <f t="shared" si="38"/>
        <v>4785.66</v>
      </c>
      <c r="O62" s="138">
        <f t="shared" si="39"/>
        <v>0</v>
      </c>
      <c r="P62" s="138">
        <f t="shared" si="40"/>
        <v>0</v>
      </c>
      <c r="Q62" s="138">
        <f t="shared" si="41"/>
        <v>1</v>
      </c>
    </row>
    <row r="63" spans="1:17" ht="30" customHeight="1" x14ac:dyDescent="0.2">
      <c r="A63" s="173" t="s">
        <v>262</v>
      </c>
      <c r="B63" s="130" t="s">
        <v>300</v>
      </c>
      <c r="C63" s="174" t="s">
        <v>218</v>
      </c>
      <c r="D63" s="492">
        <v>4400</v>
      </c>
      <c r="E63" s="493">
        <v>33.590000000000003</v>
      </c>
      <c r="F63" s="494">
        <f t="shared" si="32"/>
        <v>147796</v>
      </c>
      <c r="G63" s="134"/>
      <c r="H63" s="185">
        <f t="shared" si="33"/>
        <v>0</v>
      </c>
      <c r="I63" s="134"/>
      <c r="J63" s="185">
        <f t="shared" si="34"/>
        <v>0</v>
      </c>
      <c r="K63" s="136">
        <f t="shared" si="35"/>
        <v>0</v>
      </c>
      <c r="L63" s="185">
        <f t="shared" si="36"/>
        <v>0</v>
      </c>
      <c r="M63" s="137">
        <f t="shared" si="37"/>
        <v>4400</v>
      </c>
      <c r="N63" s="185">
        <f t="shared" si="38"/>
        <v>147796</v>
      </c>
      <c r="O63" s="138">
        <f t="shared" si="39"/>
        <v>0</v>
      </c>
      <c r="P63" s="138">
        <f t="shared" si="40"/>
        <v>0</v>
      </c>
      <c r="Q63" s="138">
        <f t="shared" si="41"/>
        <v>1</v>
      </c>
    </row>
    <row r="64" spans="1:17" ht="30" customHeight="1" x14ac:dyDescent="0.2">
      <c r="A64" s="173" t="s">
        <v>263</v>
      </c>
      <c r="B64" s="130" t="s">
        <v>301</v>
      </c>
      <c r="C64" s="174" t="s">
        <v>218</v>
      </c>
      <c r="D64" s="492">
        <v>6072</v>
      </c>
      <c r="E64" s="493">
        <v>33.82</v>
      </c>
      <c r="F64" s="494">
        <f t="shared" si="32"/>
        <v>205355.04</v>
      </c>
      <c r="G64" s="134"/>
      <c r="H64" s="185">
        <f t="shared" si="33"/>
        <v>0</v>
      </c>
      <c r="I64" s="134"/>
      <c r="J64" s="185">
        <f t="shared" si="34"/>
        <v>0</v>
      </c>
      <c r="K64" s="136">
        <f t="shared" si="35"/>
        <v>0</v>
      </c>
      <c r="L64" s="185">
        <f t="shared" si="36"/>
        <v>0</v>
      </c>
      <c r="M64" s="137">
        <f t="shared" si="37"/>
        <v>6072</v>
      </c>
      <c r="N64" s="185">
        <f t="shared" si="38"/>
        <v>205355.04</v>
      </c>
      <c r="O64" s="138">
        <f t="shared" si="39"/>
        <v>0</v>
      </c>
      <c r="P64" s="138">
        <f t="shared" si="40"/>
        <v>0</v>
      </c>
      <c r="Q64" s="138">
        <f t="shared" si="41"/>
        <v>1</v>
      </c>
    </row>
    <row r="65" spans="1:17" ht="30" customHeight="1" x14ac:dyDescent="0.2">
      <c r="A65" s="173" t="s">
        <v>264</v>
      </c>
      <c r="B65" s="130" t="s">
        <v>302</v>
      </c>
      <c r="C65" s="174" t="s">
        <v>218</v>
      </c>
      <c r="D65" s="492">
        <v>2200</v>
      </c>
      <c r="E65" s="493">
        <v>18.82</v>
      </c>
      <c r="F65" s="494">
        <f t="shared" si="32"/>
        <v>41404</v>
      </c>
      <c r="G65" s="134"/>
      <c r="H65" s="185">
        <f t="shared" si="33"/>
        <v>0</v>
      </c>
      <c r="I65" s="134"/>
      <c r="J65" s="185">
        <f t="shared" si="34"/>
        <v>0</v>
      </c>
      <c r="K65" s="136">
        <f t="shared" si="35"/>
        <v>0</v>
      </c>
      <c r="L65" s="185">
        <f t="shared" si="36"/>
        <v>0</v>
      </c>
      <c r="M65" s="137">
        <f t="shared" si="37"/>
        <v>2200</v>
      </c>
      <c r="N65" s="185">
        <f t="shared" si="38"/>
        <v>41404</v>
      </c>
      <c r="O65" s="138">
        <f t="shared" si="39"/>
        <v>0</v>
      </c>
      <c r="P65" s="138">
        <f t="shared" si="40"/>
        <v>0</v>
      </c>
      <c r="Q65" s="138">
        <f t="shared" si="41"/>
        <v>1</v>
      </c>
    </row>
    <row r="66" spans="1:17" ht="30" customHeight="1" x14ac:dyDescent="0.2">
      <c r="A66" s="173" t="s">
        <v>265</v>
      </c>
      <c r="B66" s="130" t="s">
        <v>303</v>
      </c>
      <c r="C66" s="174" t="s">
        <v>219</v>
      </c>
      <c r="D66" s="492">
        <v>44</v>
      </c>
      <c r="E66" s="493">
        <v>85.23</v>
      </c>
      <c r="F66" s="494">
        <f t="shared" si="32"/>
        <v>3750.12</v>
      </c>
      <c r="G66" s="134"/>
      <c r="H66" s="185">
        <f t="shared" si="33"/>
        <v>0</v>
      </c>
      <c r="I66" s="134"/>
      <c r="J66" s="185">
        <f t="shared" si="34"/>
        <v>0</v>
      </c>
      <c r="K66" s="136">
        <f t="shared" si="35"/>
        <v>0</v>
      </c>
      <c r="L66" s="185">
        <f t="shared" si="36"/>
        <v>0</v>
      </c>
      <c r="M66" s="137">
        <f t="shared" si="37"/>
        <v>44</v>
      </c>
      <c r="N66" s="185">
        <f t="shared" si="38"/>
        <v>3750.12</v>
      </c>
      <c r="O66" s="138">
        <f t="shared" si="39"/>
        <v>0</v>
      </c>
      <c r="P66" s="138">
        <f t="shared" si="40"/>
        <v>0</v>
      </c>
      <c r="Q66" s="138">
        <f t="shared" si="41"/>
        <v>1</v>
      </c>
    </row>
    <row r="67" spans="1:17" ht="30" customHeight="1" x14ac:dyDescent="0.2">
      <c r="A67" s="173" t="s">
        <v>266</v>
      </c>
      <c r="B67" s="130" t="s">
        <v>304</v>
      </c>
      <c r="C67" s="174" t="s">
        <v>235</v>
      </c>
      <c r="D67" s="492">
        <v>55</v>
      </c>
      <c r="E67" s="493">
        <v>130.9</v>
      </c>
      <c r="F67" s="494">
        <f t="shared" si="32"/>
        <v>7199.5</v>
      </c>
      <c r="G67" s="134"/>
      <c r="H67" s="185">
        <f t="shared" si="33"/>
        <v>0</v>
      </c>
      <c r="I67" s="134"/>
      <c r="J67" s="185">
        <f t="shared" si="34"/>
        <v>0</v>
      </c>
      <c r="K67" s="136">
        <f t="shared" si="35"/>
        <v>0</v>
      </c>
      <c r="L67" s="185">
        <f t="shared" si="36"/>
        <v>0</v>
      </c>
      <c r="M67" s="137">
        <f t="shared" si="37"/>
        <v>55</v>
      </c>
      <c r="N67" s="185">
        <f t="shared" si="38"/>
        <v>7199.5</v>
      </c>
      <c r="O67" s="138">
        <f t="shared" si="39"/>
        <v>0</v>
      </c>
      <c r="P67" s="138">
        <f t="shared" si="40"/>
        <v>0</v>
      </c>
      <c r="Q67" s="138">
        <f t="shared" si="41"/>
        <v>1</v>
      </c>
    </row>
    <row r="68" spans="1:17" ht="30" customHeight="1" x14ac:dyDescent="0.2">
      <c r="A68" s="173" t="s">
        <v>267</v>
      </c>
      <c r="B68" s="130" t="s">
        <v>305</v>
      </c>
      <c r="C68" s="174" t="s">
        <v>219</v>
      </c>
      <c r="D68" s="492">
        <v>66</v>
      </c>
      <c r="E68" s="493">
        <v>104.01</v>
      </c>
      <c r="F68" s="494">
        <f t="shared" si="32"/>
        <v>6864.66</v>
      </c>
      <c r="G68" s="134"/>
      <c r="H68" s="185">
        <f t="shared" si="33"/>
        <v>0</v>
      </c>
      <c r="I68" s="134"/>
      <c r="J68" s="185">
        <f t="shared" si="34"/>
        <v>0</v>
      </c>
      <c r="K68" s="136">
        <f t="shared" si="35"/>
        <v>0</v>
      </c>
      <c r="L68" s="185">
        <f t="shared" si="36"/>
        <v>0</v>
      </c>
      <c r="M68" s="137">
        <f t="shared" si="37"/>
        <v>66</v>
      </c>
      <c r="N68" s="185">
        <f t="shared" si="38"/>
        <v>6864.66</v>
      </c>
      <c r="O68" s="138">
        <f t="shared" si="39"/>
        <v>0</v>
      </c>
      <c r="P68" s="138">
        <f t="shared" si="40"/>
        <v>0</v>
      </c>
      <c r="Q68" s="138">
        <f t="shared" si="41"/>
        <v>1</v>
      </c>
    </row>
    <row r="69" spans="1:17" ht="30" customHeight="1" x14ac:dyDescent="0.2">
      <c r="A69" s="173" t="s">
        <v>268</v>
      </c>
      <c r="B69" s="130" t="s">
        <v>306</v>
      </c>
      <c r="C69" s="174" t="s">
        <v>219</v>
      </c>
      <c r="D69" s="492">
        <v>11</v>
      </c>
      <c r="E69" s="493">
        <v>286.33</v>
      </c>
      <c r="F69" s="494">
        <f t="shared" si="32"/>
        <v>3149.63</v>
      </c>
      <c r="G69" s="134"/>
      <c r="H69" s="185">
        <f t="shared" si="33"/>
        <v>0</v>
      </c>
      <c r="I69" s="134"/>
      <c r="J69" s="185">
        <f t="shared" si="34"/>
        <v>0</v>
      </c>
      <c r="K69" s="136">
        <f t="shared" si="35"/>
        <v>0</v>
      </c>
      <c r="L69" s="185">
        <f t="shared" si="36"/>
        <v>0</v>
      </c>
      <c r="M69" s="137">
        <f t="shared" si="37"/>
        <v>11</v>
      </c>
      <c r="N69" s="185">
        <f t="shared" si="38"/>
        <v>3149.63</v>
      </c>
      <c r="O69" s="138">
        <f t="shared" si="39"/>
        <v>0</v>
      </c>
      <c r="P69" s="138">
        <f t="shared" si="40"/>
        <v>0</v>
      </c>
      <c r="Q69" s="138">
        <f t="shared" si="41"/>
        <v>1</v>
      </c>
    </row>
    <row r="70" spans="1:17" ht="30" customHeight="1" x14ac:dyDescent="0.2">
      <c r="A70" s="173" t="s">
        <v>269</v>
      </c>
      <c r="B70" s="130" t="s">
        <v>307</v>
      </c>
      <c r="C70" s="174" t="s">
        <v>219</v>
      </c>
      <c r="D70" s="492">
        <v>11</v>
      </c>
      <c r="E70" s="493">
        <v>120.83</v>
      </c>
      <c r="F70" s="494">
        <f t="shared" si="32"/>
        <v>1329.13</v>
      </c>
      <c r="G70" s="134"/>
      <c r="H70" s="185">
        <f t="shared" si="33"/>
        <v>0</v>
      </c>
      <c r="I70" s="134"/>
      <c r="J70" s="185">
        <f t="shared" si="34"/>
        <v>0</v>
      </c>
      <c r="K70" s="136">
        <f t="shared" si="35"/>
        <v>0</v>
      </c>
      <c r="L70" s="185">
        <f t="shared" si="36"/>
        <v>0</v>
      </c>
      <c r="M70" s="137">
        <f t="shared" si="37"/>
        <v>11</v>
      </c>
      <c r="N70" s="185">
        <f t="shared" si="38"/>
        <v>1329.13</v>
      </c>
      <c r="O70" s="138">
        <f t="shared" si="39"/>
        <v>0</v>
      </c>
      <c r="P70" s="138">
        <f t="shared" si="40"/>
        <v>0</v>
      </c>
      <c r="Q70" s="138">
        <f t="shared" si="41"/>
        <v>1</v>
      </c>
    </row>
    <row r="71" spans="1:17" ht="30" customHeight="1" x14ac:dyDescent="0.2">
      <c r="A71" s="173" t="s">
        <v>270</v>
      </c>
      <c r="B71" s="130" t="s">
        <v>308</v>
      </c>
      <c r="C71" s="174" t="s">
        <v>219</v>
      </c>
      <c r="D71" s="492">
        <v>11</v>
      </c>
      <c r="E71" s="493">
        <v>104.01</v>
      </c>
      <c r="F71" s="494">
        <f t="shared" si="32"/>
        <v>1144.1099999999999</v>
      </c>
      <c r="G71" s="134"/>
      <c r="H71" s="185">
        <f t="shared" si="33"/>
        <v>0</v>
      </c>
      <c r="I71" s="134"/>
      <c r="J71" s="185">
        <f t="shared" si="34"/>
        <v>0</v>
      </c>
      <c r="K71" s="136">
        <f t="shared" si="35"/>
        <v>0</v>
      </c>
      <c r="L71" s="185">
        <f t="shared" si="36"/>
        <v>0</v>
      </c>
      <c r="M71" s="137">
        <f t="shared" si="37"/>
        <v>11</v>
      </c>
      <c r="N71" s="185">
        <f t="shared" si="38"/>
        <v>1144.1099999999999</v>
      </c>
      <c r="O71" s="138">
        <f t="shared" si="39"/>
        <v>0</v>
      </c>
      <c r="P71" s="138">
        <f t="shared" si="40"/>
        <v>0</v>
      </c>
      <c r="Q71" s="138">
        <f t="shared" si="41"/>
        <v>1</v>
      </c>
    </row>
    <row r="72" spans="1:17" ht="30" customHeight="1" x14ac:dyDescent="0.2">
      <c r="A72" s="173" t="s">
        <v>271</v>
      </c>
      <c r="B72" s="130" t="s">
        <v>309</v>
      </c>
      <c r="C72" s="174" t="s">
        <v>219</v>
      </c>
      <c r="D72" s="492">
        <v>11</v>
      </c>
      <c r="E72" s="493">
        <v>104.01</v>
      </c>
      <c r="F72" s="494">
        <f t="shared" si="32"/>
        <v>1144.1099999999999</v>
      </c>
      <c r="G72" s="134"/>
      <c r="H72" s="185">
        <f t="shared" si="33"/>
        <v>0</v>
      </c>
      <c r="I72" s="134"/>
      <c r="J72" s="185">
        <f t="shared" si="34"/>
        <v>0</v>
      </c>
      <c r="K72" s="136">
        <f t="shared" si="35"/>
        <v>0</v>
      </c>
      <c r="L72" s="185">
        <f t="shared" si="36"/>
        <v>0</v>
      </c>
      <c r="M72" s="137">
        <f t="shared" si="37"/>
        <v>11</v>
      </c>
      <c r="N72" s="185">
        <f t="shared" si="38"/>
        <v>1144.1099999999999</v>
      </c>
      <c r="O72" s="138">
        <f t="shared" si="39"/>
        <v>0</v>
      </c>
      <c r="P72" s="138">
        <f t="shared" si="40"/>
        <v>0</v>
      </c>
      <c r="Q72" s="138">
        <f t="shared" si="41"/>
        <v>1</v>
      </c>
    </row>
    <row r="73" spans="1:17" ht="30" customHeight="1" x14ac:dyDescent="0.2">
      <c r="A73" s="173" t="s">
        <v>272</v>
      </c>
      <c r="B73" s="130" t="s">
        <v>310</v>
      </c>
      <c r="C73" s="174" t="s">
        <v>218</v>
      </c>
      <c r="D73" s="492">
        <v>1600</v>
      </c>
      <c r="E73" s="493">
        <v>7.53</v>
      </c>
      <c r="F73" s="494">
        <f t="shared" si="32"/>
        <v>12048</v>
      </c>
      <c r="G73" s="134"/>
      <c r="H73" s="185">
        <f t="shared" si="33"/>
        <v>0</v>
      </c>
      <c r="I73" s="134"/>
      <c r="J73" s="185">
        <f t="shared" si="34"/>
        <v>0</v>
      </c>
      <c r="K73" s="136">
        <f t="shared" si="35"/>
        <v>0</v>
      </c>
      <c r="L73" s="185">
        <f t="shared" si="36"/>
        <v>0</v>
      </c>
      <c r="M73" s="137">
        <f t="shared" si="37"/>
        <v>1600</v>
      </c>
      <c r="N73" s="185">
        <f t="shared" si="38"/>
        <v>12048</v>
      </c>
      <c r="O73" s="138">
        <f t="shared" si="39"/>
        <v>0</v>
      </c>
      <c r="P73" s="138">
        <f t="shared" si="40"/>
        <v>0</v>
      </c>
      <c r="Q73" s="138">
        <f t="shared" si="41"/>
        <v>1</v>
      </c>
    </row>
    <row r="74" spans="1:17" ht="30" customHeight="1" x14ac:dyDescent="0.2">
      <c r="A74" s="173" t="s">
        <v>273</v>
      </c>
      <c r="B74" s="130" t="s">
        <v>311</v>
      </c>
      <c r="C74" s="174" t="s">
        <v>235</v>
      </c>
      <c r="D74" s="492">
        <v>17</v>
      </c>
      <c r="E74" s="493">
        <v>104.01</v>
      </c>
      <c r="F74" s="494">
        <f t="shared" si="32"/>
        <v>1768.17</v>
      </c>
      <c r="G74" s="134"/>
      <c r="H74" s="185">
        <f t="shared" si="33"/>
        <v>0</v>
      </c>
      <c r="I74" s="134"/>
      <c r="J74" s="185">
        <f t="shared" si="34"/>
        <v>0</v>
      </c>
      <c r="K74" s="136">
        <f t="shared" si="35"/>
        <v>0</v>
      </c>
      <c r="L74" s="185">
        <f t="shared" si="36"/>
        <v>0</v>
      </c>
      <c r="M74" s="137">
        <f t="shared" si="37"/>
        <v>17</v>
      </c>
      <c r="N74" s="185">
        <f t="shared" si="38"/>
        <v>1768.17</v>
      </c>
      <c r="O74" s="138">
        <f t="shared" si="39"/>
        <v>0</v>
      </c>
      <c r="P74" s="138">
        <f t="shared" si="40"/>
        <v>0</v>
      </c>
      <c r="Q74" s="138">
        <f t="shared" si="41"/>
        <v>1</v>
      </c>
    </row>
    <row r="75" spans="1:17" ht="30" customHeight="1" x14ac:dyDescent="0.2">
      <c r="A75" s="173" t="s">
        <v>274</v>
      </c>
      <c r="B75" s="130" t="s">
        <v>312</v>
      </c>
      <c r="C75" s="174" t="s">
        <v>235</v>
      </c>
      <c r="D75" s="492">
        <v>8250</v>
      </c>
      <c r="E75" s="493">
        <v>26.74</v>
      </c>
      <c r="F75" s="494">
        <f t="shared" si="32"/>
        <v>220605</v>
      </c>
      <c r="G75" s="134"/>
      <c r="H75" s="185">
        <f t="shared" si="33"/>
        <v>0</v>
      </c>
      <c r="I75" s="134"/>
      <c r="J75" s="185">
        <f t="shared" si="34"/>
        <v>0</v>
      </c>
      <c r="K75" s="136">
        <f t="shared" si="35"/>
        <v>0</v>
      </c>
      <c r="L75" s="185">
        <f t="shared" si="36"/>
        <v>0</v>
      </c>
      <c r="M75" s="137">
        <f t="shared" si="37"/>
        <v>8250</v>
      </c>
      <c r="N75" s="185">
        <f t="shared" si="38"/>
        <v>220605</v>
      </c>
      <c r="O75" s="138">
        <f t="shared" si="39"/>
        <v>0</v>
      </c>
      <c r="P75" s="138">
        <f t="shared" si="40"/>
        <v>0</v>
      </c>
      <c r="Q75" s="138">
        <f t="shared" si="41"/>
        <v>1</v>
      </c>
    </row>
    <row r="76" spans="1:17" ht="30" customHeight="1" x14ac:dyDescent="0.2">
      <c r="A76" s="173" t="s">
        <v>275</v>
      </c>
      <c r="B76" s="130" t="s">
        <v>313</v>
      </c>
      <c r="C76" s="174" t="s">
        <v>179</v>
      </c>
      <c r="D76" s="492">
        <v>27500</v>
      </c>
      <c r="E76" s="493">
        <v>2.72</v>
      </c>
      <c r="F76" s="494">
        <f t="shared" si="32"/>
        <v>74800</v>
      </c>
      <c r="G76" s="134"/>
      <c r="H76" s="185">
        <f t="shared" si="33"/>
        <v>0</v>
      </c>
      <c r="I76" s="134"/>
      <c r="J76" s="185">
        <f t="shared" si="34"/>
        <v>0</v>
      </c>
      <c r="K76" s="136">
        <f t="shared" si="35"/>
        <v>0</v>
      </c>
      <c r="L76" s="185">
        <f t="shared" si="36"/>
        <v>0</v>
      </c>
      <c r="M76" s="137">
        <f t="shared" si="37"/>
        <v>27500</v>
      </c>
      <c r="N76" s="185">
        <f t="shared" si="38"/>
        <v>74800</v>
      </c>
      <c r="O76" s="138">
        <f t="shared" si="39"/>
        <v>0</v>
      </c>
      <c r="P76" s="138">
        <f t="shared" si="40"/>
        <v>0</v>
      </c>
      <c r="Q76" s="138">
        <f t="shared" si="41"/>
        <v>1</v>
      </c>
    </row>
    <row r="77" spans="1:17" ht="5.0999999999999996" customHeight="1" x14ac:dyDescent="0.2">
      <c r="A77" s="172"/>
      <c r="B77" s="140"/>
      <c r="C77" s="175"/>
      <c r="D77" s="141"/>
      <c r="E77" s="142"/>
      <c r="F77" s="143"/>
      <c r="G77" s="146"/>
      <c r="H77" s="143"/>
      <c r="I77" s="146"/>
      <c r="J77" s="143"/>
      <c r="K77" s="146"/>
      <c r="L77" s="143"/>
      <c r="M77" s="147"/>
      <c r="N77" s="143"/>
      <c r="O77" s="148"/>
      <c r="P77" s="148"/>
      <c r="Q77" s="134"/>
    </row>
    <row r="78" spans="1:17" ht="30" customHeight="1" x14ac:dyDescent="0.2">
      <c r="A78" s="685" t="s">
        <v>495</v>
      </c>
      <c r="B78" s="686"/>
      <c r="C78" s="687"/>
      <c r="D78" s="511">
        <f>ROUND(F78/$F$115,4)</f>
        <v>0.15479999999999999</v>
      </c>
      <c r="E78" s="134"/>
      <c r="F78" s="515">
        <f>ROUND(SUM(F36:F77),2)</f>
        <v>16778276.030000001</v>
      </c>
      <c r="G78" s="146"/>
      <c r="H78" s="186">
        <f>ROUND(SUM(H36:H77),2)</f>
        <v>0</v>
      </c>
      <c r="I78" s="146"/>
      <c r="J78" s="186">
        <f>ROUND(SUM(J36:J77),2)</f>
        <v>0</v>
      </c>
      <c r="K78" s="146"/>
      <c r="L78" s="186">
        <f>ROUND(SUM(L36:L77),2)</f>
        <v>0</v>
      </c>
      <c r="M78" s="147"/>
      <c r="N78" s="186">
        <f>ROUND(SUM(N36:N77),2)</f>
        <v>16778276.030000001</v>
      </c>
      <c r="O78" s="148"/>
      <c r="P78" s="148"/>
      <c r="Q78" s="134"/>
    </row>
    <row r="79" spans="1:17" s="73" customFormat="1" ht="30" customHeight="1" x14ac:dyDescent="0.2">
      <c r="A79" s="519">
        <v>5</v>
      </c>
      <c r="B79" s="684" t="s">
        <v>315</v>
      </c>
      <c r="C79" s="684"/>
      <c r="D79" s="684"/>
      <c r="E79" s="684"/>
      <c r="F79" s="684"/>
      <c r="G79" s="684"/>
      <c r="H79" s="684"/>
      <c r="I79" s="684"/>
      <c r="J79" s="684"/>
      <c r="K79" s="684"/>
      <c r="L79" s="684"/>
      <c r="M79" s="684"/>
      <c r="N79" s="684"/>
      <c r="O79" s="684"/>
      <c r="P79" s="684"/>
      <c r="Q79" s="684"/>
    </row>
    <row r="80" spans="1:17" ht="5.0999999999999996" customHeight="1" x14ac:dyDescent="0.2">
      <c r="A80" s="172"/>
      <c r="B80" s="176"/>
      <c r="C80" s="134"/>
      <c r="D80" s="179"/>
      <c r="E80" s="139"/>
      <c r="F80" s="180"/>
      <c r="G80" s="134"/>
      <c r="H80" s="139"/>
      <c r="I80" s="134"/>
      <c r="J80" s="139"/>
      <c r="K80" s="134"/>
      <c r="L80" s="139"/>
      <c r="M80" s="177"/>
      <c r="N80" s="139"/>
      <c r="O80" s="178"/>
      <c r="P80" s="178"/>
      <c r="Q80" s="134"/>
    </row>
    <row r="81" spans="1:17" ht="30" customHeight="1" x14ac:dyDescent="0.2">
      <c r="A81" s="173" t="s">
        <v>316</v>
      </c>
      <c r="B81" s="130" t="s">
        <v>332</v>
      </c>
      <c r="C81" s="174" t="s">
        <v>235</v>
      </c>
      <c r="D81" s="492">
        <v>14232</v>
      </c>
      <c r="E81" s="493">
        <v>659.99</v>
      </c>
      <c r="F81" s="494">
        <f t="shared" ref="F81:F93" si="42">ROUND(D81*E81,2)</f>
        <v>9392977.6799999997</v>
      </c>
      <c r="G81" s="134"/>
      <c r="H81" s="185">
        <f t="shared" ref="H81:H93" si="43">ROUND($E81*G81,2)</f>
        <v>0</v>
      </c>
      <c r="I81" s="134"/>
      <c r="J81" s="185">
        <f t="shared" ref="J81:J93" si="44">ROUND($E81*I81,2)</f>
        <v>0</v>
      </c>
      <c r="K81" s="136">
        <f t="shared" ref="K81:K96" si="45">ROUND(G81+I81,2)</f>
        <v>0</v>
      </c>
      <c r="L81" s="185">
        <f t="shared" ref="L81:L96" si="46">ROUND($E81*K81,2)</f>
        <v>0</v>
      </c>
      <c r="M81" s="137">
        <f t="shared" ref="M81:M93" si="47">ROUND(D81-K81,2)</f>
        <v>14232</v>
      </c>
      <c r="N81" s="185">
        <f t="shared" ref="N81:N93" si="48">ROUND($E81*M81,2)</f>
        <v>9392977.6799999997</v>
      </c>
      <c r="O81" s="138">
        <f t="shared" ref="O81:O93" si="49">ROUND(J81/$F81,4)</f>
        <v>0</v>
      </c>
      <c r="P81" s="138">
        <f t="shared" ref="P81:P96" si="50">ROUND(L81/$F81,4)</f>
        <v>0</v>
      </c>
      <c r="Q81" s="138">
        <f t="shared" ref="Q81:Q96" si="51">ROUND((1-P81),4)</f>
        <v>1</v>
      </c>
    </row>
    <row r="82" spans="1:17" ht="30" customHeight="1" x14ac:dyDescent="0.2">
      <c r="A82" s="173" t="s">
        <v>317</v>
      </c>
      <c r="B82" s="130" t="s">
        <v>333</v>
      </c>
      <c r="C82" s="174" t="s">
        <v>235</v>
      </c>
      <c r="D82" s="492">
        <v>31500</v>
      </c>
      <c r="E82" s="493">
        <v>8.27</v>
      </c>
      <c r="F82" s="494">
        <f t="shared" si="42"/>
        <v>260505</v>
      </c>
      <c r="G82" s="134"/>
      <c r="H82" s="185">
        <f t="shared" si="43"/>
        <v>0</v>
      </c>
      <c r="I82" s="134"/>
      <c r="J82" s="185">
        <f t="shared" si="44"/>
        <v>0</v>
      </c>
      <c r="K82" s="136">
        <f t="shared" si="45"/>
        <v>0</v>
      </c>
      <c r="L82" s="185">
        <f t="shared" si="46"/>
        <v>0</v>
      </c>
      <c r="M82" s="137">
        <f t="shared" si="47"/>
        <v>31500</v>
      </c>
      <c r="N82" s="185">
        <f t="shared" si="48"/>
        <v>260505</v>
      </c>
      <c r="O82" s="138">
        <f t="shared" si="49"/>
        <v>0</v>
      </c>
      <c r="P82" s="138">
        <f t="shared" si="50"/>
        <v>0</v>
      </c>
      <c r="Q82" s="138">
        <f t="shared" si="51"/>
        <v>1</v>
      </c>
    </row>
    <row r="83" spans="1:17" ht="30" customHeight="1" x14ac:dyDescent="0.2">
      <c r="A83" s="173" t="s">
        <v>318</v>
      </c>
      <c r="B83" s="130" t="s">
        <v>334</v>
      </c>
      <c r="C83" s="174" t="s">
        <v>235</v>
      </c>
      <c r="D83" s="492">
        <v>90000</v>
      </c>
      <c r="E83" s="493">
        <v>10.4</v>
      </c>
      <c r="F83" s="494">
        <f t="shared" si="42"/>
        <v>936000</v>
      </c>
      <c r="G83" s="134"/>
      <c r="H83" s="185">
        <f t="shared" si="43"/>
        <v>0</v>
      </c>
      <c r="I83" s="134"/>
      <c r="J83" s="185">
        <f t="shared" si="44"/>
        <v>0</v>
      </c>
      <c r="K83" s="136">
        <f t="shared" si="45"/>
        <v>0</v>
      </c>
      <c r="L83" s="185">
        <f t="shared" si="46"/>
        <v>0</v>
      </c>
      <c r="M83" s="137">
        <f t="shared" si="47"/>
        <v>90000</v>
      </c>
      <c r="N83" s="185">
        <f t="shared" si="48"/>
        <v>936000</v>
      </c>
      <c r="O83" s="138">
        <f t="shared" si="49"/>
        <v>0</v>
      </c>
      <c r="P83" s="138">
        <f t="shared" si="50"/>
        <v>0</v>
      </c>
      <c r="Q83" s="138">
        <f t="shared" si="51"/>
        <v>1</v>
      </c>
    </row>
    <row r="84" spans="1:17" ht="30" customHeight="1" x14ac:dyDescent="0.2">
      <c r="A84" s="173" t="s">
        <v>319</v>
      </c>
      <c r="B84" s="130" t="s">
        <v>335</v>
      </c>
      <c r="C84" s="174" t="s">
        <v>218</v>
      </c>
      <c r="D84" s="492">
        <v>250</v>
      </c>
      <c r="E84" s="493">
        <v>72.150000000000006</v>
      </c>
      <c r="F84" s="494">
        <f t="shared" si="42"/>
        <v>18037.5</v>
      </c>
      <c r="G84" s="134"/>
      <c r="H84" s="185">
        <f t="shared" si="43"/>
        <v>0</v>
      </c>
      <c r="I84" s="134"/>
      <c r="J84" s="185">
        <f t="shared" si="44"/>
        <v>0</v>
      </c>
      <c r="K84" s="136">
        <f t="shared" si="45"/>
        <v>0</v>
      </c>
      <c r="L84" s="185">
        <f t="shared" si="46"/>
        <v>0</v>
      </c>
      <c r="M84" s="137">
        <f t="shared" si="47"/>
        <v>250</v>
      </c>
      <c r="N84" s="185">
        <f t="shared" si="48"/>
        <v>18037.5</v>
      </c>
      <c r="O84" s="138">
        <f t="shared" si="49"/>
        <v>0</v>
      </c>
      <c r="P84" s="138">
        <f t="shared" si="50"/>
        <v>0</v>
      </c>
      <c r="Q84" s="138">
        <f t="shared" si="51"/>
        <v>1</v>
      </c>
    </row>
    <row r="85" spans="1:17" ht="30" customHeight="1" x14ac:dyDescent="0.2">
      <c r="A85" s="173" t="s">
        <v>320</v>
      </c>
      <c r="B85" s="130" t="s">
        <v>336</v>
      </c>
      <c r="C85" s="174" t="s">
        <v>348</v>
      </c>
      <c r="D85" s="492">
        <v>180</v>
      </c>
      <c r="E85" s="493">
        <v>1283.31</v>
      </c>
      <c r="F85" s="494">
        <f t="shared" si="42"/>
        <v>230995.8</v>
      </c>
      <c r="G85" s="134"/>
      <c r="H85" s="185">
        <f t="shared" si="43"/>
        <v>0</v>
      </c>
      <c r="I85" s="134"/>
      <c r="J85" s="185">
        <f t="shared" si="44"/>
        <v>0</v>
      </c>
      <c r="K85" s="136">
        <f t="shared" si="45"/>
        <v>0</v>
      </c>
      <c r="L85" s="185">
        <f t="shared" si="46"/>
        <v>0</v>
      </c>
      <c r="M85" s="137">
        <f t="shared" si="47"/>
        <v>180</v>
      </c>
      <c r="N85" s="185">
        <f t="shared" si="48"/>
        <v>230995.8</v>
      </c>
      <c r="O85" s="138">
        <f t="shared" si="49"/>
        <v>0</v>
      </c>
      <c r="P85" s="138">
        <f t="shared" si="50"/>
        <v>0</v>
      </c>
      <c r="Q85" s="138">
        <f t="shared" si="51"/>
        <v>1</v>
      </c>
    </row>
    <row r="86" spans="1:17" ht="30" customHeight="1" x14ac:dyDescent="0.2">
      <c r="A86" s="173" t="s">
        <v>321</v>
      </c>
      <c r="B86" s="130" t="s">
        <v>337</v>
      </c>
      <c r="C86" s="174" t="s">
        <v>348</v>
      </c>
      <c r="D86" s="492">
        <v>30</v>
      </c>
      <c r="E86" s="493">
        <v>1283.31</v>
      </c>
      <c r="F86" s="494">
        <f t="shared" si="42"/>
        <v>38499.300000000003</v>
      </c>
      <c r="G86" s="134"/>
      <c r="H86" s="185">
        <f t="shared" si="43"/>
        <v>0</v>
      </c>
      <c r="I86" s="134"/>
      <c r="J86" s="185">
        <f t="shared" si="44"/>
        <v>0</v>
      </c>
      <c r="K86" s="136">
        <f t="shared" si="45"/>
        <v>0</v>
      </c>
      <c r="L86" s="185">
        <f t="shared" si="46"/>
        <v>0</v>
      </c>
      <c r="M86" s="137">
        <f t="shared" si="47"/>
        <v>30</v>
      </c>
      <c r="N86" s="185">
        <f t="shared" si="48"/>
        <v>38499.300000000003</v>
      </c>
      <c r="O86" s="138">
        <f t="shared" si="49"/>
        <v>0</v>
      </c>
      <c r="P86" s="138">
        <f t="shared" si="50"/>
        <v>0</v>
      </c>
      <c r="Q86" s="138">
        <f t="shared" si="51"/>
        <v>1</v>
      </c>
    </row>
    <row r="87" spans="1:17" ht="30" customHeight="1" x14ac:dyDescent="0.2">
      <c r="A87" s="173" t="s">
        <v>322</v>
      </c>
      <c r="B87" s="130" t="s">
        <v>338</v>
      </c>
      <c r="C87" s="174" t="s">
        <v>348</v>
      </c>
      <c r="D87" s="492">
        <v>30</v>
      </c>
      <c r="E87" s="493">
        <v>1839.02</v>
      </c>
      <c r="F87" s="494">
        <f t="shared" si="42"/>
        <v>55170.6</v>
      </c>
      <c r="G87" s="134"/>
      <c r="H87" s="185">
        <f t="shared" si="43"/>
        <v>0</v>
      </c>
      <c r="I87" s="134"/>
      <c r="J87" s="185">
        <f t="shared" si="44"/>
        <v>0</v>
      </c>
      <c r="K87" s="136">
        <f t="shared" si="45"/>
        <v>0</v>
      </c>
      <c r="L87" s="185">
        <f t="shared" si="46"/>
        <v>0</v>
      </c>
      <c r="M87" s="137">
        <f t="shared" si="47"/>
        <v>30</v>
      </c>
      <c r="N87" s="185">
        <f t="shared" si="48"/>
        <v>55170.6</v>
      </c>
      <c r="O87" s="138">
        <f t="shared" si="49"/>
        <v>0</v>
      </c>
      <c r="P87" s="138">
        <f t="shared" si="50"/>
        <v>0</v>
      </c>
      <c r="Q87" s="138">
        <f t="shared" si="51"/>
        <v>1</v>
      </c>
    </row>
    <row r="88" spans="1:17" ht="30" customHeight="1" x14ac:dyDescent="0.2">
      <c r="A88" s="173" t="s">
        <v>323</v>
      </c>
      <c r="B88" s="130" t="s">
        <v>339</v>
      </c>
      <c r="C88" s="174" t="s">
        <v>348</v>
      </c>
      <c r="D88" s="492">
        <v>65</v>
      </c>
      <c r="E88" s="493">
        <v>1542.64</v>
      </c>
      <c r="F88" s="494">
        <f t="shared" si="42"/>
        <v>100271.6</v>
      </c>
      <c r="G88" s="134"/>
      <c r="H88" s="185">
        <f t="shared" si="43"/>
        <v>0</v>
      </c>
      <c r="I88" s="134"/>
      <c r="J88" s="185">
        <f t="shared" si="44"/>
        <v>0</v>
      </c>
      <c r="K88" s="136">
        <f t="shared" si="45"/>
        <v>0</v>
      </c>
      <c r="L88" s="185">
        <f t="shared" si="46"/>
        <v>0</v>
      </c>
      <c r="M88" s="137">
        <f t="shared" si="47"/>
        <v>65</v>
      </c>
      <c r="N88" s="185">
        <f t="shared" si="48"/>
        <v>100271.6</v>
      </c>
      <c r="O88" s="138">
        <f t="shared" si="49"/>
        <v>0</v>
      </c>
      <c r="P88" s="138">
        <f t="shared" si="50"/>
        <v>0</v>
      </c>
      <c r="Q88" s="138">
        <f t="shared" si="51"/>
        <v>1</v>
      </c>
    </row>
    <row r="89" spans="1:17" ht="30" customHeight="1" x14ac:dyDescent="0.2">
      <c r="A89" s="173" t="s">
        <v>324</v>
      </c>
      <c r="B89" s="130" t="s">
        <v>340</v>
      </c>
      <c r="C89" s="174" t="s">
        <v>348</v>
      </c>
      <c r="D89" s="492">
        <v>2</v>
      </c>
      <c r="E89" s="493">
        <v>4225.3900000000003</v>
      </c>
      <c r="F89" s="494">
        <f t="shared" si="42"/>
        <v>8450.7800000000007</v>
      </c>
      <c r="G89" s="134"/>
      <c r="H89" s="185">
        <f t="shared" si="43"/>
        <v>0</v>
      </c>
      <c r="I89" s="134"/>
      <c r="J89" s="185">
        <f t="shared" si="44"/>
        <v>0</v>
      </c>
      <c r="K89" s="136">
        <f t="shared" si="45"/>
        <v>0</v>
      </c>
      <c r="L89" s="185">
        <f t="shared" si="46"/>
        <v>0</v>
      </c>
      <c r="M89" s="137">
        <f t="shared" si="47"/>
        <v>2</v>
      </c>
      <c r="N89" s="185">
        <f t="shared" si="48"/>
        <v>8450.7800000000007</v>
      </c>
      <c r="O89" s="138">
        <f t="shared" si="49"/>
        <v>0</v>
      </c>
      <c r="P89" s="138">
        <f t="shared" si="50"/>
        <v>0</v>
      </c>
      <c r="Q89" s="138">
        <f t="shared" si="51"/>
        <v>1</v>
      </c>
    </row>
    <row r="90" spans="1:17" ht="30" customHeight="1" x14ac:dyDescent="0.2">
      <c r="A90" s="173" t="s">
        <v>325</v>
      </c>
      <c r="B90" s="130" t="s">
        <v>341</v>
      </c>
      <c r="C90" s="174" t="s">
        <v>348</v>
      </c>
      <c r="D90" s="492">
        <v>6</v>
      </c>
      <c r="E90" s="493">
        <v>3521.48</v>
      </c>
      <c r="F90" s="494">
        <f t="shared" si="42"/>
        <v>21128.880000000001</v>
      </c>
      <c r="G90" s="134"/>
      <c r="H90" s="185">
        <f t="shared" si="43"/>
        <v>0</v>
      </c>
      <c r="I90" s="134"/>
      <c r="J90" s="185">
        <f t="shared" si="44"/>
        <v>0</v>
      </c>
      <c r="K90" s="136">
        <f t="shared" si="45"/>
        <v>0</v>
      </c>
      <c r="L90" s="185">
        <f t="shared" si="46"/>
        <v>0</v>
      </c>
      <c r="M90" s="137">
        <f t="shared" si="47"/>
        <v>6</v>
      </c>
      <c r="N90" s="185">
        <f t="shared" si="48"/>
        <v>21128.880000000001</v>
      </c>
      <c r="O90" s="138">
        <f t="shared" si="49"/>
        <v>0</v>
      </c>
      <c r="P90" s="138">
        <f t="shared" si="50"/>
        <v>0</v>
      </c>
      <c r="Q90" s="138">
        <f t="shared" si="51"/>
        <v>1</v>
      </c>
    </row>
    <row r="91" spans="1:17" ht="30" customHeight="1" x14ac:dyDescent="0.2">
      <c r="A91" s="173" t="s">
        <v>326</v>
      </c>
      <c r="B91" s="130" t="s">
        <v>342</v>
      </c>
      <c r="C91" s="174" t="s">
        <v>348</v>
      </c>
      <c r="D91" s="492">
        <v>4</v>
      </c>
      <c r="E91" s="493">
        <v>5040.4399999999996</v>
      </c>
      <c r="F91" s="494">
        <f t="shared" si="42"/>
        <v>20161.759999999998</v>
      </c>
      <c r="G91" s="134"/>
      <c r="H91" s="185">
        <f t="shared" si="43"/>
        <v>0</v>
      </c>
      <c r="I91" s="134"/>
      <c r="J91" s="185">
        <f t="shared" si="44"/>
        <v>0</v>
      </c>
      <c r="K91" s="136">
        <f t="shared" si="45"/>
        <v>0</v>
      </c>
      <c r="L91" s="185">
        <f t="shared" si="46"/>
        <v>0</v>
      </c>
      <c r="M91" s="137">
        <f t="shared" si="47"/>
        <v>4</v>
      </c>
      <c r="N91" s="185">
        <f t="shared" si="48"/>
        <v>20161.759999999998</v>
      </c>
      <c r="O91" s="138">
        <f t="shared" si="49"/>
        <v>0</v>
      </c>
      <c r="P91" s="138">
        <f t="shared" si="50"/>
        <v>0</v>
      </c>
      <c r="Q91" s="138">
        <f t="shared" si="51"/>
        <v>1</v>
      </c>
    </row>
    <row r="92" spans="1:17" ht="30" customHeight="1" x14ac:dyDescent="0.2">
      <c r="A92" s="173" t="s">
        <v>327</v>
      </c>
      <c r="B92" s="130" t="s">
        <v>343</v>
      </c>
      <c r="C92" s="174" t="s">
        <v>348</v>
      </c>
      <c r="D92" s="492">
        <v>1</v>
      </c>
      <c r="E92" s="493">
        <v>5892.53</v>
      </c>
      <c r="F92" s="494">
        <f t="shared" si="42"/>
        <v>5892.53</v>
      </c>
      <c r="G92" s="134"/>
      <c r="H92" s="185">
        <f t="shared" si="43"/>
        <v>0</v>
      </c>
      <c r="I92" s="134"/>
      <c r="J92" s="185">
        <f t="shared" si="44"/>
        <v>0</v>
      </c>
      <c r="K92" s="136">
        <f t="shared" si="45"/>
        <v>0</v>
      </c>
      <c r="L92" s="185">
        <f t="shared" si="46"/>
        <v>0</v>
      </c>
      <c r="M92" s="137">
        <f t="shared" si="47"/>
        <v>1</v>
      </c>
      <c r="N92" s="185">
        <f t="shared" si="48"/>
        <v>5892.53</v>
      </c>
      <c r="O92" s="138">
        <f t="shared" si="49"/>
        <v>0</v>
      </c>
      <c r="P92" s="138">
        <f t="shared" si="50"/>
        <v>0</v>
      </c>
      <c r="Q92" s="138">
        <f t="shared" si="51"/>
        <v>1</v>
      </c>
    </row>
    <row r="93" spans="1:17" ht="30" customHeight="1" x14ac:dyDescent="0.2">
      <c r="A93" s="173" t="s">
        <v>328</v>
      </c>
      <c r="B93" s="130" t="s">
        <v>344</v>
      </c>
      <c r="C93" s="174" t="s">
        <v>348</v>
      </c>
      <c r="D93" s="492">
        <v>8</v>
      </c>
      <c r="E93" s="493">
        <v>5216.41</v>
      </c>
      <c r="F93" s="494">
        <f t="shared" si="42"/>
        <v>41731.279999999999</v>
      </c>
      <c r="G93" s="134"/>
      <c r="H93" s="185">
        <f t="shared" si="43"/>
        <v>0</v>
      </c>
      <c r="I93" s="134"/>
      <c r="J93" s="185">
        <f t="shared" si="44"/>
        <v>0</v>
      </c>
      <c r="K93" s="136">
        <f t="shared" si="45"/>
        <v>0</v>
      </c>
      <c r="L93" s="185">
        <f t="shared" si="46"/>
        <v>0</v>
      </c>
      <c r="M93" s="137">
        <f t="shared" si="47"/>
        <v>8</v>
      </c>
      <c r="N93" s="185">
        <f t="shared" si="48"/>
        <v>41731.279999999999</v>
      </c>
      <c r="O93" s="138">
        <f t="shared" si="49"/>
        <v>0</v>
      </c>
      <c r="P93" s="138">
        <f t="shared" si="50"/>
        <v>0</v>
      </c>
      <c r="Q93" s="138">
        <f t="shared" si="51"/>
        <v>1</v>
      </c>
    </row>
    <row r="94" spans="1:17" ht="30" customHeight="1" x14ac:dyDescent="0.2">
      <c r="A94" s="173" t="s">
        <v>329</v>
      </c>
      <c r="B94" s="130" t="s">
        <v>345</v>
      </c>
      <c r="C94" s="174" t="s">
        <v>348</v>
      </c>
      <c r="D94" s="492">
        <v>22</v>
      </c>
      <c r="E94" s="493">
        <v>2141.4499999999998</v>
      </c>
      <c r="F94" s="494">
        <f t="shared" ref="F94:F96" si="52">ROUND(D94*E94,2)</f>
        <v>47111.9</v>
      </c>
      <c r="G94" s="134"/>
      <c r="H94" s="185">
        <f t="shared" ref="H94:H96" si="53">ROUND($E94*G94,2)</f>
        <v>0</v>
      </c>
      <c r="I94" s="134"/>
      <c r="J94" s="185">
        <f t="shared" ref="J94:J96" si="54">ROUND($E94*I94,2)</f>
        <v>0</v>
      </c>
      <c r="K94" s="136">
        <f t="shared" si="45"/>
        <v>0</v>
      </c>
      <c r="L94" s="185">
        <f t="shared" si="46"/>
        <v>0</v>
      </c>
      <c r="M94" s="137">
        <f t="shared" ref="M94:M96" si="55">ROUND(D94-K94,2)</f>
        <v>22</v>
      </c>
      <c r="N94" s="185">
        <f t="shared" ref="N94:N96" si="56">ROUND($E94*M94,2)</f>
        <v>47111.9</v>
      </c>
      <c r="O94" s="138">
        <f t="shared" ref="O94:O96" si="57">ROUND(J94/$F94,4)</f>
        <v>0</v>
      </c>
      <c r="P94" s="138">
        <f t="shared" si="50"/>
        <v>0</v>
      </c>
      <c r="Q94" s="138">
        <f t="shared" si="51"/>
        <v>1</v>
      </c>
    </row>
    <row r="95" spans="1:17" ht="30" customHeight="1" x14ac:dyDescent="0.2">
      <c r="A95" s="173" t="s">
        <v>330</v>
      </c>
      <c r="B95" s="130" t="s">
        <v>346</v>
      </c>
      <c r="C95" s="174" t="s">
        <v>348</v>
      </c>
      <c r="D95" s="492">
        <v>16875</v>
      </c>
      <c r="E95" s="493">
        <v>52.22</v>
      </c>
      <c r="F95" s="494">
        <f t="shared" si="52"/>
        <v>881212.5</v>
      </c>
      <c r="G95" s="134"/>
      <c r="H95" s="185">
        <f t="shared" si="53"/>
        <v>0</v>
      </c>
      <c r="I95" s="134"/>
      <c r="J95" s="185">
        <f t="shared" si="54"/>
        <v>0</v>
      </c>
      <c r="K95" s="136">
        <f t="shared" si="45"/>
        <v>0</v>
      </c>
      <c r="L95" s="185">
        <f t="shared" si="46"/>
        <v>0</v>
      </c>
      <c r="M95" s="137">
        <f t="shared" si="55"/>
        <v>16875</v>
      </c>
      <c r="N95" s="185">
        <f t="shared" si="56"/>
        <v>881212.5</v>
      </c>
      <c r="O95" s="138">
        <f t="shared" si="57"/>
        <v>0</v>
      </c>
      <c r="P95" s="138">
        <f t="shared" si="50"/>
        <v>0</v>
      </c>
      <c r="Q95" s="138">
        <f t="shared" si="51"/>
        <v>1</v>
      </c>
    </row>
    <row r="96" spans="1:17" ht="30" customHeight="1" x14ac:dyDescent="0.2">
      <c r="A96" s="173" t="s">
        <v>331</v>
      </c>
      <c r="B96" s="130" t="s">
        <v>347</v>
      </c>
      <c r="C96" s="174" t="s">
        <v>348</v>
      </c>
      <c r="D96" s="492">
        <v>109</v>
      </c>
      <c r="E96" s="493">
        <v>56.7</v>
      </c>
      <c r="F96" s="494">
        <f t="shared" si="52"/>
        <v>6180.3</v>
      </c>
      <c r="G96" s="134"/>
      <c r="H96" s="185">
        <f t="shared" si="53"/>
        <v>0</v>
      </c>
      <c r="I96" s="134"/>
      <c r="J96" s="185">
        <f t="shared" si="54"/>
        <v>0</v>
      </c>
      <c r="K96" s="136">
        <f t="shared" si="45"/>
        <v>0</v>
      </c>
      <c r="L96" s="185">
        <f t="shared" si="46"/>
        <v>0</v>
      </c>
      <c r="M96" s="137">
        <f t="shared" si="55"/>
        <v>109</v>
      </c>
      <c r="N96" s="185">
        <f t="shared" si="56"/>
        <v>6180.3</v>
      </c>
      <c r="O96" s="138">
        <f t="shared" si="57"/>
        <v>0</v>
      </c>
      <c r="P96" s="138">
        <f t="shared" si="50"/>
        <v>0</v>
      </c>
      <c r="Q96" s="138">
        <f t="shared" si="51"/>
        <v>1</v>
      </c>
    </row>
    <row r="97" spans="1:18" ht="5.0999999999999996" customHeight="1" x14ac:dyDescent="0.2">
      <c r="A97" s="172"/>
      <c r="B97" s="140"/>
      <c r="C97" s="175"/>
      <c r="D97" s="141"/>
      <c r="E97" s="142"/>
      <c r="F97" s="143"/>
      <c r="G97" s="146"/>
      <c r="H97" s="143"/>
      <c r="I97" s="146"/>
      <c r="J97" s="143"/>
      <c r="K97" s="146"/>
      <c r="L97" s="143"/>
      <c r="M97" s="147"/>
      <c r="N97" s="143"/>
      <c r="O97" s="148"/>
      <c r="P97" s="148"/>
      <c r="Q97" s="134"/>
    </row>
    <row r="98" spans="1:18" ht="30" customHeight="1" x14ac:dyDescent="0.2">
      <c r="A98" s="685" t="s">
        <v>495</v>
      </c>
      <c r="B98" s="686"/>
      <c r="C98" s="687"/>
      <c r="D98" s="511">
        <f>ROUND(F98/$F$115,4)</f>
        <v>0.1113</v>
      </c>
      <c r="E98" s="134"/>
      <c r="F98" s="515">
        <f>ROUND(SUM(F80:F97),2)</f>
        <v>12064327.41</v>
      </c>
      <c r="G98" s="146"/>
      <c r="H98" s="186">
        <f>ROUND(SUM(H80:H97),2)</f>
        <v>0</v>
      </c>
      <c r="I98" s="146"/>
      <c r="J98" s="186">
        <f>ROUND(SUM(J80:J97),2)</f>
        <v>0</v>
      </c>
      <c r="K98" s="146"/>
      <c r="L98" s="186">
        <f>ROUND(SUM(L80:L97),2)</f>
        <v>0</v>
      </c>
      <c r="M98" s="147"/>
      <c r="N98" s="186">
        <f>ROUND(SUM(N80:N97),2)</f>
        <v>12064327.41</v>
      </c>
      <c r="O98" s="148"/>
      <c r="P98" s="148"/>
      <c r="Q98" s="134"/>
    </row>
    <row r="99" spans="1:18" s="73" customFormat="1" ht="30" customHeight="1" x14ac:dyDescent="0.2">
      <c r="A99" s="519">
        <v>6</v>
      </c>
      <c r="B99" s="684" t="s">
        <v>42</v>
      </c>
      <c r="C99" s="684"/>
      <c r="D99" s="684"/>
      <c r="E99" s="684"/>
      <c r="F99" s="684"/>
      <c r="G99" s="684"/>
      <c r="H99" s="684"/>
      <c r="I99" s="684"/>
      <c r="J99" s="684"/>
      <c r="K99" s="684"/>
      <c r="L99" s="684"/>
      <c r="M99" s="684"/>
      <c r="N99" s="684"/>
      <c r="O99" s="684"/>
      <c r="P99" s="684"/>
      <c r="Q99" s="684"/>
    </row>
    <row r="100" spans="1:18" ht="5.0999999999999996" customHeight="1" x14ac:dyDescent="0.2">
      <c r="A100" s="172"/>
      <c r="B100" s="176"/>
      <c r="C100" s="134"/>
      <c r="D100" s="179"/>
      <c r="E100" s="139"/>
      <c r="F100" s="180"/>
      <c r="G100" s="134"/>
      <c r="H100" s="139"/>
      <c r="I100" s="134"/>
      <c r="J100" s="139"/>
      <c r="K100" s="134"/>
      <c r="L100" s="139"/>
      <c r="M100" s="177"/>
      <c r="N100" s="139"/>
      <c r="O100" s="178"/>
      <c r="P100" s="178"/>
      <c r="Q100" s="134"/>
    </row>
    <row r="101" spans="1:18" ht="30" customHeight="1" x14ac:dyDescent="0.2">
      <c r="A101" s="173" t="s">
        <v>349</v>
      </c>
      <c r="B101" s="130" t="s">
        <v>42</v>
      </c>
      <c r="C101" s="174" t="s">
        <v>350</v>
      </c>
      <c r="D101" s="492">
        <v>1</v>
      </c>
      <c r="E101" s="493">
        <v>1018905.14</v>
      </c>
      <c r="F101" s="494">
        <f t="shared" ref="F101" si="58">ROUND(D101*E101,2)</f>
        <v>1018905.14</v>
      </c>
      <c r="G101" s="134">
        <v>0.04</v>
      </c>
      <c r="H101" s="185">
        <f t="shared" ref="H101" si="59">ROUND($E101*G101,2)</f>
        <v>40756.21</v>
      </c>
      <c r="I101" s="134">
        <f>ROUND(MAX('6.74. RESUMEN'!$F$8:$F$44)-MAX('6.74. RESUMEN'!$D$8:$D$44),2)</f>
        <v>0</v>
      </c>
      <c r="J101" s="185">
        <f t="shared" ref="J101" si="60">ROUND($E101*I101,2)</f>
        <v>0</v>
      </c>
      <c r="K101" s="136">
        <f>ROUND(G101+I101,2)</f>
        <v>0.04</v>
      </c>
      <c r="L101" s="185">
        <f t="shared" ref="L101" si="61">ROUND($E101*K101,2)</f>
        <v>40756.21</v>
      </c>
      <c r="M101" s="137">
        <f t="shared" ref="M101" si="62">ROUND(D101-K101,2)</f>
        <v>0.96</v>
      </c>
      <c r="N101" s="185">
        <f t="shared" ref="N101" si="63">ROUND($E101*M101,2)</f>
        <v>978148.93</v>
      </c>
      <c r="O101" s="138">
        <f t="shared" ref="O101" si="64">ROUND(J101/$F101,4)</f>
        <v>0</v>
      </c>
      <c r="P101" s="138">
        <f>ROUND(L101/$F101,4)</f>
        <v>0.04</v>
      </c>
      <c r="Q101" s="138">
        <f>ROUND((1-P101),4)</f>
        <v>0.96</v>
      </c>
    </row>
    <row r="102" spans="1:18" ht="5.0999999999999996" customHeight="1" x14ac:dyDescent="0.2">
      <c r="A102" s="172"/>
      <c r="B102" s="140"/>
      <c r="C102" s="175"/>
      <c r="D102" s="141"/>
      <c r="E102" s="142"/>
      <c r="F102" s="143"/>
      <c r="G102" s="146"/>
      <c r="H102" s="143"/>
      <c r="I102" s="146"/>
      <c r="J102" s="143"/>
      <c r="K102" s="146"/>
      <c r="L102" s="143"/>
      <c r="M102" s="147"/>
      <c r="N102" s="143"/>
      <c r="O102" s="148"/>
      <c r="P102" s="148"/>
      <c r="Q102" s="134"/>
    </row>
    <row r="103" spans="1:18" ht="30" customHeight="1" x14ac:dyDescent="0.2">
      <c r="A103" s="685" t="s">
        <v>495</v>
      </c>
      <c r="B103" s="686"/>
      <c r="C103" s="687"/>
      <c r="D103" s="512">
        <f>ROUND(F103/$F$115,4)</f>
        <v>9.4000000000000004E-3</v>
      </c>
      <c r="E103" s="516"/>
      <c r="F103" s="515">
        <f>ROUND(SUM(F100:F102),2)</f>
        <v>1018905.14</v>
      </c>
      <c r="G103" s="146"/>
      <c r="H103" s="186">
        <f>ROUND(SUM(H100:H102),2)</f>
        <v>40756.21</v>
      </c>
      <c r="I103" s="146"/>
      <c r="J103" s="186">
        <f>ROUND(SUM(J100:J102),2)</f>
        <v>0</v>
      </c>
      <c r="K103" s="146"/>
      <c r="L103" s="186">
        <f>ROUND(SUM(L100:L102),2)</f>
        <v>40756.21</v>
      </c>
      <c r="M103" s="147"/>
      <c r="N103" s="186">
        <f>ROUND(SUM(N100:N102),2)</f>
        <v>978148.93</v>
      </c>
      <c r="O103" s="148"/>
      <c r="P103" s="148"/>
      <c r="Q103" s="134"/>
    </row>
    <row r="104" spans="1:18" s="73" customFormat="1" ht="30" customHeight="1" x14ac:dyDescent="0.2">
      <c r="A104" s="519">
        <v>7</v>
      </c>
      <c r="B104" s="684" t="s">
        <v>351</v>
      </c>
      <c r="C104" s="684"/>
      <c r="D104" s="684"/>
      <c r="E104" s="684"/>
      <c r="F104" s="684"/>
      <c r="G104" s="684"/>
      <c r="H104" s="684"/>
      <c r="I104" s="684"/>
      <c r="J104" s="684"/>
      <c r="K104" s="684"/>
      <c r="L104" s="684"/>
      <c r="M104" s="684"/>
      <c r="N104" s="684"/>
      <c r="O104" s="684"/>
      <c r="P104" s="684"/>
      <c r="Q104" s="684"/>
    </row>
    <row r="105" spans="1:18" ht="5.0999999999999996" customHeight="1" x14ac:dyDescent="0.2">
      <c r="A105" s="172"/>
      <c r="B105" s="181"/>
      <c r="C105" s="181"/>
      <c r="D105" s="179"/>
      <c r="E105" s="139"/>
      <c r="F105" s="180"/>
      <c r="G105" s="134"/>
      <c r="H105" s="139"/>
      <c r="I105" s="134"/>
      <c r="J105" s="139"/>
      <c r="K105" s="134"/>
      <c r="L105" s="139"/>
      <c r="M105" s="177"/>
      <c r="N105" s="139"/>
      <c r="O105" s="178"/>
      <c r="P105" s="178"/>
      <c r="Q105" s="134"/>
    </row>
    <row r="106" spans="1:18" ht="30" customHeight="1" x14ac:dyDescent="0.2">
      <c r="A106" s="173" t="s">
        <v>352</v>
      </c>
      <c r="B106" s="130" t="s">
        <v>358</v>
      </c>
      <c r="C106" s="174" t="s">
        <v>364</v>
      </c>
      <c r="D106" s="492">
        <v>11316.9</v>
      </c>
      <c r="E106" s="493">
        <v>49.55</v>
      </c>
      <c r="F106" s="494">
        <f t="shared" ref="F106:F111" si="65">ROUND(D106*E106,2)</f>
        <v>560752.4</v>
      </c>
      <c r="G106" s="134"/>
      <c r="H106" s="185">
        <f>ROUND($E106*G106,2)</f>
        <v>0</v>
      </c>
      <c r="I106" s="134"/>
      <c r="J106" s="185">
        <f t="shared" ref="J106:J111" si="66">ROUND($E106*I106,2)</f>
        <v>0</v>
      </c>
      <c r="K106" s="136">
        <f t="shared" ref="K106:K111" si="67">ROUND(G106+I106,2)</f>
        <v>0</v>
      </c>
      <c r="L106" s="185">
        <f t="shared" ref="L106:L111" si="68">ROUND($E106*K106,2)</f>
        <v>0</v>
      </c>
      <c r="M106" s="137">
        <f t="shared" ref="M106:M111" si="69">ROUND(D106-K106,2)</f>
        <v>11316.9</v>
      </c>
      <c r="N106" s="185">
        <f>ROUND($E106*M106,2)</f>
        <v>560752.4</v>
      </c>
      <c r="O106" s="138">
        <f t="shared" ref="O106:O111" si="70">ROUND(J106/$F106,4)</f>
        <v>0</v>
      </c>
      <c r="P106" s="138">
        <f t="shared" ref="P106:P111" si="71">ROUND(L106/$F106,4)</f>
        <v>0</v>
      </c>
      <c r="Q106" s="138">
        <f t="shared" ref="Q106:Q111" si="72">ROUND((1-P106),4)</f>
        <v>1</v>
      </c>
    </row>
    <row r="107" spans="1:18" ht="30" customHeight="1" x14ac:dyDescent="0.2">
      <c r="A107" s="173" t="s">
        <v>353</v>
      </c>
      <c r="B107" s="130" t="s">
        <v>359</v>
      </c>
      <c r="C107" s="174" t="s">
        <v>348</v>
      </c>
      <c r="D107" s="492">
        <v>1</v>
      </c>
      <c r="E107" s="493">
        <v>527727.62</v>
      </c>
      <c r="F107" s="494">
        <f t="shared" si="65"/>
        <v>527727.62</v>
      </c>
      <c r="G107" s="134"/>
      <c r="H107" s="185">
        <f>ROUND($E107*G107,2)</f>
        <v>0</v>
      </c>
      <c r="I107" s="136"/>
      <c r="J107" s="185">
        <f>ROUND($E107*I107,2)</f>
        <v>0</v>
      </c>
      <c r="K107" s="136">
        <f t="shared" si="67"/>
        <v>0</v>
      </c>
      <c r="L107" s="185">
        <f t="shared" si="68"/>
        <v>0</v>
      </c>
      <c r="M107" s="137">
        <f t="shared" si="69"/>
        <v>1</v>
      </c>
      <c r="N107" s="185">
        <f>ROUND($E107*M107,2)</f>
        <v>527727.62</v>
      </c>
      <c r="O107" s="138">
        <f t="shared" si="70"/>
        <v>0</v>
      </c>
      <c r="P107" s="138">
        <f t="shared" si="71"/>
        <v>0</v>
      </c>
      <c r="Q107" s="138">
        <f t="shared" si="72"/>
        <v>1</v>
      </c>
      <c r="R107" s="73"/>
    </row>
    <row r="108" spans="1:18" ht="30" customHeight="1" x14ac:dyDescent="0.2">
      <c r="A108" s="173" t="s">
        <v>354</v>
      </c>
      <c r="B108" s="130" t="s">
        <v>360</v>
      </c>
      <c r="C108" s="174" t="s">
        <v>348</v>
      </c>
      <c r="D108" s="492">
        <v>2</v>
      </c>
      <c r="E108" s="493">
        <v>277857.94</v>
      </c>
      <c r="F108" s="494">
        <f t="shared" si="65"/>
        <v>555715.88</v>
      </c>
      <c r="G108" s="134"/>
      <c r="H108" s="185">
        <f t="shared" ref="H108:H111" si="73">ROUND($E108*G108,2)</f>
        <v>0</v>
      </c>
      <c r="I108" s="136"/>
      <c r="J108" s="185">
        <f t="shared" si="66"/>
        <v>0</v>
      </c>
      <c r="K108" s="136">
        <f t="shared" si="67"/>
        <v>0</v>
      </c>
      <c r="L108" s="185">
        <f t="shared" si="68"/>
        <v>0</v>
      </c>
      <c r="M108" s="137">
        <f t="shared" si="69"/>
        <v>2</v>
      </c>
      <c r="N108" s="185">
        <f t="shared" ref="N108:N111" si="74">ROUND($E108*M108,2)</f>
        <v>555715.88</v>
      </c>
      <c r="O108" s="138">
        <f t="shared" si="70"/>
        <v>0</v>
      </c>
      <c r="P108" s="138">
        <f t="shared" si="71"/>
        <v>0</v>
      </c>
      <c r="Q108" s="138">
        <f t="shared" si="72"/>
        <v>1</v>
      </c>
      <c r="R108" s="73"/>
    </row>
    <row r="109" spans="1:18" ht="30" customHeight="1" x14ac:dyDescent="0.2">
      <c r="A109" s="173" t="s">
        <v>355</v>
      </c>
      <c r="B109" s="130" t="s">
        <v>361</v>
      </c>
      <c r="C109" s="174" t="s">
        <v>365</v>
      </c>
      <c r="D109" s="492">
        <v>18</v>
      </c>
      <c r="E109" s="493">
        <v>1535.17</v>
      </c>
      <c r="F109" s="494">
        <f t="shared" si="65"/>
        <v>27633.06</v>
      </c>
      <c r="G109" s="134"/>
      <c r="H109" s="185">
        <f t="shared" si="73"/>
        <v>0</v>
      </c>
      <c r="I109" s="134"/>
      <c r="J109" s="185">
        <f t="shared" si="66"/>
        <v>0</v>
      </c>
      <c r="K109" s="136">
        <f t="shared" si="67"/>
        <v>0</v>
      </c>
      <c r="L109" s="185">
        <f t="shared" si="68"/>
        <v>0</v>
      </c>
      <c r="M109" s="137">
        <f t="shared" si="69"/>
        <v>18</v>
      </c>
      <c r="N109" s="185">
        <f t="shared" si="74"/>
        <v>27633.06</v>
      </c>
      <c r="O109" s="138">
        <f t="shared" si="70"/>
        <v>0</v>
      </c>
      <c r="P109" s="138">
        <f t="shared" si="71"/>
        <v>0</v>
      </c>
      <c r="Q109" s="138">
        <f t="shared" si="72"/>
        <v>1</v>
      </c>
    </row>
    <row r="110" spans="1:18" ht="30" customHeight="1" x14ac:dyDescent="0.2">
      <c r="A110" s="173" t="s">
        <v>356</v>
      </c>
      <c r="B110" s="130" t="s">
        <v>362</v>
      </c>
      <c r="C110" s="174" t="s">
        <v>366</v>
      </c>
      <c r="D110" s="492">
        <v>33004.019999999997</v>
      </c>
      <c r="E110" s="493">
        <v>15.2</v>
      </c>
      <c r="F110" s="494">
        <f t="shared" si="65"/>
        <v>501661.1</v>
      </c>
      <c r="G110" s="134"/>
      <c r="H110" s="185">
        <f t="shared" si="73"/>
        <v>0</v>
      </c>
      <c r="I110" s="136">
        <f>ROUND(MAX('7.79. RESUMEN'!$F$8:$F$44)-MAX('7.79. RESUMEN'!$D$8:$D$44),2)</f>
        <v>0</v>
      </c>
      <c r="J110" s="185">
        <f t="shared" si="66"/>
        <v>0</v>
      </c>
      <c r="K110" s="136">
        <f t="shared" si="67"/>
        <v>0</v>
      </c>
      <c r="L110" s="185">
        <f t="shared" si="68"/>
        <v>0</v>
      </c>
      <c r="M110" s="137">
        <f t="shared" si="69"/>
        <v>33004.019999999997</v>
      </c>
      <c r="N110" s="185">
        <f t="shared" si="74"/>
        <v>501661.1</v>
      </c>
      <c r="O110" s="138">
        <f t="shared" si="70"/>
        <v>0</v>
      </c>
      <c r="P110" s="138">
        <f t="shared" si="71"/>
        <v>0</v>
      </c>
      <c r="Q110" s="138">
        <f t="shared" si="72"/>
        <v>1</v>
      </c>
      <c r="R110" s="73"/>
    </row>
    <row r="111" spans="1:18" ht="30" customHeight="1" x14ac:dyDescent="0.2">
      <c r="A111" s="173" t="s">
        <v>357</v>
      </c>
      <c r="B111" s="130" t="s">
        <v>363</v>
      </c>
      <c r="C111" s="174" t="s">
        <v>367</v>
      </c>
      <c r="D111" s="492">
        <v>540</v>
      </c>
      <c r="E111" s="493">
        <v>139.30000000000001</v>
      </c>
      <c r="F111" s="494">
        <f t="shared" si="65"/>
        <v>75222</v>
      </c>
      <c r="G111" s="134"/>
      <c r="H111" s="185">
        <f t="shared" si="73"/>
        <v>0</v>
      </c>
      <c r="I111" s="134"/>
      <c r="J111" s="185">
        <f t="shared" si="66"/>
        <v>0</v>
      </c>
      <c r="K111" s="136">
        <f t="shared" si="67"/>
        <v>0</v>
      </c>
      <c r="L111" s="185">
        <f t="shared" si="68"/>
        <v>0</v>
      </c>
      <c r="M111" s="137">
        <f t="shared" si="69"/>
        <v>540</v>
      </c>
      <c r="N111" s="185">
        <f t="shared" si="74"/>
        <v>75222</v>
      </c>
      <c r="O111" s="138">
        <f t="shared" si="70"/>
        <v>0</v>
      </c>
      <c r="P111" s="138">
        <f t="shared" si="71"/>
        <v>0</v>
      </c>
      <c r="Q111" s="138">
        <f t="shared" si="72"/>
        <v>1</v>
      </c>
    </row>
    <row r="112" spans="1:18" ht="5.0999999999999996" customHeight="1" x14ac:dyDescent="0.2">
      <c r="A112" s="172"/>
      <c r="B112" s="140"/>
      <c r="C112" s="175"/>
      <c r="D112" s="141"/>
      <c r="E112" s="142"/>
      <c r="F112" s="143"/>
      <c r="G112" s="146"/>
      <c r="H112" s="143"/>
      <c r="I112" s="146"/>
      <c r="J112" s="143"/>
      <c r="K112" s="146"/>
      <c r="L112" s="143"/>
      <c r="M112" s="147"/>
      <c r="N112" s="143"/>
      <c r="O112" s="148"/>
      <c r="P112" s="148"/>
      <c r="Q112" s="134"/>
    </row>
    <row r="113" spans="1:17" ht="30" customHeight="1" x14ac:dyDescent="0.2">
      <c r="A113" s="685" t="s">
        <v>495</v>
      </c>
      <c r="B113" s="686"/>
      <c r="C113" s="687"/>
      <c r="D113" s="512">
        <f>ROUND(F113/$F$115,4)</f>
        <v>2.07E-2</v>
      </c>
      <c r="E113" s="516"/>
      <c r="F113" s="515">
        <f>ROUND(SUM(F104:F112),2)</f>
        <v>2248712.06</v>
      </c>
      <c r="G113" s="146"/>
      <c r="H113" s="186">
        <f>ROUND(SUM(H104:H112),2)</f>
        <v>0</v>
      </c>
      <c r="I113" s="146"/>
      <c r="J113" s="186">
        <f>ROUND(SUM(J104:J112),2)</f>
        <v>0</v>
      </c>
      <c r="K113" s="146"/>
      <c r="L113" s="186">
        <f>ROUND(SUM(L104:L112),2)</f>
        <v>0</v>
      </c>
      <c r="M113" s="147"/>
      <c r="N113" s="186">
        <f>ROUND(SUM(N104:N112),2)</f>
        <v>2248712.06</v>
      </c>
      <c r="O113" s="148"/>
      <c r="P113" s="148"/>
      <c r="Q113" s="134"/>
    </row>
    <row r="114" spans="1:17" ht="5.0999999999999996" customHeight="1" x14ac:dyDescent="0.2">
      <c r="A114" s="173"/>
      <c r="B114" s="130"/>
      <c r="C114" s="130"/>
      <c r="D114" s="150"/>
      <c r="E114" s="139"/>
      <c r="F114" s="133"/>
      <c r="G114" s="136"/>
      <c r="H114" s="135"/>
      <c r="I114" s="136"/>
      <c r="J114" s="135"/>
      <c r="K114" s="136"/>
      <c r="L114" s="135"/>
      <c r="M114" s="137"/>
      <c r="N114" s="135"/>
      <c r="O114" s="151"/>
      <c r="P114" s="151"/>
      <c r="Q114" s="134"/>
    </row>
    <row r="115" spans="1:17" ht="30" customHeight="1" x14ac:dyDescent="0.2">
      <c r="A115" s="706" t="s">
        <v>496</v>
      </c>
      <c r="B115" s="706"/>
      <c r="C115" s="706"/>
      <c r="D115" s="513">
        <f>ROUND(F115/$F$115,4)</f>
        <v>1</v>
      </c>
      <c r="E115" s="517"/>
      <c r="F115" s="504">
        <f>ROUND(SUMIF($A6:$A114,"SUBTOTAL",F6:F114),2)</f>
        <v>108397839.64</v>
      </c>
      <c r="G115" s="505"/>
      <c r="H115" s="504">
        <f>ROUND(SUMIF($A6:$A114,"SUBTOTAL",H6:H114),2)</f>
        <v>746517.42</v>
      </c>
      <c r="I115" s="505"/>
      <c r="J115" s="504">
        <f>ROUND(SUMIF($A6:$A114,"SUBTOTAL",J6:J114),2)</f>
        <v>778326.78</v>
      </c>
      <c r="K115" s="505"/>
      <c r="L115" s="504">
        <f>ROUND(SUMIF($A6:$A114,"SUBTOTAL",L6:L114),2)</f>
        <v>1524844.2</v>
      </c>
      <c r="M115" s="506"/>
      <c r="N115" s="504">
        <f>ROUND(SUMIF($A6:$A114,"SUBTOTAL",N6:N114),2)</f>
        <v>106872995.44</v>
      </c>
      <c r="O115" s="507">
        <f>ROUND(J115/$F115,4)</f>
        <v>7.1999999999999998E-3</v>
      </c>
      <c r="P115" s="507">
        <f>ROUND(L115/$F115,4)</f>
        <v>1.41E-2</v>
      </c>
      <c r="Q115" s="507">
        <f>ROUND(N115/$F115,4)</f>
        <v>0.9859</v>
      </c>
    </row>
    <row r="116" spans="1:17" ht="90" customHeight="1" x14ac:dyDescent="0.2">
      <c r="A116" s="152"/>
      <c r="B116" s="153"/>
      <c r="C116" s="153"/>
      <c r="D116" s="153"/>
      <c r="E116" s="154"/>
      <c r="F116" s="155"/>
      <c r="G116" s="156"/>
      <c r="H116" s="156"/>
      <c r="I116" s="156"/>
      <c r="J116" s="157"/>
      <c r="K116" s="155"/>
      <c r="L116" s="156"/>
      <c r="M116" s="156"/>
      <c r="N116" s="156"/>
      <c r="O116" s="156"/>
      <c r="P116" s="156"/>
      <c r="Q116" s="157"/>
    </row>
    <row r="117" spans="1:17" ht="15" customHeight="1" x14ac:dyDescent="0.2">
      <c r="A117" s="553" t="str">
        <f>'DATOS BÁSICOS DE LA OBRA'!D21</f>
        <v>ING. MAURICIO BEDOYA</v>
      </c>
      <c r="B117" s="554"/>
      <c r="C117" s="554"/>
      <c r="D117" s="554"/>
      <c r="E117" s="555"/>
      <c r="F117" s="553" t="str">
        <f>'DATOS BÁSICOS DE LA OBRA'!D22</f>
        <v>ING. HERLAN RENÉ RAMOS ESTRADA</v>
      </c>
      <c r="G117" s="554"/>
      <c r="H117" s="554"/>
      <c r="I117" s="554"/>
      <c r="J117" s="555"/>
      <c r="K117" s="553" t="str">
        <f>'DATOS BÁSICOS DE LA OBRA'!D23</f>
        <v>ING. FRANZ REYNALDO SALAZAR MARTINEZ</v>
      </c>
      <c r="L117" s="554"/>
      <c r="M117" s="554"/>
      <c r="N117" s="554"/>
      <c r="O117" s="554"/>
      <c r="P117" s="554"/>
      <c r="Q117" s="555"/>
    </row>
    <row r="118" spans="1:17" ht="15" customHeight="1" x14ac:dyDescent="0.2">
      <c r="A118" s="556" t="str">
        <f>'DATOS BÁSICOS DE LA OBRA'!E21</f>
        <v>SUPERINTENDENTE DE OBRA</v>
      </c>
      <c r="B118" s="557"/>
      <c r="C118" s="557"/>
      <c r="D118" s="557"/>
      <c r="E118" s="558"/>
      <c r="F118" s="556" t="str">
        <f>'DATOS BÁSICOS DE LA OBRA'!E22</f>
        <v>SUPERVISOR DE OBRA</v>
      </c>
      <c r="G118" s="557"/>
      <c r="H118" s="557"/>
      <c r="I118" s="557"/>
      <c r="J118" s="558"/>
      <c r="K118" s="556" t="str">
        <f>'DATOS BÁSICOS DE LA OBRA'!E23</f>
        <v>FISCAL DE OBRA</v>
      </c>
      <c r="L118" s="557"/>
      <c r="M118" s="557"/>
      <c r="N118" s="557"/>
      <c r="O118" s="557"/>
      <c r="P118" s="557"/>
      <c r="Q118" s="558"/>
    </row>
    <row r="119" spans="1:17" ht="30" customHeight="1" x14ac:dyDescent="0.2">
      <c r="A119" s="543" t="str">
        <f>'DATOS BÁSICOS DE LA OBRA'!C21</f>
        <v>EMPRESA ESTRATEGICA BOLIVIANA DE CONSTRUCCION Y CONSERVACION DE INFRAESTRUCTURA CIVIL</v>
      </c>
      <c r="B119" s="544"/>
      <c r="C119" s="544"/>
      <c r="D119" s="544"/>
      <c r="E119" s="545"/>
      <c r="F119" s="543" t="str">
        <f>'DATOS BÁSICOS DE LA OBRA'!C22</f>
        <v>ADMINISTRADORA BOLIVIANA DE CARRETERAS (A.B.C.); REGIONAL DE TARIJA</v>
      </c>
      <c r="G119" s="544"/>
      <c r="H119" s="544"/>
      <c r="I119" s="544"/>
      <c r="J119" s="545"/>
      <c r="K119" s="543" t="str">
        <f>'DATOS BÁSICOS DE LA OBRA'!C23</f>
        <v>ADMINISTRADORA BOLIVIANA DE CARRETERAS (A.B.C.); REGIONAL DE TARIJA</v>
      </c>
      <c r="L119" s="544"/>
      <c r="M119" s="544"/>
      <c r="N119" s="544"/>
      <c r="O119" s="544"/>
      <c r="P119" s="544"/>
      <c r="Q119" s="545"/>
    </row>
    <row r="120" spans="1:17" ht="5.0999999999999996" customHeight="1" x14ac:dyDescent="0.2">
      <c r="A120" s="159"/>
      <c r="B120" s="160"/>
      <c r="C120" s="161"/>
      <c r="D120" s="162"/>
      <c r="E120" s="163"/>
      <c r="F120" s="162"/>
      <c r="G120" s="162"/>
      <c r="H120" s="162"/>
      <c r="I120" s="162"/>
      <c r="J120" s="163"/>
      <c r="K120" s="164"/>
      <c r="L120" s="162"/>
      <c r="M120" s="162"/>
      <c r="N120" s="162"/>
      <c r="O120" s="162"/>
      <c r="P120" s="162"/>
      <c r="Q120" s="163"/>
    </row>
    <row r="121" spans="1:17" ht="15" customHeight="1" x14ac:dyDescent="0.2">
      <c r="A121" s="165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</row>
    <row r="122" spans="1:17" ht="15" customHeight="1" x14ac:dyDescent="0.2">
      <c r="A122" s="165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</row>
    <row r="123" spans="1:17" ht="15" customHeight="1" x14ac:dyDescent="0.2">
      <c r="A123" s="165"/>
      <c r="B123" s="158"/>
      <c r="C123" s="158"/>
      <c r="E123" s="166"/>
      <c r="F123" s="166"/>
      <c r="G123" s="166"/>
      <c r="H123" s="166"/>
    </row>
    <row r="124" spans="1:17" ht="15" customHeight="1" x14ac:dyDescent="0.2">
      <c r="A124" s="165"/>
      <c r="B124" s="158"/>
      <c r="C124" s="158"/>
      <c r="E124" s="128"/>
      <c r="F124" s="128"/>
      <c r="G124" s="128"/>
      <c r="H124" s="128"/>
    </row>
    <row r="125" spans="1:17" ht="15" customHeight="1" x14ac:dyDescent="0.2">
      <c r="A125" s="165"/>
      <c r="B125" s="158"/>
      <c r="C125" s="158"/>
      <c r="D125" s="128"/>
      <c r="E125" s="128"/>
      <c r="F125" s="128"/>
      <c r="G125" s="128"/>
      <c r="H125" s="128"/>
    </row>
    <row r="126" spans="1:17" ht="15" customHeight="1" x14ac:dyDescent="0.2">
      <c r="A126" s="165"/>
      <c r="B126" s="158"/>
      <c r="C126" s="158"/>
      <c r="D126" s="167"/>
      <c r="E126" s="167"/>
      <c r="F126" s="167"/>
      <c r="G126" s="128"/>
      <c r="H126" s="128"/>
      <c r="I126" s="128"/>
      <c r="J126" s="168"/>
      <c r="K126" s="128"/>
      <c r="L126" s="128"/>
      <c r="M126" s="128"/>
      <c r="N126" s="128"/>
      <c r="O126" s="128"/>
      <c r="P126" s="128"/>
      <c r="Q126" s="128"/>
    </row>
    <row r="127" spans="1:17" ht="15" customHeight="1" x14ac:dyDescent="0.2">
      <c r="A127" s="165"/>
      <c r="B127" s="158"/>
      <c r="C127" s="158"/>
      <c r="D127" s="128"/>
      <c r="E127" s="128"/>
      <c r="F127" s="128"/>
      <c r="G127" s="128"/>
      <c r="H127" s="128"/>
      <c r="I127" s="128"/>
      <c r="J127" s="167"/>
      <c r="K127" s="128"/>
      <c r="L127" s="128"/>
      <c r="M127" s="128"/>
      <c r="N127" s="128"/>
      <c r="O127" s="128"/>
      <c r="P127" s="128"/>
      <c r="Q127" s="128"/>
    </row>
    <row r="128" spans="1:17" ht="15" customHeight="1" x14ac:dyDescent="0.2">
      <c r="A128" s="165"/>
      <c r="B128" s="158"/>
      <c r="C128" s="158"/>
      <c r="D128" s="127"/>
      <c r="E128" s="127"/>
      <c r="F128" s="169"/>
      <c r="G128" s="127"/>
      <c r="H128" s="127"/>
      <c r="I128" s="128"/>
      <c r="J128" s="128"/>
      <c r="K128" s="128"/>
      <c r="L128" s="128"/>
      <c r="M128" s="128"/>
      <c r="N128" s="128"/>
      <c r="O128" s="128"/>
      <c r="P128" s="128"/>
      <c r="Q128" s="128"/>
    </row>
    <row r="129" spans="1:17" ht="15" customHeight="1" x14ac:dyDescent="0.2">
      <c r="A129" s="165"/>
      <c r="B129" s="158"/>
      <c r="C129" s="158"/>
      <c r="D129" s="170"/>
      <c r="E129" s="170"/>
      <c r="F129" s="170"/>
      <c r="G129" s="170"/>
      <c r="H129" s="170"/>
      <c r="I129" s="166"/>
      <c r="J129" s="166"/>
      <c r="K129" s="166"/>
      <c r="L129" s="166"/>
      <c r="M129" s="166"/>
      <c r="N129" s="166"/>
      <c r="O129" s="166"/>
      <c r="P129" s="166"/>
      <c r="Q129" s="166"/>
    </row>
    <row r="130" spans="1:17" ht="15" customHeight="1" x14ac:dyDescent="0.2">
      <c r="A130" s="165"/>
      <c r="B130" s="158"/>
      <c r="C130" s="158"/>
      <c r="D130" s="170"/>
      <c r="E130" s="170"/>
      <c r="F130" s="170"/>
      <c r="G130" s="170"/>
      <c r="H130" s="170"/>
      <c r="I130" s="166"/>
      <c r="J130" s="166"/>
      <c r="K130" s="166"/>
      <c r="L130" s="166"/>
      <c r="M130" s="166"/>
      <c r="N130" s="166"/>
      <c r="O130" s="166"/>
      <c r="P130" s="166"/>
      <c r="Q130" s="166"/>
    </row>
    <row r="131" spans="1:17" ht="15" customHeight="1" x14ac:dyDescent="0.2">
      <c r="A131" s="165"/>
      <c r="B131" s="158"/>
      <c r="C131" s="158"/>
      <c r="D131" s="170"/>
      <c r="E131" s="170"/>
      <c r="F131" s="170"/>
      <c r="G131" s="170"/>
      <c r="H131" s="170"/>
      <c r="I131" s="166"/>
      <c r="J131" s="166"/>
      <c r="K131" s="166"/>
      <c r="L131" s="166"/>
      <c r="M131" s="166"/>
      <c r="N131" s="166"/>
      <c r="O131" s="166"/>
      <c r="P131" s="166"/>
      <c r="Q131" s="166"/>
    </row>
    <row r="132" spans="1:17" ht="15" customHeight="1" x14ac:dyDescent="0.2">
      <c r="A132" s="165"/>
      <c r="B132" s="158"/>
      <c r="C132" s="15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</row>
  </sheetData>
  <mergeCells count="40">
    <mergeCell ref="K118:Q118"/>
    <mergeCell ref="A117:E117"/>
    <mergeCell ref="A118:E118"/>
    <mergeCell ref="F118:J118"/>
    <mergeCell ref="A115:C115"/>
    <mergeCell ref="K117:Q117"/>
    <mergeCell ref="B79:Q79"/>
    <mergeCell ref="A113:C113"/>
    <mergeCell ref="A78:C78"/>
    <mergeCell ref="A98:C98"/>
    <mergeCell ref="A103:C103"/>
    <mergeCell ref="A119:E119"/>
    <mergeCell ref="F119:J119"/>
    <mergeCell ref="K119:Q119"/>
    <mergeCell ref="A4:A5"/>
    <mergeCell ref="B4:B5"/>
    <mergeCell ref="C4:C5"/>
    <mergeCell ref="D4:F4"/>
    <mergeCell ref="F117:J117"/>
    <mergeCell ref="O4:Q4"/>
    <mergeCell ref="K4:L4"/>
    <mergeCell ref="M4:N4"/>
    <mergeCell ref="G4:H4"/>
    <mergeCell ref="I4:J4"/>
    <mergeCell ref="B99:Q99"/>
    <mergeCell ref="B104:Q104"/>
    <mergeCell ref="B6:Q6"/>
    <mergeCell ref="I3:Q3"/>
    <mergeCell ref="D1:L2"/>
    <mergeCell ref="M2:Q2"/>
    <mergeCell ref="A2:C2"/>
    <mergeCell ref="D3:E3"/>
    <mergeCell ref="A3:C3"/>
    <mergeCell ref="F3:G3"/>
    <mergeCell ref="B11:Q11"/>
    <mergeCell ref="B25:Q25"/>
    <mergeCell ref="B35:Q35"/>
    <mergeCell ref="A10:C10"/>
    <mergeCell ref="A24:C24"/>
    <mergeCell ref="A34:C34"/>
  </mergeCells>
  <conditionalFormatting sqref="B114 B7:B9 B13:B22 B27:B32 B69:B76 B82:B96 B107:B111">
    <cfRule type="expression" dxfId="567" priority="791">
      <formula>I7&gt;0</formula>
    </cfRule>
  </conditionalFormatting>
  <conditionalFormatting sqref="G114:H114 J114:L114 K7 G7 G9 K9 N114:P114 O7:P10 O115:P115 O12:P24 O26:P34 O36:P78 O80:P98 O100:P103 O105:P113">
    <cfRule type="expression" dxfId="566" priority="765">
      <formula>G7=0</formula>
    </cfRule>
  </conditionalFormatting>
  <conditionalFormatting sqref="I114 I7 I9">
    <cfRule type="expression" dxfId="565" priority="754">
      <formula>I7=0</formula>
    </cfRule>
    <cfRule type="expression" dxfId="564" priority="755">
      <formula>I7&gt;0</formula>
    </cfRule>
  </conditionalFormatting>
  <conditionalFormatting sqref="B33">
    <cfRule type="expression" dxfId="563" priority="534">
      <formula>I33&gt;0</formula>
    </cfRule>
  </conditionalFormatting>
  <conditionalFormatting sqref="K33 G33">
    <cfRule type="expression" dxfId="562" priority="533">
      <formula>G33=0</formula>
    </cfRule>
  </conditionalFormatting>
  <conditionalFormatting sqref="I33">
    <cfRule type="expression" dxfId="561" priority="531">
      <formula>I33=0</formula>
    </cfRule>
    <cfRule type="expression" dxfId="560" priority="532">
      <formula>I33&gt;0</formula>
    </cfRule>
  </conditionalFormatting>
  <conditionalFormatting sqref="K97 G97">
    <cfRule type="expression" dxfId="559" priority="462">
      <formula>G97=0</formula>
    </cfRule>
  </conditionalFormatting>
  <conditionalFormatting sqref="G10 K10">
    <cfRule type="expression" dxfId="558" priority="568">
      <formula>G10=0</formula>
    </cfRule>
  </conditionalFormatting>
  <conditionalFormatting sqref="I10">
    <cfRule type="expression" dxfId="557" priority="566">
      <formula>I10=0</formula>
    </cfRule>
    <cfRule type="expression" dxfId="556" priority="567">
      <formula>I10&gt;0</formula>
    </cfRule>
  </conditionalFormatting>
  <conditionalFormatting sqref="B23">
    <cfRule type="expression" dxfId="555" priority="559">
      <formula>I23&gt;0</formula>
    </cfRule>
  </conditionalFormatting>
  <conditionalFormatting sqref="K23 G23">
    <cfRule type="expression" dxfId="554" priority="558">
      <formula>G23=0</formula>
    </cfRule>
  </conditionalFormatting>
  <conditionalFormatting sqref="I23">
    <cfRule type="expression" dxfId="553" priority="556">
      <formula>I23=0</formula>
    </cfRule>
    <cfRule type="expression" dxfId="552" priority="557">
      <formula>I23&gt;0</formula>
    </cfRule>
  </conditionalFormatting>
  <conditionalFormatting sqref="K77 G77">
    <cfRule type="expression" dxfId="551" priority="492">
      <formula>G77=0</formula>
    </cfRule>
  </conditionalFormatting>
  <conditionalFormatting sqref="B77">
    <cfRule type="expression" dxfId="550" priority="493">
      <formula>I77&gt;0</formula>
    </cfRule>
  </conditionalFormatting>
  <conditionalFormatting sqref="I77">
    <cfRule type="expression" dxfId="549" priority="490">
      <formula>I77=0</formula>
    </cfRule>
    <cfRule type="expression" dxfId="548" priority="491">
      <formula>I77&gt;0</formula>
    </cfRule>
  </conditionalFormatting>
  <conditionalFormatting sqref="B37:B68">
    <cfRule type="expression" dxfId="547" priority="495">
      <formula>I37&gt;0</formula>
    </cfRule>
  </conditionalFormatting>
  <conditionalFormatting sqref="B97">
    <cfRule type="expression" dxfId="546" priority="463">
      <formula>I97&gt;0</formula>
    </cfRule>
  </conditionalFormatting>
  <conditionalFormatting sqref="I97">
    <cfRule type="expression" dxfId="545" priority="460">
      <formula>I97=0</formula>
    </cfRule>
    <cfRule type="expression" dxfId="544" priority="461">
      <formula>I97&gt;0</formula>
    </cfRule>
  </conditionalFormatting>
  <conditionalFormatting sqref="K102 G102">
    <cfRule type="expression" dxfId="543" priority="432">
      <formula>G102=0</formula>
    </cfRule>
  </conditionalFormatting>
  <conditionalFormatting sqref="B81">
    <cfRule type="expression" dxfId="542" priority="465">
      <formula>I81&gt;0</formula>
    </cfRule>
  </conditionalFormatting>
  <conditionalFormatting sqref="B102">
    <cfRule type="expression" dxfId="541" priority="433">
      <formula>I102&gt;0</formula>
    </cfRule>
  </conditionalFormatting>
  <conditionalFormatting sqref="I102">
    <cfRule type="expression" dxfId="540" priority="430">
      <formula>I102=0</formula>
    </cfRule>
    <cfRule type="expression" dxfId="539" priority="431">
      <formula>I102&gt;0</formula>
    </cfRule>
  </conditionalFormatting>
  <conditionalFormatting sqref="B112">
    <cfRule type="expression" dxfId="538" priority="403">
      <formula>I112&gt;0</formula>
    </cfRule>
  </conditionalFormatting>
  <conditionalFormatting sqref="K112 G112">
    <cfRule type="expression" dxfId="537" priority="402">
      <formula>G112=0</formula>
    </cfRule>
  </conditionalFormatting>
  <conditionalFormatting sqref="I112">
    <cfRule type="expression" dxfId="536" priority="400">
      <formula>I112=0</formula>
    </cfRule>
    <cfRule type="expression" dxfId="535" priority="401">
      <formula>I112&gt;0</formula>
    </cfRule>
  </conditionalFormatting>
  <conditionalFormatting sqref="B106">
    <cfRule type="expression" dxfId="534" priority="405">
      <formula>I106&gt;0</formula>
    </cfRule>
  </conditionalFormatting>
  <conditionalFormatting sqref="K8 G8">
    <cfRule type="expression" dxfId="533" priority="223">
      <formula>G8=0</formula>
    </cfRule>
  </conditionalFormatting>
  <conditionalFormatting sqref="I8">
    <cfRule type="expression" dxfId="532" priority="221">
      <formula>I8=0</formula>
    </cfRule>
    <cfRule type="expression" dxfId="531" priority="222">
      <formula>I8&gt;0</formula>
    </cfRule>
  </conditionalFormatting>
  <conditionalFormatting sqref="J10">
    <cfRule type="expression" dxfId="530" priority="214">
      <formula>J10=0</formula>
    </cfRule>
  </conditionalFormatting>
  <conditionalFormatting sqref="L8">
    <cfRule type="expression" dxfId="529" priority="211">
      <formula>L8=0</formula>
    </cfRule>
  </conditionalFormatting>
  <conditionalFormatting sqref="J8">
    <cfRule type="expression" dxfId="528" priority="210">
      <formula>J8=0</formula>
    </cfRule>
  </conditionalFormatting>
  <conditionalFormatting sqref="H8">
    <cfRule type="expression" dxfId="527" priority="209">
      <formula>H8=0</formula>
    </cfRule>
  </conditionalFormatting>
  <conditionalFormatting sqref="F8">
    <cfRule type="expression" dxfId="526" priority="208">
      <formula>F8=0</formula>
    </cfRule>
  </conditionalFormatting>
  <conditionalFormatting sqref="N8">
    <cfRule type="expression" dxfId="525" priority="207">
      <formula>N8=0</formula>
    </cfRule>
  </conditionalFormatting>
  <conditionalFormatting sqref="L10">
    <cfRule type="expression" dxfId="524" priority="215">
      <formula>L10=0</formula>
    </cfRule>
  </conditionalFormatting>
  <conditionalFormatting sqref="H10">
    <cfRule type="expression" dxfId="523" priority="213">
      <formula>H10=0</formula>
    </cfRule>
  </conditionalFormatting>
  <conditionalFormatting sqref="N10">
    <cfRule type="expression" dxfId="522" priority="206">
      <formula>N10=0</formula>
    </cfRule>
  </conditionalFormatting>
  <conditionalFormatting sqref="L13:L22">
    <cfRule type="expression" dxfId="521" priority="183">
      <formula>L13=0</formula>
    </cfRule>
  </conditionalFormatting>
  <conditionalFormatting sqref="J13:J22">
    <cfRule type="expression" dxfId="520" priority="182">
      <formula>J13=0</formula>
    </cfRule>
  </conditionalFormatting>
  <conditionalFormatting sqref="H13:H22">
    <cfRule type="expression" dxfId="519" priority="181">
      <formula>H13=0</formula>
    </cfRule>
  </conditionalFormatting>
  <conditionalFormatting sqref="F13:F22">
    <cfRule type="expression" dxfId="518" priority="180">
      <formula>F13=0</formula>
    </cfRule>
  </conditionalFormatting>
  <conditionalFormatting sqref="N13:N22">
    <cfRule type="expression" dxfId="517" priority="179">
      <formula>N13=0</formula>
    </cfRule>
  </conditionalFormatting>
  <conditionalFormatting sqref="G24 K24">
    <cfRule type="expression" dxfId="516" priority="196">
      <formula>G24=0</formula>
    </cfRule>
  </conditionalFormatting>
  <conditionalFormatting sqref="I24">
    <cfRule type="expression" dxfId="515" priority="194">
      <formula>I24=0</formula>
    </cfRule>
    <cfRule type="expression" dxfId="514" priority="195">
      <formula>I24&gt;0</formula>
    </cfRule>
  </conditionalFormatting>
  <conditionalFormatting sqref="L27:L32">
    <cfRule type="expression" dxfId="513" priority="173">
      <formula>L27=0</formula>
    </cfRule>
  </conditionalFormatting>
  <conditionalFormatting sqref="H27:H32">
    <cfRule type="expression" dxfId="512" priority="171">
      <formula>H27=0</formula>
    </cfRule>
  </conditionalFormatting>
  <conditionalFormatting sqref="F27:F32">
    <cfRule type="expression" dxfId="511" priority="170">
      <formula>F27=0</formula>
    </cfRule>
  </conditionalFormatting>
  <conditionalFormatting sqref="N24 L24 J24 H24">
    <cfRule type="expression" dxfId="510" priority="188">
      <formula>H24=0</formula>
    </cfRule>
  </conditionalFormatting>
  <conditionalFormatting sqref="G13:G22">
    <cfRule type="expression" dxfId="509" priority="187">
      <formula>G13=0</formula>
    </cfRule>
  </conditionalFormatting>
  <conditionalFormatting sqref="G27:G32">
    <cfRule type="expression" dxfId="508" priority="177">
      <formula>G27=0</formula>
    </cfRule>
  </conditionalFormatting>
  <conditionalFormatting sqref="I34">
    <cfRule type="expression" dxfId="507" priority="165">
      <formula>I34=0</formula>
    </cfRule>
    <cfRule type="expression" dxfId="506" priority="166">
      <formula>I34&gt;0</formula>
    </cfRule>
  </conditionalFormatting>
  <conditionalFormatting sqref="J27:J32">
    <cfRule type="expression" dxfId="505" priority="172">
      <formula>J27=0</formula>
    </cfRule>
  </conditionalFormatting>
  <conditionalFormatting sqref="N27:N32">
    <cfRule type="expression" dxfId="504" priority="169">
      <formula>N27=0</formula>
    </cfRule>
  </conditionalFormatting>
  <conditionalFormatting sqref="G34 K34">
    <cfRule type="expression" dxfId="503" priority="167">
      <formula>G34=0</formula>
    </cfRule>
  </conditionalFormatting>
  <conditionalFormatting sqref="N34 L34 J34 H34">
    <cfRule type="expression" dxfId="502" priority="162">
      <formula>H34=0</formula>
    </cfRule>
  </conditionalFormatting>
  <conditionalFormatting sqref="F37:F76">
    <cfRule type="expression" dxfId="501" priority="127">
      <formula>F37=0</formula>
    </cfRule>
  </conditionalFormatting>
  <conditionalFormatting sqref="G37:G76">
    <cfRule type="expression" dxfId="500" priority="134">
      <formula>G37=0</formula>
    </cfRule>
  </conditionalFormatting>
  <conditionalFormatting sqref="L37:L76">
    <cfRule type="expression" dxfId="499" priority="130">
      <formula>L37=0</formula>
    </cfRule>
  </conditionalFormatting>
  <conditionalFormatting sqref="J37:J76">
    <cfRule type="expression" dxfId="498" priority="129">
      <formula>J37=0</formula>
    </cfRule>
  </conditionalFormatting>
  <conditionalFormatting sqref="H37:H76">
    <cfRule type="expression" dxfId="497" priority="128">
      <formula>H37=0</formula>
    </cfRule>
  </conditionalFormatting>
  <conditionalFormatting sqref="N37:N76">
    <cfRule type="expression" dxfId="496" priority="126">
      <formula>N37=0</formula>
    </cfRule>
  </conditionalFormatting>
  <conditionalFormatting sqref="G78 K78">
    <cfRule type="expression" dxfId="495" priority="125">
      <formula>G78=0</formula>
    </cfRule>
  </conditionalFormatting>
  <conditionalFormatting sqref="I78">
    <cfRule type="expression" dxfId="494" priority="123">
      <formula>I78=0</formula>
    </cfRule>
    <cfRule type="expression" dxfId="493" priority="124">
      <formula>I78&gt;0</formula>
    </cfRule>
  </conditionalFormatting>
  <conditionalFormatting sqref="N78 L78 J78 H78">
    <cfRule type="expression" dxfId="492" priority="120">
      <formula>H78=0</formula>
    </cfRule>
  </conditionalFormatting>
  <conditionalFormatting sqref="G81:G96">
    <cfRule type="expression" dxfId="491" priority="119">
      <formula>G81=0</formula>
    </cfRule>
  </conditionalFormatting>
  <conditionalFormatting sqref="L81:L96">
    <cfRule type="expression" dxfId="490" priority="115">
      <formula>L81=0</formula>
    </cfRule>
  </conditionalFormatting>
  <conditionalFormatting sqref="J81:J96">
    <cfRule type="expression" dxfId="489" priority="114">
      <formula>J81=0</formula>
    </cfRule>
  </conditionalFormatting>
  <conditionalFormatting sqref="H81:H96">
    <cfRule type="expression" dxfId="488" priority="113">
      <formula>H81=0</formula>
    </cfRule>
  </conditionalFormatting>
  <conditionalFormatting sqref="F81:F96">
    <cfRule type="expression" dxfId="487" priority="112">
      <formula>F81=0</formula>
    </cfRule>
  </conditionalFormatting>
  <conditionalFormatting sqref="N81:N96">
    <cfRule type="expression" dxfId="486" priority="111">
      <formula>N81=0</formula>
    </cfRule>
  </conditionalFormatting>
  <conditionalFormatting sqref="G98 K98">
    <cfRule type="expression" dxfId="485" priority="110">
      <formula>G98=0</formula>
    </cfRule>
  </conditionalFormatting>
  <conditionalFormatting sqref="I98">
    <cfRule type="expression" dxfId="484" priority="108">
      <formula>I98=0</formula>
    </cfRule>
    <cfRule type="expression" dxfId="483" priority="109">
      <formula>I98&gt;0</formula>
    </cfRule>
  </conditionalFormatting>
  <conditionalFormatting sqref="N98 L98 J98 H98">
    <cfRule type="expression" dxfId="482" priority="101">
      <formula>H98=0</formula>
    </cfRule>
  </conditionalFormatting>
  <conditionalFormatting sqref="G101">
    <cfRule type="expression" dxfId="481" priority="100">
      <formula>G101=0</formula>
    </cfRule>
  </conditionalFormatting>
  <conditionalFormatting sqref="L101">
    <cfRule type="expression" dxfId="480" priority="96">
      <formula>L101=0</formula>
    </cfRule>
  </conditionalFormatting>
  <conditionalFormatting sqref="J101">
    <cfRule type="expression" dxfId="479" priority="95">
      <formula>J101=0</formula>
    </cfRule>
  </conditionalFormatting>
  <conditionalFormatting sqref="H101">
    <cfRule type="expression" dxfId="478" priority="94">
      <formula>H101=0</formula>
    </cfRule>
  </conditionalFormatting>
  <conditionalFormatting sqref="F101">
    <cfRule type="expression" dxfId="477" priority="93">
      <formula>F101=0</formula>
    </cfRule>
  </conditionalFormatting>
  <conditionalFormatting sqref="N101">
    <cfRule type="expression" dxfId="476" priority="92">
      <formula>N101=0</formula>
    </cfRule>
  </conditionalFormatting>
  <conditionalFormatting sqref="F106:F111">
    <cfRule type="expression" dxfId="475" priority="83">
      <formula>F106=0</formula>
    </cfRule>
  </conditionalFormatting>
  <conditionalFormatting sqref="G106:G111">
    <cfRule type="expression" dxfId="474" priority="90">
      <formula>G106=0</formula>
    </cfRule>
  </conditionalFormatting>
  <conditionalFormatting sqref="L106:L111">
    <cfRule type="expression" dxfId="473" priority="86">
      <formula>L106=0</formula>
    </cfRule>
  </conditionalFormatting>
  <conditionalFormatting sqref="J106:J111">
    <cfRule type="expression" dxfId="472" priority="85">
      <formula>J106=0</formula>
    </cfRule>
  </conditionalFormatting>
  <conditionalFormatting sqref="H106:H111">
    <cfRule type="expression" dxfId="471" priority="84">
      <formula>H106=0</formula>
    </cfRule>
  </conditionalFormatting>
  <conditionalFormatting sqref="N106:N111">
    <cfRule type="expression" dxfId="470" priority="82">
      <formula>N106=0</formula>
    </cfRule>
  </conditionalFormatting>
  <conditionalFormatting sqref="G113 K113">
    <cfRule type="expression" dxfId="469" priority="81">
      <formula>G113=0</formula>
    </cfRule>
  </conditionalFormatting>
  <conditionalFormatting sqref="I113">
    <cfRule type="expression" dxfId="468" priority="79">
      <formula>I113=0</formula>
    </cfRule>
    <cfRule type="expression" dxfId="467" priority="80">
      <formula>I113&gt;0</formula>
    </cfRule>
  </conditionalFormatting>
  <conditionalFormatting sqref="L113">
    <cfRule type="expression" dxfId="466" priority="78">
      <formula>L113=0</formula>
    </cfRule>
  </conditionalFormatting>
  <conditionalFormatting sqref="J113">
    <cfRule type="expression" dxfId="465" priority="77">
      <formula>J113=0</formula>
    </cfRule>
  </conditionalFormatting>
  <conditionalFormatting sqref="H113">
    <cfRule type="expression" dxfId="464" priority="76">
      <formula>H113=0</formula>
    </cfRule>
  </conditionalFormatting>
  <conditionalFormatting sqref="N113">
    <cfRule type="expression" dxfId="463" priority="74">
      <formula>N113=0</formula>
    </cfRule>
  </conditionalFormatting>
  <conditionalFormatting sqref="G115 K115">
    <cfRule type="expression" dxfId="462" priority="73">
      <formula>G115=0</formula>
    </cfRule>
  </conditionalFormatting>
  <conditionalFormatting sqref="I115">
    <cfRule type="expression" dxfId="461" priority="71">
      <formula>I115=0</formula>
    </cfRule>
    <cfRule type="expression" dxfId="460" priority="72">
      <formula>I115&gt;0</formula>
    </cfRule>
  </conditionalFormatting>
  <conditionalFormatting sqref="L103">
    <cfRule type="expression" dxfId="459" priority="61">
      <formula>L103=0</formula>
    </cfRule>
  </conditionalFormatting>
  <conditionalFormatting sqref="H103">
    <cfRule type="expression" dxfId="458" priority="59">
      <formula>H103=0</formula>
    </cfRule>
  </conditionalFormatting>
  <conditionalFormatting sqref="N115 L115 J115 H115">
    <cfRule type="expression" dxfId="457" priority="65">
      <formula>H115=0</formula>
    </cfRule>
  </conditionalFormatting>
  <conditionalFormatting sqref="G103 K103">
    <cfRule type="expression" dxfId="456" priority="64">
      <formula>G103=0</formula>
    </cfRule>
  </conditionalFormatting>
  <conditionalFormatting sqref="I103">
    <cfRule type="expression" dxfId="455" priority="62">
      <formula>I103=0</formula>
    </cfRule>
    <cfRule type="expression" dxfId="454" priority="63">
      <formula>I103&gt;0</formula>
    </cfRule>
  </conditionalFormatting>
  <conditionalFormatting sqref="J103">
    <cfRule type="expression" dxfId="453" priority="60">
      <formula>J103=0</formula>
    </cfRule>
  </conditionalFormatting>
  <conditionalFormatting sqref="N103">
    <cfRule type="expression" dxfId="452" priority="57">
      <formula>N103=0</formula>
    </cfRule>
  </conditionalFormatting>
  <conditionalFormatting sqref="K106:K111 K101 K81:K96 K37:K76 K27:K32 K13:K22">
    <cfRule type="expression" dxfId="451" priority="56">
      <formula>K13=0</formula>
    </cfRule>
  </conditionalFormatting>
  <conditionalFormatting sqref="I13:I15 I17:I22">
    <cfRule type="expression" dxfId="450" priority="54">
      <formula>I13=0</formula>
    </cfRule>
    <cfRule type="expression" dxfId="449" priority="55">
      <formula>I13&gt;0</formula>
    </cfRule>
  </conditionalFormatting>
  <conditionalFormatting sqref="I27:I32">
    <cfRule type="expression" dxfId="448" priority="52">
      <formula>I27=0</formula>
    </cfRule>
    <cfRule type="expression" dxfId="447" priority="53">
      <formula>I27&gt;0</formula>
    </cfRule>
  </conditionalFormatting>
  <conditionalFormatting sqref="I37:I76">
    <cfRule type="expression" dxfId="446" priority="50">
      <formula>I37=0</formula>
    </cfRule>
    <cfRule type="expression" dxfId="445" priority="51">
      <formula>I37&gt;0</formula>
    </cfRule>
  </conditionalFormatting>
  <conditionalFormatting sqref="I81:I96">
    <cfRule type="expression" dxfId="444" priority="48">
      <formula>I81=0</formula>
    </cfRule>
    <cfRule type="expression" dxfId="443" priority="49">
      <formula>I81&gt;0</formula>
    </cfRule>
  </conditionalFormatting>
  <conditionalFormatting sqref="I101">
    <cfRule type="expression" dxfId="442" priority="46">
      <formula>I101=0</formula>
    </cfRule>
    <cfRule type="expression" dxfId="441" priority="47">
      <formula>I101&gt;0</formula>
    </cfRule>
  </conditionalFormatting>
  <conditionalFormatting sqref="I106 I109 I111">
    <cfRule type="expression" dxfId="440" priority="44">
      <formula>I106=0</formula>
    </cfRule>
    <cfRule type="expression" dxfId="439" priority="45">
      <formula>I106&gt;0</formula>
    </cfRule>
  </conditionalFormatting>
  <conditionalFormatting sqref="I16">
    <cfRule type="expression" dxfId="438" priority="42">
      <formula>I16=0</formula>
    </cfRule>
    <cfRule type="expression" dxfId="437" priority="43">
      <formula>I16&gt;0</formula>
    </cfRule>
  </conditionalFormatting>
  <conditionalFormatting sqref="I107">
    <cfRule type="expression" dxfId="436" priority="40">
      <formula>I107=0</formula>
    </cfRule>
    <cfRule type="expression" dxfId="435" priority="41">
      <formula>I107&gt;0</formula>
    </cfRule>
  </conditionalFormatting>
  <conditionalFormatting sqref="I108">
    <cfRule type="expression" dxfId="434" priority="38">
      <formula>I108=0</formula>
    </cfRule>
    <cfRule type="expression" dxfId="433" priority="39">
      <formula>I108&gt;0</formula>
    </cfRule>
  </conditionalFormatting>
  <conditionalFormatting sqref="I110">
    <cfRule type="expression" dxfId="432" priority="36">
      <formula>I110=0</formula>
    </cfRule>
    <cfRule type="expression" dxfId="431" priority="37">
      <formula>I110&gt;0</formula>
    </cfRule>
  </conditionalFormatting>
  <conditionalFormatting sqref="Q115">
    <cfRule type="expression" dxfId="430" priority="30">
      <formula>Q115=0</formula>
    </cfRule>
  </conditionalFormatting>
  <conditionalFormatting sqref="B101">
    <cfRule type="expression" dxfId="429" priority="29">
      <formula>I101&gt;0</formula>
    </cfRule>
  </conditionalFormatting>
  <conditionalFormatting sqref="A10">
    <cfRule type="expression" dxfId="428" priority="28">
      <formula>I10&gt;0</formula>
    </cfRule>
  </conditionalFormatting>
  <conditionalFormatting sqref="F10">
    <cfRule type="expression" dxfId="427" priority="21">
      <formula>F10=0</formula>
    </cfRule>
  </conditionalFormatting>
  <conditionalFormatting sqref="F24">
    <cfRule type="expression" dxfId="426" priority="20">
      <formula>F24=0</formula>
    </cfRule>
  </conditionalFormatting>
  <conditionalFormatting sqref="F34">
    <cfRule type="expression" dxfId="425" priority="19">
      <formula>F34=0</formula>
    </cfRule>
  </conditionalFormatting>
  <conditionalFormatting sqref="F78">
    <cfRule type="expression" dxfId="424" priority="18">
      <formula>F78=0</formula>
    </cfRule>
  </conditionalFormatting>
  <conditionalFormatting sqref="F98">
    <cfRule type="expression" dxfId="423" priority="17">
      <formula>F98=0</formula>
    </cfRule>
  </conditionalFormatting>
  <conditionalFormatting sqref="F103">
    <cfRule type="expression" dxfId="422" priority="16">
      <formula>F103=0</formula>
    </cfRule>
  </conditionalFormatting>
  <conditionalFormatting sqref="F113">
    <cfRule type="expression" dxfId="421" priority="15">
      <formula>F113=0</formula>
    </cfRule>
  </conditionalFormatting>
  <conditionalFormatting sqref="F115">
    <cfRule type="expression" dxfId="420" priority="14">
      <formula>F115=0</formula>
    </cfRule>
  </conditionalFormatting>
  <conditionalFormatting sqref="A24">
    <cfRule type="expression" dxfId="419" priority="13">
      <formula>I24&gt;0</formula>
    </cfRule>
  </conditionalFormatting>
  <conditionalFormatting sqref="A34">
    <cfRule type="expression" dxfId="418" priority="12">
      <formula>I34&gt;0</formula>
    </cfRule>
  </conditionalFormatting>
  <conditionalFormatting sqref="A78">
    <cfRule type="expression" dxfId="417" priority="11">
      <formula>I78&gt;0</formula>
    </cfRule>
  </conditionalFormatting>
  <conditionalFormatting sqref="A98">
    <cfRule type="expression" dxfId="416" priority="10">
      <formula>I98&gt;0</formula>
    </cfRule>
  </conditionalFormatting>
  <conditionalFormatting sqref="A103">
    <cfRule type="expression" dxfId="415" priority="9">
      <formula>I103&gt;0</formula>
    </cfRule>
  </conditionalFormatting>
  <conditionalFormatting sqref="A113">
    <cfRule type="expression" dxfId="414" priority="8">
      <formula>I113&gt;0</formula>
    </cfRule>
  </conditionalFormatting>
  <conditionalFormatting sqref="Q8">
    <cfRule type="expression" dxfId="413" priority="7">
      <formula>Q8=0</formula>
    </cfRule>
  </conditionalFormatting>
  <conditionalFormatting sqref="Q13:Q22">
    <cfRule type="expression" dxfId="412" priority="6">
      <formula>Q13=0</formula>
    </cfRule>
  </conditionalFormatting>
  <conditionalFormatting sqref="Q27:Q32">
    <cfRule type="expression" dxfId="411" priority="5">
      <formula>Q27=0</formula>
    </cfRule>
  </conditionalFormatting>
  <conditionalFormatting sqref="Q37:Q76">
    <cfRule type="expression" dxfId="410" priority="4">
      <formula>Q37=0</formula>
    </cfRule>
  </conditionalFormatting>
  <conditionalFormatting sqref="Q81:Q96">
    <cfRule type="expression" dxfId="409" priority="3">
      <formula>Q81=0</formula>
    </cfRule>
  </conditionalFormatting>
  <conditionalFormatting sqref="Q101">
    <cfRule type="expression" dxfId="408" priority="2">
      <formula>Q101=0</formula>
    </cfRule>
  </conditionalFormatting>
  <conditionalFormatting sqref="Q106:Q111">
    <cfRule type="expression" dxfId="407" priority="1">
      <formula>Q106=0</formula>
    </cfRule>
  </conditionalFormatting>
  <printOptions horizontalCentered="1"/>
  <pageMargins left="0.19685039370078741" right="0.19685039370078741" top="0.78740157480314965" bottom="0.39370078740157483" header="0.19685039370078741" footer="0.19685039370078741"/>
  <pageSetup scale="50" fitToHeight="4" orientation="landscape" r:id="rId1"/>
  <headerFooter>
    <oddFooter>&amp;C&amp;"Times New Roman,Negrita"&amp;11&amp;P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80" zoomScaleNormal="80" workbookViewId="0">
      <pane ySplit="7" topLeftCell="A8" activePane="bottomLeft" state="frozen"/>
      <selection activeCell="I7" sqref="I7"/>
      <selection pane="bottomLeft" activeCell="G2" sqref="G2"/>
    </sheetView>
  </sheetViews>
  <sheetFormatPr baseColWidth="10" defaultColWidth="9.1640625" defaultRowHeight="15" customHeight="1" x14ac:dyDescent="0.2"/>
  <cols>
    <col min="1" max="1" width="5.83203125" style="5" customWidth="1"/>
    <col min="2" max="2" width="40.83203125" style="5" customWidth="1"/>
    <col min="3" max="6" width="20.83203125" style="5" customWidth="1"/>
    <col min="7" max="7" width="60.83203125" style="5" customWidth="1"/>
    <col min="8" max="180" width="9.1640625" style="5"/>
    <col min="181" max="181" width="5" style="5" customWidth="1"/>
    <col min="182" max="182" width="10.5" style="5" customWidth="1"/>
    <col min="183" max="184" width="10.1640625" style="5" customWidth="1"/>
    <col min="185" max="188" width="12.6640625" style="5" customWidth="1"/>
    <col min="189" max="189" width="8.1640625" style="5" customWidth="1"/>
    <col min="190" max="190" width="17.5" style="5" customWidth="1"/>
    <col min="191" max="436" width="9.1640625" style="5"/>
    <col min="437" max="437" width="5" style="5" customWidth="1"/>
    <col min="438" max="438" width="10.5" style="5" customWidth="1"/>
    <col min="439" max="440" width="10.1640625" style="5" customWidth="1"/>
    <col min="441" max="444" width="12.6640625" style="5" customWidth="1"/>
    <col min="445" max="445" width="8.1640625" style="5" customWidth="1"/>
    <col min="446" max="446" width="17.5" style="5" customWidth="1"/>
    <col min="447" max="692" width="9.1640625" style="5"/>
    <col min="693" max="693" width="5" style="5" customWidth="1"/>
    <col min="694" max="694" width="10.5" style="5" customWidth="1"/>
    <col min="695" max="696" width="10.1640625" style="5" customWidth="1"/>
    <col min="697" max="700" width="12.6640625" style="5" customWidth="1"/>
    <col min="701" max="701" width="8.1640625" style="5" customWidth="1"/>
    <col min="702" max="702" width="17.5" style="5" customWidth="1"/>
    <col min="703" max="948" width="9.1640625" style="5"/>
    <col min="949" max="949" width="5" style="5" customWidth="1"/>
    <col min="950" max="950" width="10.5" style="5" customWidth="1"/>
    <col min="951" max="952" width="10.1640625" style="5" customWidth="1"/>
    <col min="953" max="956" width="12.6640625" style="5" customWidth="1"/>
    <col min="957" max="957" width="8.1640625" style="5" customWidth="1"/>
    <col min="958" max="958" width="17.5" style="5" customWidth="1"/>
    <col min="959" max="1204" width="9.1640625" style="5"/>
    <col min="1205" max="1205" width="5" style="5" customWidth="1"/>
    <col min="1206" max="1206" width="10.5" style="5" customWidth="1"/>
    <col min="1207" max="1208" width="10.1640625" style="5" customWidth="1"/>
    <col min="1209" max="1212" width="12.6640625" style="5" customWidth="1"/>
    <col min="1213" max="1213" width="8.1640625" style="5" customWidth="1"/>
    <col min="1214" max="1214" width="17.5" style="5" customWidth="1"/>
    <col min="1215" max="1460" width="9.1640625" style="5"/>
    <col min="1461" max="1461" width="5" style="5" customWidth="1"/>
    <col min="1462" max="1462" width="10.5" style="5" customWidth="1"/>
    <col min="1463" max="1464" width="10.1640625" style="5" customWidth="1"/>
    <col min="1465" max="1468" width="12.6640625" style="5" customWidth="1"/>
    <col min="1469" max="1469" width="8.1640625" style="5" customWidth="1"/>
    <col min="1470" max="1470" width="17.5" style="5" customWidth="1"/>
    <col min="1471" max="1716" width="9.1640625" style="5"/>
    <col min="1717" max="1717" width="5" style="5" customWidth="1"/>
    <col min="1718" max="1718" width="10.5" style="5" customWidth="1"/>
    <col min="1719" max="1720" width="10.1640625" style="5" customWidth="1"/>
    <col min="1721" max="1724" width="12.6640625" style="5" customWidth="1"/>
    <col min="1725" max="1725" width="8.1640625" style="5" customWidth="1"/>
    <col min="1726" max="1726" width="17.5" style="5" customWidth="1"/>
    <col min="1727" max="1972" width="9.1640625" style="5"/>
    <col min="1973" max="1973" width="5" style="5" customWidth="1"/>
    <col min="1974" max="1974" width="10.5" style="5" customWidth="1"/>
    <col min="1975" max="1976" width="10.1640625" style="5" customWidth="1"/>
    <col min="1977" max="1980" width="12.6640625" style="5" customWidth="1"/>
    <col min="1981" max="1981" width="8.1640625" style="5" customWidth="1"/>
    <col min="1982" max="1982" width="17.5" style="5" customWidth="1"/>
    <col min="1983" max="2228" width="9.1640625" style="5"/>
    <col min="2229" max="2229" width="5" style="5" customWidth="1"/>
    <col min="2230" max="2230" width="10.5" style="5" customWidth="1"/>
    <col min="2231" max="2232" width="10.1640625" style="5" customWidth="1"/>
    <col min="2233" max="2236" width="12.6640625" style="5" customWidth="1"/>
    <col min="2237" max="2237" width="8.1640625" style="5" customWidth="1"/>
    <col min="2238" max="2238" width="17.5" style="5" customWidth="1"/>
    <col min="2239" max="2484" width="9.1640625" style="5"/>
    <col min="2485" max="2485" width="5" style="5" customWidth="1"/>
    <col min="2486" max="2486" width="10.5" style="5" customWidth="1"/>
    <col min="2487" max="2488" width="10.1640625" style="5" customWidth="1"/>
    <col min="2489" max="2492" width="12.6640625" style="5" customWidth="1"/>
    <col min="2493" max="2493" width="8.1640625" style="5" customWidth="1"/>
    <col min="2494" max="2494" width="17.5" style="5" customWidth="1"/>
    <col min="2495" max="2740" width="9.1640625" style="5"/>
    <col min="2741" max="2741" width="5" style="5" customWidth="1"/>
    <col min="2742" max="2742" width="10.5" style="5" customWidth="1"/>
    <col min="2743" max="2744" width="10.1640625" style="5" customWidth="1"/>
    <col min="2745" max="2748" width="12.6640625" style="5" customWidth="1"/>
    <col min="2749" max="2749" width="8.1640625" style="5" customWidth="1"/>
    <col min="2750" max="2750" width="17.5" style="5" customWidth="1"/>
    <col min="2751" max="2996" width="9.1640625" style="5"/>
    <col min="2997" max="2997" width="5" style="5" customWidth="1"/>
    <col min="2998" max="2998" width="10.5" style="5" customWidth="1"/>
    <col min="2999" max="3000" width="10.1640625" style="5" customWidth="1"/>
    <col min="3001" max="3004" width="12.6640625" style="5" customWidth="1"/>
    <col min="3005" max="3005" width="8.1640625" style="5" customWidth="1"/>
    <col min="3006" max="3006" width="17.5" style="5" customWidth="1"/>
    <col min="3007" max="3252" width="9.1640625" style="5"/>
    <col min="3253" max="3253" width="5" style="5" customWidth="1"/>
    <col min="3254" max="3254" width="10.5" style="5" customWidth="1"/>
    <col min="3255" max="3256" width="10.1640625" style="5" customWidth="1"/>
    <col min="3257" max="3260" width="12.6640625" style="5" customWidth="1"/>
    <col min="3261" max="3261" width="8.1640625" style="5" customWidth="1"/>
    <col min="3262" max="3262" width="17.5" style="5" customWidth="1"/>
    <col min="3263" max="3508" width="9.1640625" style="5"/>
    <col min="3509" max="3509" width="5" style="5" customWidth="1"/>
    <col min="3510" max="3510" width="10.5" style="5" customWidth="1"/>
    <col min="3511" max="3512" width="10.1640625" style="5" customWidth="1"/>
    <col min="3513" max="3516" width="12.6640625" style="5" customWidth="1"/>
    <col min="3517" max="3517" width="8.1640625" style="5" customWidth="1"/>
    <col min="3518" max="3518" width="17.5" style="5" customWidth="1"/>
    <col min="3519" max="3764" width="9.1640625" style="5"/>
    <col min="3765" max="3765" width="5" style="5" customWidth="1"/>
    <col min="3766" max="3766" width="10.5" style="5" customWidth="1"/>
    <col min="3767" max="3768" width="10.1640625" style="5" customWidth="1"/>
    <col min="3769" max="3772" width="12.6640625" style="5" customWidth="1"/>
    <col min="3773" max="3773" width="8.1640625" style="5" customWidth="1"/>
    <col min="3774" max="3774" width="17.5" style="5" customWidth="1"/>
    <col min="3775" max="4020" width="9.1640625" style="5"/>
    <col min="4021" max="4021" width="5" style="5" customWidth="1"/>
    <col min="4022" max="4022" width="10.5" style="5" customWidth="1"/>
    <col min="4023" max="4024" width="10.1640625" style="5" customWidth="1"/>
    <col min="4025" max="4028" width="12.6640625" style="5" customWidth="1"/>
    <col min="4029" max="4029" width="8.1640625" style="5" customWidth="1"/>
    <col min="4030" max="4030" width="17.5" style="5" customWidth="1"/>
    <col min="4031" max="4276" width="9.1640625" style="5"/>
    <col min="4277" max="4277" width="5" style="5" customWidth="1"/>
    <col min="4278" max="4278" width="10.5" style="5" customWidth="1"/>
    <col min="4279" max="4280" width="10.1640625" style="5" customWidth="1"/>
    <col min="4281" max="4284" width="12.6640625" style="5" customWidth="1"/>
    <col min="4285" max="4285" width="8.1640625" style="5" customWidth="1"/>
    <col min="4286" max="4286" width="17.5" style="5" customWidth="1"/>
    <col min="4287" max="4532" width="9.1640625" style="5"/>
    <col min="4533" max="4533" width="5" style="5" customWidth="1"/>
    <col min="4534" max="4534" width="10.5" style="5" customWidth="1"/>
    <col min="4535" max="4536" width="10.1640625" style="5" customWidth="1"/>
    <col min="4537" max="4540" width="12.6640625" style="5" customWidth="1"/>
    <col min="4541" max="4541" width="8.1640625" style="5" customWidth="1"/>
    <col min="4542" max="4542" width="17.5" style="5" customWidth="1"/>
    <col min="4543" max="4788" width="9.1640625" style="5"/>
    <col min="4789" max="4789" width="5" style="5" customWidth="1"/>
    <col min="4790" max="4790" width="10.5" style="5" customWidth="1"/>
    <col min="4791" max="4792" width="10.1640625" style="5" customWidth="1"/>
    <col min="4793" max="4796" width="12.6640625" style="5" customWidth="1"/>
    <col min="4797" max="4797" width="8.1640625" style="5" customWidth="1"/>
    <col min="4798" max="4798" width="17.5" style="5" customWidth="1"/>
    <col min="4799" max="5044" width="9.1640625" style="5"/>
    <col min="5045" max="5045" width="5" style="5" customWidth="1"/>
    <col min="5046" max="5046" width="10.5" style="5" customWidth="1"/>
    <col min="5047" max="5048" width="10.1640625" style="5" customWidth="1"/>
    <col min="5049" max="5052" width="12.6640625" style="5" customWidth="1"/>
    <col min="5053" max="5053" width="8.1640625" style="5" customWidth="1"/>
    <col min="5054" max="5054" width="17.5" style="5" customWidth="1"/>
    <col min="5055" max="5300" width="9.1640625" style="5"/>
    <col min="5301" max="5301" width="5" style="5" customWidth="1"/>
    <col min="5302" max="5302" width="10.5" style="5" customWidth="1"/>
    <col min="5303" max="5304" width="10.1640625" style="5" customWidth="1"/>
    <col min="5305" max="5308" width="12.6640625" style="5" customWidth="1"/>
    <col min="5309" max="5309" width="8.1640625" style="5" customWidth="1"/>
    <col min="5310" max="5310" width="17.5" style="5" customWidth="1"/>
    <col min="5311" max="5556" width="9.1640625" style="5"/>
    <col min="5557" max="5557" width="5" style="5" customWidth="1"/>
    <col min="5558" max="5558" width="10.5" style="5" customWidth="1"/>
    <col min="5559" max="5560" width="10.1640625" style="5" customWidth="1"/>
    <col min="5561" max="5564" width="12.6640625" style="5" customWidth="1"/>
    <col min="5565" max="5565" width="8.1640625" style="5" customWidth="1"/>
    <col min="5566" max="5566" width="17.5" style="5" customWidth="1"/>
    <col min="5567" max="5812" width="9.1640625" style="5"/>
    <col min="5813" max="5813" width="5" style="5" customWidth="1"/>
    <col min="5814" max="5814" width="10.5" style="5" customWidth="1"/>
    <col min="5815" max="5816" width="10.1640625" style="5" customWidth="1"/>
    <col min="5817" max="5820" width="12.6640625" style="5" customWidth="1"/>
    <col min="5821" max="5821" width="8.1640625" style="5" customWidth="1"/>
    <col min="5822" max="5822" width="17.5" style="5" customWidth="1"/>
    <col min="5823" max="6068" width="9.1640625" style="5"/>
    <col min="6069" max="6069" width="5" style="5" customWidth="1"/>
    <col min="6070" max="6070" width="10.5" style="5" customWidth="1"/>
    <col min="6071" max="6072" width="10.1640625" style="5" customWidth="1"/>
    <col min="6073" max="6076" width="12.6640625" style="5" customWidth="1"/>
    <col min="6077" max="6077" width="8.1640625" style="5" customWidth="1"/>
    <col min="6078" max="6078" width="17.5" style="5" customWidth="1"/>
    <col min="6079" max="6324" width="9.1640625" style="5"/>
    <col min="6325" max="6325" width="5" style="5" customWidth="1"/>
    <col min="6326" max="6326" width="10.5" style="5" customWidth="1"/>
    <col min="6327" max="6328" width="10.1640625" style="5" customWidth="1"/>
    <col min="6329" max="6332" width="12.6640625" style="5" customWidth="1"/>
    <col min="6333" max="6333" width="8.1640625" style="5" customWidth="1"/>
    <col min="6334" max="6334" width="17.5" style="5" customWidth="1"/>
    <col min="6335" max="6580" width="9.1640625" style="5"/>
    <col min="6581" max="6581" width="5" style="5" customWidth="1"/>
    <col min="6582" max="6582" width="10.5" style="5" customWidth="1"/>
    <col min="6583" max="6584" width="10.1640625" style="5" customWidth="1"/>
    <col min="6585" max="6588" width="12.6640625" style="5" customWidth="1"/>
    <col min="6589" max="6589" width="8.1640625" style="5" customWidth="1"/>
    <col min="6590" max="6590" width="17.5" style="5" customWidth="1"/>
    <col min="6591" max="6836" width="9.1640625" style="5"/>
    <col min="6837" max="6837" width="5" style="5" customWidth="1"/>
    <col min="6838" max="6838" width="10.5" style="5" customWidth="1"/>
    <col min="6839" max="6840" width="10.1640625" style="5" customWidth="1"/>
    <col min="6841" max="6844" width="12.6640625" style="5" customWidth="1"/>
    <col min="6845" max="6845" width="8.1640625" style="5" customWidth="1"/>
    <col min="6846" max="6846" width="17.5" style="5" customWidth="1"/>
    <col min="6847" max="7092" width="9.1640625" style="5"/>
    <col min="7093" max="7093" width="5" style="5" customWidth="1"/>
    <col min="7094" max="7094" width="10.5" style="5" customWidth="1"/>
    <col min="7095" max="7096" width="10.1640625" style="5" customWidth="1"/>
    <col min="7097" max="7100" width="12.6640625" style="5" customWidth="1"/>
    <col min="7101" max="7101" width="8.1640625" style="5" customWidth="1"/>
    <col min="7102" max="7102" width="17.5" style="5" customWidth="1"/>
    <col min="7103" max="7348" width="9.1640625" style="5"/>
    <col min="7349" max="7349" width="5" style="5" customWidth="1"/>
    <col min="7350" max="7350" width="10.5" style="5" customWidth="1"/>
    <col min="7351" max="7352" width="10.1640625" style="5" customWidth="1"/>
    <col min="7353" max="7356" width="12.6640625" style="5" customWidth="1"/>
    <col min="7357" max="7357" width="8.1640625" style="5" customWidth="1"/>
    <col min="7358" max="7358" width="17.5" style="5" customWidth="1"/>
    <col min="7359" max="7604" width="9.1640625" style="5"/>
    <col min="7605" max="7605" width="5" style="5" customWidth="1"/>
    <col min="7606" max="7606" width="10.5" style="5" customWidth="1"/>
    <col min="7607" max="7608" width="10.1640625" style="5" customWidth="1"/>
    <col min="7609" max="7612" width="12.6640625" style="5" customWidth="1"/>
    <col min="7613" max="7613" width="8.1640625" style="5" customWidth="1"/>
    <col min="7614" max="7614" width="17.5" style="5" customWidth="1"/>
    <col min="7615" max="7860" width="9.1640625" style="5"/>
    <col min="7861" max="7861" width="5" style="5" customWidth="1"/>
    <col min="7862" max="7862" width="10.5" style="5" customWidth="1"/>
    <col min="7863" max="7864" width="10.1640625" style="5" customWidth="1"/>
    <col min="7865" max="7868" width="12.6640625" style="5" customWidth="1"/>
    <col min="7869" max="7869" width="8.1640625" style="5" customWidth="1"/>
    <col min="7870" max="7870" width="17.5" style="5" customWidth="1"/>
    <col min="7871" max="8116" width="9.1640625" style="5"/>
    <col min="8117" max="8117" width="5" style="5" customWidth="1"/>
    <col min="8118" max="8118" width="10.5" style="5" customWidth="1"/>
    <col min="8119" max="8120" width="10.1640625" style="5" customWidth="1"/>
    <col min="8121" max="8124" width="12.6640625" style="5" customWidth="1"/>
    <col min="8125" max="8125" width="8.1640625" style="5" customWidth="1"/>
    <col min="8126" max="8126" width="17.5" style="5" customWidth="1"/>
    <col min="8127" max="8372" width="9.1640625" style="5"/>
    <col min="8373" max="8373" width="5" style="5" customWidth="1"/>
    <col min="8374" max="8374" width="10.5" style="5" customWidth="1"/>
    <col min="8375" max="8376" width="10.1640625" style="5" customWidth="1"/>
    <col min="8377" max="8380" width="12.6640625" style="5" customWidth="1"/>
    <col min="8381" max="8381" width="8.1640625" style="5" customWidth="1"/>
    <col min="8382" max="8382" width="17.5" style="5" customWidth="1"/>
    <col min="8383" max="8628" width="9.1640625" style="5"/>
    <col min="8629" max="8629" width="5" style="5" customWidth="1"/>
    <col min="8630" max="8630" width="10.5" style="5" customWidth="1"/>
    <col min="8631" max="8632" width="10.1640625" style="5" customWidth="1"/>
    <col min="8633" max="8636" width="12.6640625" style="5" customWidth="1"/>
    <col min="8637" max="8637" width="8.1640625" style="5" customWidth="1"/>
    <col min="8638" max="8638" width="17.5" style="5" customWidth="1"/>
    <col min="8639" max="8884" width="9.1640625" style="5"/>
    <col min="8885" max="8885" width="5" style="5" customWidth="1"/>
    <col min="8886" max="8886" width="10.5" style="5" customWidth="1"/>
    <col min="8887" max="8888" width="10.1640625" style="5" customWidth="1"/>
    <col min="8889" max="8892" width="12.6640625" style="5" customWidth="1"/>
    <col min="8893" max="8893" width="8.1640625" style="5" customWidth="1"/>
    <col min="8894" max="8894" width="17.5" style="5" customWidth="1"/>
    <col min="8895" max="9140" width="9.1640625" style="5"/>
    <col min="9141" max="9141" width="5" style="5" customWidth="1"/>
    <col min="9142" max="9142" width="10.5" style="5" customWidth="1"/>
    <col min="9143" max="9144" width="10.1640625" style="5" customWidth="1"/>
    <col min="9145" max="9148" width="12.6640625" style="5" customWidth="1"/>
    <col min="9149" max="9149" width="8.1640625" style="5" customWidth="1"/>
    <col min="9150" max="9150" width="17.5" style="5" customWidth="1"/>
    <col min="9151" max="9396" width="9.1640625" style="5"/>
    <col min="9397" max="9397" width="5" style="5" customWidth="1"/>
    <col min="9398" max="9398" width="10.5" style="5" customWidth="1"/>
    <col min="9399" max="9400" width="10.1640625" style="5" customWidth="1"/>
    <col min="9401" max="9404" width="12.6640625" style="5" customWidth="1"/>
    <col min="9405" max="9405" width="8.1640625" style="5" customWidth="1"/>
    <col min="9406" max="9406" width="17.5" style="5" customWidth="1"/>
    <col min="9407" max="9652" width="9.1640625" style="5"/>
    <col min="9653" max="9653" width="5" style="5" customWidth="1"/>
    <col min="9654" max="9654" width="10.5" style="5" customWidth="1"/>
    <col min="9655" max="9656" width="10.1640625" style="5" customWidth="1"/>
    <col min="9657" max="9660" width="12.6640625" style="5" customWidth="1"/>
    <col min="9661" max="9661" width="8.1640625" style="5" customWidth="1"/>
    <col min="9662" max="9662" width="17.5" style="5" customWidth="1"/>
    <col min="9663" max="9908" width="9.1640625" style="5"/>
    <col min="9909" max="9909" width="5" style="5" customWidth="1"/>
    <col min="9910" max="9910" width="10.5" style="5" customWidth="1"/>
    <col min="9911" max="9912" width="10.1640625" style="5" customWidth="1"/>
    <col min="9913" max="9916" width="12.6640625" style="5" customWidth="1"/>
    <col min="9917" max="9917" width="8.1640625" style="5" customWidth="1"/>
    <col min="9918" max="9918" width="17.5" style="5" customWidth="1"/>
    <col min="9919" max="10164" width="9.1640625" style="5"/>
    <col min="10165" max="10165" width="5" style="5" customWidth="1"/>
    <col min="10166" max="10166" width="10.5" style="5" customWidth="1"/>
    <col min="10167" max="10168" width="10.1640625" style="5" customWidth="1"/>
    <col min="10169" max="10172" width="12.6640625" style="5" customWidth="1"/>
    <col min="10173" max="10173" width="8.1640625" style="5" customWidth="1"/>
    <col min="10174" max="10174" width="17.5" style="5" customWidth="1"/>
    <col min="10175" max="10420" width="9.1640625" style="5"/>
    <col min="10421" max="10421" width="5" style="5" customWidth="1"/>
    <col min="10422" max="10422" width="10.5" style="5" customWidth="1"/>
    <col min="10423" max="10424" width="10.1640625" style="5" customWidth="1"/>
    <col min="10425" max="10428" width="12.6640625" style="5" customWidth="1"/>
    <col min="10429" max="10429" width="8.1640625" style="5" customWidth="1"/>
    <col min="10430" max="10430" width="17.5" style="5" customWidth="1"/>
    <col min="10431" max="10676" width="9.1640625" style="5"/>
    <col min="10677" max="10677" width="5" style="5" customWidth="1"/>
    <col min="10678" max="10678" width="10.5" style="5" customWidth="1"/>
    <col min="10679" max="10680" width="10.1640625" style="5" customWidth="1"/>
    <col min="10681" max="10684" width="12.6640625" style="5" customWidth="1"/>
    <col min="10685" max="10685" width="8.1640625" style="5" customWidth="1"/>
    <col min="10686" max="10686" width="17.5" style="5" customWidth="1"/>
    <col min="10687" max="10932" width="9.1640625" style="5"/>
    <col min="10933" max="10933" width="5" style="5" customWidth="1"/>
    <col min="10934" max="10934" width="10.5" style="5" customWidth="1"/>
    <col min="10935" max="10936" width="10.1640625" style="5" customWidth="1"/>
    <col min="10937" max="10940" width="12.6640625" style="5" customWidth="1"/>
    <col min="10941" max="10941" width="8.1640625" style="5" customWidth="1"/>
    <col min="10942" max="10942" width="17.5" style="5" customWidth="1"/>
    <col min="10943" max="11188" width="9.1640625" style="5"/>
    <col min="11189" max="11189" width="5" style="5" customWidth="1"/>
    <col min="11190" max="11190" width="10.5" style="5" customWidth="1"/>
    <col min="11191" max="11192" width="10.1640625" style="5" customWidth="1"/>
    <col min="11193" max="11196" width="12.6640625" style="5" customWidth="1"/>
    <col min="11197" max="11197" width="8.1640625" style="5" customWidth="1"/>
    <col min="11198" max="11198" width="17.5" style="5" customWidth="1"/>
    <col min="11199" max="11444" width="9.1640625" style="5"/>
    <col min="11445" max="11445" width="5" style="5" customWidth="1"/>
    <col min="11446" max="11446" width="10.5" style="5" customWidth="1"/>
    <col min="11447" max="11448" width="10.1640625" style="5" customWidth="1"/>
    <col min="11449" max="11452" width="12.6640625" style="5" customWidth="1"/>
    <col min="11453" max="11453" width="8.1640625" style="5" customWidth="1"/>
    <col min="11454" max="11454" width="17.5" style="5" customWidth="1"/>
    <col min="11455" max="11700" width="9.1640625" style="5"/>
    <col min="11701" max="11701" width="5" style="5" customWidth="1"/>
    <col min="11702" max="11702" width="10.5" style="5" customWidth="1"/>
    <col min="11703" max="11704" width="10.1640625" style="5" customWidth="1"/>
    <col min="11705" max="11708" width="12.6640625" style="5" customWidth="1"/>
    <col min="11709" max="11709" width="8.1640625" style="5" customWidth="1"/>
    <col min="11710" max="11710" width="17.5" style="5" customWidth="1"/>
    <col min="11711" max="11956" width="9.1640625" style="5"/>
    <col min="11957" max="11957" width="5" style="5" customWidth="1"/>
    <col min="11958" max="11958" width="10.5" style="5" customWidth="1"/>
    <col min="11959" max="11960" width="10.1640625" style="5" customWidth="1"/>
    <col min="11961" max="11964" width="12.6640625" style="5" customWidth="1"/>
    <col min="11965" max="11965" width="8.1640625" style="5" customWidth="1"/>
    <col min="11966" max="11966" width="17.5" style="5" customWidth="1"/>
    <col min="11967" max="12212" width="9.1640625" style="5"/>
    <col min="12213" max="12213" width="5" style="5" customWidth="1"/>
    <col min="12214" max="12214" width="10.5" style="5" customWidth="1"/>
    <col min="12215" max="12216" width="10.1640625" style="5" customWidth="1"/>
    <col min="12217" max="12220" width="12.6640625" style="5" customWidth="1"/>
    <col min="12221" max="12221" width="8.1640625" style="5" customWidth="1"/>
    <col min="12222" max="12222" width="17.5" style="5" customWidth="1"/>
    <col min="12223" max="12468" width="9.1640625" style="5"/>
    <col min="12469" max="12469" width="5" style="5" customWidth="1"/>
    <col min="12470" max="12470" width="10.5" style="5" customWidth="1"/>
    <col min="12471" max="12472" width="10.1640625" style="5" customWidth="1"/>
    <col min="12473" max="12476" width="12.6640625" style="5" customWidth="1"/>
    <col min="12477" max="12477" width="8.1640625" style="5" customWidth="1"/>
    <col min="12478" max="12478" width="17.5" style="5" customWidth="1"/>
    <col min="12479" max="12724" width="9.1640625" style="5"/>
    <col min="12725" max="12725" width="5" style="5" customWidth="1"/>
    <col min="12726" max="12726" width="10.5" style="5" customWidth="1"/>
    <col min="12727" max="12728" width="10.1640625" style="5" customWidth="1"/>
    <col min="12729" max="12732" width="12.6640625" style="5" customWidth="1"/>
    <col min="12733" max="12733" width="8.1640625" style="5" customWidth="1"/>
    <col min="12734" max="12734" width="17.5" style="5" customWidth="1"/>
    <col min="12735" max="12980" width="9.1640625" style="5"/>
    <col min="12981" max="12981" width="5" style="5" customWidth="1"/>
    <col min="12982" max="12982" width="10.5" style="5" customWidth="1"/>
    <col min="12983" max="12984" width="10.1640625" style="5" customWidth="1"/>
    <col min="12985" max="12988" width="12.6640625" style="5" customWidth="1"/>
    <col min="12989" max="12989" width="8.1640625" style="5" customWidth="1"/>
    <col min="12990" max="12990" width="17.5" style="5" customWidth="1"/>
    <col min="12991" max="13236" width="9.1640625" style="5"/>
    <col min="13237" max="13237" width="5" style="5" customWidth="1"/>
    <col min="13238" max="13238" width="10.5" style="5" customWidth="1"/>
    <col min="13239" max="13240" width="10.1640625" style="5" customWidth="1"/>
    <col min="13241" max="13244" width="12.6640625" style="5" customWidth="1"/>
    <col min="13245" max="13245" width="8.1640625" style="5" customWidth="1"/>
    <col min="13246" max="13246" width="17.5" style="5" customWidth="1"/>
    <col min="13247" max="13492" width="9.1640625" style="5"/>
    <col min="13493" max="13493" width="5" style="5" customWidth="1"/>
    <col min="13494" max="13494" width="10.5" style="5" customWidth="1"/>
    <col min="13495" max="13496" width="10.1640625" style="5" customWidth="1"/>
    <col min="13497" max="13500" width="12.6640625" style="5" customWidth="1"/>
    <col min="13501" max="13501" width="8.1640625" style="5" customWidth="1"/>
    <col min="13502" max="13502" width="17.5" style="5" customWidth="1"/>
    <col min="13503" max="13748" width="9.1640625" style="5"/>
    <col min="13749" max="13749" width="5" style="5" customWidth="1"/>
    <col min="13750" max="13750" width="10.5" style="5" customWidth="1"/>
    <col min="13751" max="13752" width="10.1640625" style="5" customWidth="1"/>
    <col min="13753" max="13756" width="12.6640625" style="5" customWidth="1"/>
    <col min="13757" max="13757" width="8.1640625" style="5" customWidth="1"/>
    <col min="13758" max="13758" width="17.5" style="5" customWidth="1"/>
    <col min="13759" max="14004" width="9.1640625" style="5"/>
    <col min="14005" max="14005" width="5" style="5" customWidth="1"/>
    <col min="14006" max="14006" width="10.5" style="5" customWidth="1"/>
    <col min="14007" max="14008" width="10.1640625" style="5" customWidth="1"/>
    <col min="14009" max="14012" width="12.6640625" style="5" customWidth="1"/>
    <col min="14013" max="14013" width="8.1640625" style="5" customWidth="1"/>
    <col min="14014" max="14014" width="17.5" style="5" customWidth="1"/>
    <col min="14015" max="14260" width="9.1640625" style="5"/>
    <col min="14261" max="14261" width="5" style="5" customWidth="1"/>
    <col min="14262" max="14262" width="10.5" style="5" customWidth="1"/>
    <col min="14263" max="14264" width="10.1640625" style="5" customWidth="1"/>
    <col min="14265" max="14268" width="12.6640625" style="5" customWidth="1"/>
    <col min="14269" max="14269" width="8.1640625" style="5" customWidth="1"/>
    <col min="14270" max="14270" width="17.5" style="5" customWidth="1"/>
    <col min="14271" max="14516" width="9.1640625" style="5"/>
    <col min="14517" max="14517" width="5" style="5" customWidth="1"/>
    <col min="14518" max="14518" width="10.5" style="5" customWidth="1"/>
    <col min="14519" max="14520" width="10.1640625" style="5" customWidth="1"/>
    <col min="14521" max="14524" width="12.6640625" style="5" customWidth="1"/>
    <col min="14525" max="14525" width="8.1640625" style="5" customWidth="1"/>
    <col min="14526" max="14526" width="17.5" style="5" customWidth="1"/>
    <col min="14527" max="14772" width="9.1640625" style="5"/>
    <col min="14773" max="14773" width="5" style="5" customWidth="1"/>
    <col min="14774" max="14774" width="10.5" style="5" customWidth="1"/>
    <col min="14775" max="14776" width="10.1640625" style="5" customWidth="1"/>
    <col min="14777" max="14780" width="12.6640625" style="5" customWidth="1"/>
    <col min="14781" max="14781" width="8.1640625" style="5" customWidth="1"/>
    <col min="14782" max="14782" width="17.5" style="5" customWidth="1"/>
    <col min="14783" max="15028" width="9.1640625" style="5"/>
    <col min="15029" max="15029" width="5" style="5" customWidth="1"/>
    <col min="15030" max="15030" width="10.5" style="5" customWidth="1"/>
    <col min="15031" max="15032" width="10.1640625" style="5" customWidth="1"/>
    <col min="15033" max="15036" width="12.6640625" style="5" customWidth="1"/>
    <col min="15037" max="15037" width="8.1640625" style="5" customWidth="1"/>
    <col min="15038" max="15038" width="17.5" style="5" customWidth="1"/>
    <col min="15039" max="15284" width="9.1640625" style="5"/>
    <col min="15285" max="15285" width="5" style="5" customWidth="1"/>
    <col min="15286" max="15286" width="10.5" style="5" customWidth="1"/>
    <col min="15287" max="15288" width="10.1640625" style="5" customWidth="1"/>
    <col min="15289" max="15292" width="12.6640625" style="5" customWidth="1"/>
    <col min="15293" max="15293" width="8.1640625" style="5" customWidth="1"/>
    <col min="15294" max="15294" width="17.5" style="5" customWidth="1"/>
    <col min="15295" max="15540" width="9.1640625" style="5"/>
    <col min="15541" max="15541" width="5" style="5" customWidth="1"/>
    <col min="15542" max="15542" width="10.5" style="5" customWidth="1"/>
    <col min="15543" max="15544" width="10.1640625" style="5" customWidth="1"/>
    <col min="15545" max="15548" width="12.6640625" style="5" customWidth="1"/>
    <col min="15549" max="15549" width="8.1640625" style="5" customWidth="1"/>
    <col min="15550" max="15550" width="17.5" style="5" customWidth="1"/>
    <col min="15551" max="15796" width="9.1640625" style="5"/>
    <col min="15797" max="15797" width="5" style="5" customWidth="1"/>
    <col min="15798" max="15798" width="10.5" style="5" customWidth="1"/>
    <col min="15799" max="15800" width="10.1640625" style="5" customWidth="1"/>
    <col min="15801" max="15804" width="12.6640625" style="5" customWidth="1"/>
    <col min="15805" max="15805" width="8.1640625" style="5" customWidth="1"/>
    <col min="15806" max="15806" width="17.5" style="5" customWidth="1"/>
    <col min="15807" max="16052" width="9.1640625" style="5"/>
    <col min="16053" max="16053" width="5" style="5" customWidth="1"/>
    <col min="16054" max="16054" width="10.5" style="5" customWidth="1"/>
    <col min="16055" max="16056" width="10.1640625" style="5" customWidth="1"/>
    <col min="16057" max="16060" width="12.6640625" style="5" customWidth="1"/>
    <col min="16061" max="16061" width="8.1640625" style="5" customWidth="1"/>
    <col min="16062" max="16062" width="17.5" style="5" customWidth="1"/>
    <col min="16063" max="16384" width="9.1640625" style="5"/>
  </cols>
  <sheetData>
    <row r="1" spans="1:7" ht="90" customHeight="1" x14ac:dyDescent="0.2">
      <c r="A1" s="152"/>
      <c r="B1" s="153"/>
      <c r="C1" s="154"/>
      <c r="D1" s="709" t="s">
        <v>28</v>
      </c>
      <c r="E1" s="710"/>
      <c r="F1" s="711"/>
      <c r="G1" s="203"/>
    </row>
    <row r="2" spans="1:7" ht="39.75" customHeight="1" x14ac:dyDescent="0.2">
      <c r="A2" s="715" t="str">
        <f>'DATOS BÁSICOS DE LA OBRA'!C7</f>
        <v>ADMINISTRADORA BOLIVIANA DE CARRETERAS (A.B.C.)</v>
      </c>
      <c r="B2" s="716"/>
      <c r="C2" s="717"/>
      <c r="D2" s="712"/>
      <c r="E2" s="713"/>
      <c r="F2" s="714"/>
      <c r="G2" s="332" t="str">
        <f>'DATOS BÁSICOS DE LA OBRA'!C21</f>
        <v>EMPRESA ESTRATEGICA BOLIVIANA DE CONSTRUCCION Y CONSERVACION DE INFRAESTRUCTURA CIVIL</v>
      </c>
    </row>
    <row r="3" spans="1:7" ht="19.899999999999999" customHeight="1" x14ac:dyDescent="0.2">
      <c r="A3" s="718" t="str">
        <f>'DATOS BÁSICOS DE LA OBRA'!A1</f>
        <v>CERTIFICADO DE PAGO</v>
      </c>
      <c r="B3" s="719"/>
      <c r="C3" s="720"/>
      <c r="D3" s="722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19.899999999999999" customHeight="1" x14ac:dyDescent="0.2">
      <c r="A4" s="312">
        <f>'DATOS BÁSICOS DE LA OBRA'!B1</f>
        <v>3</v>
      </c>
      <c r="B4" s="728">
        <f>'DATOS BÁSICOS DE LA OBRA'!D2</f>
        <v>0</v>
      </c>
      <c r="C4" s="729"/>
      <c r="D4" s="723"/>
      <c r="E4" s="726"/>
      <c r="F4" s="726"/>
      <c r="G4" s="727"/>
    </row>
    <row r="5" spans="1:7" ht="19.899999999999999" customHeight="1" x14ac:dyDescent="0.2">
      <c r="A5" s="721" t="s">
        <v>0</v>
      </c>
      <c r="B5" s="721" t="str">
        <f>'DATOS BÁSICOS DE LA OBRA'!A1</f>
        <v>CERTIFICADO DE PAGO</v>
      </c>
      <c r="C5" s="721" t="s">
        <v>68</v>
      </c>
      <c r="D5" s="721"/>
      <c r="E5" s="721" t="s">
        <v>43</v>
      </c>
      <c r="F5" s="721"/>
      <c r="G5" s="721" t="s">
        <v>7</v>
      </c>
    </row>
    <row r="6" spans="1:7" ht="19.899999999999999" customHeight="1" x14ac:dyDescent="0.2">
      <c r="A6" s="721"/>
      <c r="B6" s="721"/>
      <c r="C6" s="275" t="s">
        <v>18</v>
      </c>
      <c r="D6" s="275" t="s">
        <v>63</v>
      </c>
      <c r="E6" s="275" t="s">
        <v>18</v>
      </c>
      <c r="F6" s="275" t="s">
        <v>63</v>
      </c>
      <c r="G6" s="721"/>
    </row>
    <row r="7" spans="1:7" ht="15" customHeight="1" x14ac:dyDescent="0.2">
      <c r="A7" s="313"/>
      <c r="B7" s="237"/>
      <c r="C7" s="206"/>
      <c r="D7" s="206"/>
      <c r="E7" s="314"/>
      <c r="F7" s="314"/>
      <c r="G7" s="315"/>
    </row>
    <row r="8" spans="1:7" ht="30" customHeight="1" x14ac:dyDescent="0.2">
      <c r="A8" s="313"/>
      <c r="B8" s="237"/>
      <c r="C8" s="206"/>
      <c r="D8" s="206"/>
      <c r="E8" s="314"/>
      <c r="F8" s="314"/>
      <c r="G8" s="278">
        <f>'DATOS BÁSICOS DE LA OBRA'!B5</f>
        <v>108397839.64</v>
      </c>
    </row>
    <row r="9" spans="1:7" ht="30" customHeight="1" x14ac:dyDescent="0.2">
      <c r="A9" s="313"/>
      <c r="B9" s="237"/>
      <c r="C9" s="206"/>
      <c r="D9" s="206"/>
      <c r="E9" s="314"/>
      <c r="F9" s="314"/>
      <c r="G9" s="316">
        <f>ROUND(0.2*'DATOS BÁSICOS DE LA OBRA'!B5,2)</f>
        <v>21679567.93</v>
      </c>
    </row>
    <row r="10" spans="1:7" ht="30" customHeight="1" x14ac:dyDescent="0.2">
      <c r="A10" s="313">
        <v>1</v>
      </c>
      <c r="B10" s="237" t="s">
        <v>72</v>
      </c>
      <c r="C10" s="206">
        <v>6000000</v>
      </c>
      <c r="D10" s="206">
        <f>ROUND(D9+C10,2)</f>
        <v>6000000</v>
      </c>
      <c r="E10" s="314">
        <f>ROUND(C10/$G$8,6)</f>
        <v>5.5351999999999998E-2</v>
      </c>
      <c r="F10" s="314">
        <f>ROUND(F9+E10,6)</f>
        <v>5.5351999999999998E-2</v>
      </c>
      <c r="G10" s="317"/>
    </row>
    <row r="11" spans="1:7" ht="30" customHeight="1" x14ac:dyDescent="0.2">
      <c r="A11" s="35">
        <v>3</v>
      </c>
      <c r="B11" s="237" t="s">
        <v>72</v>
      </c>
      <c r="C11" s="206">
        <f>ROUND($G$9-SUM(C7:C10),2)</f>
        <v>15679567.93</v>
      </c>
      <c r="D11" s="206">
        <f>ROUND(D10+C11,2)</f>
        <v>21679567.93</v>
      </c>
      <c r="E11" s="314">
        <f>ROUND(C11/$G$8,6)</f>
        <v>0.144648</v>
      </c>
      <c r="F11" s="314">
        <f>ROUND(F10+E11,6)</f>
        <v>0.2</v>
      </c>
      <c r="G11" s="317"/>
    </row>
    <row r="12" spans="1:7" ht="30" customHeight="1" x14ac:dyDescent="0.2">
      <c r="A12" s="313"/>
      <c r="B12" s="237"/>
      <c r="C12" s="206"/>
      <c r="D12" s="206"/>
      <c r="E12" s="318"/>
      <c r="F12" s="318"/>
      <c r="G12" s="317"/>
    </row>
    <row r="13" spans="1:7" ht="30" customHeight="1" x14ac:dyDescent="0.2">
      <c r="A13" s="313"/>
      <c r="B13" s="237"/>
      <c r="C13" s="206"/>
      <c r="D13" s="206"/>
      <c r="E13" s="318"/>
      <c r="F13" s="318"/>
      <c r="G13" s="317"/>
    </row>
    <row r="14" spans="1:7" ht="30" customHeight="1" x14ac:dyDescent="0.2">
      <c r="A14" s="313"/>
      <c r="B14" s="237"/>
      <c r="C14" s="206"/>
      <c r="D14" s="206"/>
      <c r="E14" s="318"/>
      <c r="F14" s="318"/>
      <c r="G14" s="317"/>
    </row>
    <row r="15" spans="1:7" ht="30" customHeight="1" x14ac:dyDescent="0.2">
      <c r="A15" s="313"/>
      <c r="B15" s="237"/>
      <c r="C15" s="206"/>
      <c r="D15" s="206"/>
      <c r="E15" s="318"/>
      <c r="F15" s="318"/>
      <c r="G15" s="317"/>
    </row>
    <row r="16" spans="1:7" ht="30" customHeight="1" x14ac:dyDescent="0.2">
      <c r="A16" s="313"/>
      <c r="B16" s="237"/>
      <c r="C16" s="206"/>
      <c r="D16" s="206"/>
      <c r="E16" s="318"/>
      <c r="F16" s="318"/>
      <c r="G16" s="317"/>
    </row>
    <row r="17" spans="1:7" ht="30" customHeight="1" x14ac:dyDescent="0.2">
      <c r="A17" s="313"/>
      <c r="B17" s="237"/>
      <c r="C17" s="206"/>
      <c r="D17" s="206"/>
      <c r="E17" s="318"/>
      <c r="F17" s="318"/>
      <c r="G17" s="317"/>
    </row>
    <row r="18" spans="1:7" ht="30" customHeight="1" x14ac:dyDescent="0.2">
      <c r="A18" s="313"/>
      <c r="B18" s="237"/>
      <c r="C18" s="206"/>
      <c r="D18" s="206"/>
      <c r="E18" s="318"/>
      <c r="F18" s="318"/>
      <c r="G18" s="317"/>
    </row>
    <row r="19" spans="1:7" ht="30" customHeight="1" x14ac:dyDescent="0.2">
      <c r="A19" s="313"/>
      <c r="B19" s="237"/>
      <c r="C19" s="206"/>
      <c r="D19" s="206"/>
      <c r="E19" s="318"/>
      <c r="F19" s="318"/>
      <c r="G19" s="317"/>
    </row>
    <row r="20" spans="1:7" ht="30" customHeight="1" x14ac:dyDescent="0.2">
      <c r="A20" s="313"/>
      <c r="B20" s="237"/>
      <c r="C20" s="206"/>
      <c r="D20" s="206"/>
      <c r="E20" s="318"/>
      <c r="F20" s="318"/>
      <c r="G20" s="317"/>
    </row>
    <row r="21" spans="1:7" ht="30" customHeight="1" x14ac:dyDescent="0.2">
      <c r="A21" s="313"/>
      <c r="B21" s="237"/>
      <c r="C21" s="206"/>
      <c r="D21" s="206"/>
      <c r="E21" s="318"/>
      <c r="F21" s="318"/>
      <c r="G21" s="317"/>
    </row>
    <row r="22" spans="1:7" ht="30" customHeight="1" x14ac:dyDescent="0.2">
      <c r="A22" s="313"/>
      <c r="B22" s="237"/>
      <c r="C22" s="206"/>
      <c r="D22" s="206"/>
      <c r="E22" s="318"/>
      <c r="F22" s="318"/>
      <c r="G22" s="317"/>
    </row>
    <row r="23" spans="1:7" ht="30" customHeight="1" x14ac:dyDescent="0.2">
      <c r="A23" s="313"/>
      <c r="B23" s="237"/>
      <c r="C23" s="206"/>
      <c r="D23" s="206"/>
      <c r="E23" s="318"/>
      <c r="F23" s="318"/>
      <c r="G23" s="317"/>
    </row>
    <row r="24" spans="1:7" ht="30" customHeight="1" x14ac:dyDescent="0.2">
      <c r="A24" s="313"/>
      <c r="B24" s="237"/>
      <c r="C24" s="206"/>
      <c r="D24" s="206"/>
      <c r="E24" s="318"/>
      <c r="F24" s="318"/>
      <c r="G24" s="317"/>
    </row>
    <row r="25" spans="1:7" ht="30" customHeight="1" x14ac:dyDescent="0.2">
      <c r="A25" s="313"/>
      <c r="B25" s="237"/>
      <c r="C25" s="206"/>
      <c r="D25" s="206"/>
      <c r="E25" s="318"/>
      <c r="F25" s="318"/>
      <c r="G25" s="317"/>
    </row>
    <row r="26" spans="1:7" ht="30" customHeight="1" x14ac:dyDescent="0.2">
      <c r="A26" s="313"/>
      <c r="B26" s="237"/>
      <c r="C26" s="206"/>
      <c r="D26" s="206"/>
      <c r="E26" s="318"/>
      <c r="F26" s="318"/>
      <c r="G26" s="317"/>
    </row>
    <row r="27" spans="1:7" ht="30" customHeight="1" x14ac:dyDescent="0.2">
      <c r="A27" s="313"/>
      <c r="B27" s="237"/>
      <c r="C27" s="206"/>
      <c r="D27" s="206"/>
      <c r="E27" s="318"/>
      <c r="F27" s="318"/>
      <c r="G27" s="317"/>
    </row>
    <row r="28" spans="1:7" ht="30" customHeight="1" x14ac:dyDescent="0.2">
      <c r="A28" s="313"/>
      <c r="B28" s="237"/>
      <c r="C28" s="206"/>
      <c r="D28" s="206"/>
      <c r="E28" s="318"/>
      <c r="F28" s="318"/>
      <c r="G28" s="317"/>
    </row>
    <row r="29" spans="1:7" ht="30" customHeight="1" x14ac:dyDescent="0.2">
      <c r="A29" s="313"/>
      <c r="B29" s="237"/>
      <c r="C29" s="206"/>
      <c r="D29" s="206"/>
      <c r="E29" s="318"/>
      <c r="F29" s="318"/>
      <c r="G29" s="317"/>
    </row>
    <row r="30" spans="1:7" ht="30" customHeight="1" x14ac:dyDescent="0.2">
      <c r="A30" s="313"/>
      <c r="B30" s="237"/>
      <c r="C30" s="206"/>
      <c r="D30" s="206"/>
      <c r="E30" s="318"/>
      <c r="F30" s="318"/>
      <c r="G30" s="317"/>
    </row>
    <row r="31" spans="1:7" ht="30" customHeight="1" x14ac:dyDescent="0.2">
      <c r="A31" s="313"/>
      <c r="B31" s="237"/>
      <c r="C31" s="206"/>
      <c r="D31" s="206"/>
      <c r="E31" s="318"/>
      <c r="F31" s="318"/>
      <c r="G31" s="317"/>
    </row>
    <row r="32" spans="1:7" ht="30" customHeight="1" x14ac:dyDescent="0.2">
      <c r="A32" s="313"/>
      <c r="B32" s="237"/>
      <c r="C32" s="206"/>
      <c r="D32" s="206"/>
      <c r="E32" s="318"/>
      <c r="F32" s="318"/>
      <c r="G32" s="317"/>
    </row>
    <row r="33" spans="1:7" ht="30" customHeight="1" x14ac:dyDescent="0.2">
      <c r="A33" s="313"/>
      <c r="B33" s="237"/>
      <c r="C33" s="206"/>
      <c r="D33" s="206"/>
      <c r="E33" s="318"/>
      <c r="F33" s="318"/>
      <c r="G33" s="317"/>
    </row>
    <row r="34" spans="1:7" ht="30" customHeight="1" x14ac:dyDescent="0.2">
      <c r="A34" s="313"/>
      <c r="B34" s="237"/>
      <c r="C34" s="206"/>
      <c r="D34" s="206"/>
      <c r="E34" s="318"/>
      <c r="F34" s="318"/>
      <c r="G34" s="317"/>
    </row>
    <row r="35" spans="1:7" ht="30" customHeight="1" x14ac:dyDescent="0.2">
      <c r="A35" s="313"/>
      <c r="B35" s="237"/>
      <c r="C35" s="206"/>
      <c r="D35" s="206"/>
      <c r="E35" s="318"/>
      <c r="F35" s="318"/>
      <c r="G35" s="317"/>
    </row>
    <row r="36" spans="1:7" ht="30" customHeight="1" x14ac:dyDescent="0.2">
      <c r="A36" s="313"/>
      <c r="B36" s="237"/>
      <c r="C36" s="206"/>
      <c r="D36" s="206"/>
      <c r="E36" s="318"/>
      <c r="F36" s="318"/>
      <c r="G36" s="317"/>
    </row>
    <row r="37" spans="1:7" ht="30" customHeight="1" x14ac:dyDescent="0.2">
      <c r="A37" s="313"/>
      <c r="B37" s="237"/>
      <c r="C37" s="206"/>
      <c r="D37" s="206"/>
      <c r="E37" s="318"/>
      <c r="F37" s="318"/>
      <c r="G37" s="317"/>
    </row>
    <row r="38" spans="1:7" ht="30" customHeight="1" x14ac:dyDescent="0.2">
      <c r="A38" s="313"/>
      <c r="B38" s="237"/>
      <c r="C38" s="206"/>
      <c r="D38" s="206"/>
      <c r="E38" s="318"/>
      <c r="F38" s="318"/>
      <c r="G38" s="317"/>
    </row>
    <row r="39" spans="1:7" ht="30" customHeight="1" x14ac:dyDescent="0.2">
      <c r="A39" s="313"/>
      <c r="B39" s="237"/>
      <c r="C39" s="206"/>
      <c r="D39" s="206"/>
      <c r="E39" s="318"/>
      <c r="F39" s="318"/>
      <c r="G39" s="317"/>
    </row>
    <row r="40" spans="1:7" ht="30" customHeight="1" x14ac:dyDescent="0.2">
      <c r="A40" s="313"/>
      <c r="B40" s="237"/>
      <c r="C40" s="206"/>
      <c r="D40" s="206"/>
      <c r="E40" s="318"/>
      <c r="F40" s="318"/>
      <c r="G40" s="317"/>
    </row>
    <row r="41" spans="1:7" ht="30" customHeight="1" x14ac:dyDescent="0.2">
      <c r="A41" s="313"/>
      <c r="B41" s="237"/>
      <c r="C41" s="206"/>
      <c r="D41" s="206"/>
      <c r="E41" s="318"/>
      <c r="F41" s="318"/>
      <c r="G41" s="317"/>
    </row>
    <row r="42" spans="1:7" ht="30" customHeight="1" x14ac:dyDescent="0.2">
      <c r="A42" s="313"/>
      <c r="B42" s="237"/>
      <c r="C42" s="206"/>
      <c r="D42" s="206"/>
      <c r="E42" s="318"/>
      <c r="F42" s="318"/>
      <c r="G42" s="317"/>
    </row>
    <row r="43" spans="1:7" ht="15" customHeight="1" x14ac:dyDescent="0.2">
      <c r="A43" s="313"/>
      <c r="B43" s="237"/>
      <c r="C43" s="206"/>
      <c r="D43" s="206"/>
      <c r="E43" s="318"/>
      <c r="F43" s="318"/>
      <c r="G43" s="317"/>
    </row>
    <row r="44" spans="1:7" ht="30" customHeight="1" x14ac:dyDescent="0.2">
      <c r="A44" s="707" t="s">
        <v>2</v>
      </c>
      <c r="B44" s="708"/>
      <c r="C44" s="319"/>
      <c r="D44" s="34">
        <f>ROUND(SUM(C7:C43),2)</f>
        <v>21679567.93</v>
      </c>
      <c r="E44" s="320"/>
      <c r="F44" s="321">
        <f>ROUND(SUM(E7:E43),2)</f>
        <v>0.2</v>
      </c>
      <c r="G44" s="31"/>
    </row>
    <row r="45" spans="1:7" ht="15" customHeight="1" x14ac:dyDescent="0.2">
      <c r="A45" s="152"/>
      <c r="B45" s="153"/>
      <c r="C45" s="154"/>
      <c r="D45" s="107"/>
      <c r="E45" s="108"/>
      <c r="F45" s="109"/>
      <c r="G45" s="322"/>
    </row>
    <row r="46" spans="1:7" ht="15" customHeight="1" x14ac:dyDescent="0.2">
      <c r="A46" s="195"/>
      <c r="B46" s="128"/>
      <c r="C46" s="306"/>
      <c r="D46" s="323"/>
      <c r="E46" s="324"/>
      <c r="F46" s="325"/>
      <c r="G46" s="326"/>
    </row>
    <row r="47" spans="1:7" ht="15" customHeight="1" x14ac:dyDescent="0.2">
      <c r="A47" s="195"/>
      <c r="B47" s="128"/>
      <c r="C47" s="306"/>
      <c r="D47" s="323"/>
      <c r="E47" s="324"/>
      <c r="F47" s="325"/>
      <c r="G47" s="326"/>
    </row>
    <row r="48" spans="1:7" ht="15" customHeight="1" x14ac:dyDescent="0.2">
      <c r="A48" s="183"/>
      <c r="B48" s="184"/>
      <c r="C48" s="184"/>
      <c r="D48" s="183"/>
      <c r="E48" s="327"/>
      <c r="F48" s="328"/>
      <c r="G48" s="329"/>
    </row>
    <row r="49" spans="1:16" ht="15" customHeight="1" x14ac:dyDescent="0.2">
      <c r="A49" s="183"/>
      <c r="B49" s="184"/>
      <c r="C49" s="184"/>
      <c r="D49" s="183"/>
      <c r="E49" s="327"/>
      <c r="F49" s="328"/>
      <c r="G49" s="329"/>
    </row>
    <row r="50" spans="1:16" ht="15" customHeight="1" x14ac:dyDescent="0.2">
      <c r="A50" s="183"/>
      <c r="B50" s="184"/>
      <c r="C50" s="184"/>
      <c r="D50" s="183"/>
      <c r="E50" s="327"/>
      <c r="F50" s="328"/>
      <c r="G50" s="329"/>
    </row>
    <row r="51" spans="1:16" ht="15" customHeight="1" x14ac:dyDescent="0.2">
      <c r="A51" s="183"/>
      <c r="B51" s="184"/>
      <c r="C51" s="184"/>
      <c r="D51" s="183"/>
      <c r="E51" s="327"/>
      <c r="F51" s="328"/>
      <c r="G51" s="329"/>
    </row>
    <row r="52" spans="1:16" ht="15" customHeight="1" x14ac:dyDescent="0.2">
      <c r="A52" s="730" t="str">
        <f>'DATOS BÁSICOS DE LA OBRA'!D21</f>
        <v>ING. MAURICIO BEDOYA</v>
      </c>
      <c r="B52" s="731"/>
      <c r="C52" s="732"/>
      <c r="D52" s="730" t="str">
        <f>'DATOS BÁSICOS DE LA OBRA'!D22</f>
        <v>ING. HERLAN RENÉ RAMOS ESTRADA</v>
      </c>
      <c r="E52" s="731"/>
      <c r="F52" s="732"/>
      <c r="G52" s="330" t="str">
        <f>'DATOS BÁSICOS DE LA OBRA'!D23</f>
        <v>ING. FRANZ REYNALDO SALAZAR MARTINEZ</v>
      </c>
      <c r="H52" s="128"/>
      <c r="I52" s="128"/>
      <c r="J52" s="4"/>
      <c r="K52" s="128"/>
      <c r="L52" s="128"/>
      <c r="M52" s="128"/>
      <c r="N52" s="128"/>
      <c r="O52" s="128"/>
      <c r="P52" s="4"/>
    </row>
    <row r="53" spans="1:16" ht="15" customHeight="1" x14ac:dyDescent="0.2">
      <c r="A53" s="733" t="str">
        <f>'DATOS BÁSICOS DE LA OBRA'!E21</f>
        <v>SUPERINTENDENTE DE OBRA</v>
      </c>
      <c r="B53" s="734"/>
      <c r="C53" s="735"/>
      <c r="D53" s="733" t="str">
        <f>'DATOS BÁSICOS DE LA OBRA'!C22</f>
        <v>ADMINISTRADORA BOLIVIANA DE CARRETERAS (A.B.C.); REGIONAL DE TARIJA</v>
      </c>
      <c r="E53" s="734"/>
      <c r="F53" s="735"/>
      <c r="G53" s="329" t="str">
        <f>'DATOS BÁSICOS DE LA OBRA'!E23</f>
        <v>FISCAL DE OBRA</v>
      </c>
      <c r="H53" s="166"/>
      <c r="I53" s="166"/>
      <c r="J53" s="4"/>
      <c r="K53" s="166"/>
      <c r="L53" s="166"/>
      <c r="M53" s="166"/>
      <c r="N53" s="166"/>
      <c r="O53" s="166"/>
      <c r="P53" s="4"/>
    </row>
    <row r="54" spans="1:16" ht="15" customHeight="1" x14ac:dyDescent="0.2">
      <c r="A54" s="733" t="str">
        <f>'DATOS BÁSICOS DE LA OBRA'!C21</f>
        <v>EMPRESA ESTRATEGICA BOLIVIANA DE CONSTRUCCION Y CONSERVACION DE INFRAESTRUCTURA CIVIL</v>
      </c>
      <c r="B54" s="734"/>
      <c r="C54" s="735"/>
      <c r="D54" s="733" t="str">
        <f>'DATOS BÁSICOS DE LA OBRA'!E22</f>
        <v>SUPERVISOR DE OBRA</v>
      </c>
      <c r="E54" s="734"/>
      <c r="F54" s="735"/>
      <c r="G54" s="329" t="str">
        <f>'DATOS BÁSICOS DE LA OBRA'!C23</f>
        <v>ADMINISTRADORA BOLIVIANA DE CARRETERAS (A.B.C.); REGIONAL DE TARIJA</v>
      </c>
      <c r="H54" s="128"/>
      <c r="I54" s="128"/>
      <c r="J54" s="4"/>
      <c r="K54" s="128"/>
      <c r="L54" s="128"/>
      <c r="M54" s="128"/>
      <c r="N54" s="128"/>
      <c r="O54" s="128"/>
      <c r="P54" s="4"/>
    </row>
    <row r="55" spans="1:16" ht="15" customHeight="1" x14ac:dyDescent="0.2">
      <c r="A55" s="196"/>
      <c r="B55" s="161"/>
      <c r="C55" s="215"/>
      <c r="D55" s="161"/>
      <c r="E55" s="247"/>
      <c r="F55" s="260"/>
      <c r="G55" s="331"/>
    </row>
  </sheetData>
  <mergeCells count="18">
    <mergeCell ref="A52:C52"/>
    <mergeCell ref="A53:C53"/>
    <mergeCell ref="A54:C54"/>
    <mergeCell ref="D52:F52"/>
    <mergeCell ref="D53:F53"/>
    <mergeCell ref="D54:F54"/>
    <mergeCell ref="G5:G6"/>
    <mergeCell ref="C5:D5"/>
    <mergeCell ref="E5:F5"/>
    <mergeCell ref="B5:B6"/>
    <mergeCell ref="D3:D4"/>
    <mergeCell ref="E3:G4"/>
    <mergeCell ref="B4:C4"/>
    <mergeCell ref="A44:B44"/>
    <mergeCell ref="D1:F2"/>
    <mergeCell ref="A2:C2"/>
    <mergeCell ref="A3:C3"/>
    <mergeCell ref="A5:A6"/>
  </mergeCells>
  <conditionalFormatting sqref="D7:F14 D19:F43 C7:C43">
    <cfRule type="expression" dxfId="406" priority="18">
      <formula>C7=0</formula>
    </cfRule>
  </conditionalFormatting>
  <conditionalFormatting sqref="D11:F11">
    <cfRule type="expression" dxfId="405" priority="16">
      <formula>D11=0</formula>
    </cfRule>
  </conditionalFormatting>
  <conditionalFormatting sqref="D17:F17">
    <cfRule type="expression" dxfId="404" priority="7">
      <formula>D17=0</formula>
    </cfRule>
  </conditionalFormatting>
  <conditionalFormatting sqref="D18">
    <cfRule type="expression" dxfId="403" priority="6">
      <formula>D18=0</formula>
    </cfRule>
  </conditionalFormatting>
  <conditionalFormatting sqref="D15:F16 D17 E17:E18">
    <cfRule type="expression" dxfId="402" priority="8">
      <formula>D15=0</formula>
    </cfRule>
  </conditionalFormatting>
  <conditionalFormatting sqref="D18:F18">
    <cfRule type="expression" dxfId="401" priority="5">
      <formula>D18=0</formula>
    </cfRule>
  </conditionalFormatting>
  <conditionalFormatting sqref="C10">
    <cfRule type="expression" dxfId="400" priority="3">
      <formula>C10=0</formula>
    </cfRule>
  </conditionalFormatting>
  <conditionalFormatting sqref="C10">
    <cfRule type="expression" dxfId="399" priority="2">
      <formula>C10=0</formula>
    </cfRule>
  </conditionalFormatting>
  <conditionalFormatting sqref="C11">
    <cfRule type="expression" dxfId="398" priority="1">
      <formula>C11=0</formula>
    </cfRule>
  </conditionalFormatting>
  <printOptions horizontalCentered="1"/>
  <pageMargins left="0.78740157480314965" right="0.39370078740157483" top="0.59055118110236227" bottom="0.59055118110236227" header="0" footer="0"/>
  <pageSetup paperSize="9" scale="5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zoomScale="80" zoomScaleNormal="80" workbookViewId="0">
      <pane xSplit="3" ySplit="6" topLeftCell="D7" activePane="bottomRight" state="frozen"/>
      <selection activeCell="J105" sqref="J105"/>
      <selection pane="topRight" activeCell="J105" sqref="J105"/>
      <selection pane="bottomLeft" activeCell="J105" sqref="J105"/>
      <selection pane="bottomRight" activeCell="J105" sqref="J105"/>
    </sheetView>
  </sheetViews>
  <sheetFormatPr baseColWidth="10" defaultColWidth="9" defaultRowHeight="15" customHeight="1" x14ac:dyDescent="0.2"/>
  <cols>
    <col min="1" max="1" width="5.83203125" style="5" customWidth="1"/>
    <col min="2" max="2" width="40.83203125" style="5" customWidth="1"/>
    <col min="3" max="12" width="20.83203125" style="5" customWidth="1"/>
    <col min="13" max="13" width="40.83203125" style="5" customWidth="1"/>
    <col min="14" max="14" width="1" style="4" customWidth="1"/>
    <col min="15" max="20" width="20.83203125" style="5" customWidth="1"/>
    <col min="21" max="255" width="9" style="5"/>
    <col min="256" max="256" width="1.5" style="5" customWidth="1"/>
    <col min="257" max="257" width="36" style="5" customWidth="1"/>
    <col min="258" max="258" width="14.5" style="5" customWidth="1"/>
    <col min="259" max="259" width="17.33203125" style="5" customWidth="1"/>
    <col min="260" max="260" width="22" style="5" customWidth="1"/>
    <col min="261" max="263" width="17.6640625" style="5" customWidth="1"/>
    <col min="264" max="264" width="51.83203125" style="5" customWidth="1"/>
    <col min="265" max="266" width="12.5" style="5" customWidth="1"/>
    <col min="267" max="267" width="13.83203125" style="5" customWidth="1"/>
    <col min="268" max="511" width="9" style="5"/>
    <col min="512" max="512" width="1.5" style="5" customWidth="1"/>
    <col min="513" max="513" width="36" style="5" customWidth="1"/>
    <col min="514" max="514" width="14.5" style="5" customWidth="1"/>
    <col min="515" max="515" width="17.33203125" style="5" customWidth="1"/>
    <col min="516" max="516" width="22" style="5" customWidth="1"/>
    <col min="517" max="519" width="17.6640625" style="5" customWidth="1"/>
    <col min="520" max="520" width="51.83203125" style="5" customWidth="1"/>
    <col min="521" max="522" width="12.5" style="5" customWidth="1"/>
    <col min="523" max="523" width="13.83203125" style="5" customWidth="1"/>
    <col min="524" max="767" width="9" style="5"/>
    <col min="768" max="768" width="1.5" style="5" customWidth="1"/>
    <col min="769" max="769" width="36" style="5" customWidth="1"/>
    <col min="770" max="770" width="14.5" style="5" customWidth="1"/>
    <col min="771" max="771" width="17.33203125" style="5" customWidth="1"/>
    <col min="772" max="772" width="22" style="5" customWidth="1"/>
    <col min="773" max="775" width="17.6640625" style="5" customWidth="1"/>
    <col min="776" max="776" width="51.83203125" style="5" customWidth="1"/>
    <col min="777" max="778" width="12.5" style="5" customWidth="1"/>
    <col min="779" max="779" width="13.83203125" style="5" customWidth="1"/>
    <col min="780" max="1023" width="9" style="5"/>
    <col min="1024" max="1024" width="1.5" style="5" customWidth="1"/>
    <col min="1025" max="1025" width="36" style="5" customWidth="1"/>
    <col min="1026" max="1026" width="14.5" style="5" customWidth="1"/>
    <col min="1027" max="1027" width="17.33203125" style="5" customWidth="1"/>
    <col min="1028" max="1028" width="22" style="5" customWidth="1"/>
    <col min="1029" max="1031" width="17.6640625" style="5" customWidth="1"/>
    <col min="1032" max="1032" width="51.83203125" style="5" customWidth="1"/>
    <col min="1033" max="1034" width="12.5" style="5" customWidth="1"/>
    <col min="1035" max="1035" width="13.83203125" style="5" customWidth="1"/>
    <col min="1036" max="1279" width="9" style="5"/>
    <col min="1280" max="1280" width="1.5" style="5" customWidth="1"/>
    <col min="1281" max="1281" width="36" style="5" customWidth="1"/>
    <col min="1282" max="1282" width="14.5" style="5" customWidth="1"/>
    <col min="1283" max="1283" width="17.33203125" style="5" customWidth="1"/>
    <col min="1284" max="1284" width="22" style="5" customWidth="1"/>
    <col min="1285" max="1287" width="17.6640625" style="5" customWidth="1"/>
    <col min="1288" max="1288" width="51.83203125" style="5" customWidth="1"/>
    <col min="1289" max="1290" width="12.5" style="5" customWidth="1"/>
    <col min="1291" max="1291" width="13.83203125" style="5" customWidth="1"/>
    <col min="1292" max="1535" width="9" style="5"/>
    <col min="1536" max="1536" width="1.5" style="5" customWidth="1"/>
    <col min="1537" max="1537" width="36" style="5" customWidth="1"/>
    <col min="1538" max="1538" width="14.5" style="5" customWidth="1"/>
    <col min="1539" max="1539" width="17.33203125" style="5" customWidth="1"/>
    <col min="1540" max="1540" width="22" style="5" customWidth="1"/>
    <col min="1541" max="1543" width="17.6640625" style="5" customWidth="1"/>
    <col min="1544" max="1544" width="51.83203125" style="5" customWidth="1"/>
    <col min="1545" max="1546" width="12.5" style="5" customWidth="1"/>
    <col min="1547" max="1547" width="13.83203125" style="5" customWidth="1"/>
    <col min="1548" max="1791" width="9" style="5"/>
    <col min="1792" max="1792" width="1.5" style="5" customWidth="1"/>
    <col min="1793" max="1793" width="36" style="5" customWidth="1"/>
    <col min="1794" max="1794" width="14.5" style="5" customWidth="1"/>
    <col min="1795" max="1795" width="17.33203125" style="5" customWidth="1"/>
    <col min="1796" max="1796" width="22" style="5" customWidth="1"/>
    <col min="1797" max="1799" width="17.6640625" style="5" customWidth="1"/>
    <col min="1800" max="1800" width="51.83203125" style="5" customWidth="1"/>
    <col min="1801" max="1802" width="12.5" style="5" customWidth="1"/>
    <col min="1803" max="1803" width="13.83203125" style="5" customWidth="1"/>
    <col min="1804" max="2047" width="9" style="5"/>
    <col min="2048" max="2048" width="1.5" style="5" customWidth="1"/>
    <col min="2049" max="2049" width="36" style="5" customWidth="1"/>
    <col min="2050" max="2050" width="14.5" style="5" customWidth="1"/>
    <col min="2051" max="2051" width="17.33203125" style="5" customWidth="1"/>
    <col min="2052" max="2052" width="22" style="5" customWidth="1"/>
    <col min="2053" max="2055" width="17.6640625" style="5" customWidth="1"/>
    <col min="2056" max="2056" width="51.83203125" style="5" customWidth="1"/>
    <col min="2057" max="2058" width="12.5" style="5" customWidth="1"/>
    <col min="2059" max="2059" width="13.83203125" style="5" customWidth="1"/>
    <col min="2060" max="2303" width="9" style="5"/>
    <col min="2304" max="2304" width="1.5" style="5" customWidth="1"/>
    <col min="2305" max="2305" width="36" style="5" customWidth="1"/>
    <col min="2306" max="2306" width="14.5" style="5" customWidth="1"/>
    <col min="2307" max="2307" width="17.33203125" style="5" customWidth="1"/>
    <col min="2308" max="2308" width="22" style="5" customWidth="1"/>
    <col min="2309" max="2311" width="17.6640625" style="5" customWidth="1"/>
    <col min="2312" max="2312" width="51.83203125" style="5" customWidth="1"/>
    <col min="2313" max="2314" width="12.5" style="5" customWidth="1"/>
    <col min="2315" max="2315" width="13.83203125" style="5" customWidth="1"/>
    <col min="2316" max="2559" width="9" style="5"/>
    <col min="2560" max="2560" width="1.5" style="5" customWidth="1"/>
    <col min="2561" max="2561" width="36" style="5" customWidth="1"/>
    <col min="2562" max="2562" width="14.5" style="5" customWidth="1"/>
    <col min="2563" max="2563" width="17.33203125" style="5" customWidth="1"/>
    <col min="2564" max="2564" width="22" style="5" customWidth="1"/>
    <col min="2565" max="2567" width="17.6640625" style="5" customWidth="1"/>
    <col min="2568" max="2568" width="51.83203125" style="5" customWidth="1"/>
    <col min="2569" max="2570" width="12.5" style="5" customWidth="1"/>
    <col min="2571" max="2571" width="13.83203125" style="5" customWidth="1"/>
    <col min="2572" max="2815" width="9" style="5"/>
    <col min="2816" max="2816" width="1.5" style="5" customWidth="1"/>
    <col min="2817" max="2817" width="36" style="5" customWidth="1"/>
    <col min="2818" max="2818" width="14.5" style="5" customWidth="1"/>
    <col min="2819" max="2819" width="17.33203125" style="5" customWidth="1"/>
    <col min="2820" max="2820" width="22" style="5" customWidth="1"/>
    <col min="2821" max="2823" width="17.6640625" style="5" customWidth="1"/>
    <col min="2824" max="2824" width="51.83203125" style="5" customWidth="1"/>
    <col min="2825" max="2826" width="12.5" style="5" customWidth="1"/>
    <col min="2827" max="2827" width="13.83203125" style="5" customWidth="1"/>
    <col min="2828" max="3071" width="9" style="5"/>
    <col min="3072" max="3072" width="1.5" style="5" customWidth="1"/>
    <col min="3073" max="3073" width="36" style="5" customWidth="1"/>
    <col min="3074" max="3074" width="14.5" style="5" customWidth="1"/>
    <col min="3075" max="3075" width="17.33203125" style="5" customWidth="1"/>
    <col min="3076" max="3076" width="22" style="5" customWidth="1"/>
    <col min="3077" max="3079" width="17.6640625" style="5" customWidth="1"/>
    <col min="3080" max="3080" width="51.83203125" style="5" customWidth="1"/>
    <col min="3081" max="3082" width="12.5" style="5" customWidth="1"/>
    <col min="3083" max="3083" width="13.83203125" style="5" customWidth="1"/>
    <col min="3084" max="3327" width="9" style="5"/>
    <col min="3328" max="3328" width="1.5" style="5" customWidth="1"/>
    <col min="3329" max="3329" width="36" style="5" customWidth="1"/>
    <col min="3330" max="3330" width="14.5" style="5" customWidth="1"/>
    <col min="3331" max="3331" width="17.33203125" style="5" customWidth="1"/>
    <col min="3332" max="3332" width="22" style="5" customWidth="1"/>
    <col min="3333" max="3335" width="17.6640625" style="5" customWidth="1"/>
    <col min="3336" max="3336" width="51.83203125" style="5" customWidth="1"/>
    <col min="3337" max="3338" width="12.5" style="5" customWidth="1"/>
    <col min="3339" max="3339" width="13.83203125" style="5" customWidth="1"/>
    <col min="3340" max="3583" width="9" style="5"/>
    <col min="3584" max="3584" width="1.5" style="5" customWidth="1"/>
    <col min="3585" max="3585" width="36" style="5" customWidth="1"/>
    <col min="3586" max="3586" width="14.5" style="5" customWidth="1"/>
    <col min="3587" max="3587" width="17.33203125" style="5" customWidth="1"/>
    <col min="3588" max="3588" width="22" style="5" customWidth="1"/>
    <col min="3589" max="3591" width="17.6640625" style="5" customWidth="1"/>
    <col min="3592" max="3592" width="51.83203125" style="5" customWidth="1"/>
    <col min="3593" max="3594" width="12.5" style="5" customWidth="1"/>
    <col min="3595" max="3595" width="13.83203125" style="5" customWidth="1"/>
    <col min="3596" max="3839" width="9" style="5"/>
    <col min="3840" max="3840" width="1.5" style="5" customWidth="1"/>
    <col min="3841" max="3841" width="36" style="5" customWidth="1"/>
    <col min="3842" max="3842" width="14.5" style="5" customWidth="1"/>
    <col min="3843" max="3843" width="17.33203125" style="5" customWidth="1"/>
    <col min="3844" max="3844" width="22" style="5" customWidth="1"/>
    <col min="3845" max="3847" width="17.6640625" style="5" customWidth="1"/>
    <col min="3848" max="3848" width="51.83203125" style="5" customWidth="1"/>
    <col min="3849" max="3850" width="12.5" style="5" customWidth="1"/>
    <col min="3851" max="3851" width="13.83203125" style="5" customWidth="1"/>
    <col min="3852" max="4095" width="9" style="5"/>
    <col min="4096" max="4096" width="1.5" style="5" customWidth="1"/>
    <col min="4097" max="4097" width="36" style="5" customWidth="1"/>
    <col min="4098" max="4098" width="14.5" style="5" customWidth="1"/>
    <col min="4099" max="4099" width="17.33203125" style="5" customWidth="1"/>
    <col min="4100" max="4100" width="22" style="5" customWidth="1"/>
    <col min="4101" max="4103" width="17.6640625" style="5" customWidth="1"/>
    <col min="4104" max="4104" width="51.83203125" style="5" customWidth="1"/>
    <col min="4105" max="4106" width="12.5" style="5" customWidth="1"/>
    <col min="4107" max="4107" width="13.83203125" style="5" customWidth="1"/>
    <col min="4108" max="4351" width="9" style="5"/>
    <col min="4352" max="4352" width="1.5" style="5" customWidth="1"/>
    <col min="4353" max="4353" width="36" style="5" customWidth="1"/>
    <col min="4354" max="4354" width="14.5" style="5" customWidth="1"/>
    <col min="4355" max="4355" width="17.33203125" style="5" customWidth="1"/>
    <col min="4356" max="4356" width="22" style="5" customWidth="1"/>
    <col min="4357" max="4359" width="17.6640625" style="5" customWidth="1"/>
    <col min="4360" max="4360" width="51.83203125" style="5" customWidth="1"/>
    <col min="4361" max="4362" width="12.5" style="5" customWidth="1"/>
    <col min="4363" max="4363" width="13.83203125" style="5" customWidth="1"/>
    <col min="4364" max="4607" width="9" style="5"/>
    <col min="4608" max="4608" width="1.5" style="5" customWidth="1"/>
    <col min="4609" max="4609" width="36" style="5" customWidth="1"/>
    <col min="4610" max="4610" width="14.5" style="5" customWidth="1"/>
    <col min="4611" max="4611" width="17.33203125" style="5" customWidth="1"/>
    <col min="4612" max="4612" width="22" style="5" customWidth="1"/>
    <col min="4613" max="4615" width="17.6640625" style="5" customWidth="1"/>
    <col min="4616" max="4616" width="51.83203125" style="5" customWidth="1"/>
    <col min="4617" max="4618" width="12.5" style="5" customWidth="1"/>
    <col min="4619" max="4619" width="13.83203125" style="5" customWidth="1"/>
    <col min="4620" max="4863" width="9" style="5"/>
    <col min="4864" max="4864" width="1.5" style="5" customWidth="1"/>
    <col min="4865" max="4865" width="36" style="5" customWidth="1"/>
    <col min="4866" max="4866" width="14.5" style="5" customWidth="1"/>
    <col min="4867" max="4867" width="17.33203125" style="5" customWidth="1"/>
    <col min="4868" max="4868" width="22" style="5" customWidth="1"/>
    <col min="4869" max="4871" width="17.6640625" style="5" customWidth="1"/>
    <col min="4872" max="4872" width="51.83203125" style="5" customWidth="1"/>
    <col min="4873" max="4874" width="12.5" style="5" customWidth="1"/>
    <col min="4875" max="4875" width="13.83203125" style="5" customWidth="1"/>
    <col min="4876" max="5119" width="9" style="5"/>
    <col min="5120" max="5120" width="1.5" style="5" customWidth="1"/>
    <col min="5121" max="5121" width="36" style="5" customWidth="1"/>
    <col min="5122" max="5122" width="14.5" style="5" customWidth="1"/>
    <col min="5123" max="5123" width="17.33203125" style="5" customWidth="1"/>
    <col min="5124" max="5124" width="22" style="5" customWidth="1"/>
    <col min="5125" max="5127" width="17.6640625" style="5" customWidth="1"/>
    <col min="5128" max="5128" width="51.83203125" style="5" customWidth="1"/>
    <col min="5129" max="5130" width="12.5" style="5" customWidth="1"/>
    <col min="5131" max="5131" width="13.83203125" style="5" customWidth="1"/>
    <col min="5132" max="5375" width="9" style="5"/>
    <col min="5376" max="5376" width="1.5" style="5" customWidth="1"/>
    <col min="5377" max="5377" width="36" style="5" customWidth="1"/>
    <col min="5378" max="5378" width="14.5" style="5" customWidth="1"/>
    <col min="5379" max="5379" width="17.33203125" style="5" customWidth="1"/>
    <col min="5380" max="5380" width="22" style="5" customWidth="1"/>
    <col min="5381" max="5383" width="17.6640625" style="5" customWidth="1"/>
    <col min="5384" max="5384" width="51.83203125" style="5" customWidth="1"/>
    <col min="5385" max="5386" width="12.5" style="5" customWidth="1"/>
    <col min="5387" max="5387" width="13.83203125" style="5" customWidth="1"/>
    <col min="5388" max="5631" width="9" style="5"/>
    <col min="5632" max="5632" width="1.5" style="5" customWidth="1"/>
    <col min="5633" max="5633" width="36" style="5" customWidth="1"/>
    <col min="5634" max="5634" width="14.5" style="5" customWidth="1"/>
    <col min="5635" max="5635" width="17.33203125" style="5" customWidth="1"/>
    <col min="5636" max="5636" width="22" style="5" customWidth="1"/>
    <col min="5637" max="5639" width="17.6640625" style="5" customWidth="1"/>
    <col min="5640" max="5640" width="51.83203125" style="5" customWidth="1"/>
    <col min="5641" max="5642" width="12.5" style="5" customWidth="1"/>
    <col min="5643" max="5643" width="13.83203125" style="5" customWidth="1"/>
    <col min="5644" max="5887" width="9" style="5"/>
    <col min="5888" max="5888" width="1.5" style="5" customWidth="1"/>
    <col min="5889" max="5889" width="36" style="5" customWidth="1"/>
    <col min="5890" max="5890" width="14.5" style="5" customWidth="1"/>
    <col min="5891" max="5891" width="17.33203125" style="5" customWidth="1"/>
    <col min="5892" max="5892" width="22" style="5" customWidth="1"/>
    <col min="5893" max="5895" width="17.6640625" style="5" customWidth="1"/>
    <col min="5896" max="5896" width="51.83203125" style="5" customWidth="1"/>
    <col min="5897" max="5898" width="12.5" style="5" customWidth="1"/>
    <col min="5899" max="5899" width="13.83203125" style="5" customWidth="1"/>
    <col min="5900" max="6143" width="9" style="5"/>
    <col min="6144" max="6144" width="1.5" style="5" customWidth="1"/>
    <col min="6145" max="6145" width="36" style="5" customWidth="1"/>
    <col min="6146" max="6146" width="14.5" style="5" customWidth="1"/>
    <col min="6147" max="6147" width="17.33203125" style="5" customWidth="1"/>
    <col min="6148" max="6148" width="22" style="5" customWidth="1"/>
    <col min="6149" max="6151" width="17.6640625" style="5" customWidth="1"/>
    <col min="6152" max="6152" width="51.83203125" style="5" customWidth="1"/>
    <col min="6153" max="6154" width="12.5" style="5" customWidth="1"/>
    <col min="6155" max="6155" width="13.83203125" style="5" customWidth="1"/>
    <col min="6156" max="6399" width="9" style="5"/>
    <col min="6400" max="6400" width="1.5" style="5" customWidth="1"/>
    <col min="6401" max="6401" width="36" style="5" customWidth="1"/>
    <col min="6402" max="6402" width="14.5" style="5" customWidth="1"/>
    <col min="6403" max="6403" width="17.33203125" style="5" customWidth="1"/>
    <col min="6404" max="6404" width="22" style="5" customWidth="1"/>
    <col min="6405" max="6407" width="17.6640625" style="5" customWidth="1"/>
    <col min="6408" max="6408" width="51.83203125" style="5" customWidth="1"/>
    <col min="6409" max="6410" width="12.5" style="5" customWidth="1"/>
    <col min="6411" max="6411" width="13.83203125" style="5" customWidth="1"/>
    <col min="6412" max="6655" width="9" style="5"/>
    <col min="6656" max="6656" width="1.5" style="5" customWidth="1"/>
    <col min="6657" max="6657" width="36" style="5" customWidth="1"/>
    <col min="6658" max="6658" width="14.5" style="5" customWidth="1"/>
    <col min="6659" max="6659" width="17.33203125" style="5" customWidth="1"/>
    <col min="6660" max="6660" width="22" style="5" customWidth="1"/>
    <col min="6661" max="6663" width="17.6640625" style="5" customWidth="1"/>
    <col min="6664" max="6664" width="51.83203125" style="5" customWidth="1"/>
    <col min="6665" max="6666" width="12.5" style="5" customWidth="1"/>
    <col min="6667" max="6667" width="13.83203125" style="5" customWidth="1"/>
    <col min="6668" max="6911" width="9" style="5"/>
    <col min="6912" max="6912" width="1.5" style="5" customWidth="1"/>
    <col min="6913" max="6913" width="36" style="5" customWidth="1"/>
    <col min="6914" max="6914" width="14.5" style="5" customWidth="1"/>
    <col min="6915" max="6915" width="17.33203125" style="5" customWidth="1"/>
    <col min="6916" max="6916" width="22" style="5" customWidth="1"/>
    <col min="6917" max="6919" width="17.6640625" style="5" customWidth="1"/>
    <col min="6920" max="6920" width="51.83203125" style="5" customWidth="1"/>
    <col min="6921" max="6922" width="12.5" style="5" customWidth="1"/>
    <col min="6923" max="6923" width="13.83203125" style="5" customWidth="1"/>
    <col min="6924" max="7167" width="9" style="5"/>
    <col min="7168" max="7168" width="1.5" style="5" customWidth="1"/>
    <col min="7169" max="7169" width="36" style="5" customWidth="1"/>
    <col min="7170" max="7170" width="14.5" style="5" customWidth="1"/>
    <col min="7171" max="7171" width="17.33203125" style="5" customWidth="1"/>
    <col min="7172" max="7172" width="22" style="5" customWidth="1"/>
    <col min="7173" max="7175" width="17.6640625" style="5" customWidth="1"/>
    <col min="7176" max="7176" width="51.83203125" style="5" customWidth="1"/>
    <col min="7177" max="7178" width="12.5" style="5" customWidth="1"/>
    <col min="7179" max="7179" width="13.83203125" style="5" customWidth="1"/>
    <col min="7180" max="7423" width="9" style="5"/>
    <col min="7424" max="7424" width="1.5" style="5" customWidth="1"/>
    <col min="7425" max="7425" width="36" style="5" customWidth="1"/>
    <col min="7426" max="7426" width="14.5" style="5" customWidth="1"/>
    <col min="7427" max="7427" width="17.33203125" style="5" customWidth="1"/>
    <col min="7428" max="7428" width="22" style="5" customWidth="1"/>
    <col min="7429" max="7431" width="17.6640625" style="5" customWidth="1"/>
    <col min="7432" max="7432" width="51.83203125" style="5" customWidth="1"/>
    <col min="7433" max="7434" width="12.5" style="5" customWidth="1"/>
    <col min="7435" max="7435" width="13.83203125" style="5" customWidth="1"/>
    <col min="7436" max="7679" width="9" style="5"/>
    <col min="7680" max="7680" width="1.5" style="5" customWidth="1"/>
    <col min="7681" max="7681" width="36" style="5" customWidth="1"/>
    <col min="7682" max="7682" width="14.5" style="5" customWidth="1"/>
    <col min="7683" max="7683" width="17.33203125" style="5" customWidth="1"/>
    <col min="7684" max="7684" width="22" style="5" customWidth="1"/>
    <col min="7685" max="7687" width="17.6640625" style="5" customWidth="1"/>
    <col min="7688" max="7688" width="51.83203125" style="5" customWidth="1"/>
    <col min="7689" max="7690" width="12.5" style="5" customWidth="1"/>
    <col min="7691" max="7691" width="13.83203125" style="5" customWidth="1"/>
    <col min="7692" max="7935" width="9" style="5"/>
    <col min="7936" max="7936" width="1.5" style="5" customWidth="1"/>
    <col min="7937" max="7937" width="36" style="5" customWidth="1"/>
    <col min="7938" max="7938" width="14.5" style="5" customWidth="1"/>
    <col min="7939" max="7939" width="17.33203125" style="5" customWidth="1"/>
    <col min="7940" max="7940" width="22" style="5" customWidth="1"/>
    <col min="7941" max="7943" width="17.6640625" style="5" customWidth="1"/>
    <col min="7944" max="7944" width="51.83203125" style="5" customWidth="1"/>
    <col min="7945" max="7946" width="12.5" style="5" customWidth="1"/>
    <col min="7947" max="7947" width="13.83203125" style="5" customWidth="1"/>
    <col min="7948" max="8191" width="9" style="5"/>
    <col min="8192" max="8192" width="1.5" style="5" customWidth="1"/>
    <col min="8193" max="8193" width="36" style="5" customWidth="1"/>
    <col min="8194" max="8194" width="14.5" style="5" customWidth="1"/>
    <col min="8195" max="8195" width="17.33203125" style="5" customWidth="1"/>
    <col min="8196" max="8196" width="22" style="5" customWidth="1"/>
    <col min="8197" max="8199" width="17.6640625" style="5" customWidth="1"/>
    <col min="8200" max="8200" width="51.83203125" style="5" customWidth="1"/>
    <col min="8201" max="8202" width="12.5" style="5" customWidth="1"/>
    <col min="8203" max="8203" width="13.83203125" style="5" customWidth="1"/>
    <col min="8204" max="8447" width="9" style="5"/>
    <col min="8448" max="8448" width="1.5" style="5" customWidth="1"/>
    <col min="8449" max="8449" width="36" style="5" customWidth="1"/>
    <col min="8450" max="8450" width="14.5" style="5" customWidth="1"/>
    <col min="8451" max="8451" width="17.33203125" style="5" customWidth="1"/>
    <col min="8452" max="8452" width="22" style="5" customWidth="1"/>
    <col min="8453" max="8455" width="17.6640625" style="5" customWidth="1"/>
    <col min="8456" max="8456" width="51.83203125" style="5" customWidth="1"/>
    <col min="8457" max="8458" width="12.5" style="5" customWidth="1"/>
    <col min="8459" max="8459" width="13.83203125" style="5" customWidth="1"/>
    <col min="8460" max="8703" width="9" style="5"/>
    <col min="8704" max="8704" width="1.5" style="5" customWidth="1"/>
    <col min="8705" max="8705" width="36" style="5" customWidth="1"/>
    <col min="8706" max="8706" width="14.5" style="5" customWidth="1"/>
    <col min="8707" max="8707" width="17.33203125" style="5" customWidth="1"/>
    <col min="8708" max="8708" width="22" style="5" customWidth="1"/>
    <col min="8709" max="8711" width="17.6640625" style="5" customWidth="1"/>
    <col min="8712" max="8712" width="51.83203125" style="5" customWidth="1"/>
    <col min="8713" max="8714" width="12.5" style="5" customWidth="1"/>
    <col min="8715" max="8715" width="13.83203125" style="5" customWidth="1"/>
    <col min="8716" max="8959" width="9" style="5"/>
    <col min="8960" max="8960" width="1.5" style="5" customWidth="1"/>
    <col min="8961" max="8961" width="36" style="5" customWidth="1"/>
    <col min="8962" max="8962" width="14.5" style="5" customWidth="1"/>
    <col min="8963" max="8963" width="17.33203125" style="5" customWidth="1"/>
    <col min="8964" max="8964" width="22" style="5" customWidth="1"/>
    <col min="8965" max="8967" width="17.6640625" style="5" customWidth="1"/>
    <col min="8968" max="8968" width="51.83203125" style="5" customWidth="1"/>
    <col min="8969" max="8970" width="12.5" style="5" customWidth="1"/>
    <col min="8971" max="8971" width="13.83203125" style="5" customWidth="1"/>
    <col min="8972" max="9215" width="9" style="5"/>
    <col min="9216" max="9216" width="1.5" style="5" customWidth="1"/>
    <col min="9217" max="9217" width="36" style="5" customWidth="1"/>
    <col min="9218" max="9218" width="14.5" style="5" customWidth="1"/>
    <col min="9219" max="9219" width="17.33203125" style="5" customWidth="1"/>
    <col min="9220" max="9220" width="22" style="5" customWidth="1"/>
    <col min="9221" max="9223" width="17.6640625" style="5" customWidth="1"/>
    <col min="9224" max="9224" width="51.83203125" style="5" customWidth="1"/>
    <col min="9225" max="9226" width="12.5" style="5" customWidth="1"/>
    <col min="9227" max="9227" width="13.83203125" style="5" customWidth="1"/>
    <col min="9228" max="9471" width="9" style="5"/>
    <col min="9472" max="9472" width="1.5" style="5" customWidth="1"/>
    <col min="9473" max="9473" width="36" style="5" customWidth="1"/>
    <col min="9474" max="9474" width="14.5" style="5" customWidth="1"/>
    <col min="9475" max="9475" width="17.33203125" style="5" customWidth="1"/>
    <col min="9476" max="9476" width="22" style="5" customWidth="1"/>
    <col min="9477" max="9479" width="17.6640625" style="5" customWidth="1"/>
    <col min="9480" max="9480" width="51.83203125" style="5" customWidth="1"/>
    <col min="9481" max="9482" width="12.5" style="5" customWidth="1"/>
    <col min="9483" max="9483" width="13.83203125" style="5" customWidth="1"/>
    <col min="9484" max="9727" width="9" style="5"/>
    <col min="9728" max="9728" width="1.5" style="5" customWidth="1"/>
    <col min="9729" max="9729" width="36" style="5" customWidth="1"/>
    <col min="9730" max="9730" width="14.5" style="5" customWidth="1"/>
    <col min="9731" max="9731" width="17.33203125" style="5" customWidth="1"/>
    <col min="9732" max="9732" width="22" style="5" customWidth="1"/>
    <col min="9733" max="9735" width="17.6640625" style="5" customWidth="1"/>
    <col min="9736" max="9736" width="51.83203125" style="5" customWidth="1"/>
    <col min="9737" max="9738" width="12.5" style="5" customWidth="1"/>
    <col min="9739" max="9739" width="13.83203125" style="5" customWidth="1"/>
    <col min="9740" max="9983" width="9" style="5"/>
    <col min="9984" max="9984" width="1.5" style="5" customWidth="1"/>
    <col min="9985" max="9985" width="36" style="5" customWidth="1"/>
    <col min="9986" max="9986" width="14.5" style="5" customWidth="1"/>
    <col min="9987" max="9987" width="17.33203125" style="5" customWidth="1"/>
    <col min="9988" max="9988" width="22" style="5" customWidth="1"/>
    <col min="9989" max="9991" width="17.6640625" style="5" customWidth="1"/>
    <col min="9992" max="9992" width="51.83203125" style="5" customWidth="1"/>
    <col min="9993" max="9994" width="12.5" style="5" customWidth="1"/>
    <col min="9995" max="9995" width="13.83203125" style="5" customWidth="1"/>
    <col min="9996" max="10239" width="9" style="5"/>
    <col min="10240" max="10240" width="1.5" style="5" customWidth="1"/>
    <col min="10241" max="10241" width="36" style="5" customWidth="1"/>
    <col min="10242" max="10242" width="14.5" style="5" customWidth="1"/>
    <col min="10243" max="10243" width="17.33203125" style="5" customWidth="1"/>
    <col min="10244" max="10244" width="22" style="5" customWidth="1"/>
    <col min="10245" max="10247" width="17.6640625" style="5" customWidth="1"/>
    <col min="10248" max="10248" width="51.83203125" style="5" customWidth="1"/>
    <col min="10249" max="10250" width="12.5" style="5" customWidth="1"/>
    <col min="10251" max="10251" width="13.83203125" style="5" customWidth="1"/>
    <col min="10252" max="10495" width="9" style="5"/>
    <col min="10496" max="10496" width="1.5" style="5" customWidth="1"/>
    <col min="10497" max="10497" width="36" style="5" customWidth="1"/>
    <col min="10498" max="10498" width="14.5" style="5" customWidth="1"/>
    <col min="10499" max="10499" width="17.33203125" style="5" customWidth="1"/>
    <col min="10500" max="10500" width="22" style="5" customWidth="1"/>
    <col min="10501" max="10503" width="17.6640625" style="5" customWidth="1"/>
    <col min="10504" max="10504" width="51.83203125" style="5" customWidth="1"/>
    <col min="10505" max="10506" width="12.5" style="5" customWidth="1"/>
    <col min="10507" max="10507" width="13.83203125" style="5" customWidth="1"/>
    <col min="10508" max="10751" width="9" style="5"/>
    <col min="10752" max="10752" width="1.5" style="5" customWidth="1"/>
    <col min="10753" max="10753" width="36" style="5" customWidth="1"/>
    <col min="10754" max="10754" width="14.5" style="5" customWidth="1"/>
    <col min="10755" max="10755" width="17.33203125" style="5" customWidth="1"/>
    <col min="10756" max="10756" width="22" style="5" customWidth="1"/>
    <col min="10757" max="10759" width="17.6640625" style="5" customWidth="1"/>
    <col min="10760" max="10760" width="51.83203125" style="5" customWidth="1"/>
    <col min="10761" max="10762" width="12.5" style="5" customWidth="1"/>
    <col min="10763" max="10763" width="13.83203125" style="5" customWidth="1"/>
    <col min="10764" max="11007" width="9" style="5"/>
    <col min="11008" max="11008" width="1.5" style="5" customWidth="1"/>
    <col min="11009" max="11009" width="36" style="5" customWidth="1"/>
    <col min="11010" max="11010" width="14.5" style="5" customWidth="1"/>
    <col min="11011" max="11011" width="17.33203125" style="5" customWidth="1"/>
    <col min="11012" max="11012" width="22" style="5" customWidth="1"/>
    <col min="11013" max="11015" width="17.6640625" style="5" customWidth="1"/>
    <col min="11016" max="11016" width="51.83203125" style="5" customWidth="1"/>
    <col min="11017" max="11018" width="12.5" style="5" customWidth="1"/>
    <col min="11019" max="11019" width="13.83203125" style="5" customWidth="1"/>
    <col min="11020" max="11263" width="9" style="5"/>
    <col min="11264" max="11264" width="1.5" style="5" customWidth="1"/>
    <col min="11265" max="11265" width="36" style="5" customWidth="1"/>
    <col min="11266" max="11266" width="14.5" style="5" customWidth="1"/>
    <col min="11267" max="11267" width="17.33203125" style="5" customWidth="1"/>
    <col min="11268" max="11268" width="22" style="5" customWidth="1"/>
    <col min="11269" max="11271" width="17.6640625" style="5" customWidth="1"/>
    <col min="11272" max="11272" width="51.83203125" style="5" customWidth="1"/>
    <col min="11273" max="11274" width="12.5" style="5" customWidth="1"/>
    <col min="11275" max="11275" width="13.83203125" style="5" customWidth="1"/>
    <col min="11276" max="11519" width="9" style="5"/>
    <col min="11520" max="11520" width="1.5" style="5" customWidth="1"/>
    <col min="11521" max="11521" width="36" style="5" customWidth="1"/>
    <col min="11522" max="11522" width="14.5" style="5" customWidth="1"/>
    <col min="11523" max="11523" width="17.33203125" style="5" customWidth="1"/>
    <col min="11524" max="11524" width="22" style="5" customWidth="1"/>
    <col min="11525" max="11527" width="17.6640625" style="5" customWidth="1"/>
    <col min="11528" max="11528" width="51.83203125" style="5" customWidth="1"/>
    <col min="11529" max="11530" width="12.5" style="5" customWidth="1"/>
    <col min="11531" max="11531" width="13.83203125" style="5" customWidth="1"/>
    <col min="11532" max="11775" width="9" style="5"/>
    <col min="11776" max="11776" width="1.5" style="5" customWidth="1"/>
    <col min="11777" max="11777" width="36" style="5" customWidth="1"/>
    <col min="11778" max="11778" width="14.5" style="5" customWidth="1"/>
    <col min="11779" max="11779" width="17.33203125" style="5" customWidth="1"/>
    <col min="11780" max="11780" width="22" style="5" customWidth="1"/>
    <col min="11781" max="11783" width="17.6640625" style="5" customWidth="1"/>
    <col min="11784" max="11784" width="51.83203125" style="5" customWidth="1"/>
    <col min="11785" max="11786" width="12.5" style="5" customWidth="1"/>
    <col min="11787" max="11787" width="13.83203125" style="5" customWidth="1"/>
    <col min="11788" max="12031" width="9" style="5"/>
    <col min="12032" max="12032" width="1.5" style="5" customWidth="1"/>
    <col min="12033" max="12033" width="36" style="5" customWidth="1"/>
    <col min="12034" max="12034" width="14.5" style="5" customWidth="1"/>
    <col min="12035" max="12035" width="17.33203125" style="5" customWidth="1"/>
    <col min="12036" max="12036" width="22" style="5" customWidth="1"/>
    <col min="12037" max="12039" width="17.6640625" style="5" customWidth="1"/>
    <col min="12040" max="12040" width="51.83203125" style="5" customWidth="1"/>
    <col min="12041" max="12042" width="12.5" style="5" customWidth="1"/>
    <col min="12043" max="12043" width="13.83203125" style="5" customWidth="1"/>
    <col min="12044" max="12287" width="9" style="5"/>
    <col min="12288" max="12288" width="1.5" style="5" customWidth="1"/>
    <col min="12289" max="12289" width="36" style="5" customWidth="1"/>
    <col min="12290" max="12290" width="14.5" style="5" customWidth="1"/>
    <col min="12291" max="12291" width="17.33203125" style="5" customWidth="1"/>
    <col min="12292" max="12292" width="22" style="5" customWidth="1"/>
    <col min="12293" max="12295" width="17.6640625" style="5" customWidth="1"/>
    <col min="12296" max="12296" width="51.83203125" style="5" customWidth="1"/>
    <col min="12297" max="12298" width="12.5" style="5" customWidth="1"/>
    <col min="12299" max="12299" width="13.83203125" style="5" customWidth="1"/>
    <col min="12300" max="12543" width="9" style="5"/>
    <col min="12544" max="12544" width="1.5" style="5" customWidth="1"/>
    <col min="12545" max="12545" width="36" style="5" customWidth="1"/>
    <col min="12546" max="12546" width="14.5" style="5" customWidth="1"/>
    <col min="12547" max="12547" width="17.33203125" style="5" customWidth="1"/>
    <col min="12548" max="12548" width="22" style="5" customWidth="1"/>
    <col min="12549" max="12551" width="17.6640625" style="5" customWidth="1"/>
    <col min="12552" max="12552" width="51.83203125" style="5" customWidth="1"/>
    <col min="12553" max="12554" width="12.5" style="5" customWidth="1"/>
    <col min="12555" max="12555" width="13.83203125" style="5" customWidth="1"/>
    <col min="12556" max="12799" width="9" style="5"/>
    <col min="12800" max="12800" width="1.5" style="5" customWidth="1"/>
    <col min="12801" max="12801" width="36" style="5" customWidth="1"/>
    <col min="12802" max="12802" width="14.5" style="5" customWidth="1"/>
    <col min="12803" max="12803" width="17.33203125" style="5" customWidth="1"/>
    <col min="12804" max="12804" width="22" style="5" customWidth="1"/>
    <col min="12805" max="12807" width="17.6640625" style="5" customWidth="1"/>
    <col min="12808" max="12808" width="51.83203125" style="5" customWidth="1"/>
    <col min="12809" max="12810" width="12.5" style="5" customWidth="1"/>
    <col min="12811" max="12811" width="13.83203125" style="5" customWidth="1"/>
    <col min="12812" max="13055" width="9" style="5"/>
    <col min="13056" max="13056" width="1.5" style="5" customWidth="1"/>
    <col min="13057" max="13057" width="36" style="5" customWidth="1"/>
    <col min="13058" max="13058" width="14.5" style="5" customWidth="1"/>
    <col min="13059" max="13059" width="17.33203125" style="5" customWidth="1"/>
    <col min="13060" max="13060" width="22" style="5" customWidth="1"/>
    <col min="13061" max="13063" width="17.6640625" style="5" customWidth="1"/>
    <col min="13064" max="13064" width="51.83203125" style="5" customWidth="1"/>
    <col min="13065" max="13066" width="12.5" style="5" customWidth="1"/>
    <col min="13067" max="13067" width="13.83203125" style="5" customWidth="1"/>
    <col min="13068" max="13311" width="9" style="5"/>
    <col min="13312" max="13312" width="1.5" style="5" customWidth="1"/>
    <col min="13313" max="13313" width="36" style="5" customWidth="1"/>
    <col min="13314" max="13314" width="14.5" style="5" customWidth="1"/>
    <col min="13315" max="13315" width="17.33203125" style="5" customWidth="1"/>
    <col min="13316" max="13316" width="22" style="5" customWidth="1"/>
    <col min="13317" max="13319" width="17.6640625" style="5" customWidth="1"/>
    <col min="13320" max="13320" width="51.83203125" style="5" customWidth="1"/>
    <col min="13321" max="13322" width="12.5" style="5" customWidth="1"/>
    <col min="13323" max="13323" width="13.83203125" style="5" customWidth="1"/>
    <col min="13324" max="13567" width="9" style="5"/>
    <col min="13568" max="13568" width="1.5" style="5" customWidth="1"/>
    <col min="13569" max="13569" width="36" style="5" customWidth="1"/>
    <col min="13570" max="13570" width="14.5" style="5" customWidth="1"/>
    <col min="13571" max="13571" width="17.33203125" style="5" customWidth="1"/>
    <col min="13572" max="13572" width="22" style="5" customWidth="1"/>
    <col min="13573" max="13575" width="17.6640625" style="5" customWidth="1"/>
    <col min="13576" max="13576" width="51.83203125" style="5" customWidth="1"/>
    <col min="13577" max="13578" width="12.5" style="5" customWidth="1"/>
    <col min="13579" max="13579" width="13.83203125" style="5" customWidth="1"/>
    <col min="13580" max="13823" width="9" style="5"/>
    <col min="13824" max="13824" width="1.5" style="5" customWidth="1"/>
    <col min="13825" max="13825" width="36" style="5" customWidth="1"/>
    <col min="13826" max="13826" width="14.5" style="5" customWidth="1"/>
    <col min="13827" max="13827" width="17.33203125" style="5" customWidth="1"/>
    <col min="13828" max="13828" width="22" style="5" customWidth="1"/>
    <col min="13829" max="13831" width="17.6640625" style="5" customWidth="1"/>
    <col min="13832" max="13832" width="51.83203125" style="5" customWidth="1"/>
    <col min="13833" max="13834" width="12.5" style="5" customWidth="1"/>
    <col min="13835" max="13835" width="13.83203125" style="5" customWidth="1"/>
    <col min="13836" max="14079" width="9" style="5"/>
    <col min="14080" max="14080" width="1.5" style="5" customWidth="1"/>
    <col min="14081" max="14081" width="36" style="5" customWidth="1"/>
    <col min="14082" max="14082" width="14.5" style="5" customWidth="1"/>
    <col min="14083" max="14083" width="17.33203125" style="5" customWidth="1"/>
    <col min="14084" max="14084" width="22" style="5" customWidth="1"/>
    <col min="14085" max="14087" width="17.6640625" style="5" customWidth="1"/>
    <col min="14088" max="14088" width="51.83203125" style="5" customWidth="1"/>
    <col min="14089" max="14090" width="12.5" style="5" customWidth="1"/>
    <col min="14091" max="14091" width="13.83203125" style="5" customWidth="1"/>
    <col min="14092" max="14335" width="9" style="5"/>
    <col min="14336" max="14336" width="1.5" style="5" customWidth="1"/>
    <col min="14337" max="14337" width="36" style="5" customWidth="1"/>
    <col min="14338" max="14338" width="14.5" style="5" customWidth="1"/>
    <col min="14339" max="14339" width="17.33203125" style="5" customWidth="1"/>
    <col min="14340" max="14340" width="22" style="5" customWidth="1"/>
    <col min="14341" max="14343" width="17.6640625" style="5" customWidth="1"/>
    <col min="14344" max="14344" width="51.83203125" style="5" customWidth="1"/>
    <col min="14345" max="14346" width="12.5" style="5" customWidth="1"/>
    <col min="14347" max="14347" width="13.83203125" style="5" customWidth="1"/>
    <col min="14348" max="14591" width="9" style="5"/>
    <col min="14592" max="14592" width="1.5" style="5" customWidth="1"/>
    <col min="14593" max="14593" width="36" style="5" customWidth="1"/>
    <col min="14594" max="14594" width="14.5" style="5" customWidth="1"/>
    <col min="14595" max="14595" width="17.33203125" style="5" customWidth="1"/>
    <col min="14596" max="14596" width="22" style="5" customWidth="1"/>
    <col min="14597" max="14599" width="17.6640625" style="5" customWidth="1"/>
    <col min="14600" max="14600" width="51.83203125" style="5" customWidth="1"/>
    <col min="14601" max="14602" width="12.5" style="5" customWidth="1"/>
    <col min="14603" max="14603" width="13.83203125" style="5" customWidth="1"/>
    <col min="14604" max="14847" width="9" style="5"/>
    <col min="14848" max="14848" width="1.5" style="5" customWidth="1"/>
    <col min="14849" max="14849" width="36" style="5" customWidth="1"/>
    <col min="14850" max="14850" width="14.5" style="5" customWidth="1"/>
    <col min="14851" max="14851" width="17.33203125" style="5" customWidth="1"/>
    <col min="14852" max="14852" width="22" style="5" customWidth="1"/>
    <col min="14853" max="14855" width="17.6640625" style="5" customWidth="1"/>
    <col min="14856" max="14856" width="51.83203125" style="5" customWidth="1"/>
    <col min="14857" max="14858" width="12.5" style="5" customWidth="1"/>
    <col min="14859" max="14859" width="13.83203125" style="5" customWidth="1"/>
    <col min="14860" max="15103" width="9" style="5"/>
    <col min="15104" max="15104" width="1.5" style="5" customWidth="1"/>
    <col min="15105" max="15105" width="36" style="5" customWidth="1"/>
    <col min="15106" max="15106" width="14.5" style="5" customWidth="1"/>
    <col min="15107" max="15107" width="17.33203125" style="5" customWidth="1"/>
    <col min="15108" max="15108" width="22" style="5" customWidth="1"/>
    <col min="15109" max="15111" width="17.6640625" style="5" customWidth="1"/>
    <col min="15112" max="15112" width="51.83203125" style="5" customWidth="1"/>
    <col min="15113" max="15114" width="12.5" style="5" customWidth="1"/>
    <col min="15115" max="15115" width="13.83203125" style="5" customWidth="1"/>
    <col min="15116" max="15359" width="9" style="5"/>
    <col min="15360" max="15360" width="1.5" style="5" customWidth="1"/>
    <col min="15361" max="15361" width="36" style="5" customWidth="1"/>
    <col min="15362" max="15362" width="14.5" style="5" customWidth="1"/>
    <col min="15363" max="15363" width="17.33203125" style="5" customWidth="1"/>
    <col min="15364" max="15364" width="22" style="5" customWidth="1"/>
    <col min="15365" max="15367" width="17.6640625" style="5" customWidth="1"/>
    <col min="15368" max="15368" width="51.83203125" style="5" customWidth="1"/>
    <col min="15369" max="15370" width="12.5" style="5" customWidth="1"/>
    <col min="15371" max="15371" width="13.83203125" style="5" customWidth="1"/>
    <col min="15372" max="15615" width="9" style="5"/>
    <col min="15616" max="15616" width="1.5" style="5" customWidth="1"/>
    <col min="15617" max="15617" width="36" style="5" customWidth="1"/>
    <col min="15618" max="15618" width="14.5" style="5" customWidth="1"/>
    <col min="15619" max="15619" width="17.33203125" style="5" customWidth="1"/>
    <col min="15620" max="15620" width="22" style="5" customWidth="1"/>
    <col min="15621" max="15623" width="17.6640625" style="5" customWidth="1"/>
    <col min="15624" max="15624" width="51.83203125" style="5" customWidth="1"/>
    <col min="15625" max="15626" width="12.5" style="5" customWidth="1"/>
    <col min="15627" max="15627" width="13.83203125" style="5" customWidth="1"/>
    <col min="15628" max="15871" width="9" style="5"/>
    <col min="15872" max="15872" width="1.5" style="5" customWidth="1"/>
    <col min="15873" max="15873" width="36" style="5" customWidth="1"/>
    <col min="15874" max="15874" width="14.5" style="5" customWidth="1"/>
    <col min="15875" max="15875" width="17.33203125" style="5" customWidth="1"/>
    <col min="15876" max="15876" width="22" style="5" customWidth="1"/>
    <col min="15877" max="15879" width="17.6640625" style="5" customWidth="1"/>
    <col min="15880" max="15880" width="51.83203125" style="5" customWidth="1"/>
    <col min="15881" max="15882" width="12.5" style="5" customWidth="1"/>
    <col min="15883" max="15883" width="13.83203125" style="5" customWidth="1"/>
    <col min="15884" max="16127" width="9" style="5"/>
    <col min="16128" max="16128" width="1.5" style="5" customWidth="1"/>
    <col min="16129" max="16129" width="36" style="5" customWidth="1"/>
    <col min="16130" max="16130" width="14.5" style="5" customWidth="1"/>
    <col min="16131" max="16131" width="17.33203125" style="5" customWidth="1"/>
    <col min="16132" max="16132" width="22" style="5" customWidth="1"/>
    <col min="16133" max="16135" width="17.6640625" style="5" customWidth="1"/>
    <col min="16136" max="16136" width="51.83203125" style="5" customWidth="1"/>
    <col min="16137" max="16138" width="12.5" style="5" customWidth="1"/>
    <col min="16139" max="16139" width="13.83203125" style="5" customWidth="1"/>
    <col min="16140" max="16384" width="9" style="5"/>
  </cols>
  <sheetData>
    <row r="1" spans="1:20" ht="90" customHeight="1" x14ac:dyDescent="0.2">
      <c r="A1" s="26"/>
      <c r="B1" s="198"/>
      <c r="C1" s="24"/>
      <c r="D1" s="736" t="s">
        <v>104</v>
      </c>
      <c r="E1" s="736"/>
      <c r="F1" s="736"/>
      <c r="G1" s="736"/>
      <c r="H1" s="736"/>
      <c r="I1" s="736"/>
      <c r="J1" s="736"/>
      <c r="K1" s="737"/>
      <c r="L1" s="251"/>
      <c r="M1" s="262"/>
      <c r="N1" s="5"/>
    </row>
    <row r="2" spans="1:20" ht="30" customHeight="1" x14ac:dyDescent="0.2">
      <c r="A2" s="745" t="str">
        <f>'DATOS BÁSICOS DE LA OBRA'!C7</f>
        <v>ADMINISTRADORA BOLIVIANA DE CARRETERAS (A.B.C.)</v>
      </c>
      <c r="B2" s="746"/>
      <c r="C2" s="746"/>
      <c r="D2" s="738"/>
      <c r="E2" s="738"/>
      <c r="F2" s="738"/>
      <c r="G2" s="738"/>
      <c r="H2" s="738"/>
      <c r="I2" s="738"/>
      <c r="J2" s="738"/>
      <c r="K2" s="739"/>
      <c r="L2" s="747" t="str">
        <f>'DATOS BÁSICOS DE LA OBRA'!C21</f>
        <v>EMPRESA ESTRATEGICA BOLIVIANA DE CONSTRUCCION Y CONSERVACION DE INFRAESTRUCTURA CIVIL</v>
      </c>
      <c r="M2" s="748"/>
      <c r="N2" s="5"/>
    </row>
    <row r="3" spans="1:20" ht="30" customHeight="1" x14ac:dyDescent="0.2">
      <c r="A3" s="749">
        <f>'DATOS BÁSICOS DE LA OBRA'!B1</f>
        <v>3</v>
      </c>
      <c r="B3" s="750"/>
      <c r="C3" s="753" t="s">
        <v>68</v>
      </c>
      <c r="D3" s="754"/>
      <c r="E3" s="754"/>
      <c r="F3" s="755"/>
      <c r="G3" s="197" t="str">
        <f>'DATOS BÁSICOS DE LA OBRA'!A3</f>
        <v>PROYECTO</v>
      </c>
      <c r="H3" s="724" t="str">
        <f>'DATOS BÁSICOS DE LA OBRA'!B3</f>
        <v>CONSTRUCCION Y REHABILITACION TRAMO CARRETERO VILLA MONTES - LA VERTIENTE - PALO MARCADO</v>
      </c>
      <c r="I3" s="724"/>
      <c r="J3" s="724"/>
      <c r="K3" s="724"/>
      <c r="L3" s="724"/>
      <c r="M3" s="725"/>
      <c r="N3" s="5"/>
      <c r="O3" s="759" t="s">
        <v>176</v>
      </c>
      <c r="P3" s="759"/>
      <c r="Q3" s="759"/>
      <c r="R3" s="759"/>
      <c r="S3" s="740" t="s">
        <v>133</v>
      </c>
      <c r="T3" s="742"/>
    </row>
    <row r="4" spans="1:20" ht="30" customHeight="1" x14ac:dyDescent="0.2">
      <c r="A4" s="763" t="s">
        <v>0</v>
      </c>
      <c r="B4" s="763" t="str">
        <f>'DATOS BÁSICOS DE LA OBRA'!A2</f>
        <v>PERIODO DE CERTIFICACION</v>
      </c>
      <c r="C4" s="743" t="s">
        <v>386</v>
      </c>
      <c r="D4" s="744"/>
      <c r="E4" s="740" t="s">
        <v>133</v>
      </c>
      <c r="F4" s="742"/>
      <c r="G4" s="757" t="s">
        <v>134</v>
      </c>
      <c r="H4" s="762"/>
      <c r="I4" s="758"/>
      <c r="J4" s="740" t="s">
        <v>70</v>
      </c>
      <c r="K4" s="741"/>
      <c r="L4" s="742"/>
      <c r="M4" s="760" t="s">
        <v>7</v>
      </c>
      <c r="N4" s="5"/>
      <c r="O4" s="756" t="s">
        <v>175</v>
      </c>
      <c r="P4" s="756"/>
      <c r="Q4" s="757" t="s">
        <v>103</v>
      </c>
      <c r="R4" s="758"/>
      <c r="S4" s="751"/>
      <c r="T4" s="752"/>
    </row>
    <row r="5" spans="1:20" ht="30" customHeight="1" x14ac:dyDescent="0.2">
      <c r="A5" s="764"/>
      <c r="B5" s="764"/>
      <c r="C5" s="263" t="s">
        <v>1</v>
      </c>
      <c r="D5" s="263" t="s">
        <v>21</v>
      </c>
      <c r="E5" s="263" t="s">
        <v>1</v>
      </c>
      <c r="F5" s="263" t="s">
        <v>21</v>
      </c>
      <c r="G5" s="231" t="s">
        <v>22</v>
      </c>
      <c r="H5" s="231" t="s">
        <v>1</v>
      </c>
      <c r="I5" s="231" t="s">
        <v>23</v>
      </c>
      <c r="J5" s="231" t="s">
        <v>22</v>
      </c>
      <c r="K5" s="231" t="s">
        <v>1</v>
      </c>
      <c r="L5" s="231" t="s">
        <v>23</v>
      </c>
      <c r="M5" s="761"/>
      <c r="N5" s="5"/>
      <c r="O5" s="263" t="s">
        <v>1</v>
      </c>
      <c r="P5" s="263" t="s">
        <v>21</v>
      </c>
      <c r="Q5" s="263" t="s">
        <v>1</v>
      </c>
      <c r="R5" s="263" t="s">
        <v>21</v>
      </c>
      <c r="S5" s="263" t="s">
        <v>1</v>
      </c>
      <c r="T5" s="263" t="s">
        <v>21</v>
      </c>
    </row>
    <row r="6" spans="1:20" ht="5.0999999999999996" customHeight="1" x14ac:dyDescent="0.2">
      <c r="A6" s="243"/>
      <c r="B6" s="264"/>
      <c r="C6" s="265"/>
      <c r="D6" s="265"/>
      <c r="E6" s="265"/>
      <c r="F6" s="265"/>
      <c r="G6" s="265"/>
      <c r="H6" s="265"/>
      <c r="I6" s="265"/>
      <c r="J6" s="265"/>
      <c r="K6" s="266"/>
      <c r="L6" s="265"/>
      <c r="M6" s="240"/>
      <c r="N6" s="5"/>
      <c r="O6" s="74"/>
      <c r="P6" s="74"/>
      <c r="Q6" s="74"/>
      <c r="R6" s="75"/>
      <c r="S6" s="74"/>
      <c r="T6" s="75"/>
    </row>
    <row r="7" spans="1:20" s="4" customFormat="1" ht="30" customHeight="1" x14ac:dyDescent="0.2">
      <c r="A7" s="269">
        <v>1</v>
      </c>
      <c r="B7" s="208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39"/>
      <c r="O7" s="261"/>
      <c r="P7" s="261"/>
      <c r="Q7" s="261"/>
      <c r="R7" s="261"/>
      <c r="S7" s="261"/>
      <c r="T7" s="261"/>
    </row>
    <row r="8" spans="1:20" s="4" customFormat="1" ht="30" customHeight="1" x14ac:dyDescent="0.2">
      <c r="A8" s="270">
        <f>ROUND(A7+1,0)</f>
        <v>2</v>
      </c>
      <c r="B8" s="210"/>
      <c r="C8" s="261"/>
      <c r="D8" s="291"/>
      <c r="E8" s="261"/>
      <c r="F8" s="261"/>
      <c r="G8" s="261"/>
      <c r="H8" s="261"/>
      <c r="I8" s="261"/>
      <c r="J8" s="261"/>
      <c r="K8" s="261"/>
      <c r="L8" s="261"/>
      <c r="M8" s="240"/>
      <c r="O8" s="261"/>
      <c r="P8" s="261"/>
      <c r="Q8" s="261"/>
      <c r="R8" s="261"/>
      <c r="S8" s="261"/>
      <c r="T8" s="261"/>
    </row>
    <row r="9" spans="1:20" s="4" customFormat="1" ht="30" customHeight="1" x14ac:dyDescent="0.2">
      <c r="A9" s="270">
        <f t="shared" ref="A9:A28" si="0">ROUND(A8+1,0)</f>
        <v>3</v>
      </c>
      <c r="B9" s="208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39"/>
      <c r="O9" s="261"/>
      <c r="P9" s="261"/>
      <c r="Q9" s="261"/>
      <c r="R9" s="261"/>
      <c r="S9" s="261"/>
      <c r="T9" s="261"/>
    </row>
    <row r="10" spans="1:20" s="4" customFormat="1" ht="30" customHeight="1" x14ac:dyDescent="0.2">
      <c r="A10" s="270">
        <f t="shared" si="0"/>
        <v>4</v>
      </c>
      <c r="B10" s="208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39"/>
      <c r="O10" s="261"/>
      <c r="P10" s="261"/>
      <c r="Q10" s="261"/>
      <c r="R10" s="261"/>
      <c r="S10" s="261"/>
      <c r="T10" s="261"/>
    </row>
    <row r="11" spans="1:20" s="4" customFormat="1" ht="30" customHeight="1" x14ac:dyDescent="0.2">
      <c r="A11" s="270">
        <f t="shared" si="0"/>
        <v>5</v>
      </c>
      <c r="B11" s="208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39"/>
      <c r="O11" s="261"/>
      <c r="P11" s="261"/>
      <c r="Q11" s="261"/>
      <c r="R11" s="261"/>
      <c r="S11" s="261"/>
      <c r="T11" s="261"/>
    </row>
    <row r="12" spans="1:20" s="4" customFormat="1" ht="30" customHeight="1" x14ac:dyDescent="0.2">
      <c r="A12" s="270">
        <f t="shared" si="0"/>
        <v>6</v>
      </c>
      <c r="B12" s="21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7"/>
      <c r="O12" s="261"/>
      <c r="P12" s="261"/>
      <c r="Q12" s="261"/>
      <c r="R12" s="261"/>
      <c r="S12" s="261"/>
      <c r="T12" s="261"/>
    </row>
    <row r="13" spans="1:20" s="4" customFormat="1" ht="30" customHeight="1" x14ac:dyDescent="0.2">
      <c r="A13" s="270">
        <f t="shared" si="0"/>
        <v>7</v>
      </c>
      <c r="B13" s="211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7"/>
      <c r="O13" s="261"/>
      <c r="P13" s="261"/>
      <c r="Q13" s="261"/>
      <c r="R13" s="261"/>
      <c r="S13" s="261"/>
      <c r="T13" s="261"/>
    </row>
    <row r="14" spans="1:20" s="4" customFormat="1" ht="30" customHeight="1" x14ac:dyDescent="0.2">
      <c r="A14" s="270">
        <f t="shared" si="0"/>
        <v>8</v>
      </c>
      <c r="B14" s="21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7"/>
      <c r="O14" s="261"/>
      <c r="P14" s="261"/>
      <c r="Q14" s="261"/>
      <c r="R14" s="261"/>
      <c r="S14" s="261"/>
      <c r="T14" s="261"/>
    </row>
    <row r="15" spans="1:20" s="4" customFormat="1" ht="30" customHeight="1" x14ac:dyDescent="0.2">
      <c r="A15" s="270">
        <f t="shared" si="0"/>
        <v>9</v>
      </c>
      <c r="B15" s="21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7"/>
      <c r="O15" s="261"/>
      <c r="P15" s="261"/>
      <c r="Q15" s="261"/>
      <c r="R15" s="261"/>
      <c r="S15" s="261"/>
      <c r="T15" s="261"/>
    </row>
    <row r="16" spans="1:20" s="4" customFormat="1" ht="30" customHeight="1" x14ac:dyDescent="0.2">
      <c r="A16" s="270">
        <f t="shared" si="0"/>
        <v>10</v>
      </c>
      <c r="B16" s="211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7"/>
      <c r="O16" s="261"/>
      <c r="P16" s="261"/>
      <c r="Q16" s="261"/>
      <c r="R16" s="261"/>
      <c r="S16" s="261"/>
      <c r="T16" s="261"/>
    </row>
    <row r="17" spans="1:20" s="4" customFormat="1" ht="30" customHeight="1" x14ac:dyDescent="0.2">
      <c r="A17" s="270">
        <f t="shared" si="0"/>
        <v>11</v>
      </c>
      <c r="B17" s="211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7"/>
      <c r="O17" s="261"/>
      <c r="P17" s="261"/>
      <c r="Q17" s="261"/>
      <c r="R17" s="261"/>
      <c r="S17" s="261"/>
      <c r="T17" s="261"/>
    </row>
    <row r="18" spans="1:20" s="4" customFormat="1" ht="30" customHeight="1" x14ac:dyDescent="0.2">
      <c r="A18" s="270">
        <f t="shared" si="0"/>
        <v>12</v>
      </c>
      <c r="B18" s="21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7"/>
      <c r="O18" s="261"/>
      <c r="P18" s="261"/>
      <c r="Q18" s="261"/>
      <c r="R18" s="261"/>
      <c r="S18" s="261"/>
      <c r="T18" s="261"/>
    </row>
    <row r="19" spans="1:20" s="4" customFormat="1" ht="30" customHeight="1" x14ac:dyDescent="0.2">
      <c r="A19" s="270">
        <f t="shared" si="0"/>
        <v>13</v>
      </c>
      <c r="B19" s="21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7"/>
      <c r="O19" s="261"/>
      <c r="P19" s="261"/>
      <c r="Q19" s="261"/>
      <c r="R19" s="261"/>
      <c r="S19" s="261"/>
      <c r="T19" s="261"/>
    </row>
    <row r="20" spans="1:20" s="4" customFormat="1" ht="30" customHeight="1" x14ac:dyDescent="0.2">
      <c r="A20" s="270">
        <f t="shared" si="0"/>
        <v>14</v>
      </c>
      <c r="B20" s="211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7"/>
      <c r="O20" s="261"/>
      <c r="P20" s="261"/>
      <c r="Q20" s="261"/>
      <c r="R20" s="261"/>
      <c r="S20" s="261"/>
      <c r="T20" s="261"/>
    </row>
    <row r="21" spans="1:20" s="4" customFormat="1" ht="30" customHeight="1" x14ac:dyDescent="0.2">
      <c r="A21" s="270">
        <f t="shared" si="0"/>
        <v>15</v>
      </c>
      <c r="B21" s="21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7"/>
      <c r="O21" s="261"/>
      <c r="P21" s="261"/>
      <c r="Q21" s="261"/>
      <c r="R21" s="261"/>
      <c r="S21" s="261"/>
      <c r="T21" s="261"/>
    </row>
    <row r="22" spans="1:20" s="4" customFormat="1" ht="30" customHeight="1" x14ac:dyDescent="0.2">
      <c r="A22" s="270">
        <f t="shared" si="0"/>
        <v>16</v>
      </c>
      <c r="B22" s="21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7"/>
      <c r="O22" s="261"/>
      <c r="P22" s="261"/>
      <c r="Q22" s="261"/>
      <c r="R22" s="261"/>
      <c r="S22" s="261"/>
      <c r="T22" s="261"/>
    </row>
    <row r="23" spans="1:20" s="4" customFormat="1" ht="30" customHeight="1" x14ac:dyDescent="0.2">
      <c r="A23" s="270">
        <f t="shared" si="0"/>
        <v>17</v>
      </c>
      <c r="B23" s="21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7"/>
      <c r="O23" s="261"/>
      <c r="P23" s="261"/>
      <c r="Q23" s="261"/>
      <c r="R23" s="261"/>
      <c r="S23" s="261"/>
      <c r="T23" s="261"/>
    </row>
    <row r="24" spans="1:20" s="4" customFormat="1" ht="30" customHeight="1" x14ac:dyDescent="0.2">
      <c r="A24" s="270">
        <f t="shared" si="0"/>
        <v>18</v>
      </c>
      <c r="B24" s="21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7"/>
      <c r="O24" s="261"/>
      <c r="P24" s="261"/>
      <c r="Q24" s="261"/>
      <c r="R24" s="261"/>
      <c r="S24" s="261"/>
      <c r="T24" s="261"/>
    </row>
    <row r="25" spans="1:20" s="4" customFormat="1" ht="30" customHeight="1" x14ac:dyDescent="0.2">
      <c r="A25" s="270">
        <f t="shared" si="0"/>
        <v>19</v>
      </c>
      <c r="B25" s="21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7"/>
      <c r="O25" s="261"/>
      <c r="P25" s="261"/>
      <c r="Q25" s="261"/>
      <c r="R25" s="261"/>
      <c r="S25" s="261"/>
      <c r="T25" s="261"/>
    </row>
    <row r="26" spans="1:20" s="4" customFormat="1" ht="30" customHeight="1" x14ac:dyDescent="0.2">
      <c r="A26" s="270">
        <f t="shared" si="0"/>
        <v>20</v>
      </c>
      <c r="B26" s="21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7"/>
      <c r="O26" s="261"/>
      <c r="P26" s="261"/>
      <c r="Q26" s="261"/>
      <c r="R26" s="261"/>
      <c r="S26" s="261"/>
      <c r="T26" s="261"/>
    </row>
    <row r="27" spans="1:20" s="4" customFormat="1" ht="30" customHeight="1" x14ac:dyDescent="0.2">
      <c r="A27" s="270">
        <f t="shared" si="0"/>
        <v>21</v>
      </c>
      <c r="B27" s="21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7"/>
      <c r="O27" s="261"/>
      <c r="P27" s="261"/>
      <c r="Q27" s="261"/>
      <c r="R27" s="261"/>
      <c r="S27" s="261"/>
      <c r="T27" s="261"/>
    </row>
    <row r="28" spans="1:20" s="4" customFormat="1" ht="30" customHeight="1" x14ac:dyDescent="0.2">
      <c r="A28" s="270">
        <f t="shared" si="0"/>
        <v>22</v>
      </c>
      <c r="B28" s="21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7"/>
      <c r="O28" s="261"/>
      <c r="P28" s="261"/>
      <c r="Q28" s="261"/>
      <c r="R28" s="261"/>
      <c r="S28" s="261"/>
      <c r="T28" s="261"/>
    </row>
    <row r="29" spans="1:20" ht="5.0999999999999996" customHeight="1" x14ac:dyDescent="0.2">
      <c r="A29" s="231"/>
      <c r="B29" s="264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8"/>
      <c r="O29" s="261"/>
      <c r="P29" s="261"/>
      <c r="Q29" s="261"/>
      <c r="R29" s="261"/>
      <c r="S29" s="261"/>
      <c r="T29" s="261"/>
    </row>
    <row r="30" spans="1:20" ht="90" customHeight="1" x14ac:dyDescent="0.2">
      <c r="A30" s="152"/>
      <c r="B30" s="153"/>
      <c r="C30" s="24"/>
      <c r="D30" s="25"/>
      <c r="E30" s="26"/>
      <c r="F30" s="24"/>
      <c r="G30" s="24"/>
      <c r="H30" s="24"/>
      <c r="I30" s="153"/>
      <c r="J30" s="25"/>
      <c r="K30" s="26"/>
      <c r="L30" s="24"/>
      <c r="M30" s="25"/>
      <c r="N30" s="5"/>
    </row>
    <row r="31" spans="1:20" s="4" customFormat="1" ht="15" customHeight="1" x14ac:dyDescent="0.2">
      <c r="A31" s="553" t="str">
        <f>'DATOS BÁSICOS DE LA OBRA'!D21</f>
        <v>ING. MAURICIO BEDOYA</v>
      </c>
      <c r="B31" s="554"/>
      <c r="C31" s="554"/>
      <c r="D31" s="555"/>
      <c r="E31" s="553" t="str">
        <f>'DATOS BÁSICOS DE LA OBRA'!D22</f>
        <v>ING. HERLAN RENÉ RAMOS ESTRADA</v>
      </c>
      <c r="F31" s="554"/>
      <c r="G31" s="554"/>
      <c r="H31" s="554"/>
      <c r="I31" s="554"/>
      <c r="J31" s="555"/>
      <c r="K31" s="553" t="str">
        <f>'DATOS BÁSICOS DE LA OBRA'!D23</f>
        <v>ING. FRANZ REYNALDO SALAZAR MARTINEZ</v>
      </c>
      <c r="L31" s="554"/>
      <c r="M31" s="555"/>
    </row>
    <row r="32" spans="1:20" s="4" customFormat="1" ht="15" customHeight="1" x14ac:dyDescent="0.2">
      <c r="A32" s="556" t="str">
        <f>'DATOS BÁSICOS DE LA OBRA'!E21</f>
        <v>SUPERINTENDENTE DE OBRA</v>
      </c>
      <c r="B32" s="557"/>
      <c r="C32" s="557"/>
      <c r="D32" s="558"/>
      <c r="E32" s="556" t="str">
        <f>'DATOS BÁSICOS DE LA OBRA'!E22</f>
        <v>SUPERVISOR DE OBRA</v>
      </c>
      <c r="F32" s="557"/>
      <c r="G32" s="557"/>
      <c r="H32" s="557"/>
      <c r="I32" s="557"/>
      <c r="J32" s="558"/>
      <c r="K32" s="556" t="str">
        <f>'DATOS BÁSICOS DE LA OBRA'!E23</f>
        <v>FISCAL DE OBRA</v>
      </c>
      <c r="L32" s="557"/>
      <c r="M32" s="558"/>
    </row>
    <row r="33" spans="1:13" s="4" customFormat="1" ht="30" customHeight="1" x14ac:dyDescent="0.2">
      <c r="A33" s="543" t="str">
        <f>'DATOS BÁSICOS DE LA OBRA'!C21</f>
        <v>EMPRESA ESTRATEGICA BOLIVIANA DE CONSTRUCCION Y CONSERVACION DE INFRAESTRUCTURA CIVIL</v>
      </c>
      <c r="B33" s="544"/>
      <c r="C33" s="544"/>
      <c r="D33" s="545"/>
      <c r="E33" s="543" t="str">
        <f>'DATOS BÁSICOS DE LA OBRA'!C22</f>
        <v>ADMINISTRADORA BOLIVIANA DE CARRETERAS (A.B.C.); REGIONAL DE TARIJA</v>
      </c>
      <c r="F33" s="544"/>
      <c r="G33" s="544"/>
      <c r="H33" s="544"/>
      <c r="I33" s="544"/>
      <c r="J33" s="545"/>
      <c r="K33" s="543" t="str">
        <f>'DATOS BÁSICOS DE LA OBRA'!C23</f>
        <v>ADMINISTRADORA BOLIVIANA DE CARRETERAS (A.B.C.); REGIONAL DE TARIJA</v>
      </c>
      <c r="L33" s="544"/>
      <c r="M33" s="545"/>
    </row>
    <row r="34" spans="1:13" s="4" customFormat="1" ht="5.0999999999999996" customHeight="1" x14ac:dyDescent="0.2">
      <c r="A34" s="196"/>
      <c r="B34" s="161"/>
      <c r="C34" s="32"/>
      <c r="D34" s="27"/>
      <c r="E34" s="33"/>
      <c r="F34" s="32"/>
      <c r="G34" s="32"/>
      <c r="H34" s="32"/>
      <c r="I34" s="161"/>
      <c r="J34" s="260"/>
      <c r="K34" s="246"/>
      <c r="L34" s="161"/>
      <c r="M34" s="27"/>
    </row>
    <row r="35" spans="1:13" s="4" customFormat="1" ht="1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s="4" customFormat="1" ht="1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s="4" customFormat="1" ht="1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s="4" customFormat="1" ht="1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s="4" customFormat="1" ht="1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s="4" customFormat="1" ht="1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s="4" customFormat="1" ht="1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s="4" customFormat="1" ht="1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s="4" customFormat="1" ht="1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s="4" customFormat="1" ht="1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s="4" customFormat="1" ht="1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s="4" customFormat="1" ht="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s="4" customFormat="1" ht="1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s="4" customFormat="1" ht="1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s="4" customFormat="1" ht="1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s="4" customFormat="1" ht="1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s="4" customFormat="1" ht="1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s="4" customFormat="1" ht="1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s="4" customFormat="1" ht="1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s="4" customFormat="1" ht="1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s="4" customFormat="1" ht="1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s="4" customFormat="1" ht="1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 s="4" customFormat="1" ht="1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1:13" s="4" customFormat="1" ht="1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1:13" s="4" customFormat="1" ht="1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s="4" customFormat="1" ht="1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1:13" s="4" customFormat="1" ht="1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1:13" s="4" customFormat="1" ht="1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1:13" s="4" customFormat="1" ht="1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</row>
    <row r="64" spans="1:13" s="4" customFormat="1" ht="1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s="4" customFormat="1" ht="1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</row>
    <row r="66" spans="1:13" s="4" customFormat="1" ht="1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1:13" s="4" customFormat="1" ht="1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</row>
    <row r="68" spans="1:13" s="4" customFormat="1" ht="1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1:13" s="4" customFormat="1" ht="1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1:13" s="4" customFormat="1" ht="1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</row>
    <row r="71" spans="1:13" s="4" customFormat="1" ht="1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</row>
    <row r="72" spans="1:13" s="4" customFormat="1" ht="1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1:13" s="4" customFormat="1" ht="1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s="4" customFormat="1" ht="1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1:13" s="4" customFormat="1" ht="1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1:13" s="4" customFormat="1" ht="1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</row>
    <row r="77" spans="1:13" s="4" customFormat="1" ht="1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1:13" s="4" customFormat="1" ht="1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1:13" s="4" customFormat="1" ht="1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1:13" s="4" customFormat="1" ht="1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1:13" s="4" customFormat="1" ht="1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1:13" s="4" customFormat="1" ht="1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s="4" customFormat="1" ht="1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1:13" s="4" customFormat="1" ht="1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1:13" s="4" customFormat="1" ht="1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1:13" s="4" customFormat="1" ht="1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s="4" customFormat="1" ht="1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1:13" s="4" customFormat="1" ht="1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1:13" s="4" customFormat="1" ht="1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1:13" s="4" customFormat="1" ht="1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1:13" s="4" customFormat="1" ht="1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s="4" customFormat="1" ht="1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</row>
    <row r="93" spans="1:13" s="4" customFormat="1" ht="1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1:13" s="4" customFormat="1" ht="1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</row>
    <row r="95" spans="1:13" s="4" customFormat="1" ht="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1:13" s="4" customFormat="1" ht="1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1:13" s="4" customFormat="1" ht="1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1:13" s="4" customFormat="1" ht="1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1:13" s="4" customFormat="1" ht="1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1:13" s="4" customFormat="1" ht="1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4" customFormat="1" ht="1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</row>
    <row r="102" spans="1:13" s="4" customFormat="1" ht="1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s="4" customFormat="1" ht="1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s="4" customFormat="1" ht="1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s="4" customFormat="1" ht="1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s="4" customFormat="1" ht="1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s="4" customFormat="1" ht="1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s="4" customFormat="1" ht="1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s="4" customFormat="1" ht="1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4" customFormat="1" ht="1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1:13" s="4" customFormat="1" ht="1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s="4" customFormat="1" ht="1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s="4" customFormat="1" ht="1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s="4" customFormat="1" ht="1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s="4" customFormat="1" ht="1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s="4" customFormat="1" ht="1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s="4" customFormat="1" ht="1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s="4" customFormat="1" ht="1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4" customFormat="1" ht="1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s="4" customFormat="1" ht="1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s="4" customFormat="1" ht="1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s="4" customFormat="1" ht="1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s="4" customFormat="1" ht="1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s="4" customFormat="1" ht="1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s="4" customFormat="1" ht="1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s="4" customFormat="1" ht="1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s="4" customFormat="1" ht="1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4" customFormat="1" ht="1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s="4" customFormat="1" ht="1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s="4" customFormat="1" ht="1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s="4" customFormat="1" ht="1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s="4" customFormat="1" ht="1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s="4" customFormat="1" ht="1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s="4" customFormat="1" ht="1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s="4" customFormat="1" ht="1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s="4" customFormat="1" ht="1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4" customFormat="1" ht="1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s="4" customFormat="1" ht="1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s="4" customFormat="1" ht="1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s="4" customFormat="1" ht="1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s="4" customFormat="1" ht="1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s="4" customFormat="1" ht="1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s="4" customFormat="1" ht="1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s="4" customFormat="1" ht="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s="4" customFormat="1" ht="1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4" customFormat="1" ht="1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s="4" customFormat="1" ht="1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s="4" customFormat="1" ht="1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s="4" customFormat="1" ht="1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s="4" customFormat="1" ht="1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s="4" customFormat="1" ht="1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s="4" customFormat="1" ht="1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s="4" customFormat="1" ht="1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s="4" customFormat="1" ht="1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4" customFormat="1" ht="1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s="4" customFormat="1" ht="1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s="4" customFormat="1" ht="1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s="4" customFormat="1" ht="1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s="4" customFormat="1" ht="1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s="4" customFormat="1" ht="1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s="4" customFormat="1" ht="1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s="4" customFormat="1" ht="1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s="4" customFormat="1" ht="1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s="4" customFormat="1" ht="1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spans="1:13" s="4" customFormat="1" ht="1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spans="1:13" s="4" customFormat="1" ht="1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spans="1:13" s="4" customFormat="1" ht="1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spans="1:13" s="4" customFormat="1" ht="1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spans="1:13" s="4" customFormat="1" ht="1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spans="1:13" s="4" customFormat="1" ht="1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spans="1:13" s="4" customFormat="1" ht="1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</sheetData>
  <mergeCells count="26">
    <mergeCell ref="S3:T4"/>
    <mergeCell ref="A33:D33"/>
    <mergeCell ref="C3:F3"/>
    <mergeCell ref="E4:F4"/>
    <mergeCell ref="O4:P4"/>
    <mergeCell ref="Q4:R4"/>
    <mergeCell ref="O3:R3"/>
    <mergeCell ref="E31:J31"/>
    <mergeCell ref="E32:J32"/>
    <mergeCell ref="M4:M5"/>
    <mergeCell ref="G4:I4"/>
    <mergeCell ref="A4:A5"/>
    <mergeCell ref="B4:B5"/>
    <mergeCell ref="E33:J33"/>
    <mergeCell ref="K33:M33"/>
    <mergeCell ref="D1:K2"/>
    <mergeCell ref="J4:L4"/>
    <mergeCell ref="H3:M3"/>
    <mergeCell ref="C4:D4"/>
    <mergeCell ref="K32:M32"/>
    <mergeCell ref="A2:C2"/>
    <mergeCell ref="L2:M2"/>
    <mergeCell ref="K31:M31"/>
    <mergeCell ref="A3:B3"/>
    <mergeCell ref="A32:D32"/>
    <mergeCell ref="A31:D31"/>
  </mergeCells>
  <conditionalFormatting sqref="G29:L29 C29 O7:T29">
    <cfRule type="expression" dxfId="397" priority="615">
      <formula>C7=0</formula>
    </cfRule>
  </conditionalFormatting>
  <conditionalFormatting sqref="G6:I9 H7:I24">
    <cfRule type="expression" dxfId="396" priority="547">
      <formula>G6=0</formula>
    </cfRule>
  </conditionalFormatting>
  <conditionalFormatting sqref="C15">
    <cfRule type="expression" dxfId="395" priority="503">
      <formula>C15=0</formula>
    </cfRule>
  </conditionalFormatting>
  <conditionalFormatting sqref="G16:I16 I16:I24">
    <cfRule type="expression" dxfId="394" priority="520">
      <formula>G16=0</formula>
    </cfRule>
  </conditionalFormatting>
  <conditionalFormatting sqref="C12">
    <cfRule type="expression" dxfId="393" priority="510">
      <formula>C12=0</formula>
    </cfRule>
  </conditionalFormatting>
  <conditionalFormatting sqref="C6:C16">
    <cfRule type="expression" dxfId="392" priority="519">
      <formula>C6=0</formula>
    </cfRule>
  </conditionalFormatting>
  <conditionalFormatting sqref="C14">
    <cfRule type="expression" dxfId="391" priority="505">
      <formula>C14=0</formula>
    </cfRule>
  </conditionalFormatting>
  <conditionalFormatting sqref="C6:C16">
    <cfRule type="expression" dxfId="390" priority="516">
      <formula>C6=0</formula>
    </cfRule>
  </conditionalFormatting>
  <conditionalFormatting sqref="C6:C16">
    <cfRule type="expression" dxfId="389" priority="514">
      <formula>C6=0</formula>
    </cfRule>
  </conditionalFormatting>
  <conditionalFormatting sqref="C11">
    <cfRule type="expression" dxfId="388" priority="512">
      <formula>C11=0</formula>
    </cfRule>
  </conditionalFormatting>
  <conditionalFormatting sqref="C13">
    <cfRule type="expression" dxfId="387" priority="507">
      <formula>C13=0</formula>
    </cfRule>
  </conditionalFormatting>
  <conditionalFormatting sqref="G17:I17">
    <cfRule type="expression" dxfId="386" priority="450">
      <formula>G17=0</formula>
    </cfRule>
  </conditionalFormatting>
  <conditionalFormatting sqref="C17">
    <cfRule type="expression" dxfId="385" priority="449">
      <formula>C17=0</formula>
    </cfRule>
  </conditionalFormatting>
  <conditionalFormatting sqref="C17">
    <cfRule type="expression" dxfId="384" priority="448">
      <formula>C17=0</formula>
    </cfRule>
  </conditionalFormatting>
  <conditionalFormatting sqref="C17">
    <cfRule type="expression" dxfId="383" priority="447">
      <formula>C17=0</formula>
    </cfRule>
  </conditionalFormatting>
  <conditionalFormatting sqref="G18:I18">
    <cfRule type="expression" dxfId="382" priority="422">
      <formula>G18=0</formula>
    </cfRule>
  </conditionalFormatting>
  <conditionalFormatting sqref="C7:C18">
    <cfRule type="expression" dxfId="381" priority="421">
      <formula>C7=0</formula>
    </cfRule>
  </conditionalFormatting>
  <conditionalFormatting sqref="C7:C18">
    <cfRule type="expression" dxfId="380" priority="420">
      <formula>C7=0</formula>
    </cfRule>
  </conditionalFormatting>
  <conditionalFormatting sqref="C7:C18">
    <cfRule type="expression" dxfId="379" priority="419">
      <formula>C7=0</formula>
    </cfRule>
  </conditionalFormatting>
  <conditionalFormatting sqref="J6:L6">
    <cfRule type="expression" dxfId="378" priority="411">
      <formula>J6=0</formula>
    </cfRule>
  </conditionalFormatting>
  <conditionalFormatting sqref="J7:J28 L7:L28">
    <cfRule type="expression" dxfId="377" priority="410">
      <formula>J7=0</formula>
    </cfRule>
  </conditionalFormatting>
  <conditionalFormatting sqref="J7:J28 L7:L28">
    <cfRule type="expression" dxfId="376" priority="407">
      <formula>J7=0</formula>
    </cfRule>
  </conditionalFormatting>
  <conditionalFormatting sqref="L16 J16">
    <cfRule type="expression" dxfId="375" priority="404">
      <formula>J16=0</formula>
    </cfRule>
  </conditionalFormatting>
  <conditionalFormatting sqref="L16 J16">
    <cfRule type="expression" dxfId="374" priority="401">
      <formula>J16=0</formula>
    </cfRule>
  </conditionalFormatting>
  <conditionalFormatting sqref="J7:J28 L7:L28">
    <cfRule type="expression" dxfId="373" priority="392">
      <formula>J7=0</formula>
    </cfRule>
  </conditionalFormatting>
  <conditionalFormatting sqref="J7:J28 L7:L28">
    <cfRule type="expression" dxfId="372" priority="389">
      <formula>J7=0</formula>
    </cfRule>
  </conditionalFormatting>
  <conditionalFormatting sqref="G19:I19">
    <cfRule type="expression" dxfId="371" priority="386">
      <formula>G19=0</formula>
    </cfRule>
  </conditionalFormatting>
  <conditionalFormatting sqref="C19">
    <cfRule type="expression" dxfId="370" priority="385">
      <formula>C19=0</formula>
    </cfRule>
  </conditionalFormatting>
  <conditionalFormatting sqref="C19">
    <cfRule type="expression" dxfId="369" priority="384">
      <formula>C19=0</formula>
    </cfRule>
  </conditionalFormatting>
  <conditionalFormatting sqref="C19">
    <cfRule type="expression" dxfId="368" priority="383">
      <formula>C19=0</formula>
    </cfRule>
  </conditionalFormatting>
  <conditionalFormatting sqref="G20:I20 H16:H20">
    <cfRule type="expression" dxfId="367" priority="373">
      <formula>G16=0</formula>
    </cfRule>
  </conditionalFormatting>
  <conditionalFormatting sqref="C20">
    <cfRule type="expression" dxfId="366" priority="372">
      <formula>C20=0</formula>
    </cfRule>
  </conditionalFormatting>
  <conditionalFormatting sqref="C20">
    <cfRule type="expression" dxfId="365" priority="371">
      <formula>C20=0</formula>
    </cfRule>
  </conditionalFormatting>
  <conditionalFormatting sqref="C20">
    <cfRule type="expression" dxfId="364" priority="370">
      <formula>C20=0</formula>
    </cfRule>
  </conditionalFormatting>
  <conditionalFormatting sqref="J20">
    <cfRule type="expression" dxfId="363" priority="366">
      <formula>J20=0</formula>
    </cfRule>
  </conditionalFormatting>
  <conditionalFormatting sqref="J7:J28 L7:L28">
    <cfRule type="expression" dxfId="362" priority="345">
      <formula>J7=0</formula>
    </cfRule>
  </conditionalFormatting>
  <conditionalFormatting sqref="J20">
    <cfRule type="expression" dxfId="361" priority="363">
      <formula>J20=0</formula>
    </cfRule>
  </conditionalFormatting>
  <conditionalFormatting sqref="J7:J28 L7:L28">
    <cfRule type="expression" dxfId="360" priority="342">
      <formula>J7=0</formula>
    </cfRule>
  </conditionalFormatting>
  <conditionalFormatting sqref="L7:L28">
    <cfRule type="expression" dxfId="359" priority="360">
      <formula>L7=0</formula>
    </cfRule>
  </conditionalFormatting>
  <conditionalFormatting sqref="L7:L28">
    <cfRule type="expression" dxfId="358" priority="359">
      <formula>L7=0</formula>
    </cfRule>
  </conditionalFormatting>
  <conditionalFormatting sqref="L7:L28">
    <cfRule type="expression" dxfId="357" priority="358">
      <formula>L7=0</formula>
    </cfRule>
  </conditionalFormatting>
  <conditionalFormatting sqref="L7:L28">
    <cfRule type="expression" dxfId="356" priority="355">
      <formula>L7=0</formula>
    </cfRule>
  </conditionalFormatting>
  <conditionalFormatting sqref="L7:L28">
    <cfRule type="expression" dxfId="355" priority="352">
      <formula>L7=0</formula>
    </cfRule>
  </conditionalFormatting>
  <conditionalFormatting sqref="L7:L28">
    <cfRule type="expression" dxfId="354" priority="351">
      <formula>L7=0</formula>
    </cfRule>
  </conditionalFormatting>
  <conditionalFormatting sqref="L7:L28">
    <cfRule type="expression" dxfId="353" priority="348">
      <formula>L7=0</formula>
    </cfRule>
  </conditionalFormatting>
  <conditionalFormatting sqref="D29:F29">
    <cfRule type="expression" dxfId="352" priority="339">
      <formula>D29=0</formula>
    </cfRule>
  </conditionalFormatting>
  <conditionalFormatting sqref="D15">
    <cfRule type="expression" dxfId="351" priority="331">
      <formula>D15=0</formula>
    </cfRule>
  </conditionalFormatting>
  <conditionalFormatting sqref="D12">
    <cfRule type="expression" dxfId="350" priority="334">
      <formula>D12=0</formula>
    </cfRule>
  </conditionalFormatting>
  <conditionalFormatting sqref="D6:D16">
    <cfRule type="expression" dxfId="349" priority="338">
      <formula>D6=0</formula>
    </cfRule>
  </conditionalFormatting>
  <conditionalFormatting sqref="D14">
    <cfRule type="expression" dxfId="348" priority="332">
      <formula>D14=0</formula>
    </cfRule>
  </conditionalFormatting>
  <conditionalFormatting sqref="D6:D16">
    <cfRule type="expression" dxfId="347" priority="337">
      <formula>D6=0</formula>
    </cfRule>
  </conditionalFormatting>
  <conditionalFormatting sqref="D6:D16">
    <cfRule type="expression" dxfId="346" priority="336">
      <formula>D6=0</formula>
    </cfRule>
  </conditionalFormatting>
  <conditionalFormatting sqref="D11">
    <cfRule type="expression" dxfId="345" priority="335">
      <formula>D11=0</formula>
    </cfRule>
  </conditionalFormatting>
  <conditionalFormatting sqref="D13">
    <cfRule type="expression" dxfId="344" priority="333">
      <formula>D13=0</formula>
    </cfRule>
  </conditionalFormatting>
  <conditionalFormatting sqref="E15:F15">
    <cfRule type="expression" dxfId="343" priority="323">
      <formula>E15=0</formula>
    </cfRule>
  </conditionalFormatting>
  <conditionalFormatting sqref="E12:F12">
    <cfRule type="expression" dxfId="342" priority="326">
      <formula>E12=0</formula>
    </cfRule>
  </conditionalFormatting>
  <conditionalFormatting sqref="E6:F16">
    <cfRule type="expression" dxfId="341" priority="330">
      <formula>E6=0</formula>
    </cfRule>
  </conditionalFormatting>
  <conditionalFormatting sqref="E14:F14">
    <cfRule type="expression" dxfId="340" priority="324">
      <formula>E14=0</formula>
    </cfRule>
  </conditionalFormatting>
  <conditionalFormatting sqref="E6:F16">
    <cfRule type="expression" dxfId="339" priority="329">
      <formula>E6=0</formula>
    </cfRule>
  </conditionalFormatting>
  <conditionalFormatting sqref="E6:F16">
    <cfRule type="expression" dxfId="338" priority="328">
      <formula>E6=0</formula>
    </cfRule>
  </conditionalFormatting>
  <conditionalFormatting sqref="E11:F11">
    <cfRule type="expression" dxfId="337" priority="327">
      <formula>E11=0</formula>
    </cfRule>
  </conditionalFormatting>
  <conditionalFormatting sqref="E13:F13">
    <cfRule type="expression" dxfId="336" priority="325">
      <formula>E13=0</formula>
    </cfRule>
  </conditionalFormatting>
  <conditionalFormatting sqref="D17">
    <cfRule type="expression" dxfId="335" priority="322">
      <formula>D17=0</formula>
    </cfRule>
  </conditionalFormatting>
  <conditionalFormatting sqref="D17">
    <cfRule type="expression" dxfId="334" priority="321">
      <formula>D17=0</formula>
    </cfRule>
  </conditionalFormatting>
  <conditionalFormatting sqref="D17">
    <cfRule type="expression" dxfId="333" priority="320">
      <formula>D17=0</formula>
    </cfRule>
  </conditionalFormatting>
  <conditionalFormatting sqref="E17:F17">
    <cfRule type="expression" dxfId="332" priority="319">
      <formula>E17=0</formula>
    </cfRule>
  </conditionalFormatting>
  <conditionalFormatting sqref="E17:F17">
    <cfRule type="expression" dxfId="331" priority="318">
      <formula>E17=0</formula>
    </cfRule>
  </conditionalFormatting>
  <conditionalFormatting sqref="E17:F17">
    <cfRule type="expression" dxfId="330" priority="317">
      <formula>E17=0</formula>
    </cfRule>
  </conditionalFormatting>
  <conditionalFormatting sqref="D7:D18">
    <cfRule type="expression" dxfId="329" priority="316">
      <formula>D7=0</formula>
    </cfRule>
  </conditionalFormatting>
  <conditionalFormatting sqref="D7:D18">
    <cfRule type="expression" dxfId="328" priority="315">
      <formula>D7=0</formula>
    </cfRule>
  </conditionalFormatting>
  <conditionalFormatting sqref="D7:D18">
    <cfRule type="expression" dxfId="327" priority="314">
      <formula>D7=0</formula>
    </cfRule>
  </conditionalFormatting>
  <conditionalFormatting sqref="E7:F18">
    <cfRule type="expression" dxfId="326" priority="313">
      <formula>E7=0</formula>
    </cfRule>
  </conditionalFormatting>
  <conditionalFormatting sqref="E7:F18">
    <cfRule type="expression" dxfId="325" priority="312">
      <formula>E7=0</formula>
    </cfRule>
  </conditionalFormatting>
  <conditionalFormatting sqref="E7:F18">
    <cfRule type="expression" dxfId="324" priority="311">
      <formula>E7=0</formula>
    </cfRule>
  </conditionalFormatting>
  <conditionalFormatting sqref="D19">
    <cfRule type="expression" dxfId="323" priority="310">
      <formula>D19=0</formula>
    </cfRule>
  </conditionalFormatting>
  <conditionalFormatting sqref="D19">
    <cfRule type="expression" dxfId="322" priority="309">
      <formula>D19=0</formula>
    </cfRule>
  </conditionalFormatting>
  <conditionalFormatting sqref="D19">
    <cfRule type="expression" dxfId="321" priority="308">
      <formula>D19=0</formula>
    </cfRule>
  </conditionalFormatting>
  <conditionalFormatting sqref="E19:F19">
    <cfRule type="expression" dxfId="320" priority="307">
      <formula>E19=0</formula>
    </cfRule>
  </conditionalFormatting>
  <conditionalFormatting sqref="E19:F19">
    <cfRule type="expression" dxfId="319" priority="306">
      <formula>E19=0</formula>
    </cfRule>
  </conditionalFormatting>
  <conditionalFormatting sqref="E19:F19">
    <cfRule type="expression" dxfId="318" priority="305">
      <formula>E19=0</formula>
    </cfRule>
  </conditionalFormatting>
  <conditionalFormatting sqref="D20">
    <cfRule type="expression" dxfId="317" priority="304">
      <formula>D20=0</formula>
    </cfRule>
  </conditionalFormatting>
  <conditionalFormatting sqref="D20">
    <cfRule type="expression" dxfId="316" priority="303">
      <formula>D20=0</formula>
    </cfRule>
  </conditionalFormatting>
  <conditionalFormatting sqref="D20">
    <cfRule type="expression" dxfId="315" priority="302">
      <formula>D20=0</formula>
    </cfRule>
  </conditionalFormatting>
  <conditionalFormatting sqref="E20:F20">
    <cfRule type="expression" dxfId="314" priority="301">
      <formula>E20=0</formula>
    </cfRule>
  </conditionalFormatting>
  <conditionalFormatting sqref="E20:F20">
    <cfRule type="expression" dxfId="313" priority="300">
      <formula>E20=0</formula>
    </cfRule>
  </conditionalFormatting>
  <conditionalFormatting sqref="E20:F20">
    <cfRule type="expression" dxfId="312" priority="299">
      <formula>E20=0</formula>
    </cfRule>
  </conditionalFormatting>
  <conditionalFormatting sqref="G10:I15 I15:I24">
    <cfRule type="expression" dxfId="311" priority="296">
      <formula>G10=0</formula>
    </cfRule>
  </conditionalFormatting>
  <conditionalFormatting sqref="H10:H15">
    <cfRule type="expression" dxfId="310" priority="295">
      <formula>H10=0</formula>
    </cfRule>
  </conditionalFormatting>
  <conditionalFormatting sqref="G21:I21">
    <cfRule type="expression" dxfId="309" priority="294">
      <formula>G21=0</formula>
    </cfRule>
  </conditionalFormatting>
  <conditionalFormatting sqref="C21">
    <cfRule type="expression" dxfId="308" priority="293">
      <formula>C21=0</formula>
    </cfRule>
  </conditionalFormatting>
  <conditionalFormatting sqref="C21">
    <cfRule type="expression" dxfId="307" priority="292">
      <formula>C21=0</formula>
    </cfRule>
  </conditionalFormatting>
  <conditionalFormatting sqref="C21">
    <cfRule type="expression" dxfId="306" priority="291">
      <formula>C21=0</formula>
    </cfRule>
  </conditionalFormatting>
  <conditionalFormatting sqref="J21">
    <cfRule type="expression" dxfId="305" priority="290">
      <formula>J21=0</formula>
    </cfRule>
  </conditionalFormatting>
  <conditionalFormatting sqref="J21">
    <cfRule type="expression" dxfId="304" priority="269">
      <formula>J21=0</formula>
    </cfRule>
  </conditionalFormatting>
  <conditionalFormatting sqref="J21">
    <cfRule type="expression" dxfId="303" priority="287">
      <formula>J21=0</formula>
    </cfRule>
  </conditionalFormatting>
  <conditionalFormatting sqref="J21">
    <cfRule type="expression" dxfId="302" priority="266">
      <formula>J21=0</formula>
    </cfRule>
  </conditionalFormatting>
  <conditionalFormatting sqref="L19:L21">
    <cfRule type="expression" dxfId="301" priority="251">
      <formula>L19=0</formula>
    </cfRule>
  </conditionalFormatting>
  <conditionalFormatting sqref="L19:L21">
    <cfRule type="expression" dxfId="300" priority="250">
      <formula>L19=0</formula>
    </cfRule>
  </conditionalFormatting>
  <conditionalFormatting sqref="D21">
    <cfRule type="expression" dxfId="299" priority="261">
      <formula>D21=0</formula>
    </cfRule>
  </conditionalFormatting>
  <conditionalFormatting sqref="E21:F21">
    <cfRule type="expression" dxfId="298" priority="260">
      <formula>E21=0</formula>
    </cfRule>
  </conditionalFormatting>
  <conditionalFormatting sqref="E21:F21">
    <cfRule type="expression" dxfId="297" priority="258">
      <formula>E21=0</formula>
    </cfRule>
  </conditionalFormatting>
  <conditionalFormatting sqref="L19:L21">
    <cfRule type="expression" dxfId="296" priority="257">
      <formula>L19=0</formula>
    </cfRule>
  </conditionalFormatting>
  <conditionalFormatting sqref="D21">
    <cfRule type="expression" dxfId="295" priority="263">
      <formula>D21=0</formula>
    </cfRule>
  </conditionalFormatting>
  <conditionalFormatting sqref="D21">
    <cfRule type="expression" dxfId="294" priority="262">
      <formula>D21=0</formula>
    </cfRule>
  </conditionalFormatting>
  <conditionalFormatting sqref="L19:L21">
    <cfRule type="expression" dxfId="293" priority="254">
      <formula>L19=0</formula>
    </cfRule>
  </conditionalFormatting>
  <conditionalFormatting sqref="L19:L21">
    <cfRule type="expression" dxfId="292" priority="253">
      <formula>L19=0</formula>
    </cfRule>
  </conditionalFormatting>
  <conditionalFormatting sqref="E21:F21">
    <cfRule type="expression" dxfId="291" priority="259">
      <formula>E21=0</formula>
    </cfRule>
  </conditionalFormatting>
  <conditionalFormatting sqref="L19:L21">
    <cfRule type="expression" dxfId="290" priority="248">
      <formula>L19=0</formula>
    </cfRule>
  </conditionalFormatting>
  <conditionalFormatting sqref="L19:L21">
    <cfRule type="expression" dxfId="289" priority="247">
      <formula>L19=0</formula>
    </cfRule>
  </conditionalFormatting>
  <conditionalFormatting sqref="L19:L21">
    <cfRule type="expression" dxfId="288" priority="245">
      <formula>L19=0</formula>
    </cfRule>
  </conditionalFormatting>
  <conditionalFormatting sqref="L19:L21">
    <cfRule type="expression" dxfId="287" priority="256">
      <formula>L19=0</formula>
    </cfRule>
  </conditionalFormatting>
  <conditionalFormatting sqref="L19:L21">
    <cfRule type="expression" dxfId="286" priority="255">
      <formula>L19=0</formula>
    </cfRule>
  </conditionalFormatting>
  <conditionalFormatting sqref="L19:L21">
    <cfRule type="expression" dxfId="285" priority="252">
      <formula>L19=0</formula>
    </cfRule>
  </conditionalFormatting>
  <conditionalFormatting sqref="L19:L21">
    <cfRule type="expression" dxfId="284" priority="249">
      <formula>L19=0</formula>
    </cfRule>
  </conditionalFormatting>
  <conditionalFormatting sqref="L19:L21">
    <cfRule type="expression" dxfId="283" priority="246">
      <formula>L19=0</formula>
    </cfRule>
  </conditionalFormatting>
  <conditionalFormatting sqref="J22">
    <cfRule type="expression" dxfId="282" priority="222">
      <formula>J22=0</formula>
    </cfRule>
  </conditionalFormatting>
  <conditionalFormatting sqref="G22:I22">
    <cfRule type="expression" dxfId="281" priority="240">
      <formula>G22=0</formula>
    </cfRule>
  </conditionalFormatting>
  <conditionalFormatting sqref="C22">
    <cfRule type="expression" dxfId="280" priority="239">
      <formula>C22=0</formula>
    </cfRule>
  </conditionalFormatting>
  <conditionalFormatting sqref="C22">
    <cfRule type="expression" dxfId="279" priority="238">
      <formula>C22=0</formula>
    </cfRule>
  </conditionalFormatting>
  <conditionalFormatting sqref="C22">
    <cfRule type="expression" dxfId="278" priority="237">
      <formula>C22=0</formula>
    </cfRule>
  </conditionalFormatting>
  <conditionalFormatting sqref="J22">
    <cfRule type="expression" dxfId="277" priority="236">
      <formula>J22=0</formula>
    </cfRule>
  </conditionalFormatting>
  <conditionalFormatting sqref="D22">
    <cfRule type="expression" dxfId="276" priority="215">
      <formula>D22=0</formula>
    </cfRule>
  </conditionalFormatting>
  <conditionalFormatting sqref="D22">
    <cfRule type="expression" dxfId="275" priority="214">
      <formula>D22=0</formula>
    </cfRule>
  </conditionalFormatting>
  <conditionalFormatting sqref="J22">
    <cfRule type="expression" dxfId="274" priority="233">
      <formula>J22=0</formula>
    </cfRule>
  </conditionalFormatting>
  <conditionalFormatting sqref="E22:F22">
    <cfRule type="expression" dxfId="273" priority="212">
      <formula>E22=0</formula>
    </cfRule>
  </conditionalFormatting>
  <conditionalFormatting sqref="E22:F22">
    <cfRule type="expression" dxfId="272" priority="211">
      <formula>E22=0</formula>
    </cfRule>
  </conditionalFormatting>
  <conditionalFormatting sqref="L22">
    <cfRule type="expression" dxfId="271" priority="204">
      <formula>L22=0</formula>
    </cfRule>
  </conditionalFormatting>
  <conditionalFormatting sqref="L22">
    <cfRule type="expression" dxfId="270" priority="203">
      <formula>L22=0</formula>
    </cfRule>
  </conditionalFormatting>
  <conditionalFormatting sqref="L22">
    <cfRule type="expression" dxfId="269" priority="210">
      <formula>L22=0</formula>
    </cfRule>
  </conditionalFormatting>
  <conditionalFormatting sqref="L22">
    <cfRule type="expression" dxfId="268" priority="209">
      <formula>L22=0</formula>
    </cfRule>
  </conditionalFormatting>
  <conditionalFormatting sqref="J22">
    <cfRule type="expression" dxfId="267" priority="219">
      <formula>J22=0</formula>
    </cfRule>
  </conditionalFormatting>
  <conditionalFormatting sqref="L22">
    <cfRule type="expression" dxfId="266" priority="208">
      <formula>L22=0</formula>
    </cfRule>
  </conditionalFormatting>
  <conditionalFormatting sqref="L22">
    <cfRule type="expression" dxfId="265" priority="207">
      <formula>L22=0</formula>
    </cfRule>
  </conditionalFormatting>
  <conditionalFormatting sqref="D22">
    <cfRule type="expression" dxfId="264" priority="216">
      <formula>D22=0</formula>
    </cfRule>
  </conditionalFormatting>
  <conditionalFormatting sqref="L22">
    <cfRule type="expression" dxfId="263" priority="206">
      <formula>L22=0</formula>
    </cfRule>
  </conditionalFormatting>
  <conditionalFormatting sqref="L22">
    <cfRule type="expression" dxfId="262" priority="205">
      <formula>L22=0</formula>
    </cfRule>
  </conditionalFormatting>
  <conditionalFormatting sqref="L22">
    <cfRule type="expression" dxfId="261" priority="201">
      <formula>L22=0</formula>
    </cfRule>
  </conditionalFormatting>
  <conditionalFormatting sqref="L22">
    <cfRule type="expression" dxfId="260" priority="200">
      <formula>L22=0</formula>
    </cfRule>
  </conditionalFormatting>
  <conditionalFormatting sqref="L22">
    <cfRule type="expression" dxfId="259" priority="198">
      <formula>L22=0</formula>
    </cfRule>
  </conditionalFormatting>
  <conditionalFormatting sqref="G23 I23">
    <cfRule type="expression" dxfId="258" priority="197">
      <formula>G23=0</formula>
    </cfRule>
  </conditionalFormatting>
  <conditionalFormatting sqref="E22:F22">
    <cfRule type="expression" dxfId="257" priority="213">
      <formula>E22=0</formula>
    </cfRule>
  </conditionalFormatting>
  <conditionalFormatting sqref="L22">
    <cfRule type="expression" dxfId="256" priority="202">
      <formula>L22=0</formula>
    </cfRule>
  </conditionalFormatting>
  <conditionalFormatting sqref="L22">
    <cfRule type="expression" dxfId="255" priority="199">
      <formula>L22=0</formula>
    </cfRule>
  </conditionalFormatting>
  <conditionalFormatting sqref="C23">
    <cfRule type="expression" dxfId="254" priority="196">
      <formula>C23=0</formula>
    </cfRule>
  </conditionalFormatting>
  <conditionalFormatting sqref="C23">
    <cfRule type="expression" dxfId="253" priority="195">
      <formula>C23=0</formula>
    </cfRule>
  </conditionalFormatting>
  <conditionalFormatting sqref="C23">
    <cfRule type="expression" dxfId="252" priority="194">
      <formula>C23=0</formula>
    </cfRule>
  </conditionalFormatting>
  <conditionalFormatting sqref="J23">
    <cfRule type="expression" dxfId="251" priority="193">
      <formula>J23=0</formula>
    </cfRule>
  </conditionalFormatting>
  <conditionalFormatting sqref="J23">
    <cfRule type="expression" dxfId="250" priority="190">
      <formula>J23=0</formula>
    </cfRule>
  </conditionalFormatting>
  <conditionalFormatting sqref="J23">
    <cfRule type="expression" dxfId="249" priority="179">
      <formula>J23=0</formula>
    </cfRule>
  </conditionalFormatting>
  <conditionalFormatting sqref="J23">
    <cfRule type="expression" dxfId="248" priority="176">
      <formula>J23=0</formula>
    </cfRule>
  </conditionalFormatting>
  <conditionalFormatting sqref="D23">
    <cfRule type="expression" dxfId="247" priority="173">
      <formula>D23=0</formula>
    </cfRule>
  </conditionalFormatting>
  <conditionalFormatting sqref="D23">
    <cfRule type="expression" dxfId="246" priority="172">
      <formula>D23=0</formula>
    </cfRule>
  </conditionalFormatting>
  <conditionalFormatting sqref="E23:F23">
    <cfRule type="expression" dxfId="245" priority="169">
      <formula>E23=0</formula>
    </cfRule>
  </conditionalFormatting>
  <conditionalFormatting sqref="D23">
    <cfRule type="expression" dxfId="244" priority="171">
      <formula>D23=0</formula>
    </cfRule>
  </conditionalFormatting>
  <conditionalFormatting sqref="E23:F23">
    <cfRule type="expression" dxfId="243" priority="170">
      <formula>E23=0</formula>
    </cfRule>
  </conditionalFormatting>
  <conditionalFormatting sqref="E23:F23">
    <cfRule type="expression" dxfId="242" priority="168">
      <formula>E23=0</formula>
    </cfRule>
  </conditionalFormatting>
  <conditionalFormatting sqref="L23">
    <cfRule type="expression" dxfId="241" priority="167">
      <formula>L23=0</formula>
    </cfRule>
  </conditionalFormatting>
  <conditionalFormatting sqref="L23">
    <cfRule type="expression" dxfId="240" priority="166">
      <formula>L23=0</formula>
    </cfRule>
  </conditionalFormatting>
  <conditionalFormatting sqref="L23">
    <cfRule type="expression" dxfId="239" priority="165">
      <formula>L23=0</formula>
    </cfRule>
  </conditionalFormatting>
  <conditionalFormatting sqref="L23">
    <cfRule type="expression" dxfId="238" priority="164">
      <formula>L23=0</formula>
    </cfRule>
  </conditionalFormatting>
  <conditionalFormatting sqref="L23">
    <cfRule type="expression" dxfId="237" priority="163">
      <formula>L23=0</formula>
    </cfRule>
  </conditionalFormatting>
  <conditionalFormatting sqref="L23">
    <cfRule type="expression" dxfId="236" priority="162">
      <formula>L23=0</formula>
    </cfRule>
  </conditionalFormatting>
  <conditionalFormatting sqref="L23">
    <cfRule type="expression" dxfId="235" priority="161">
      <formula>L23=0</formula>
    </cfRule>
  </conditionalFormatting>
  <conditionalFormatting sqref="L23">
    <cfRule type="expression" dxfId="234" priority="160">
      <formula>L23=0</formula>
    </cfRule>
  </conditionalFormatting>
  <conditionalFormatting sqref="L23">
    <cfRule type="expression" dxfId="233" priority="159">
      <formula>L23=0</formula>
    </cfRule>
  </conditionalFormatting>
  <conditionalFormatting sqref="L23">
    <cfRule type="expression" dxfId="232" priority="158">
      <formula>L23=0</formula>
    </cfRule>
  </conditionalFormatting>
  <conditionalFormatting sqref="L23">
    <cfRule type="expression" dxfId="231" priority="157">
      <formula>L23=0</formula>
    </cfRule>
  </conditionalFormatting>
  <conditionalFormatting sqref="L23">
    <cfRule type="expression" dxfId="230" priority="156">
      <formula>L23=0</formula>
    </cfRule>
  </conditionalFormatting>
  <conditionalFormatting sqref="L23">
    <cfRule type="expression" dxfId="229" priority="155">
      <formula>L23=0</formula>
    </cfRule>
  </conditionalFormatting>
  <conditionalFormatting sqref="H23">
    <cfRule type="expression" dxfId="228" priority="137">
      <formula>H23=0</formula>
    </cfRule>
  </conditionalFormatting>
  <conditionalFormatting sqref="G24 I24">
    <cfRule type="expression" dxfId="227" priority="100">
      <formula>G24=0</formula>
    </cfRule>
  </conditionalFormatting>
  <conditionalFormatting sqref="C24">
    <cfRule type="expression" dxfId="226" priority="99">
      <formula>C24=0</formula>
    </cfRule>
  </conditionalFormatting>
  <conditionalFormatting sqref="C24">
    <cfRule type="expression" dxfId="225" priority="98">
      <formula>C24=0</formula>
    </cfRule>
  </conditionalFormatting>
  <conditionalFormatting sqref="C24">
    <cfRule type="expression" dxfId="224" priority="97">
      <formula>C24=0</formula>
    </cfRule>
  </conditionalFormatting>
  <conditionalFormatting sqref="J24">
    <cfRule type="expression" dxfId="223" priority="96">
      <formula>J24=0</formula>
    </cfRule>
  </conditionalFormatting>
  <conditionalFormatting sqref="J24">
    <cfRule type="expression" dxfId="222" priority="95">
      <formula>J24=0</formula>
    </cfRule>
  </conditionalFormatting>
  <conditionalFormatting sqref="J24">
    <cfRule type="expression" dxfId="221" priority="94">
      <formula>J24=0</formula>
    </cfRule>
  </conditionalFormatting>
  <conditionalFormatting sqref="J24">
    <cfRule type="expression" dxfId="220" priority="93">
      <formula>J24=0</formula>
    </cfRule>
  </conditionalFormatting>
  <conditionalFormatting sqref="D24">
    <cfRule type="expression" dxfId="219" priority="92">
      <formula>D24=0</formula>
    </cfRule>
  </conditionalFormatting>
  <conditionalFormatting sqref="D24">
    <cfRule type="expression" dxfId="218" priority="91">
      <formula>D24=0</formula>
    </cfRule>
  </conditionalFormatting>
  <conditionalFormatting sqref="E24:F24">
    <cfRule type="expression" dxfId="217" priority="88">
      <formula>E24=0</formula>
    </cfRule>
  </conditionalFormatting>
  <conditionalFormatting sqref="D24">
    <cfRule type="expression" dxfId="216" priority="90">
      <formula>D24=0</formula>
    </cfRule>
  </conditionalFormatting>
  <conditionalFormatting sqref="E24:F24">
    <cfRule type="expression" dxfId="215" priority="89">
      <formula>E24=0</formula>
    </cfRule>
  </conditionalFormatting>
  <conditionalFormatting sqref="E24:F24">
    <cfRule type="expression" dxfId="214" priority="87">
      <formula>E24=0</formula>
    </cfRule>
  </conditionalFormatting>
  <conditionalFormatting sqref="L24">
    <cfRule type="expression" dxfId="213" priority="86">
      <formula>L24=0</formula>
    </cfRule>
  </conditionalFormatting>
  <conditionalFormatting sqref="L24">
    <cfRule type="expression" dxfId="212" priority="85">
      <formula>L24=0</formula>
    </cfRule>
  </conditionalFormatting>
  <conditionalFormatting sqref="L24">
    <cfRule type="expression" dxfId="211" priority="84">
      <formula>L24=0</formula>
    </cfRule>
  </conditionalFormatting>
  <conditionalFormatting sqref="L24">
    <cfRule type="expression" dxfId="210" priority="83">
      <formula>L24=0</formula>
    </cfRule>
  </conditionalFormatting>
  <conditionalFormatting sqref="L24">
    <cfRule type="expression" dxfId="209" priority="82">
      <formula>L24=0</formula>
    </cfRule>
  </conditionalFormatting>
  <conditionalFormatting sqref="L24">
    <cfRule type="expression" dxfId="208" priority="81">
      <formula>L24=0</formula>
    </cfRule>
  </conditionalFormatting>
  <conditionalFormatting sqref="L24">
    <cfRule type="expression" dxfId="207" priority="80">
      <formula>L24=0</formula>
    </cfRule>
  </conditionalFormatting>
  <conditionalFormatting sqref="L24">
    <cfRule type="expression" dxfId="206" priority="79">
      <formula>L24=0</formula>
    </cfRule>
  </conditionalFormatting>
  <conditionalFormatting sqref="L24">
    <cfRule type="expression" dxfId="205" priority="78">
      <formula>L24=0</formula>
    </cfRule>
  </conditionalFormatting>
  <conditionalFormatting sqref="L24">
    <cfRule type="expression" dxfId="204" priority="77">
      <formula>L24=0</formula>
    </cfRule>
  </conditionalFormatting>
  <conditionalFormatting sqref="L24">
    <cfRule type="expression" dxfId="203" priority="76">
      <formula>L24=0</formula>
    </cfRule>
  </conditionalFormatting>
  <conditionalFormatting sqref="L24">
    <cfRule type="expression" dxfId="202" priority="75">
      <formula>L24=0</formula>
    </cfRule>
  </conditionalFormatting>
  <conditionalFormatting sqref="L24">
    <cfRule type="expression" dxfId="201" priority="74">
      <formula>L24=0</formula>
    </cfRule>
  </conditionalFormatting>
  <conditionalFormatting sqref="H24">
    <cfRule type="expression" dxfId="200" priority="73">
      <formula>H24=0</formula>
    </cfRule>
  </conditionalFormatting>
  <conditionalFormatting sqref="K6:K28">
    <cfRule type="expression" dxfId="199" priority="52">
      <formula>K6=0</formula>
    </cfRule>
  </conditionalFormatting>
  <conditionalFormatting sqref="H25:I28">
    <cfRule type="expression" dxfId="198" priority="51">
      <formula>H25=0</formula>
    </cfRule>
  </conditionalFormatting>
  <conditionalFormatting sqref="I25:I28">
    <cfRule type="expression" dxfId="197" priority="50">
      <formula>I25=0</formula>
    </cfRule>
  </conditionalFormatting>
  <conditionalFormatting sqref="J25:J28 L25:L28">
    <cfRule type="expression" dxfId="196" priority="49">
      <formula>J25=0</formula>
    </cfRule>
  </conditionalFormatting>
  <conditionalFormatting sqref="J25:J28 L25:L28">
    <cfRule type="expression" dxfId="195" priority="48">
      <formula>J25=0</formula>
    </cfRule>
  </conditionalFormatting>
  <conditionalFormatting sqref="L25:L28">
    <cfRule type="expression" dxfId="194" priority="47">
      <formula>L25=0</formula>
    </cfRule>
  </conditionalFormatting>
  <conditionalFormatting sqref="L25:L28">
    <cfRule type="expression" dxfId="193" priority="46">
      <formula>L25=0</formula>
    </cfRule>
  </conditionalFormatting>
  <conditionalFormatting sqref="J25:J28 L25:L28">
    <cfRule type="expression" dxfId="192" priority="38">
      <formula>J25=0</formula>
    </cfRule>
  </conditionalFormatting>
  <conditionalFormatting sqref="J25:J28 L25:L28">
    <cfRule type="expression" dxfId="191" priority="37">
      <formula>J25=0</formula>
    </cfRule>
  </conditionalFormatting>
  <conditionalFormatting sqref="L25:L28">
    <cfRule type="expression" dxfId="190" priority="45">
      <formula>L25=0</formula>
    </cfRule>
  </conditionalFormatting>
  <conditionalFormatting sqref="L25:L28">
    <cfRule type="expression" dxfId="189" priority="44">
      <formula>L25=0</formula>
    </cfRule>
  </conditionalFormatting>
  <conditionalFormatting sqref="L25:L28">
    <cfRule type="expression" dxfId="188" priority="43">
      <formula>L25=0</formula>
    </cfRule>
  </conditionalFormatting>
  <conditionalFormatting sqref="L25:L28">
    <cfRule type="expression" dxfId="187" priority="42">
      <formula>L25=0</formula>
    </cfRule>
  </conditionalFormatting>
  <conditionalFormatting sqref="L25:L28">
    <cfRule type="expression" dxfId="186" priority="41">
      <formula>L25=0</formula>
    </cfRule>
  </conditionalFormatting>
  <conditionalFormatting sqref="L25:L28">
    <cfRule type="expression" dxfId="185" priority="40">
      <formula>L25=0</formula>
    </cfRule>
  </conditionalFormatting>
  <conditionalFormatting sqref="L25:L28">
    <cfRule type="expression" dxfId="184" priority="39">
      <formula>L25=0</formula>
    </cfRule>
  </conditionalFormatting>
  <conditionalFormatting sqref="I25:I28">
    <cfRule type="expression" dxfId="183" priority="36">
      <formula>I25=0</formula>
    </cfRule>
  </conditionalFormatting>
  <conditionalFormatting sqref="G25:G28 I25:I28">
    <cfRule type="expression" dxfId="182" priority="35">
      <formula>G25=0</formula>
    </cfRule>
  </conditionalFormatting>
  <conditionalFormatting sqref="C25:C28">
    <cfRule type="expression" dxfId="181" priority="34">
      <formula>C25=0</formula>
    </cfRule>
  </conditionalFormatting>
  <conditionalFormatting sqref="C25:C28">
    <cfRule type="expression" dxfId="180" priority="33">
      <formula>C25=0</formula>
    </cfRule>
  </conditionalFormatting>
  <conditionalFormatting sqref="C25:C28">
    <cfRule type="expression" dxfId="179" priority="32">
      <formula>C25=0</formula>
    </cfRule>
  </conditionalFormatting>
  <conditionalFormatting sqref="J25:J28">
    <cfRule type="expression" dxfId="178" priority="31">
      <formula>J25=0</formula>
    </cfRule>
  </conditionalFormatting>
  <conditionalFormatting sqref="J25:J28">
    <cfRule type="expression" dxfId="177" priority="30">
      <formula>J25=0</formula>
    </cfRule>
  </conditionalFormatting>
  <conditionalFormatting sqref="J25:J28">
    <cfRule type="expression" dxfId="176" priority="29">
      <formula>J25=0</formula>
    </cfRule>
  </conditionalFormatting>
  <conditionalFormatting sqref="J25:J28">
    <cfRule type="expression" dxfId="175" priority="28">
      <formula>J25=0</formula>
    </cfRule>
  </conditionalFormatting>
  <conditionalFormatting sqref="D25:D28">
    <cfRule type="expression" dxfId="174" priority="27">
      <formula>D25=0</formula>
    </cfRule>
  </conditionalFormatting>
  <conditionalFormatting sqref="D25:D28">
    <cfRule type="expression" dxfId="173" priority="26">
      <formula>D25=0</formula>
    </cfRule>
  </conditionalFormatting>
  <conditionalFormatting sqref="E25:F28">
    <cfRule type="expression" dxfId="172" priority="23">
      <formula>E25=0</formula>
    </cfRule>
  </conditionalFormatting>
  <conditionalFormatting sqref="D25:D28">
    <cfRule type="expression" dxfId="171" priority="25">
      <formula>D25=0</formula>
    </cfRule>
  </conditionalFormatting>
  <conditionalFormatting sqref="E25:F28">
    <cfRule type="expression" dxfId="170" priority="24">
      <formula>E25=0</formula>
    </cfRule>
  </conditionalFormatting>
  <conditionalFormatting sqref="E25:F28">
    <cfRule type="expression" dxfId="169" priority="22">
      <formula>E25=0</formula>
    </cfRule>
  </conditionalFormatting>
  <conditionalFormatting sqref="L25:L28">
    <cfRule type="expression" dxfId="168" priority="21">
      <formula>L25=0</formula>
    </cfRule>
  </conditionalFormatting>
  <conditionalFormatting sqref="L25:L28">
    <cfRule type="expression" dxfId="167" priority="20">
      <formula>L25=0</formula>
    </cfRule>
  </conditionalFormatting>
  <conditionalFormatting sqref="L25:L28">
    <cfRule type="expression" dxfId="166" priority="19">
      <formula>L25=0</formula>
    </cfRule>
  </conditionalFormatting>
  <conditionalFormatting sqref="L25:L28">
    <cfRule type="expression" dxfId="165" priority="18">
      <formula>L25=0</formula>
    </cfRule>
  </conditionalFormatting>
  <conditionalFormatting sqref="L25:L28">
    <cfRule type="expression" dxfId="164" priority="17">
      <formula>L25=0</formula>
    </cfRule>
  </conditionalFormatting>
  <conditionalFormatting sqref="L25:L28">
    <cfRule type="expression" dxfId="163" priority="16">
      <formula>L25=0</formula>
    </cfRule>
  </conditionalFormatting>
  <conditionalFormatting sqref="L25:L28">
    <cfRule type="expression" dxfId="162" priority="15">
      <formula>L25=0</formula>
    </cfRule>
  </conditionalFormatting>
  <conditionalFormatting sqref="L25:L28">
    <cfRule type="expression" dxfId="161" priority="14">
      <formula>L25=0</formula>
    </cfRule>
  </conditionalFormatting>
  <conditionalFormatting sqref="L25:L28">
    <cfRule type="expression" dxfId="160" priority="13">
      <formula>L25=0</formula>
    </cfRule>
  </conditionalFormatting>
  <conditionalFormatting sqref="L25:L28">
    <cfRule type="expression" dxfId="159" priority="12">
      <formula>L25=0</formula>
    </cfRule>
  </conditionalFormatting>
  <conditionalFormatting sqref="L25:L28">
    <cfRule type="expression" dxfId="158" priority="11">
      <formula>L25=0</formula>
    </cfRule>
  </conditionalFormatting>
  <conditionalFormatting sqref="L25:L28">
    <cfRule type="expression" dxfId="157" priority="10">
      <formula>L25=0</formula>
    </cfRule>
  </conditionalFormatting>
  <conditionalFormatting sqref="L25:L28">
    <cfRule type="expression" dxfId="156" priority="9">
      <formula>L25=0</formula>
    </cfRule>
  </conditionalFormatting>
  <conditionalFormatting sqref="H25:H28">
    <cfRule type="expression" dxfId="155" priority="8">
      <formula>H25=0</formula>
    </cfRule>
  </conditionalFormatting>
  <conditionalFormatting sqref="K7:K28">
    <cfRule type="expression" dxfId="154" priority="7">
      <formula>K7=0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0" zoomScaleNormal="80" workbookViewId="0">
      <pane xSplit="2" ySplit="6" topLeftCell="C7" activePane="bottomRight" state="frozen"/>
      <selection activeCell="J105" sqref="J105"/>
      <selection pane="topRight" activeCell="J105" sqref="J105"/>
      <selection pane="bottomLeft" activeCell="J105" sqref="J105"/>
      <selection pane="bottomRight" activeCell="L7" sqref="L7"/>
    </sheetView>
  </sheetViews>
  <sheetFormatPr baseColWidth="10" defaultColWidth="9.1640625" defaultRowHeight="15" customHeight="1" x14ac:dyDescent="0.2"/>
  <cols>
    <col min="1" max="1" width="5.83203125" style="5" customWidth="1"/>
    <col min="2" max="2" width="60.83203125" style="5" customWidth="1"/>
    <col min="3" max="5" width="20.83203125" style="5" customWidth="1"/>
    <col min="6" max="6" width="60.83203125" style="5" customWidth="1"/>
    <col min="7" max="171" width="9.1640625" style="5"/>
    <col min="172" max="172" width="5" style="5" customWidth="1"/>
    <col min="173" max="173" width="10.5" style="5" customWidth="1"/>
    <col min="174" max="175" width="10.1640625" style="5" customWidth="1"/>
    <col min="176" max="179" width="12.6640625" style="5" customWidth="1"/>
    <col min="180" max="180" width="8.1640625" style="5" customWidth="1"/>
    <col min="181" max="181" width="17.5" style="5" customWidth="1"/>
    <col min="182" max="427" width="9.1640625" style="5"/>
    <col min="428" max="428" width="5" style="5" customWidth="1"/>
    <col min="429" max="429" width="10.5" style="5" customWidth="1"/>
    <col min="430" max="431" width="10.1640625" style="5" customWidth="1"/>
    <col min="432" max="435" width="12.6640625" style="5" customWidth="1"/>
    <col min="436" max="436" width="8.1640625" style="5" customWidth="1"/>
    <col min="437" max="437" width="17.5" style="5" customWidth="1"/>
    <col min="438" max="683" width="9.1640625" style="5"/>
    <col min="684" max="684" width="5" style="5" customWidth="1"/>
    <col min="685" max="685" width="10.5" style="5" customWidth="1"/>
    <col min="686" max="687" width="10.1640625" style="5" customWidth="1"/>
    <col min="688" max="691" width="12.6640625" style="5" customWidth="1"/>
    <col min="692" max="692" width="8.1640625" style="5" customWidth="1"/>
    <col min="693" max="693" width="17.5" style="5" customWidth="1"/>
    <col min="694" max="939" width="9.1640625" style="5"/>
    <col min="940" max="940" width="5" style="5" customWidth="1"/>
    <col min="941" max="941" width="10.5" style="5" customWidth="1"/>
    <col min="942" max="943" width="10.1640625" style="5" customWidth="1"/>
    <col min="944" max="947" width="12.6640625" style="5" customWidth="1"/>
    <col min="948" max="948" width="8.1640625" style="5" customWidth="1"/>
    <col min="949" max="949" width="17.5" style="5" customWidth="1"/>
    <col min="950" max="1195" width="9.1640625" style="5"/>
    <col min="1196" max="1196" width="5" style="5" customWidth="1"/>
    <col min="1197" max="1197" width="10.5" style="5" customWidth="1"/>
    <col min="1198" max="1199" width="10.1640625" style="5" customWidth="1"/>
    <col min="1200" max="1203" width="12.6640625" style="5" customWidth="1"/>
    <col min="1204" max="1204" width="8.1640625" style="5" customWidth="1"/>
    <col min="1205" max="1205" width="17.5" style="5" customWidth="1"/>
    <col min="1206" max="1451" width="9.1640625" style="5"/>
    <col min="1452" max="1452" width="5" style="5" customWidth="1"/>
    <col min="1453" max="1453" width="10.5" style="5" customWidth="1"/>
    <col min="1454" max="1455" width="10.1640625" style="5" customWidth="1"/>
    <col min="1456" max="1459" width="12.6640625" style="5" customWidth="1"/>
    <col min="1460" max="1460" width="8.1640625" style="5" customWidth="1"/>
    <col min="1461" max="1461" width="17.5" style="5" customWidth="1"/>
    <col min="1462" max="1707" width="9.1640625" style="5"/>
    <col min="1708" max="1708" width="5" style="5" customWidth="1"/>
    <col min="1709" max="1709" width="10.5" style="5" customWidth="1"/>
    <col min="1710" max="1711" width="10.1640625" style="5" customWidth="1"/>
    <col min="1712" max="1715" width="12.6640625" style="5" customWidth="1"/>
    <col min="1716" max="1716" width="8.1640625" style="5" customWidth="1"/>
    <col min="1717" max="1717" width="17.5" style="5" customWidth="1"/>
    <col min="1718" max="1963" width="9.1640625" style="5"/>
    <col min="1964" max="1964" width="5" style="5" customWidth="1"/>
    <col min="1965" max="1965" width="10.5" style="5" customWidth="1"/>
    <col min="1966" max="1967" width="10.1640625" style="5" customWidth="1"/>
    <col min="1968" max="1971" width="12.6640625" style="5" customWidth="1"/>
    <col min="1972" max="1972" width="8.1640625" style="5" customWidth="1"/>
    <col min="1973" max="1973" width="17.5" style="5" customWidth="1"/>
    <col min="1974" max="2219" width="9.1640625" style="5"/>
    <col min="2220" max="2220" width="5" style="5" customWidth="1"/>
    <col min="2221" max="2221" width="10.5" style="5" customWidth="1"/>
    <col min="2222" max="2223" width="10.1640625" style="5" customWidth="1"/>
    <col min="2224" max="2227" width="12.6640625" style="5" customWidth="1"/>
    <col min="2228" max="2228" width="8.1640625" style="5" customWidth="1"/>
    <col min="2229" max="2229" width="17.5" style="5" customWidth="1"/>
    <col min="2230" max="2475" width="9.1640625" style="5"/>
    <col min="2476" max="2476" width="5" style="5" customWidth="1"/>
    <col min="2477" max="2477" width="10.5" style="5" customWidth="1"/>
    <col min="2478" max="2479" width="10.1640625" style="5" customWidth="1"/>
    <col min="2480" max="2483" width="12.6640625" style="5" customWidth="1"/>
    <col min="2484" max="2484" width="8.1640625" style="5" customWidth="1"/>
    <col min="2485" max="2485" width="17.5" style="5" customWidth="1"/>
    <col min="2486" max="2731" width="9.1640625" style="5"/>
    <col min="2732" max="2732" width="5" style="5" customWidth="1"/>
    <col min="2733" max="2733" width="10.5" style="5" customWidth="1"/>
    <col min="2734" max="2735" width="10.1640625" style="5" customWidth="1"/>
    <col min="2736" max="2739" width="12.6640625" style="5" customWidth="1"/>
    <col min="2740" max="2740" width="8.1640625" style="5" customWidth="1"/>
    <col min="2741" max="2741" width="17.5" style="5" customWidth="1"/>
    <col min="2742" max="2987" width="9.1640625" style="5"/>
    <col min="2988" max="2988" width="5" style="5" customWidth="1"/>
    <col min="2989" max="2989" width="10.5" style="5" customWidth="1"/>
    <col min="2990" max="2991" width="10.1640625" style="5" customWidth="1"/>
    <col min="2992" max="2995" width="12.6640625" style="5" customWidth="1"/>
    <col min="2996" max="2996" width="8.1640625" style="5" customWidth="1"/>
    <col min="2997" max="2997" width="17.5" style="5" customWidth="1"/>
    <col min="2998" max="3243" width="9.1640625" style="5"/>
    <col min="3244" max="3244" width="5" style="5" customWidth="1"/>
    <col min="3245" max="3245" width="10.5" style="5" customWidth="1"/>
    <col min="3246" max="3247" width="10.1640625" style="5" customWidth="1"/>
    <col min="3248" max="3251" width="12.6640625" style="5" customWidth="1"/>
    <col min="3252" max="3252" width="8.1640625" style="5" customWidth="1"/>
    <col min="3253" max="3253" width="17.5" style="5" customWidth="1"/>
    <col min="3254" max="3499" width="9.1640625" style="5"/>
    <col min="3500" max="3500" width="5" style="5" customWidth="1"/>
    <col min="3501" max="3501" width="10.5" style="5" customWidth="1"/>
    <col min="3502" max="3503" width="10.1640625" style="5" customWidth="1"/>
    <col min="3504" max="3507" width="12.6640625" style="5" customWidth="1"/>
    <col min="3508" max="3508" width="8.1640625" style="5" customWidth="1"/>
    <col min="3509" max="3509" width="17.5" style="5" customWidth="1"/>
    <col min="3510" max="3755" width="9.1640625" style="5"/>
    <col min="3756" max="3756" width="5" style="5" customWidth="1"/>
    <col min="3757" max="3757" width="10.5" style="5" customWidth="1"/>
    <col min="3758" max="3759" width="10.1640625" style="5" customWidth="1"/>
    <col min="3760" max="3763" width="12.6640625" style="5" customWidth="1"/>
    <col min="3764" max="3764" width="8.1640625" style="5" customWidth="1"/>
    <col min="3765" max="3765" width="17.5" style="5" customWidth="1"/>
    <col min="3766" max="4011" width="9.1640625" style="5"/>
    <col min="4012" max="4012" width="5" style="5" customWidth="1"/>
    <col min="4013" max="4013" width="10.5" style="5" customWidth="1"/>
    <col min="4014" max="4015" width="10.1640625" style="5" customWidth="1"/>
    <col min="4016" max="4019" width="12.6640625" style="5" customWidth="1"/>
    <col min="4020" max="4020" width="8.1640625" style="5" customWidth="1"/>
    <col min="4021" max="4021" width="17.5" style="5" customWidth="1"/>
    <col min="4022" max="4267" width="9.1640625" style="5"/>
    <col min="4268" max="4268" width="5" style="5" customWidth="1"/>
    <col min="4269" max="4269" width="10.5" style="5" customWidth="1"/>
    <col min="4270" max="4271" width="10.1640625" style="5" customWidth="1"/>
    <col min="4272" max="4275" width="12.6640625" style="5" customWidth="1"/>
    <col min="4276" max="4276" width="8.1640625" style="5" customWidth="1"/>
    <col min="4277" max="4277" width="17.5" style="5" customWidth="1"/>
    <col min="4278" max="4523" width="9.1640625" style="5"/>
    <col min="4524" max="4524" width="5" style="5" customWidth="1"/>
    <col min="4525" max="4525" width="10.5" style="5" customWidth="1"/>
    <col min="4526" max="4527" width="10.1640625" style="5" customWidth="1"/>
    <col min="4528" max="4531" width="12.6640625" style="5" customWidth="1"/>
    <col min="4532" max="4532" width="8.1640625" style="5" customWidth="1"/>
    <col min="4533" max="4533" width="17.5" style="5" customWidth="1"/>
    <col min="4534" max="4779" width="9.1640625" style="5"/>
    <col min="4780" max="4780" width="5" style="5" customWidth="1"/>
    <col min="4781" max="4781" width="10.5" style="5" customWidth="1"/>
    <col min="4782" max="4783" width="10.1640625" style="5" customWidth="1"/>
    <col min="4784" max="4787" width="12.6640625" style="5" customWidth="1"/>
    <col min="4788" max="4788" width="8.1640625" style="5" customWidth="1"/>
    <col min="4789" max="4789" width="17.5" style="5" customWidth="1"/>
    <col min="4790" max="5035" width="9.1640625" style="5"/>
    <col min="5036" max="5036" width="5" style="5" customWidth="1"/>
    <col min="5037" max="5037" width="10.5" style="5" customWidth="1"/>
    <col min="5038" max="5039" width="10.1640625" style="5" customWidth="1"/>
    <col min="5040" max="5043" width="12.6640625" style="5" customWidth="1"/>
    <col min="5044" max="5044" width="8.1640625" style="5" customWidth="1"/>
    <col min="5045" max="5045" width="17.5" style="5" customWidth="1"/>
    <col min="5046" max="5291" width="9.1640625" style="5"/>
    <col min="5292" max="5292" width="5" style="5" customWidth="1"/>
    <col min="5293" max="5293" width="10.5" style="5" customWidth="1"/>
    <col min="5294" max="5295" width="10.1640625" style="5" customWidth="1"/>
    <col min="5296" max="5299" width="12.6640625" style="5" customWidth="1"/>
    <col min="5300" max="5300" width="8.1640625" style="5" customWidth="1"/>
    <col min="5301" max="5301" width="17.5" style="5" customWidth="1"/>
    <col min="5302" max="5547" width="9.1640625" style="5"/>
    <col min="5548" max="5548" width="5" style="5" customWidth="1"/>
    <col min="5549" max="5549" width="10.5" style="5" customWidth="1"/>
    <col min="5550" max="5551" width="10.1640625" style="5" customWidth="1"/>
    <col min="5552" max="5555" width="12.6640625" style="5" customWidth="1"/>
    <col min="5556" max="5556" width="8.1640625" style="5" customWidth="1"/>
    <col min="5557" max="5557" width="17.5" style="5" customWidth="1"/>
    <col min="5558" max="5803" width="9.1640625" style="5"/>
    <col min="5804" max="5804" width="5" style="5" customWidth="1"/>
    <col min="5805" max="5805" width="10.5" style="5" customWidth="1"/>
    <col min="5806" max="5807" width="10.1640625" style="5" customWidth="1"/>
    <col min="5808" max="5811" width="12.6640625" style="5" customWidth="1"/>
    <col min="5812" max="5812" width="8.1640625" style="5" customWidth="1"/>
    <col min="5813" max="5813" width="17.5" style="5" customWidth="1"/>
    <col min="5814" max="6059" width="9.1640625" style="5"/>
    <col min="6060" max="6060" width="5" style="5" customWidth="1"/>
    <col min="6061" max="6061" width="10.5" style="5" customWidth="1"/>
    <col min="6062" max="6063" width="10.1640625" style="5" customWidth="1"/>
    <col min="6064" max="6067" width="12.6640625" style="5" customWidth="1"/>
    <col min="6068" max="6068" width="8.1640625" style="5" customWidth="1"/>
    <col min="6069" max="6069" width="17.5" style="5" customWidth="1"/>
    <col min="6070" max="6315" width="9.1640625" style="5"/>
    <col min="6316" max="6316" width="5" style="5" customWidth="1"/>
    <col min="6317" max="6317" width="10.5" style="5" customWidth="1"/>
    <col min="6318" max="6319" width="10.1640625" style="5" customWidth="1"/>
    <col min="6320" max="6323" width="12.6640625" style="5" customWidth="1"/>
    <col min="6324" max="6324" width="8.1640625" style="5" customWidth="1"/>
    <col min="6325" max="6325" width="17.5" style="5" customWidth="1"/>
    <col min="6326" max="6571" width="9.1640625" style="5"/>
    <col min="6572" max="6572" width="5" style="5" customWidth="1"/>
    <col min="6573" max="6573" width="10.5" style="5" customWidth="1"/>
    <col min="6574" max="6575" width="10.1640625" style="5" customWidth="1"/>
    <col min="6576" max="6579" width="12.6640625" style="5" customWidth="1"/>
    <col min="6580" max="6580" width="8.1640625" style="5" customWidth="1"/>
    <col min="6581" max="6581" width="17.5" style="5" customWidth="1"/>
    <col min="6582" max="6827" width="9.1640625" style="5"/>
    <col min="6828" max="6828" width="5" style="5" customWidth="1"/>
    <col min="6829" max="6829" width="10.5" style="5" customWidth="1"/>
    <col min="6830" max="6831" width="10.1640625" style="5" customWidth="1"/>
    <col min="6832" max="6835" width="12.6640625" style="5" customWidth="1"/>
    <col min="6836" max="6836" width="8.1640625" style="5" customWidth="1"/>
    <col min="6837" max="6837" width="17.5" style="5" customWidth="1"/>
    <col min="6838" max="7083" width="9.1640625" style="5"/>
    <col min="7084" max="7084" width="5" style="5" customWidth="1"/>
    <col min="7085" max="7085" width="10.5" style="5" customWidth="1"/>
    <col min="7086" max="7087" width="10.1640625" style="5" customWidth="1"/>
    <col min="7088" max="7091" width="12.6640625" style="5" customWidth="1"/>
    <col min="7092" max="7092" width="8.1640625" style="5" customWidth="1"/>
    <col min="7093" max="7093" width="17.5" style="5" customWidth="1"/>
    <col min="7094" max="7339" width="9.1640625" style="5"/>
    <col min="7340" max="7340" width="5" style="5" customWidth="1"/>
    <col min="7341" max="7341" width="10.5" style="5" customWidth="1"/>
    <col min="7342" max="7343" width="10.1640625" style="5" customWidth="1"/>
    <col min="7344" max="7347" width="12.6640625" style="5" customWidth="1"/>
    <col min="7348" max="7348" width="8.1640625" style="5" customWidth="1"/>
    <col min="7349" max="7349" width="17.5" style="5" customWidth="1"/>
    <col min="7350" max="7595" width="9.1640625" style="5"/>
    <col min="7596" max="7596" width="5" style="5" customWidth="1"/>
    <col min="7597" max="7597" width="10.5" style="5" customWidth="1"/>
    <col min="7598" max="7599" width="10.1640625" style="5" customWidth="1"/>
    <col min="7600" max="7603" width="12.6640625" style="5" customWidth="1"/>
    <col min="7604" max="7604" width="8.1640625" style="5" customWidth="1"/>
    <col min="7605" max="7605" width="17.5" style="5" customWidth="1"/>
    <col min="7606" max="7851" width="9.1640625" style="5"/>
    <col min="7852" max="7852" width="5" style="5" customWidth="1"/>
    <col min="7853" max="7853" width="10.5" style="5" customWidth="1"/>
    <col min="7854" max="7855" width="10.1640625" style="5" customWidth="1"/>
    <col min="7856" max="7859" width="12.6640625" style="5" customWidth="1"/>
    <col min="7860" max="7860" width="8.1640625" style="5" customWidth="1"/>
    <col min="7861" max="7861" width="17.5" style="5" customWidth="1"/>
    <col min="7862" max="8107" width="9.1640625" style="5"/>
    <col min="8108" max="8108" width="5" style="5" customWidth="1"/>
    <col min="8109" max="8109" width="10.5" style="5" customWidth="1"/>
    <col min="8110" max="8111" width="10.1640625" style="5" customWidth="1"/>
    <col min="8112" max="8115" width="12.6640625" style="5" customWidth="1"/>
    <col min="8116" max="8116" width="8.1640625" style="5" customWidth="1"/>
    <col min="8117" max="8117" width="17.5" style="5" customWidth="1"/>
    <col min="8118" max="8363" width="9.1640625" style="5"/>
    <col min="8364" max="8364" width="5" style="5" customWidth="1"/>
    <col min="8365" max="8365" width="10.5" style="5" customWidth="1"/>
    <col min="8366" max="8367" width="10.1640625" style="5" customWidth="1"/>
    <col min="8368" max="8371" width="12.6640625" style="5" customWidth="1"/>
    <col min="8372" max="8372" width="8.1640625" style="5" customWidth="1"/>
    <col min="8373" max="8373" width="17.5" style="5" customWidth="1"/>
    <col min="8374" max="8619" width="9.1640625" style="5"/>
    <col min="8620" max="8620" width="5" style="5" customWidth="1"/>
    <col min="8621" max="8621" width="10.5" style="5" customWidth="1"/>
    <col min="8622" max="8623" width="10.1640625" style="5" customWidth="1"/>
    <col min="8624" max="8627" width="12.6640625" style="5" customWidth="1"/>
    <col min="8628" max="8628" width="8.1640625" style="5" customWidth="1"/>
    <col min="8629" max="8629" width="17.5" style="5" customWidth="1"/>
    <col min="8630" max="8875" width="9.1640625" style="5"/>
    <col min="8876" max="8876" width="5" style="5" customWidth="1"/>
    <col min="8877" max="8877" width="10.5" style="5" customWidth="1"/>
    <col min="8878" max="8879" width="10.1640625" style="5" customWidth="1"/>
    <col min="8880" max="8883" width="12.6640625" style="5" customWidth="1"/>
    <col min="8884" max="8884" width="8.1640625" style="5" customWidth="1"/>
    <col min="8885" max="8885" width="17.5" style="5" customWidth="1"/>
    <col min="8886" max="9131" width="9.1640625" style="5"/>
    <col min="9132" max="9132" width="5" style="5" customWidth="1"/>
    <col min="9133" max="9133" width="10.5" style="5" customWidth="1"/>
    <col min="9134" max="9135" width="10.1640625" style="5" customWidth="1"/>
    <col min="9136" max="9139" width="12.6640625" style="5" customWidth="1"/>
    <col min="9140" max="9140" width="8.1640625" style="5" customWidth="1"/>
    <col min="9141" max="9141" width="17.5" style="5" customWidth="1"/>
    <col min="9142" max="9387" width="9.1640625" style="5"/>
    <col min="9388" max="9388" width="5" style="5" customWidth="1"/>
    <col min="9389" max="9389" width="10.5" style="5" customWidth="1"/>
    <col min="9390" max="9391" width="10.1640625" style="5" customWidth="1"/>
    <col min="9392" max="9395" width="12.6640625" style="5" customWidth="1"/>
    <col min="9396" max="9396" width="8.1640625" style="5" customWidth="1"/>
    <col min="9397" max="9397" width="17.5" style="5" customWidth="1"/>
    <col min="9398" max="9643" width="9.1640625" style="5"/>
    <col min="9644" max="9644" width="5" style="5" customWidth="1"/>
    <col min="9645" max="9645" width="10.5" style="5" customWidth="1"/>
    <col min="9646" max="9647" width="10.1640625" style="5" customWidth="1"/>
    <col min="9648" max="9651" width="12.6640625" style="5" customWidth="1"/>
    <col min="9652" max="9652" width="8.1640625" style="5" customWidth="1"/>
    <col min="9653" max="9653" width="17.5" style="5" customWidth="1"/>
    <col min="9654" max="9899" width="9.1640625" style="5"/>
    <col min="9900" max="9900" width="5" style="5" customWidth="1"/>
    <col min="9901" max="9901" width="10.5" style="5" customWidth="1"/>
    <col min="9902" max="9903" width="10.1640625" style="5" customWidth="1"/>
    <col min="9904" max="9907" width="12.6640625" style="5" customWidth="1"/>
    <col min="9908" max="9908" width="8.1640625" style="5" customWidth="1"/>
    <col min="9909" max="9909" width="17.5" style="5" customWidth="1"/>
    <col min="9910" max="10155" width="9.1640625" style="5"/>
    <col min="10156" max="10156" width="5" style="5" customWidth="1"/>
    <col min="10157" max="10157" width="10.5" style="5" customWidth="1"/>
    <col min="10158" max="10159" width="10.1640625" style="5" customWidth="1"/>
    <col min="10160" max="10163" width="12.6640625" style="5" customWidth="1"/>
    <col min="10164" max="10164" width="8.1640625" style="5" customWidth="1"/>
    <col min="10165" max="10165" width="17.5" style="5" customWidth="1"/>
    <col min="10166" max="10411" width="9.1640625" style="5"/>
    <col min="10412" max="10412" width="5" style="5" customWidth="1"/>
    <col min="10413" max="10413" width="10.5" style="5" customWidth="1"/>
    <col min="10414" max="10415" width="10.1640625" style="5" customWidth="1"/>
    <col min="10416" max="10419" width="12.6640625" style="5" customWidth="1"/>
    <col min="10420" max="10420" width="8.1640625" style="5" customWidth="1"/>
    <col min="10421" max="10421" width="17.5" style="5" customWidth="1"/>
    <col min="10422" max="10667" width="9.1640625" style="5"/>
    <col min="10668" max="10668" width="5" style="5" customWidth="1"/>
    <col min="10669" max="10669" width="10.5" style="5" customWidth="1"/>
    <col min="10670" max="10671" width="10.1640625" style="5" customWidth="1"/>
    <col min="10672" max="10675" width="12.6640625" style="5" customWidth="1"/>
    <col min="10676" max="10676" width="8.1640625" style="5" customWidth="1"/>
    <col min="10677" max="10677" width="17.5" style="5" customWidth="1"/>
    <col min="10678" max="10923" width="9.1640625" style="5"/>
    <col min="10924" max="10924" width="5" style="5" customWidth="1"/>
    <col min="10925" max="10925" width="10.5" style="5" customWidth="1"/>
    <col min="10926" max="10927" width="10.1640625" style="5" customWidth="1"/>
    <col min="10928" max="10931" width="12.6640625" style="5" customWidth="1"/>
    <col min="10932" max="10932" width="8.1640625" style="5" customWidth="1"/>
    <col min="10933" max="10933" width="17.5" style="5" customWidth="1"/>
    <col min="10934" max="11179" width="9.1640625" style="5"/>
    <col min="11180" max="11180" width="5" style="5" customWidth="1"/>
    <col min="11181" max="11181" width="10.5" style="5" customWidth="1"/>
    <col min="11182" max="11183" width="10.1640625" style="5" customWidth="1"/>
    <col min="11184" max="11187" width="12.6640625" style="5" customWidth="1"/>
    <col min="11188" max="11188" width="8.1640625" style="5" customWidth="1"/>
    <col min="11189" max="11189" width="17.5" style="5" customWidth="1"/>
    <col min="11190" max="11435" width="9.1640625" style="5"/>
    <col min="11436" max="11436" width="5" style="5" customWidth="1"/>
    <col min="11437" max="11437" width="10.5" style="5" customWidth="1"/>
    <col min="11438" max="11439" width="10.1640625" style="5" customWidth="1"/>
    <col min="11440" max="11443" width="12.6640625" style="5" customWidth="1"/>
    <col min="11444" max="11444" width="8.1640625" style="5" customWidth="1"/>
    <col min="11445" max="11445" width="17.5" style="5" customWidth="1"/>
    <col min="11446" max="11691" width="9.1640625" style="5"/>
    <col min="11692" max="11692" width="5" style="5" customWidth="1"/>
    <col min="11693" max="11693" width="10.5" style="5" customWidth="1"/>
    <col min="11694" max="11695" width="10.1640625" style="5" customWidth="1"/>
    <col min="11696" max="11699" width="12.6640625" style="5" customWidth="1"/>
    <col min="11700" max="11700" width="8.1640625" style="5" customWidth="1"/>
    <col min="11701" max="11701" width="17.5" style="5" customWidth="1"/>
    <col min="11702" max="11947" width="9.1640625" style="5"/>
    <col min="11948" max="11948" width="5" style="5" customWidth="1"/>
    <col min="11949" max="11949" width="10.5" style="5" customWidth="1"/>
    <col min="11950" max="11951" width="10.1640625" style="5" customWidth="1"/>
    <col min="11952" max="11955" width="12.6640625" style="5" customWidth="1"/>
    <col min="11956" max="11956" width="8.1640625" style="5" customWidth="1"/>
    <col min="11957" max="11957" width="17.5" style="5" customWidth="1"/>
    <col min="11958" max="12203" width="9.1640625" style="5"/>
    <col min="12204" max="12204" width="5" style="5" customWidth="1"/>
    <col min="12205" max="12205" width="10.5" style="5" customWidth="1"/>
    <col min="12206" max="12207" width="10.1640625" style="5" customWidth="1"/>
    <col min="12208" max="12211" width="12.6640625" style="5" customWidth="1"/>
    <col min="12212" max="12212" width="8.1640625" style="5" customWidth="1"/>
    <col min="12213" max="12213" width="17.5" style="5" customWidth="1"/>
    <col min="12214" max="12459" width="9.1640625" style="5"/>
    <col min="12460" max="12460" width="5" style="5" customWidth="1"/>
    <col min="12461" max="12461" width="10.5" style="5" customWidth="1"/>
    <col min="12462" max="12463" width="10.1640625" style="5" customWidth="1"/>
    <col min="12464" max="12467" width="12.6640625" style="5" customWidth="1"/>
    <col min="12468" max="12468" width="8.1640625" style="5" customWidth="1"/>
    <col min="12469" max="12469" width="17.5" style="5" customWidth="1"/>
    <col min="12470" max="12715" width="9.1640625" style="5"/>
    <col min="12716" max="12716" width="5" style="5" customWidth="1"/>
    <col min="12717" max="12717" width="10.5" style="5" customWidth="1"/>
    <col min="12718" max="12719" width="10.1640625" style="5" customWidth="1"/>
    <col min="12720" max="12723" width="12.6640625" style="5" customWidth="1"/>
    <col min="12724" max="12724" width="8.1640625" style="5" customWidth="1"/>
    <col min="12725" max="12725" width="17.5" style="5" customWidth="1"/>
    <col min="12726" max="12971" width="9.1640625" style="5"/>
    <col min="12972" max="12972" width="5" style="5" customWidth="1"/>
    <col min="12973" max="12973" width="10.5" style="5" customWidth="1"/>
    <col min="12974" max="12975" width="10.1640625" style="5" customWidth="1"/>
    <col min="12976" max="12979" width="12.6640625" style="5" customWidth="1"/>
    <col min="12980" max="12980" width="8.1640625" style="5" customWidth="1"/>
    <col min="12981" max="12981" width="17.5" style="5" customWidth="1"/>
    <col min="12982" max="13227" width="9.1640625" style="5"/>
    <col min="13228" max="13228" width="5" style="5" customWidth="1"/>
    <col min="13229" max="13229" width="10.5" style="5" customWidth="1"/>
    <col min="13230" max="13231" width="10.1640625" style="5" customWidth="1"/>
    <col min="13232" max="13235" width="12.6640625" style="5" customWidth="1"/>
    <col min="13236" max="13236" width="8.1640625" style="5" customWidth="1"/>
    <col min="13237" max="13237" width="17.5" style="5" customWidth="1"/>
    <col min="13238" max="13483" width="9.1640625" style="5"/>
    <col min="13484" max="13484" width="5" style="5" customWidth="1"/>
    <col min="13485" max="13485" width="10.5" style="5" customWidth="1"/>
    <col min="13486" max="13487" width="10.1640625" style="5" customWidth="1"/>
    <col min="13488" max="13491" width="12.6640625" style="5" customWidth="1"/>
    <col min="13492" max="13492" width="8.1640625" style="5" customWidth="1"/>
    <col min="13493" max="13493" width="17.5" style="5" customWidth="1"/>
    <col min="13494" max="13739" width="9.1640625" style="5"/>
    <col min="13740" max="13740" width="5" style="5" customWidth="1"/>
    <col min="13741" max="13741" width="10.5" style="5" customWidth="1"/>
    <col min="13742" max="13743" width="10.1640625" style="5" customWidth="1"/>
    <col min="13744" max="13747" width="12.6640625" style="5" customWidth="1"/>
    <col min="13748" max="13748" width="8.1640625" style="5" customWidth="1"/>
    <col min="13749" max="13749" width="17.5" style="5" customWidth="1"/>
    <col min="13750" max="13995" width="9.1640625" style="5"/>
    <col min="13996" max="13996" width="5" style="5" customWidth="1"/>
    <col min="13997" max="13997" width="10.5" style="5" customWidth="1"/>
    <col min="13998" max="13999" width="10.1640625" style="5" customWidth="1"/>
    <col min="14000" max="14003" width="12.6640625" style="5" customWidth="1"/>
    <col min="14004" max="14004" width="8.1640625" style="5" customWidth="1"/>
    <col min="14005" max="14005" width="17.5" style="5" customWidth="1"/>
    <col min="14006" max="14251" width="9.1640625" style="5"/>
    <col min="14252" max="14252" width="5" style="5" customWidth="1"/>
    <col min="14253" max="14253" width="10.5" style="5" customWidth="1"/>
    <col min="14254" max="14255" width="10.1640625" style="5" customWidth="1"/>
    <col min="14256" max="14259" width="12.6640625" style="5" customWidth="1"/>
    <col min="14260" max="14260" width="8.1640625" style="5" customWidth="1"/>
    <col min="14261" max="14261" width="17.5" style="5" customWidth="1"/>
    <col min="14262" max="14507" width="9.1640625" style="5"/>
    <col min="14508" max="14508" width="5" style="5" customWidth="1"/>
    <col min="14509" max="14509" width="10.5" style="5" customWidth="1"/>
    <col min="14510" max="14511" width="10.1640625" style="5" customWidth="1"/>
    <col min="14512" max="14515" width="12.6640625" style="5" customWidth="1"/>
    <col min="14516" max="14516" width="8.1640625" style="5" customWidth="1"/>
    <col min="14517" max="14517" width="17.5" style="5" customWidth="1"/>
    <col min="14518" max="14763" width="9.1640625" style="5"/>
    <col min="14764" max="14764" width="5" style="5" customWidth="1"/>
    <col min="14765" max="14765" width="10.5" style="5" customWidth="1"/>
    <col min="14766" max="14767" width="10.1640625" style="5" customWidth="1"/>
    <col min="14768" max="14771" width="12.6640625" style="5" customWidth="1"/>
    <col min="14772" max="14772" width="8.1640625" style="5" customWidth="1"/>
    <col min="14773" max="14773" width="17.5" style="5" customWidth="1"/>
    <col min="14774" max="15019" width="9.1640625" style="5"/>
    <col min="15020" max="15020" width="5" style="5" customWidth="1"/>
    <col min="15021" max="15021" width="10.5" style="5" customWidth="1"/>
    <col min="15022" max="15023" width="10.1640625" style="5" customWidth="1"/>
    <col min="15024" max="15027" width="12.6640625" style="5" customWidth="1"/>
    <col min="15028" max="15028" width="8.1640625" style="5" customWidth="1"/>
    <col min="15029" max="15029" width="17.5" style="5" customWidth="1"/>
    <col min="15030" max="15275" width="9.1640625" style="5"/>
    <col min="15276" max="15276" width="5" style="5" customWidth="1"/>
    <col min="15277" max="15277" width="10.5" style="5" customWidth="1"/>
    <col min="15278" max="15279" width="10.1640625" style="5" customWidth="1"/>
    <col min="15280" max="15283" width="12.6640625" style="5" customWidth="1"/>
    <col min="15284" max="15284" width="8.1640625" style="5" customWidth="1"/>
    <col min="15285" max="15285" width="17.5" style="5" customWidth="1"/>
    <col min="15286" max="15531" width="9.1640625" style="5"/>
    <col min="15532" max="15532" width="5" style="5" customWidth="1"/>
    <col min="15533" max="15533" width="10.5" style="5" customWidth="1"/>
    <col min="15534" max="15535" width="10.1640625" style="5" customWidth="1"/>
    <col min="15536" max="15539" width="12.6640625" style="5" customWidth="1"/>
    <col min="15540" max="15540" width="8.1640625" style="5" customWidth="1"/>
    <col min="15541" max="15541" width="17.5" style="5" customWidth="1"/>
    <col min="15542" max="15787" width="9.1640625" style="5"/>
    <col min="15788" max="15788" width="5" style="5" customWidth="1"/>
    <col min="15789" max="15789" width="10.5" style="5" customWidth="1"/>
    <col min="15790" max="15791" width="10.1640625" style="5" customWidth="1"/>
    <col min="15792" max="15795" width="12.6640625" style="5" customWidth="1"/>
    <col min="15796" max="15796" width="8.1640625" style="5" customWidth="1"/>
    <col min="15797" max="15797" width="17.5" style="5" customWidth="1"/>
    <col min="15798" max="16043" width="9.1640625" style="5"/>
    <col min="16044" max="16044" width="5" style="5" customWidth="1"/>
    <col min="16045" max="16045" width="10.5" style="5" customWidth="1"/>
    <col min="16046" max="16047" width="10.1640625" style="5" customWidth="1"/>
    <col min="16048" max="16051" width="12.6640625" style="5" customWidth="1"/>
    <col min="16052" max="16052" width="8.1640625" style="5" customWidth="1"/>
    <col min="16053" max="16053" width="17.5" style="5" customWidth="1"/>
    <col min="16054" max="16384" width="9.1640625" style="5"/>
  </cols>
  <sheetData>
    <row r="1" spans="1:6" ht="90" customHeight="1" x14ac:dyDescent="0.2">
      <c r="A1" s="152"/>
      <c r="B1" s="154"/>
      <c r="C1" s="765" t="s">
        <v>396</v>
      </c>
      <c r="D1" s="766"/>
      <c r="E1" s="767"/>
      <c r="F1" s="203"/>
    </row>
    <row r="2" spans="1:6" ht="30" customHeight="1" x14ac:dyDescent="0.2">
      <c r="A2" s="715" t="str">
        <f>'DATOS BÁSICOS DE LA OBRA'!C7</f>
        <v>ADMINISTRADORA BOLIVIANA DE CARRETERAS (A.B.C.)</v>
      </c>
      <c r="B2" s="717"/>
      <c r="C2" s="768"/>
      <c r="D2" s="769"/>
      <c r="E2" s="770"/>
      <c r="F2" s="229" t="str">
        <f>'DATOS BÁSICOS DE LA OBRA'!C21</f>
        <v>EMPRESA ESTRATEGICA BOLIVIANA DE CONSTRUCCION Y CONSERVACION DE INFRAESTRUCTURA CIVIL</v>
      </c>
    </row>
    <row r="3" spans="1:6" ht="30" customHeight="1" x14ac:dyDescent="0.2">
      <c r="A3" s="774">
        <f>'DATOS BÁSICOS DE LA OBRA'!B1</f>
        <v>3</v>
      </c>
      <c r="B3" s="775"/>
      <c r="C3" s="197" t="str">
        <f>'DATOS BÁSICOS DE LA OBRA'!A3</f>
        <v>PROYECTO</v>
      </c>
      <c r="D3" s="724" t="str">
        <f>'DATOS BÁSICOS DE LA OBRA'!B3</f>
        <v>CONSTRUCCION Y REHABILITACION TRAMO CARRETERO VILLA MONTES - LA VERTIENTE - PALO MARCADO</v>
      </c>
      <c r="E3" s="724"/>
      <c r="F3" s="725"/>
    </row>
    <row r="4" spans="1:6" ht="30" customHeight="1" x14ac:dyDescent="0.2">
      <c r="A4" s="763" t="s">
        <v>0</v>
      </c>
      <c r="B4" s="763" t="str">
        <f>'DATOS BÁSICOS DE LA OBRA'!A2</f>
        <v>PERIODO DE CERTIFICACION</v>
      </c>
      <c r="C4" s="771" t="s">
        <v>68</v>
      </c>
      <c r="D4" s="772"/>
      <c r="E4" s="773"/>
      <c r="F4" s="763" t="s">
        <v>7</v>
      </c>
    </row>
    <row r="5" spans="1:6" ht="30" customHeight="1" x14ac:dyDescent="0.2">
      <c r="A5" s="764"/>
      <c r="B5" s="764"/>
      <c r="C5" s="204" t="s">
        <v>22</v>
      </c>
      <c r="D5" s="204" t="s">
        <v>1</v>
      </c>
      <c r="E5" s="204" t="s">
        <v>24</v>
      </c>
      <c r="F5" s="764"/>
    </row>
    <row r="6" spans="1:6" ht="5.0999999999999996" customHeight="1" x14ac:dyDescent="0.2">
      <c r="A6" s="205"/>
      <c r="B6" s="205"/>
      <c r="C6" s="206"/>
      <c r="D6" s="206"/>
      <c r="E6" s="206"/>
      <c r="F6" s="207"/>
    </row>
    <row r="7" spans="1:6" ht="30" customHeight="1" x14ac:dyDescent="0.2">
      <c r="A7" s="269">
        <v>1</v>
      </c>
      <c r="B7" s="208"/>
      <c r="C7" s="223"/>
      <c r="D7" s="223"/>
      <c r="E7" s="225"/>
      <c r="F7" s="209"/>
    </row>
    <row r="8" spans="1:6" ht="30" customHeight="1" x14ac:dyDescent="0.2">
      <c r="A8" s="270">
        <f>ROUND(A7+1,0)</f>
        <v>2</v>
      </c>
      <c r="B8" s="210"/>
      <c r="C8" s="223"/>
      <c r="D8" s="223"/>
      <c r="E8" s="225"/>
      <c r="F8" s="209"/>
    </row>
    <row r="9" spans="1:6" ht="30" customHeight="1" x14ac:dyDescent="0.2">
      <c r="A9" s="270">
        <f t="shared" ref="A9:A42" si="0">ROUND(A8+1,0)</f>
        <v>3</v>
      </c>
      <c r="B9" s="208"/>
      <c r="C9" s="223"/>
      <c r="D9" s="223"/>
      <c r="E9" s="225"/>
      <c r="F9" s="209"/>
    </row>
    <row r="10" spans="1:6" ht="30" customHeight="1" x14ac:dyDescent="0.2">
      <c r="A10" s="270">
        <f t="shared" si="0"/>
        <v>4</v>
      </c>
      <c r="B10" s="208"/>
      <c r="C10" s="223"/>
      <c r="D10" s="223"/>
      <c r="E10" s="225"/>
      <c r="F10" s="209"/>
    </row>
    <row r="11" spans="1:6" ht="30" customHeight="1" x14ac:dyDescent="0.2">
      <c r="A11" s="270">
        <f t="shared" si="0"/>
        <v>5</v>
      </c>
      <c r="B11" s="208"/>
      <c r="C11" s="223"/>
      <c r="D11" s="223"/>
      <c r="E11" s="225"/>
      <c r="F11" s="209"/>
    </row>
    <row r="12" spans="1:6" ht="30" customHeight="1" x14ac:dyDescent="0.2">
      <c r="A12" s="270">
        <f t="shared" si="0"/>
        <v>6</v>
      </c>
      <c r="B12" s="211"/>
      <c r="C12" s="223"/>
      <c r="D12" s="223"/>
      <c r="E12" s="225"/>
      <c r="F12" s="209"/>
    </row>
    <row r="13" spans="1:6" ht="30" customHeight="1" x14ac:dyDescent="0.2">
      <c r="A13" s="270">
        <f t="shared" si="0"/>
        <v>7</v>
      </c>
      <c r="B13" s="211"/>
      <c r="C13" s="223"/>
      <c r="D13" s="223"/>
      <c r="E13" s="225"/>
      <c r="F13" s="209"/>
    </row>
    <row r="14" spans="1:6" ht="30" customHeight="1" x14ac:dyDescent="0.2">
      <c r="A14" s="270">
        <f t="shared" si="0"/>
        <v>8</v>
      </c>
      <c r="B14" s="211"/>
      <c r="C14" s="223"/>
      <c r="D14" s="223"/>
      <c r="E14" s="225"/>
      <c r="F14" s="209"/>
    </row>
    <row r="15" spans="1:6" ht="30" customHeight="1" x14ac:dyDescent="0.2">
      <c r="A15" s="270">
        <f t="shared" si="0"/>
        <v>9</v>
      </c>
      <c r="B15" s="211"/>
      <c r="C15" s="223"/>
      <c r="D15" s="223"/>
      <c r="E15" s="225"/>
      <c r="F15" s="209"/>
    </row>
    <row r="16" spans="1:6" ht="30" customHeight="1" x14ac:dyDescent="0.2">
      <c r="A16" s="270">
        <f t="shared" si="0"/>
        <v>10</v>
      </c>
      <c r="B16" s="211"/>
      <c r="C16" s="223"/>
      <c r="D16" s="223"/>
      <c r="E16" s="225"/>
      <c r="F16" s="209"/>
    </row>
    <row r="17" spans="1:6" ht="30" customHeight="1" x14ac:dyDescent="0.2">
      <c r="A17" s="270">
        <f t="shared" si="0"/>
        <v>11</v>
      </c>
      <c r="B17" s="211"/>
      <c r="C17" s="223"/>
      <c r="D17" s="223"/>
      <c r="E17" s="225"/>
      <c r="F17" s="209"/>
    </row>
    <row r="18" spans="1:6" ht="30" customHeight="1" x14ac:dyDescent="0.2">
      <c r="A18" s="270">
        <f t="shared" si="0"/>
        <v>12</v>
      </c>
      <c r="B18" s="211"/>
      <c r="C18" s="223"/>
      <c r="D18" s="223"/>
      <c r="E18" s="225"/>
      <c r="F18" s="209"/>
    </row>
    <row r="19" spans="1:6" ht="30" customHeight="1" x14ac:dyDescent="0.2">
      <c r="A19" s="270">
        <f t="shared" si="0"/>
        <v>13</v>
      </c>
      <c r="B19" s="211"/>
      <c r="C19" s="223"/>
      <c r="D19" s="223"/>
      <c r="E19" s="225"/>
      <c r="F19" s="209"/>
    </row>
    <row r="20" spans="1:6" ht="30" customHeight="1" x14ac:dyDescent="0.2">
      <c r="A20" s="270">
        <f t="shared" si="0"/>
        <v>14</v>
      </c>
      <c r="B20" s="211"/>
      <c r="C20" s="223"/>
      <c r="D20" s="223"/>
      <c r="E20" s="225"/>
      <c r="F20" s="209"/>
    </row>
    <row r="21" spans="1:6" ht="30" customHeight="1" x14ac:dyDescent="0.2">
      <c r="A21" s="270">
        <f t="shared" si="0"/>
        <v>15</v>
      </c>
      <c r="B21" s="211"/>
      <c r="C21" s="223"/>
      <c r="D21" s="223"/>
      <c r="E21" s="225">
        <f>ROUND(D21+C21,2)</f>
        <v>0</v>
      </c>
      <c r="F21" s="209"/>
    </row>
    <row r="22" spans="1:6" ht="30" customHeight="1" x14ac:dyDescent="0.2">
      <c r="A22" s="270">
        <f t="shared" si="0"/>
        <v>16</v>
      </c>
      <c r="B22" s="211"/>
      <c r="C22" s="223"/>
      <c r="D22" s="223"/>
      <c r="E22" s="225">
        <f>ROUND(D22+C22,2)</f>
        <v>0</v>
      </c>
      <c r="F22" s="209"/>
    </row>
    <row r="23" spans="1:6" ht="30" customHeight="1" x14ac:dyDescent="0.2">
      <c r="A23" s="270">
        <f t="shared" si="0"/>
        <v>17</v>
      </c>
      <c r="B23" s="211"/>
      <c r="C23" s="223"/>
      <c r="D23" s="223"/>
      <c r="E23" s="225">
        <f>ROUND(D23+C23,2)</f>
        <v>0</v>
      </c>
      <c r="F23" s="209"/>
    </row>
    <row r="24" spans="1:6" ht="30" customHeight="1" x14ac:dyDescent="0.2">
      <c r="A24" s="270">
        <f t="shared" si="0"/>
        <v>18</v>
      </c>
      <c r="B24" s="211"/>
      <c r="C24" s="223"/>
      <c r="D24" s="223"/>
      <c r="E24" s="225">
        <f>ROUND(D24+C24,2)</f>
        <v>0</v>
      </c>
      <c r="F24" s="209"/>
    </row>
    <row r="25" spans="1:6" ht="30" customHeight="1" x14ac:dyDescent="0.2">
      <c r="A25" s="270">
        <f t="shared" si="0"/>
        <v>19</v>
      </c>
      <c r="B25" s="211"/>
      <c r="C25" s="223"/>
      <c r="D25" s="223"/>
      <c r="E25" s="225">
        <f>ROUND(D25+C25,2)</f>
        <v>0</v>
      </c>
      <c r="F25" s="209"/>
    </row>
    <row r="26" spans="1:6" ht="30" customHeight="1" x14ac:dyDescent="0.2">
      <c r="A26" s="270">
        <f t="shared" si="0"/>
        <v>20</v>
      </c>
      <c r="B26" s="213"/>
      <c r="C26" s="223"/>
      <c r="D26" s="223"/>
      <c r="E26" s="225"/>
      <c r="F26" s="209"/>
    </row>
    <row r="27" spans="1:6" ht="30" customHeight="1" x14ac:dyDescent="0.2">
      <c r="A27" s="270">
        <f t="shared" si="0"/>
        <v>21</v>
      </c>
      <c r="B27" s="213"/>
      <c r="C27" s="223"/>
      <c r="D27" s="223"/>
      <c r="E27" s="225"/>
      <c r="F27" s="209"/>
    </row>
    <row r="28" spans="1:6" ht="30" customHeight="1" x14ac:dyDescent="0.2">
      <c r="A28" s="270">
        <f t="shared" si="0"/>
        <v>22</v>
      </c>
      <c r="B28" s="213"/>
      <c r="C28" s="223"/>
      <c r="D28" s="223"/>
      <c r="E28" s="225"/>
      <c r="F28" s="214"/>
    </row>
    <row r="29" spans="1:6" ht="30" customHeight="1" x14ac:dyDescent="0.2">
      <c r="A29" s="270">
        <f t="shared" si="0"/>
        <v>23</v>
      </c>
      <c r="B29" s="213"/>
      <c r="C29" s="223"/>
      <c r="D29" s="223"/>
      <c r="E29" s="225"/>
      <c r="F29" s="214"/>
    </row>
    <row r="30" spans="1:6" ht="30" customHeight="1" x14ac:dyDescent="0.2">
      <c r="A30" s="270">
        <f t="shared" si="0"/>
        <v>24</v>
      </c>
      <c r="B30" s="213"/>
      <c r="C30" s="223"/>
      <c r="D30" s="223"/>
      <c r="E30" s="225"/>
      <c r="F30" s="214"/>
    </row>
    <row r="31" spans="1:6" ht="30" customHeight="1" x14ac:dyDescent="0.2">
      <c r="A31" s="270">
        <f t="shared" si="0"/>
        <v>25</v>
      </c>
      <c r="B31" s="213"/>
      <c r="C31" s="223"/>
      <c r="D31" s="223"/>
      <c r="E31" s="225"/>
      <c r="F31" s="214"/>
    </row>
    <row r="32" spans="1:6" ht="30" customHeight="1" x14ac:dyDescent="0.2">
      <c r="A32" s="270">
        <f t="shared" si="0"/>
        <v>26</v>
      </c>
      <c r="B32" s="213"/>
      <c r="C32" s="223"/>
      <c r="D32" s="223"/>
      <c r="E32" s="225"/>
      <c r="F32" s="214"/>
    </row>
    <row r="33" spans="1:6" ht="30" customHeight="1" x14ac:dyDescent="0.2">
      <c r="A33" s="270">
        <f t="shared" si="0"/>
        <v>27</v>
      </c>
      <c r="B33" s="213"/>
      <c r="C33" s="223"/>
      <c r="D33" s="223"/>
      <c r="E33" s="225"/>
      <c r="F33" s="214"/>
    </row>
    <row r="34" spans="1:6" ht="30" customHeight="1" x14ac:dyDescent="0.2">
      <c r="A34" s="270">
        <f t="shared" si="0"/>
        <v>28</v>
      </c>
      <c r="B34" s="213"/>
      <c r="C34" s="223"/>
      <c r="D34" s="223"/>
      <c r="E34" s="225"/>
      <c r="F34" s="214"/>
    </row>
    <row r="35" spans="1:6" ht="30" customHeight="1" x14ac:dyDescent="0.2">
      <c r="A35" s="270">
        <f t="shared" si="0"/>
        <v>29</v>
      </c>
      <c r="B35" s="213"/>
      <c r="C35" s="223"/>
      <c r="D35" s="223"/>
      <c r="E35" s="225"/>
      <c r="F35" s="214"/>
    </row>
    <row r="36" spans="1:6" ht="30" customHeight="1" x14ac:dyDescent="0.2">
      <c r="A36" s="270">
        <f t="shared" si="0"/>
        <v>30</v>
      </c>
      <c r="B36" s="213"/>
      <c r="C36" s="223"/>
      <c r="D36" s="223"/>
      <c r="E36" s="225"/>
      <c r="F36" s="214"/>
    </row>
    <row r="37" spans="1:6" ht="30" customHeight="1" x14ac:dyDescent="0.2">
      <c r="A37" s="270">
        <f t="shared" si="0"/>
        <v>31</v>
      </c>
      <c r="B37" s="213"/>
      <c r="C37" s="223"/>
      <c r="D37" s="223"/>
      <c r="E37" s="225"/>
      <c r="F37" s="214"/>
    </row>
    <row r="38" spans="1:6" ht="30" customHeight="1" x14ac:dyDescent="0.2">
      <c r="A38" s="270">
        <f t="shared" si="0"/>
        <v>32</v>
      </c>
      <c r="B38" s="213"/>
      <c r="C38" s="223"/>
      <c r="D38" s="223"/>
      <c r="E38" s="225"/>
      <c r="F38" s="214"/>
    </row>
    <row r="39" spans="1:6" ht="30" customHeight="1" x14ac:dyDescent="0.2">
      <c r="A39" s="270">
        <f t="shared" si="0"/>
        <v>33</v>
      </c>
      <c r="B39" s="213"/>
      <c r="C39" s="223"/>
      <c r="D39" s="223"/>
      <c r="E39" s="225"/>
      <c r="F39" s="214"/>
    </row>
    <row r="40" spans="1:6" ht="30" customHeight="1" x14ac:dyDescent="0.2">
      <c r="A40" s="270">
        <f t="shared" si="0"/>
        <v>34</v>
      </c>
      <c r="B40" s="213"/>
      <c r="C40" s="223"/>
      <c r="D40" s="223"/>
      <c r="E40" s="225"/>
      <c r="F40" s="214"/>
    </row>
    <row r="41" spans="1:6" ht="30" customHeight="1" x14ac:dyDescent="0.2">
      <c r="A41" s="270">
        <f t="shared" si="0"/>
        <v>35</v>
      </c>
      <c r="B41" s="213"/>
      <c r="C41" s="223"/>
      <c r="D41" s="223"/>
      <c r="E41" s="225"/>
      <c r="F41" s="214"/>
    </row>
    <row r="42" spans="1:6" ht="30" customHeight="1" x14ac:dyDescent="0.2">
      <c r="A42" s="270">
        <f t="shared" si="0"/>
        <v>36</v>
      </c>
      <c r="B42" s="213"/>
      <c r="C42" s="223"/>
      <c r="D42" s="223"/>
      <c r="E42" s="225"/>
      <c r="F42" s="214"/>
    </row>
    <row r="43" spans="1:6" ht="30" customHeight="1" x14ac:dyDescent="0.2">
      <c r="A43" s="270" t="e">
        <f>ROUND(#REF!+1,0)</f>
        <v>#REF!</v>
      </c>
      <c r="B43" s="213"/>
      <c r="C43" s="223"/>
      <c r="D43" s="223"/>
      <c r="E43" s="225"/>
      <c r="F43" s="214"/>
    </row>
    <row r="44" spans="1:6" ht="5.0999999999999996" customHeight="1" x14ac:dyDescent="0.2">
      <c r="A44" s="224"/>
      <c r="B44" s="213"/>
      <c r="C44" s="206"/>
      <c r="D44" s="206"/>
      <c r="E44" s="206"/>
      <c r="F44" s="214"/>
    </row>
    <row r="45" spans="1:6" ht="90" customHeight="1" x14ac:dyDescent="0.2">
      <c r="A45" s="152"/>
      <c r="B45" s="154"/>
      <c r="C45" s="26"/>
      <c r="D45" s="24"/>
      <c r="E45" s="25"/>
      <c r="F45" s="28"/>
    </row>
    <row r="46" spans="1:6" ht="15" customHeight="1" x14ac:dyDescent="0.2">
      <c r="A46" s="553" t="str">
        <f>'DATOS BÁSICOS DE LA OBRA'!D21</f>
        <v>ING. MAURICIO BEDOYA</v>
      </c>
      <c r="B46" s="555"/>
      <c r="C46" s="553" t="str">
        <f>'DATOS BÁSICOS DE LA OBRA'!D22</f>
        <v>ING. HERLAN RENÉ RAMOS ESTRADA</v>
      </c>
      <c r="D46" s="554"/>
      <c r="E46" s="555"/>
      <c r="F46" s="250" t="str">
        <f>'DATOS BÁSICOS DE LA OBRA'!D23</f>
        <v>ING. FRANZ REYNALDO SALAZAR MARTINEZ</v>
      </c>
    </row>
    <row r="47" spans="1:6" ht="15" customHeight="1" x14ac:dyDescent="0.2">
      <c r="A47" s="556" t="str">
        <f>'DATOS BÁSICOS DE LA OBRA'!E21</f>
        <v>SUPERINTENDENTE DE OBRA</v>
      </c>
      <c r="B47" s="558"/>
      <c r="C47" s="556" t="str">
        <f>'DATOS BÁSICOS DE LA OBRA'!E22</f>
        <v>SUPERVISOR DE OBRA</v>
      </c>
      <c r="D47" s="557"/>
      <c r="E47" s="558"/>
      <c r="F47" s="249" t="str">
        <f>'DATOS BÁSICOS DE LA OBRA'!E23</f>
        <v>FISCAL DE OBRA</v>
      </c>
    </row>
    <row r="48" spans="1:6" ht="30" customHeight="1" x14ac:dyDescent="0.2">
      <c r="A48" s="543" t="str">
        <f>'DATOS BÁSICOS DE LA OBRA'!C21</f>
        <v>EMPRESA ESTRATEGICA BOLIVIANA DE CONSTRUCCION Y CONSERVACION DE INFRAESTRUCTURA CIVIL</v>
      </c>
      <c r="B48" s="545"/>
      <c r="C48" s="543" t="str">
        <f>'DATOS BÁSICOS DE LA OBRA'!C22</f>
        <v>ADMINISTRADORA BOLIVIANA DE CARRETERAS (A.B.C.); REGIONAL DE TARIJA</v>
      </c>
      <c r="D48" s="544"/>
      <c r="E48" s="545"/>
      <c r="F48" s="248" t="str">
        <f>'DATOS BÁSICOS DE LA OBRA'!C23</f>
        <v>ADMINISTRADORA BOLIVIANA DE CARRETERAS (A.B.C.); REGIONAL DE TARIJA</v>
      </c>
    </row>
    <row r="49" spans="1:6" ht="5.0999999999999996" customHeight="1" x14ac:dyDescent="0.2">
      <c r="A49" s="196"/>
      <c r="B49" s="215"/>
      <c r="C49" s="33"/>
      <c r="D49" s="32"/>
      <c r="E49" s="27"/>
      <c r="F49" s="216"/>
    </row>
  </sheetData>
  <mergeCells count="14">
    <mergeCell ref="A48:B48"/>
    <mergeCell ref="C46:E46"/>
    <mergeCell ref="C47:E47"/>
    <mergeCell ref="C48:E48"/>
    <mergeCell ref="F4:F5"/>
    <mergeCell ref="A46:B46"/>
    <mergeCell ref="A47:B47"/>
    <mergeCell ref="C1:E2"/>
    <mergeCell ref="A2:B2"/>
    <mergeCell ref="A4:A5"/>
    <mergeCell ref="B4:B5"/>
    <mergeCell ref="C4:E4"/>
    <mergeCell ref="D3:F3"/>
    <mergeCell ref="A3:B3"/>
  </mergeCells>
  <conditionalFormatting sqref="C6:E44">
    <cfRule type="expression" dxfId="153" priority="13">
      <formula>C6=0</formula>
    </cfRule>
  </conditionalFormatting>
  <conditionalFormatting sqref="C10:E10">
    <cfRule type="expression" dxfId="152" priority="12">
      <formula>C10=0</formula>
    </cfRule>
  </conditionalFormatting>
  <conditionalFormatting sqref="C11:E11">
    <cfRule type="expression" dxfId="151" priority="11">
      <formula>C11=0</formula>
    </cfRule>
  </conditionalFormatting>
  <conditionalFormatting sqref="C14:E14">
    <cfRule type="expression" dxfId="150" priority="10">
      <formula>C14=0</formula>
    </cfRule>
  </conditionalFormatting>
  <conditionalFormatting sqref="C15:E15">
    <cfRule type="expression" dxfId="149" priority="9">
      <formula>C15=0</formula>
    </cfRule>
  </conditionalFormatting>
  <conditionalFormatting sqref="C16:E16">
    <cfRule type="expression" dxfId="148" priority="8">
      <formula>C16=0</formula>
    </cfRule>
  </conditionalFormatting>
  <conditionalFormatting sqref="C17:E17">
    <cfRule type="expression" dxfId="147" priority="7">
      <formula>C17=0</formula>
    </cfRule>
  </conditionalFormatting>
  <conditionalFormatting sqref="C18:E19">
    <cfRule type="expression" dxfId="146" priority="6">
      <formula>C18=0</formula>
    </cfRule>
  </conditionalFormatting>
  <conditionalFormatting sqref="C22:E22">
    <cfRule type="expression" dxfId="145" priority="5">
      <formula>C22=0</formula>
    </cfRule>
  </conditionalFormatting>
  <conditionalFormatting sqref="C23:E23">
    <cfRule type="expression" dxfId="144" priority="4">
      <formula>C23=0</formula>
    </cfRule>
  </conditionalFormatting>
  <conditionalFormatting sqref="C24:E24">
    <cfRule type="expression" dxfId="143" priority="3">
      <formula>C24=0</formula>
    </cfRule>
  </conditionalFormatting>
  <conditionalFormatting sqref="C25:E25">
    <cfRule type="expression" dxfId="142" priority="1">
      <formula>C25=0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J105" sqref="J105"/>
      <selection pane="topRight" activeCell="J105" sqref="J105"/>
      <selection pane="bottomLeft" activeCell="J105" sqref="J105"/>
      <selection pane="bottomRight" activeCell="A31" sqref="A31:E31"/>
    </sheetView>
  </sheetViews>
  <sheetFormatPr baseColWidth="10" defaultColWidth="9" defaultRowHeight="15" customHeight="1" x14ac:dyDescent="0.2"/>
  <cols>
    <col min="1" max="1" width="5.83203125" style="5" customWidth="1"/>
    <col min="2" max="6" width="20.83203125" style="5" customWidth="1"/>
    <col min="7" max="7" width="15.83203125" style="5" customWidth="1"/>
    <col min="8" max="8" width="20.83203125" style="5" customWidth="1"/>
    <col min="9" max="9" width="15.83203125" style="5" customWidth="1"/>
    <col min="10" max="10" width="20.83203125" style="5" customWidth="1"/>
    <col min="11" max="11" width="15.83203125" style="5" customWidth="1"/>
    <col min="12" max="12" width="20.83203125" style="5" customWidth="1"/>
    <col min="13" max="13" width="15.83203125" style="5" customWidth="1"/>
    <col min="14" max="14" width="60.83203125" style="5" customWidth="1"/>
    <col min="15" max="15" width="9" style="5"/>
    <col min="16" max="16" width="12" style="5" bestFit="1" customWidth="1"/>
    <col min="17" max="248" width="9" style="5"/>
    <col min="249" max="249" width="1.5" style="5" customWidth="1"/>
    <col min="250" max="250" width="36" style="5" customWidth="1"/>
    <col min="251" max="251" width="14.5" style="5" customWidth="1"/>
    <col min="252" max="252" width="17.33203125" style="5" customWidth="1"/>
    <col min="253" max="253" width="22" style="5" customWidth="1"/>
    <col min="254" max="256" width="17.6640625" style="5" customWidth="1"/>
    <col min="257" max="257" width="51.83203125" style="5" customWidth="1"/>
    <col min="258" max="259" width="12.5" style="5" customWidth="1"/>
    <col min="260" max="260" width="13.83203125" style="5" customWidth="1"/>
    <col min="261" max="504" width="9" style="5"/>
    <col min="505" max="505" width="1.5" style="5" customWidth="1"/>
    <col min="506" max="506" width="36" style="5" customWidth="1"/>
    <col min="507" max="507" width="14.5" style="5" customWidth="1"/>
    <col min="508" max="508" width="17.33203125" style="5" customWidth="1"/>
    <col min="509" max="509" width="22" style="5" customWidth="1"/>
    <col min="510" max="512" width="17.6640625" style="5" customWidth="1"/>
    <col min="513" max="513" width="51.83203125" style="5" customWidth="1"/>
    <col min="514" max="515" width="12.5" style="5" customWidth="1"/>
    <col min="516" max="516" width="13.83203125" style="5" customWidth="1"/>
    <col min="517" max="760" width="9" style="5"/>
    <col min="761" max="761" width="1.5" style="5" customWidth="1"/>
    <col min="762" max="762" width="36" style="5" customWidth="1"/>
    <col min="763" max="763" width="14.5" style="5" customWidth="1"/>
    <col min="764" max="764" width="17.33203125" style="5" customWidth="1"/>
    <col min="765" max="765" width="22" style="5" customWidth="1"/>
    <col min="766" max="768" width="17.6640625" style="5" customWidth="1"/>
    <col min="769" max="769" width="51.83203125" style="5" customWidth="1"/>
    <col min="770" max="771" width="12.5" style="5" customWidth="1"/>
    <col min="772" max="772" width="13.83203125" style="5" customWidth="1"/>
    <col min="773" max="1016" width="9" style="5"/>
    <col min="1017" max="1017" width="1.5" style="5" customWidth="1"/>
    <col min="1018" max="1018" width="36" style="5" customWidth="1"/>
    <col min="1019" max="1019" width="14.5" style="5" customWidth="1"/>
    <col min="1020" max="1020" width="17.33203125" style="5" customWidth="1"/>
    <col min="1021" max="1021" width="22" style="5" customWidth="1"/>
    <col min="1022" max="1024" width="17.6640625" style="5" customWidth="1"/>
    <col min="1025" max="1025" width="51.83203125" style="5" customWidth="1"/>
    <col min="1026" max="1027" width="12.5" style="5" customWidth="1"/>
    <col min="1028" max="1028" width="13.83203125" style="5" customWidth="1"/>
    <col min="1029" max="1272" width="9" style="5"/>
    <col min="1273" max="1273" width="1.5" style="5" customWidth="1"/>
    <col min="1274" max="1274" width="36" style="5" customWidth="1"/>
    <col min="1275" max="1275" width="14.5" style="5" customWidth="1"/>
    <col min="1276" max="1276" width="17.33203125" style="5" customWidth="1"/>
    <col min="1277" max="1277" width="22" style="5" customWidth="1"/>
    <col min="1278" max="1280" width="17.6640625" style="5" customWidth="1"/>
    <col min="1281" max="1281" width="51.83203125" style="5" customWidth="1"/>
    <col min="1282" max="1283" width="12.5" style="5" customWidth="1"/>
    <col min="1284" max="1284" width="13.83203125" style="5" customWidth="1"/>
    <col min="1285" max="1528" width="9" style="5"/>
    <col min="1529" max="1529" width="1.5" style="5" customWidth="1"/>
    <col min="1530" max="1530" width="36" style="5" customWidth="1"/>
    <col min="1531" max="1531" width="14.5" style="5" customWidth="1"/>
    <col min="1532" max="1532" width="17.33203125" style="5" customWidth="1"/>
    <col min="1533" max="1533" width="22" style="5" customWidth="1"/>
    <col min="1534" max="1536" width="17.6640625" style="5" customWidth="1"/>
    <col min="1537" max="1537" width="51.83203125" style="5" customWidth="1"/>
    <col min="1538" max="1539" width="12.5" style="5" customWidth="1"/>
    <col min="1540" max="1540" width="13.83203125" style="5" customWidth="1"/>
    <col min="1541" max="1784" width="9" style="5"/>
    <col min="1785" max="1785" width="1.5" style="5" customWidth="1"/>
    <col min="1786" max="1786" width="36" style="5" customWidth="1"/>
    <col min="1787" max="1787" width="14.5" style="5" customWidth="1"/>
    <col min="1788" max="1788" width="17.33203125" style="5" customWidth="1"/>
    <col min="1789" max="1789" width="22" style="5" customWidth="1"/>
    <col min="1790" max="1792" width="17.6640625" style="5" customWidth="1"/>
    <col min="1793" max="1793" width="51.83203125" style="5" customWidth="1"/>
    <col min="1794" max="1795" width="12.5" style="5" customWidth="1"/>
    <col min="1796" max="1796" width="13.83203125" style="5" customWidth="1"/>
    <col min="1797" max="2040" width="9" style="5"/>
    <col min="2041" max="2041" width="1.5" style="5" customWidth="1"/>
    <col min="2042" max="2042" width="36" style="5" customWidth="1"/>
    <col min="2043" max="2043" width="14.5" style="5" customWidth="1"/>
    <col min="2044" max="2044" width="17.33203125" style="5" customWidth="1"/>
    <col min="2045" max="2045" width="22" style="5" customWidth="1"/>
    <col min="2046" max="2048" width="17.6640625" style="5" customWidth="1"/>
    <col min="2049" max="2049" width="51.83203125" style="5" customWidth="1"/>
    <col min="2050" max="2051" width="12.5" style="5" customWidth="1"/>
    <col min="2052" max="2052" width="13.83203125" style="5" customWidth="1"/>
    <col min="2053" max="2296" width="9" style="5"/>
    <col min="2297" max="2297" width="1.5" style="5" customWidth="1"/>
    <col min="2298" max="2298" width="36" style="5" customWidth="1"/>
    <col min="2299" max="2299" width="14.5" style="5" customWidth="1"/>
    <col min="2300" max="2300" width="17.33203125" style="5" customWidth="1"/>
    <col min="2301" max="2301" width="22" style="5" customWidth="1"/>
    <col min="2302" max="2304" width="17.6640625" style="5" customWidth="1"/>
    <col min="2305" max="2305" width="51.83203125" style="5" customWidth="1"/>
    <col min="2306" max="2307" width="12.5" style="5" customWidth="1"/>
    <col min="2308" max="2308" width="13.83203125" style="5" customWidth="1"/>
    <col min="2309" max="2552" width="9" style="5"/>
    <col min="2553" max="2553" width="1.5" style="5" customWidth="1"/>
    <col min="2554" max="2554" width="36" style="5" customWidth="1"/>
    <col min="2555" max="2555" width="14.5" style="5" customWidth="1"/>
    <col min="2556" max="2556" width="17.33203125" style="5" customWidth="1"/>
    <col min="2557" max="2557" width="22" style="5" customWidth="1"/>
    <col min="2558" max="2560" width="17.6640625" style="5" customWidth="1"/>
    <col min="2561" max="2561" width="51.83203125" style="5" customWidth="1"/>
    <col min="2562" max="2563" width="12.5" style="5" customWidth="1"/>
    <col min="2564" max="2564" width="13.83203125" style="5" customWidth="1"/>
    <col min="2565" max="2808" width="9" style="5"/>
    <col min="2809" max="2809" width="1.5" style="5" customWidth="1"/>
    <col min="2810" max="2810" width="36" style="5" customWidth="1"/>
    <col min="2811" max="2811" width="14.5" style="5" customWidth="1"/>
    <col min="2812" max="2812" width="17.33203125" style="5" customWidth="1"/>
    <col min="2813" max="2813" width="22" style="5" customWidth="1"/>
    <col min="2814" max="2816" width="17.6640625" style="5" customWidth="1"/>
    <col min="2817" max="2817" width="51.83203125" style="5" customWidth="1"/>
    <col min="2818" max="2819" width="12.5" style="5" customWidth="1"/>
    <col min="2820" max="2820" width="13.83203125" style="5" customWidth="1"/>
    <col min="2821" max="3064" width="9" style="5"/>
    <col min="3065" max="3065" width="1.5" style="5" customWidth="1"/>
    <col min="3066" max="3066" width="36" style="5" customWidth="1"/>
    <col min="3067" max="3067" width="14.5" style="5" customWidth="1"/>
    <col min="3068" max="3068" width="17.33203125" style="5" customWidth="1"/>
    <col min="3069" max="3069" width="22" style="5" customWidth="1"/>
    <col min="3070" max="3072" width="17.6640625" style="5" customWidth="1"/>
    <col min="3073" max="3073" width="51.83203125" style="5" customWidth="1"/>
    <col min="3074" max="3075" width="12.5" style="5" customWidth="1"/>
    <col min="3076" max="3076" width="13.83203125" style="5" customWidth="1"/>
    <col min="3077" max="3320" width="9" style="5"/>
    <col min="3321" max="3321" width="1.5" style="5" customWidth="1"/>
    <col min="3322" max="3322" width="36" style="5" customWidth="1"/>
    <col min="3323" max="3323" width="14.5" style="5" customWidth="1"/>
    <col min="3324" max="3324" width="17.33203125" style="5" customWidth="1"/>
    <col min="3325" max="3325" width="22" style="5" customWidth="1"/>
    <col min="3326" max="3328" width="17.6640625" style="5" customWidth="1"/>
    <col min="3329" max="3329" width="51.83203125" style="5" customWidth="1"/>
    <col min="3330" max="3331" width="12.5" style="5" customWidth="1"/>
    <col min="3332" max="3332" width="13.83203125" style="5" customWidth="1"/>
    <col min="3333" max="3576" width="9" style="5"/>
    <col min="3577" max="3577" width="1.5" style="5" customWidth="1"/>
    <col min="3578" max="3578" width="36" style="5" customWidth="1"/>
    <col min="3579" max="3579" width="14.5" style="5" customWidth="1"/>
    <col min="3580" max="3580" width="17.33203125" style="5" customWidth="1"/>
    <col min="3581" max="3581" width="22" style="5" customWidth="1"/>
    <col min="3582" max="3584" width="17.6640625" style="5" customWidth="1"/>
    <col min="3585" max="3585" width="51.83203125" style="5" customWidth="1"/>
    <col min="3586" max="3587" width="12.5" style="5" customWidth="1"/>
    <col min="3588" max="3588" width="13.83203125" style="5" customWidth="1"/>
    <col min="3589" max="3832" width="9" style="5"/>
    <col min="3833" max="3833" width="1.5" style="5" customWidth="1"/>
    <col min="3834" max="3834" width="36" style="5" customWidth="1"/>
    <col min="3835" max="3835" width="14.5" style="5" customWidth="1"/>
    <col min="3836" max="3836" width="17.33203125" style="5" customWidth="1"/>
    <col min="3837" max="3837" width="22" style="5" customWidth="1"/>
    <col min="3838" max="3840" width="17.6640625" style="5" customWidth="1"/>
    <col min="3841" max="3841" width="51.83203125" style="5" customWidth="1"/>
    <col min="3842" max="3843" width="12.5" style="5" customWidth="1"/>
    <col min="3844" max="3844" width="13.83203125" style="5" customWidth="1"/>
    <col min="3845" max="4088" width="9" style="5"/>
    <col min="4089" max="4089" width="1.5" style="5" customWidth="1"/>
    <col min="4090" max="4090" width="36" style="5" customWidth="1"/>
    <col min="4091" max="4091" width="14.5" style="5" customWidth="1"/>
    <col min="4092" max="4092" width="17.33203125" style="5" customWidth="1"/>
    <col min="4093" max="4093" width="22" style="5" customWidth="1"/>
    <col min="4094" max="4096" width="17.6640625" style="5" customWidth="1"/>
    <col min="4097" max="4097" width="51.83203125" style="5" customWidth="1"/>
    <col min="4098" max="4099" width="12.5" style="5" customWidth="1"/>
    <col min="4100" max="4100" width="13.83203125" style="5" customWidth="1"/>
    <col min="4101" max="4344" width="9" style="5"/>
    <col min="4345" max="4345" width="1.5" style="5" customWidth="1"/>
    <col min="4346" max="4346" width="36" style="5" customWidth="1"/>
    <col min="4347" max="4347" width="14.5" style="5" customWidth="1"/>
    <col min="4348" max="4348" width="17.33203125" style="5" customWidth="1"/>
    <col min="4349" max="4349" width="22" style="5" customWidth="1"/>
    <col min="4350" max="4352" width="17.6640625" style="5" customWidth="1"/>
    <col min="4353" max="4353" width="51.83203125" style="5" customWidth="1"/>
    <col min="4354" max="4355" width="12.5" style="5" customWidth="1"/>
    <col min="4356" max="4356" width="13.83203125" style="5" customWidth="1"/>
    <col min="4357" max="4600" width="9" style="5"/>
    <col min="4601" max="4601" width="1.5" style="5" customWidth="1"/>
    <col min="4602" max="4602" width="36" style="5" customWidth="1"/>
    <col min="4603" max="4603" width="14.5" style="5" customWidth="1"/>
    <col min="4604" max="4604" width="17.33203125" style="5" customWidth="1"/>
    <col min="4605" max="4605" width="22" style="5" customWidth="1"/>
    <col min="4606" max="4608" width="17.6640625" style="5" customWidth="1"/>
    <col min="4609" max="4609" width="51.83203125" style="5" customWidth="1"/>
    <col min="4610" max="4611" width="12.5" style="5" customWidth="1"/>
    <col min="4612" max="4612" width="13.83203125" style="5" customWidth="1"/>
    <col min="4613" max="4856" width="9" style="5"/>
    <col min="4857" max="4857" width="1.5" style="5" customWidth="1"/>
    <col min="4858" max="4858" width="36" style="5" customWidth="1"/>
    <col min="4859" max="4859" width="14.5" style="5" customWidth="1"/>
    <col min="4860" max="4860" width="17.33203125" style="5" customWidth="1"/>
    <col min="4861" max="4861" width="22" style="5" customWidth="1"/>
    <col min="4862" max="4864" width="17.6640625" style="5" customWidth="1"/>
    <col min="4865" max="4865" width="51.83203125" style="5" customWidth="1"/>
    <col min="4866" max="4867" width="12.5" style="5" customWidth="1"/>
    <col min="4868" max="4868" width="13.83203125" style="5" customWidth="1"/>
    <col min="4869" max="5112" width="9" style="5"/>
    <col min="5113" max="5113" width="1.5" style="5" customWidth="1"/>
    <col min="5114" max="5114" width="36" style="5" customWidth="1"/>
    <col min="5115" max="5115" width="14.5" style="5" customWidth="1"/>
    <col min="5116" max="5116" width="17.33203125" style="5" customWidth="1"/>
    <col min="5117" max="5117" width="22" style="5" customWidth="1"/>
    <col min="5118" max="5120" width="17.6640625" style="5" customWidth="1"/>
    <col min="5121" max="5121" width="51.83203125" style="5" customWidth="1"/>
    <col min="5122" max="5123" width="12.5" style="5" customWidth="1"/>
    <col min="5124" max="5124" width="13.83203125" style="5" customWidth="1"/>
    <col min="5125" max="5368" width="9" style="5"/>
    <col min="5369" max="5369" width="1.5" style="5" customWidth="1"/>
    <col min="5370" max="5370" width="36" style="5" customWidth="1"/>
    <col min="5371" max="5371" width="14.5" style="5" customWidth="1"/>
    <col min="5372" max="5372" width="17.33203125" style="5" customWidth="1"/>
    <col min="5373" max="5373" width="22" style="5" customWidth="1"/>
    <col min="5374" max="5376" width="17.6640625" style="5" customWidth="1"/>
    <col min="5377" max="5377" width="51.83203125" style="5" customWidth="1"/>
    <col min="5378" max="5379" width="12.5" style="5" customWidth="1"/>
    <col min="5380" max="5380" width="13.83203125" style="5" customWidth="1"/>
    <col min="5381" max="5624" width="9" style="5"/>
    <col min="5625" max="5625" width="1.5" style="5" customWidth="1"/>
    <col min="5626" max="5626" width="36" style="5" customWidth="1"/>
    <col min="5627" max="5627" width="14.5" style="5" customWidth="1"/>
    <col min="5628" max="5628" width="17.33203125" style="5" customWidth="1"/>
    <col min="5629" max="5629" width="22" style="5" customWidth="1"/>
    <col min="5630" max="5632" width="17.6640625" style="5" customWidth="1"/>
    <col min="5633" max="5633" width="51.83203125" style="5" customWidth="1"/>
    <col min="5634" max="5635" width="12.5" style="5" customWidth="1"/>
    <col min="5636" max="5636" width="13.83203125" style="5" customWidth="1"/>
    <col min="5637" max="5880" width="9" style="5"/>
    <col min="5881" max="5881" width="1.5" style="5" customWidth="1"/>
    <col min="5882" max="5882" width="36" style="5" customWidth="1"/>
    <col min="5883" max="5883" width="14.5" style="5" customWidth="1"/>
    <col min="5884" max="5884" width="17.33203125" style="5" customWidth="1"/>
    <col min="5885" max="5885" width="22" style="5" customWidth="1"/>
    <col min="5886" max="5888" width="17.6640625" style="5" customWidth="1"/>
    <col min="5889" max="5889" width="51.83203125" style="5" customWidth="1"/>
    <col min="5890" max="5891" width="12.5" style="5" customWidth="1"/>
    <col min="5892" max="5892" width="13.83203125" style="5" customWidth="1"/>
    <col min="5893" max="6136" width="9" style="5"/>
    <col min="6137" max="6137" width="1.5" style="5" customWidth="1"/>
    <col min="6138" max="6138" width="36" style="5" customWidth="1"/>
    <col min="6139" max="6139" width="14.5" style="5" customWidth="1"/>
    <col min="6140" max="6140" width="17.33203125" style="5" customWidth="1"/>
    <col min="6141" max="6141" width="22" style="5" customWidth="1"/>
    <col min="6142" max="6144" width="17.6640625" style="5" customWidth="1"/>
    <col min="6145" max="6145" width="51.83203125" style="5" customWidth="1"/>
    <col min="6146" max="6147" width="12.5" style="5" customWidth="1"/>
    <col min="6148" max="6148" width="13.83203125" style="5" customWidth="1"/>
    <col min="6149" max="6392" width="9" style="5"/>
    <col min="6393" max="6393" width="1.5" style="5" customWidth="1"/>
    <col min="6394" max="6394" width="36" style="5" customWidth="1"/>
    <col min="6395" max="6395" width="14.5" style="5" customWidth="1"/>
    <col min="6396" max="6396" width="17.33203125" style="5" customWidth="1"/>
    <col min="6397" max="6397" width="22" style="5" customWidth="1"/>
    <col min="6398" max="6400" width="17.6640625" style="5" customWidth="1"/>
    <col min="6401" max="6401" width="51.83203125" style="5" customWidth="1"/>
    <col min="6402" max="6403" width="12.5" style="5" customWidth="1"/>
    <col min="6404" max="6404" width="13.83203125" style="5" customWidth="1"/>
    <col min="6405" max="6648" width="9" style="5"/>
    <col min="6649" max="6649" width="1.5" style="5" customWidth="1"/>
    <col min="6650" max="6650" width="36" style="5" customWidth="1"/>
    <col min="6651" max="6651" width="14.5" style="5" customWidth="1"/>
    <col min="6652" max="6652" width="17.33203125" style="5" customWidth="1"/>
    <col min="6653" max="6653" width="22" style="5" customWidth="1"/>
    <col min="6654" max="6656" width="17.6640625" style="5" customWidth="1"/>
    <col min="6657" max="6657" width="51.83203125" style="5" customWidth="1"/>
    <col min="6658" max="6659" width="12.5" style="5" customWidth="1"/>
    <col min="6660" max="6660" width="13.83203125" style="5" customWidth="1"/>
    <col min="6661" max="6904" width="9" style="5"/>
    <col min="6905" max="6905" width="1.5" style="5" customWidth="1"/>
    <col min="6906" max="6906" width="36" style="5" customWidth="1"/>
    <col min="6907" max="6907" width="14.5" style="5" customWidth="1"/>
    <col min="6908" max="6908" width="17.33203125" style="5" customWidth="1"/>
    <col min="6909" max="6909" width="22" style="5" customWidth="1"/>
    <col min="6910" max="6912" width="17.6640625" style="5" customWidth="1"/>
    <col min="6913" max="6913" width="51.83203125" style="5" customWidth="1"/>
    <col min="6914" max="6915" width="12.5" style="5" customWidth="1"/>
    <col min="6916" max="6916" width="13.83203125" style="5" customWidth="1"/>
    <col min="6917" max="7160" width="9" style="5"/>
    <col min="7161" max="7161" width="1.5" style="5" customWidth="1"/>
    <col min="7162" max="7162" width="36" style="5" customWidth="1"/>
    <col min="7163" max="7163" width="14.5" style="5" customWidth="1"/>
    <col min="7164" max="7164" width="17.33203125" style="5" customWidth="1"/>
    <col min="7165" max="7165" width="22" style="5" customWidth="1"/>
    <col min="7166" max="7168" width="17.6640625" style="5" customWidth="1"/>
    <col min="7169" max="7169" width="51.83203125" style="5" customWidth="1"/>
    <col min="7170" max="7171" width="12.5" style="5" customWidth="1"/>
    <col min="7172" max="7172" width="13.83203125" style="5" customWidth="1"/>
    <col min="7173" max="7416" width="9" style="5"/>
    <col min="7417" max="7417" width="1.5" style="5" customWidth="1"/>
    <col min="7418" max="7418" width="36" style="5" customWidth="1"/>
    <col min="7419" max="7419" width="14.5" style="5" customWidth="1"/>
    <col min="7420" max="7420" width="17.33203125" style="5" customWidth="1"/>
    <col min="7421" max="7421" width="22" style="5" customWidth="1"/>
    <col min="7422" max="7424" width="17.6640625" style="5" customWidth="1"/>
    <col min="7425" max="7425" width="51.83203125" style="5" customWidth="1"/>
    <col min="7426" max="7427" width="12.5" style="5" customWidth="1"/>
    <col min="7428" max="7428" width="13.83203125" style="5" customWidth="1"/>
    <col min="7429" max="7672" width="9" style="5"/>
    <col min="7673" max="7673" width="1.5" style="5" customWidth="1"/>
    <col min="7674" max="7674" width="36" style="5" customWidth="1"/>
    <col min="7675" max="7675" width="14.5" style="5" customWidth="1"/>
    <col min="7676" max="7676" width="17.33203125" style="5" customWidth="1"/>
    <col min="7677" max="7677" width="22" style="5" customWidth="1"/>
    <col min="7678" max="7680" width="17.6640625" style="5" customWidth="1"/>
    <col min="7681" max="7681" width="51.83203125" style="5" customWidth="1"/>
    <col min="7682" max="7683" width="12.5" style="5" customWidth="1"/>
    <col min="7684" max="7684" width="13.83203125" style="5" customWidth="1"/>
    <col min="7685" max="7928" width="9" style="5"/>
    <col min="7929" max="7929" width="1.5" style="5" customWidth="1"/>
    <col min="7930" max="7930" width="36" style="5" customWidth="1"/>
    <col min="7931" max="7931" width="14.5" style="5" customWidth="1"/>
    <col min="7932" max="7932" width="17.33203125" style="5" customWidth="1"/>
    <col min="7933" max="7933" width="22" style="5" customWidth="1"/>
    <col min="7934" max="7936" width="17.6640625" style="5" customWidth="1"/>
    <col min="7937" max="7937" width="51.83203125" style="5" customWidth="1"/>
    <col min="7938" max="7939" width="12.5" style="5" customWidth="1"/>
    <col min="7940" max="7940" width="13.83203125" style="5" customWidth="1"/>
    <col min="7941" max="8184" width="9" style="5"/>
    <col min="8185" max="8185" width="1.5" style="5" customWidth="1"/>
    <col min="8186" max="8186" width="36" style="5" customWidth="1"/>
    <col min="8187" max="8187" width="14.5" style="5" customWidth="1"/>
    <col min="8188" max="8188" width="17.33203125" style="5" customWidth="1"/>
    <col min="8189" max="8189" width="22" style="5" customWidth="1"/>
    <col min="8190" max="8192" width="17.6640625" style="5" customWidth="1"/>
    <col min="8193" max="8193" width="51.83203125" style="5" customWidth="1"/>
    <col min="8194" max="8195" width="12.5" style="5" customWidth="1"/>
    <col min="8196" max="8196" width="13.83203125" style="5" customWidth="1"/>
    <col min="8197" max="8440" width="9" style="5"/>
    <col min="8441" max="8441" width="1.5" style="5" customWidth="1"/>
    <col min="8442" max="8442" width="36" style="5" customWidth="1"/>
    <col min="8443" max="8443" width="14.5" style="5" customWidth="1"/>
    <col min="8444" max="8444" width="17.33203125" style="5" customWidth="1"/>
    <col min="8445" max="8445" width="22" style="5" customWidth="1"/>
    <col min="8446" max="8448" width="17.6640625" style="5" customWidth="1"/>
    <col min="8449" max="8449" width="51.83203125" style="5" customWidth="1"/>
    <col min="8450" max="8451" width="12.5" style="5" customWidth="1"/>
    <col min="8452" max="8452" width="13.83203125" style="5" customWidth="1"/>
    <col min="8453" max="8696" width="9" style="5"/>
    <col min="8697" max="8697" width="1.5" style="5" customWidth="1"/>
    <col min="8698" max="8698" width="36" style="5" customWidth="1"/>
    <col min="8699" max="8699" width="14.5" style="5" customWidth="1"/>
    <col min="8700" max="8700" width="17.33203125" style="5" customWidth="1"/>
    <col min="8701" max="8701" width="22" style="5" customWidth="1"/>
    <col min="8702" max="8704" width="17.6640625" style="5" customWidth="1"/>
    <col min="8705" max="8705" width="51.83203125" style="5" customWidth="1"/>
    <col min="8706" max="8707" width="12.5" style="5" customWidth="1"/>
    <col min="8708" max="8708" width="13.83203125" style="5" customWidth="1"/>
    <col min="8709" max="8952" width="9" style="5"/>
    <col min="8953" max="8953" width="1.5" style="5" customWidth="1"/>
    <col min="8954" max="8954" width="36" style="5" customWidth="1"/>
    <col min="8955" max="8955" width="14.5" style="5" customWidth="1"/>
    <col min="8956" max="8956" width="17.33203125" style="5" customWidth="1"/>
    <col min="8957" max="8957" width="22" style="5" customWidth="1"/>
    <col min="8958" max="8960" width="17.6640625" style="5" customWidth="1"/>
    <col min="8961" max="8961" width="51.83203125" style="5" customWidth="1"/>
    <col min="8962" max="8963" width="12.5" style="5" customWidth="1"/>
    <col min="8964" max="8964" width="13.83203125" style="5" customWidth="1"/>
    <col min="8965" max="9208" width="9" style="5"/>
    <col min="9209" max="9209" width="1.5" style="5" customWidth="1"/>
    <col min="9210" max="9210" width="36" style="5" customWidth="1"/>
    <col min="9211" max="9211" width="14.5" style="5" customWidth="1"/>
    <col min="9212" max="9212" width="17.33203125" style="5" customWidth="1"/>
    <col min="9213" max="9213" width="22" style="5" customWidth="1"/>
    <col min="9214" max="9216" width="17.6640625" style="5" customWidth="1"/>
    <col min="9217" max="9217" width="51.83203125" style="5" customWidth="1"/>
    <col min="9218" max="9219" width="12.5" style="5" customWidth="1"/>
    <col min="9220" max="9220" width="13.83203125" style="5" customWidth="1"/>
    <col min="9221" max="9464" width="9" style="5"/>
    <col min="9465" max="9465" width="1.5" style="5" customWidth="1"/>
    <col min="9466" max="9466" width="36" style="5" customWidth="1"/>
    <col min="9467" max="9467" width="14.5" style="5" customWidth="1"/>
    <col min="9468" max="9468" width="17.33203125" style="5" customWidth="1"/>
    <col min="9469" max="9469" width="22" style="5" customWidth="1"/>
    <col min="9470" max="9472" width="17.6640625" style="5" customWidth="1"/>
    <col min="9473" max="9473" width="51.83203125" style="5" customWidth="1"/>
    <col min="9474" max="9475" width="12.5" style="5" customWidth="1"/>
    <col min="9476" max="9476" width="13.83203125" style="5" customWidth="1"/>
    <col min="9477" max="9720" width="9" style="5"/>
    <col min="9721" max="9721" width="1.5" style="5" customWidth="1"/>
    <col min="9722" max="9722" width="36" style="5" customWidth="1"/>
    <col min="9723" max="9723" width="14.5" style="5" customWidth="1"/>
    <col min="9724" max="9724" width="17.33203125" style="5" customWidth="1"/>
    <col min="9725" max="9725" width="22" style="5" customWidth="1"/>
    <col min="9726" max="9728" width="17.6640625" style="5" customWidth="1"/>
    <col min="9729" max="9729" width="51.83203125" style="5" customWidth="1"/>
    <col min="9730" max="9731" width="12.5" style="5" customWidth="1"/>
    <col min="9732" max="9732" width="13.83203125" style="5" customWidth="1"/>
    <col min="9733" max="9976" width="9" style="5"/>
    <col min="9977" max="9977" width="1.5" style="5" customWidth="1"/>
    <col min="9978" max="9978" width="36" style="5" customWidth="1"/>
    <col min="9979" max="9979" width="14.5" style="5" customWidth="1"/>
    <col min="9980" max="9980" width="17.33203125" style="5" customWidth="1"/>
    <col min="9981" max="9981" width="22" style="5" customWidth="1"/>
    <col min="9982" max="9984" width="17.6640625" style="5" customWidth="1"/>
    <col min="9985" max="9985" width="51.83203125" style="5" customWidth="1"/>
    <col min="9986" max="9987" width="12.5" style="5" customWidth="1"/>
    <col min="9988" max="9988" width="13.83203125" style="5" customWidth="1"/>
    <col min="9989" max="10232" width="9" style="5"/>
    <col min="10233" max="10233" width="1.5" style="5" customWidth="1"/>
    <col min="10234" max="10234" width="36" style="5" customWidth="1"/>
    <col min="10235" max="10235" width="14.5" style="5" customWidth="1"/>
    <col min="10236" max="10236" width="17.33203125" style="5" customWidth="1"/>
    <col min="10237" max="10237" width="22" style="5" customWidth="1"/>
    <col min="10238" max="10240" width="17.6640625" style="5" customWidth="1"/>
    <col min="10241" max="10241" width="51.83203125" style="5" customWidth="1"/>
    <col min="10242" max="10243" width="12.5" style="5" customWidth="1"/>
    <col min="10244" max="10244" width="13.83203125" style="5" customWidth="1"/>
    <col min="10245" max="10488" width="9" style="5"/>
    <col min="10489" max="10489" width="1.5" style="5" customWidth="1"/>
    <col min="10490" max="10490" width="36" style="5" customWidth="1"/>
    <col min="10491" max="10491" width="14.5" style="5" customWidth="1"/>
    <col min="10492" max="10492" width="17.33203125" style="5" customWidth="1"/>
    <col min="10493" max="10493" width="22" style="5" customWidth="1"/>
    <col min="10494" max="10496" width="17.6640625" style="5" customWidth="1"/>
    <col min="10497" max="10497" width="51.83203125" style="5" customWidth="1"/>
    <col min="10498" max="10499" width="12.5" style="5" customWidth="1"/>
    <col min="10500" max="10500" width="13.83203125" style="5" customWidth="1"/>
    <col min="10501" max="10744" width="9" style="5"/>
    <col min="10745" max="10745" width="1.5" style="5" customWidth="1"/>
    <col min="10746" max="10746" width="36" style="5" customWidth="1"/>
    <col min="10747" max="10747" width="14.5" style="5" customWidth="1"/>
    <col min="10748" max="10748" width="17.33203125" style="5" customWidth="1"/>
    <col min="10749" max="10749" width="22" style="5" customWidth="1"/>
    <col min="10750" max="10752" width="17.6640625" style="5" customWidth="1"/>
    <col min="10753" max="10753" width="51.83203125" style="5" customWidth="1"/>
    <col min="10754" max="10755" width="12.5" style="5" customWidth="1"/>
    <col min="10756" max="10756" width="13.83203125" style="5" customWidth="1"/>
    <col min="10757" max="11000" width="9" style="5"/>
    <col min="11001" max="11001" width="1.5" style="5" customWidth="1"/>
    <col min="11002" max="11002" width="36" style="5" customWidth="1"/>
    <col min="11003" max="11003" width="14.5" style="5" customWidth="1"/>
    <col min="11004" max="11004" width="17.33203125" style="5" customWidth="1"/>
    <col min="11005" max="11005" width="22" style="5" customWidth="1"/>
    <col min="11006" max="11008" width="17.6640625" style="5" customWidth="1"/>
    <col min="11009" max="11009" width="51.83203125" style="5" customWidth="1"/>
    <col min="11010" max="11011" width="12.5" style="5" customWidth="1"/>
    <col min="11012" max="11012" width="13.83203125" style="5" customWidth="1"/>
    <col min="11013" max="11256" width="9" style="5"/>
    <col min="11257" max="11257" width="1.5" style="5" customWidth="1"/>
    <col min="11258" max="11258" width="36" style="5" customWidth="1"/>
    <col min="11259" max="11259" width="14.5" style="5" customWidth="1"/>
    <col min="11260" max="11260" width="17.33203125" style="5" customWidth="1"/>
    <col min="11261" max="11261" width="22" style="5" customWidth="1"/>
    <col min="11262" max="11264" width="17.6640625" style="5" customWidth="1"/>
    <col min="11265" max="11265" width="51.83203125" style="5" customWidth="1"/>
    <col min="11266" max="11267" width="12.5" style="5" customWidth="1"/>
    <col min="11268" max="11268" width="13.83203125" style="5" customWidth="1"/>
    <col min="11269" max="11512" width="9" style="5"/>
    <col min="11513" max="11513" width="1.5" style="5" customWidth="1"/>
    <col min="11514" max="11514" width="36" style="5" customWidth="1"/>
    <col min="11515" max="11515" width="14.5" style="5" customWidth="1"/>
    <col min="11516" max="11516" width="17.33203125" style="5" customWidth="1"/>
    <col min="11517" max="11517" width="22" style="5" customWidth="1"/>
    <col min="11518" max="11520" width="17.6640625" style="5" customWidth="1"/>
    <col min="11521" max="11521" width="51.83203125" style="5" customWidth="1"/>
    <col min="11522" max="11523" width="12.5" style="5" customWidth="1"/>
    <col min="11524" max="11524" width="13.83203125" style="5" customWidth="1"/>
    <col min="11525" max="11768" width="9" style="5"/>
    <col min="11769" max="11769" width="1.5" style="5" customWidth="1"/>
    <col min="11770" max="11770" width="36" style="5" customWidth="1"/>
    <col min="11771" max="11771" width="14.5" style="5" customWidth="1"/>
    <col min="11772" max="11772" width="17.33203125" style="5" customWidth="1"/>
    <col min="11773" max="11773" width="22" style="5" customWidth="1"/>
    <col min="11774" max="11776" width="17.6640625" style="5" customWidth="1"/>
    <col min="11777" max="11777" width="51.83203125" style="5" customWidth="1"/>
    <col min="11778" max="11779" width="12.5" style="5" customWidth="1"/>
    <col min="11780" max="11780" width="13.83203125" style="5" customWidth="1"/>
    <col min="11781" max="12024" width="9" style="5"/>
    <col min="12025" max="12025" width="1.5" style="5" customWidth="1"/>
    <col min="12026" max="12026" width="36" style="5" customWidth="1"/>
    <col min="12027" max="12027" width="14.5" style="5" customWidth="1"/>
    <col min="12028" max="12028" width="17.33203125" style="5" customWidth="1"/>
    <col min="12029" max="12029" width="22" style="5" customWidth="1"/>
    <col min="12030" max="12032" width="17.6640625" style="5" customWidth="1"/>
    <col min="12033" max="12033" width="51.83203125" style="5" customWidth="1"/>
    <col min="12034" max="12035" width="12.5" style="5" customWidth="1"/>
    <col min="12036" max="12036" width="13.83203125" style="5" customWidth="1"/>
    <col min="12037" max="12280" width="9" style="5"/>
    <col min="12281" max="12281" width="1.5" style="5" customWidth="1"/>
    <col min="12282" max="12282" width="36" style="5" customWidth="1"/>
    <col min="12283" max="12283" width="14.5" style="5" customWidth="1"/>
    <col min="12284" max="12284" width="17.33203125" style="5" customWidth="1"/>
    <col min="12285" max="12285" width="22" style="5" customWidth="1"/>
    <col min="12286" max="12288" width="17.6640625" style="5" customWidth="1"/>
    <col min="12289" max="12289" width="51.83203125" style="5" customWidth="1"/>
    <col min="12290" max="12291" width="12.5" style="5" customWidth="1"/>
    <col min="12292" max="12292" width="13.83203125" style="5" customWidth="1"/>
    <col min="12293" max="12536" width="9" style="5"/>
    <col min="12537" max="12537" width="1.5" style="5" customWidth="1"/>
    <col min="12538" max="12538" width="36" style="5" customWidth="1"/>
    <col min="12539" max="12539" width="14.5" style="5" customWidth="1"/>
    <col min="12540" max="12540" width="17.33203125" style="5" customWidth="1"/>
    <col min="12541" max="12541" width="22" style="5" customWidth="1"/>
    <col min="12542" max="12544" width="17.6640625" style="5" customWidth="1"/>
    <col min="12545" max="12545" width="51.83203125" style="5" customWidth="1"/>
    <col min="12546" max="12547" width="12.5" style="5" customWidth="1"/>
    <col min="12548" max="12548" width="13.83203125" style="5" customWidth="1"/>
    <col min="12549" max="12792" width="9" style="5"/>
    <col min="12793" max="12793" width="1.5" style="5" customWidth="1"/>
    <col min="12794" max="12794" width="36" style="5" customWidth="1"/>
    <col min="12795" max="12795" width="14.5" style="5" customWidth="1"/>
    <col min="12796" max="12796" width="17.33203125" style="5" customWidth="1"/>
    <col min="12797" max="12797" width="22" style="5" customWidth="1"/>
    <col min="12798" max="12800" width="17.6640625" style="5" customWidth="1"/>
    <col min="12801" max="12801" width="51.83203125" style="5" customWidth="1"/>
    <col min="12802" max="12803" width="12.5" style="5" customWidth="1"/>
    <col min="12804" max="12804" width="13.83203125" style="5" customWidth="1"/>
    <col min="12805" max="13048" width="9" style="5"/>
    <col min="13049" max="13049" width="1.5" style="5" customWidth="1"/>
    <col min="13050" max="13050" width="36" style="5" customWidth="1"/>
    <col min="13051" max="13051" width="14.5" style="5" customWidth="1"/>
    <col min="13052" max="13052" width="17.33203125" style="5" customWidth="1"/>
    <col min="13053" max="13053" width="22" style="5" customWidth="1"/>
    <col min="13054" max="13056" width="17.6640625" style="5" customWidth="1"/>
    <col min="13057" max="13057" width="51.83203125" style="5" customWidth="1"/>
    <col min="13058" max="13059" width="12.5" style="5" customWidth="1"/>
    <col min="13060" max="13060" width="13.83203125" style="5" customWidth="1"/>
    <col min="13061" max="13304" width="9" style="5"/>
    <col min="13305" max="13305" width="1.5" style="5" customWidth="1"/>
    <col min="13306" max="13306" width="36" style="5" customWidth="1"/>
    <col min="13307" max="13307" width="14.5" style="5" customWidth="1"/>
    <col min="13308" max="13308" width="17.33203125" style="5" customWidth="1"/>
    <col min="13309" max="13309" width="22" style="5" customWidth="1"/>
    <col min="13310" max="13312" width="17.6640625" style="5" customWidth="1"/>
    <col min="13313" max="13313" width="51.83203125" style="5" customWidth="1"/>
    <col min="13314" max="13315" width="12.5" style="5" customWidth="1"/>
    <col min="13316" max="13316" width="13.83203125" style="5" customWidth="1"/>
    <col min="13317" max="13560" width="9" style="5"/>
    <col min="13561" max="13561" width="1.5" style="5" customWidth="1"/>
    <col min="13562" max="13562" width="36" style="5" customWidth="1"/>
    <col min="13563" max="13563" width="14.5" style="5" customWidth="1"/>
    <col min="13564" max="13564" width="17.33203125" style="5" customWidth="1"/>
    <col min="13565" max="13565" width="22" style="5" customWidth="1"/>
    <col min="13566" max="13568" width="17.6640625" style="5" customWidth="1"/>
    <col min="13569" max="13569" width="51.83203125" style="5" customWidth="1"/>
    <col min="13570" max="13571" width="12.5" style="5" customWidth="1"/>
    <col min="13572" max="13572" width="13.83203125" style="5" customWidth="1"/>
    <col min="13573" max="13816" width="9" style="5"/>
    <col min="13817" max="13817" width="1.5" style="5" customWidth="1"/>
    <col min="13818" max="13818" width="36" style="5" customWidth="1"/>
    <col min="13819" max="13819" width="14.5" style="5" customWidth="1"/>
    <col min="13820" max="13820" width="17.33203125" style="5" customWidth="1"/>
    <col min="13821" max="13821" width="22" style="5" customWidth="1"/>
    <col min="13822" max="13824" width="17.6640625" style="5" customWidth="1"/>
    <col min="13825" max="13825" width="51.83203125" style="5" customWidth="1"/>
    <col min="13826" max="13827" width="12.5" style="5" customWidth="1"/>
    <col min="13828" max="13828" width="13.83203125" style="5" customWidth="1"/>
    <col min="13829" max="14072" width="9" style="5"/>
    <col min="14073" max="14073" width="1.5" style="5" customWidth="1"/>
    <col min="14074" max="14074" width="36" style="5" customWidth="1"/>
    <col min="14075" max="14075" width="14.5" style="5" customWidth="1"/>
    <col min="14076" max="14076" width="17.33203125" style="5" customWidth="1"/>
    <col min="14077" max="14077" width="22" style="5" customWidth="1"/>
    <col min="14078" max="14080" width="17.6640625" style="5" customWidth="1"/>
    <col min="14081" max="14081" width="51.83203125" style="5" customWidth="1"/>
    <col min="14082" max="14083" width="12.5" style="5" customWidth="1"/>
    <col min="14084" max="14084" width="13.83203125" style="5" customWidth="1"/>
    <col min="14085" max="14328" width="9" style="5"/>
    <col min="14329" max="14329" width="1.5" style="5" customWidth="1"/>
    <col min="14330" max="14330" width="36" style="5" customWidth="1"/>
    <col min="14331" max="14331" width="14.5" style="5" customWidth="1"/>
    <col min="14332" max="14332" width="17.33203125" style="5" customWidth="1"/>
    <col min="14333" max="14333" width="22" style="5" customWidth="1"/>
    <col min="14334" max="14336" width="17.6640625" style="5" customWidth="1"/>
    <col min="14337" max="14337" width="51.83203125" style="5" customWidth="1"/>
    <col min="14338" max="14339" width="12.5" style="5" customWidth="1"/>
    <col min="14340" max="14340" width="13.83203125" style="5" customWidth="1"/>
    <col min="14341" max="14584" width="9" style="5"/>
    <col min="14585" max="14585" width="1.5" style="5" customWidth="1"/>
    <col min="14586" max="14586" width="36" style="5" customWidth="1"/>
    <col min="14587" max="14587" width="14.5" style="5" customWidth="1"/>
    <col min="14588" max="14588" width="17.33203125" style="5" customWidth="1"/>
    <col min="14589" max="14589" width="22" style="5" customWidth="1"/>
    <col min="14590" max="14592" width="17.6640625" style="5" customWidth="1"/>
    <col min="14593" max="14593" width="51.83203125" style="5" customWidth="1"/>
    <col min="14594" max="14595" width="12.5" style="5" customWidth="1"/>
    <col min="14596" max="14596" width="13.83203125" style="5" customWidth="1"/>
    <col min="14597" max="14840" width="9" style="5"/>
    <col min="14841" max="14841" width="1.5" style="5" customWidth="1"/>
    <col min="14842" max="14842" width="36" style="5" customWidth="1"/>
    <col min="14843" max="14843" width="14.5" style="5" customWidth="1"/>
    <col min="14844" max="14844" width="17.33203125" style="5" customWidth="1"/>
    <col min="14845" max="14845" width="22" style="5" customWidth="1"/>
    <col min="14846" max="14848" width="17.6640625" style="5" customWidth="1"/>
    <col min="14849" max="14849" width="51.83203125" style="5" customWidth="1"/>
    <col min="14850" max="14851" width="12.5" style="5" customWidth="1"/>
    <col min="14852" max="14852" width="13.83203125" style="5" customWidth="1"/>
    <col min="14853" max="15096" width="9" style="5"/>
    <col min="15097" max="15097" width="1.5" style="5" customWidth="1"/>
    <col min="15098" max="15098" width="36" style="5" customWidth="1"/>
    <col min="15099" max="15099" width="14.5" style="5" customWidth="1"/>
    <col min="15100" max="15100" width="17.33203125" style="5" customWidth="1"/>
    <col min="15101" max="15101" width="22" style="5" customWidth="1"/>
    <col min="15102" max="15104" width="17.6640625" style="5" customWidth="1"/>
    <col min="15105" max="15105" width="51.83203125" style="5" customWidth="1"/>
    <col min="15106" max="15107" width="12.5" style="5" customWidth="1"/>
    <col min="15108" max="15108" width="13.83203125" style="5" customWidth="1"/>
    <col min="15109" max="15352" width="9" style="5"/>
    <col min="15353" max="15353" width="1.5" style="5" customWidth="1"/>
    <col min="15354" max="15354" width="36" style="5" customWidth="1"/>
    <col min="15355" max="15355" width="14.5" style="5" customWidth="1"/>
    <col min="15356" max="15356" width="17.33203125" style="5" customWidth="1"/>
    <col min="15357" max="15357" width="22" style="5" customWidth="1"/>
    <col min="15358" max="15360" width="17.6640625" style="5" customWidth="1"/>
    <col min="15361" max="15361" width="51.83203125" style="5" customWidth="1"/>
    <col min="15362" max="15363" width="12.5" style="5" customWidth="1"/>
    <col min="15364" max="15364" width="13.83203125" style="5" customWidth="1"/>
    <col min="15365" max="15608" width="9" style="5"/>
    <col min="15609" max="15609" width="1.5" style="5" customWidth="1"/>
    <col min="15610" max="15610" width="36" style="5" customWidth="1"/>
    <col min="15611" max="15611" width="14.5" style="5" customWidth="1"/>
    <col min="15612" max="15612" width="17.33203125" style="5" customWidth="1"/>
    <col min="15613" max="15613" width="22" style="5" customWidth="1"/>
    <col min="15614" max="15616" width="17.6640625" style="5" customWidth="1"/>
    <col min="15617" max="15617" width="51.83203125" style="5" customWidth="1"/>
    <col min="15618" max="15619" width="12.5" style="5" customWidth="1"/>
    <col min="15620" max="15620" width="13.83203125" style="5" customWidth="1"/>
    <col min="15621" max="15864" width="9" style="5"/>
    <col min="15865" max="15865" width="1.5" style="5" customWidth="1"/>
    <col min="15866" max="15866" width="36" style="5" customWidth="1"/>
    <col min="15867" max="15867" width="14.5" style="5" customWidth="1"/>
    <col min="15868" max="15868" width="17.33203125" style="5" customWidth="1"/>
    <col min="15869" max="15869" width="22" style="5" customWidth="1"/>
    <col min="15870" max="15872" width="17.6640625" style="5" customWidth="1"/>
    <col min="15873" max="15873" width="51.83203125" style="5" customWidth="1"/>
    <col min="15874" max="15875" width="12.5" style="5" customWidth="1"/>
    <col min="15876" max="15876" width="13.83203125" style="5" customWidth="1"/>
    <col min="15877" max="16120" width="9" style="5"/>
    <col min="16121" max="16121" width="1.5" style="5" customWidth="1"/>
    <col min="16122" max="16122" width="36" style="5" customWidth="1"/>
    <col min="16123" max="16123" width="14.5" style="5" customWidth="1"/>
    <col min="16124" max="16124" width="17.33203125" style="5" customWidth="1"/>
    <col min="16125" max="16125" width="22" style="5" customWidth="1"/>
    <col min="16126" max="16128" width="17.6640625" style="5" customWidth="1"/>
    <col min="16129" max="16129" width="51.83203125" style="5" customWidth="1"/>
    <col min="16130" max="16131" width="12.5" style="5" customWidth="1"/>
    <col min="16132" max="16132" width="13.83203125" style="5" customWidth="1"/>
    <col min="16133" max="16375" width="9" style="5"/>
    <col min="16376" max="16384" width="11.5" style="5" customWidth="1"/>
  </cols>
  <sheetData>
    <row r="1" spans="1:14" ht="90" customHeight="1" x14ac:dyDescent="0.2">
      <c r="A1" s="26"/>
      <c r="B1" s="198"/>
      <c r="C1" s="198"/>
      <c r="D1" s="24"/>
      <c r="E1" s="776" t="s">
        <v>399</v>
      </c>
      <c r="F1" s="736"/>
      <c r="G1" s="736"/>
      <c r="H1" s="736"/>
      <c r="I1" s="736"/>
      <c r="J1" s="736"/>
      <c r="K1" s="736"/>
      <c r="L1" s="736"/>
      <c r="M1" s="737"/>
      <c r="N1" s="230"/>
    </row>
    <row r="2" spans="1:14" ht="30" customHeight="1" x14ac:dyDescent="0.2">
      <c r="A2" s="745" t="str">
        <f>'DATOS BÁSICOS DE LA OBRA'!C7</f>
        <v>ADMINISTRADORA BOLIVIANA DE CARRETERAS (A.B.C.)</v>
      </c>
      <c r="B2" s="746"/>
      <c r="C2" s="746"/>
      <c r="D2" s="746"/>
      <c r="E2" s="777"/>
      <c r="F2" s="738"/>
      <c r="G2" s="738"/>
      <c r="H2" s="738"/>
      <c r="I2" s="738"/>
      <c r="J2" s="738"/>
      <c r="K2" s="738"/>
      <c r="L2" s="738"/>
      <c r="M2" s="739"/>
      <c r="N2" s="229" t="str">
        <f>'DATOS BÁSICOS DE LA OBRA'!C21</f>
        <v>EMPRESA ESTRATEGICA BOLIVIANA DE CONSTRUCCION Y CONSERVACION DE INFRAESTRUCTURA CIVIL</v>
      </c>
    </row>
    <row r="3" spans="1:14" ht="30" customHeight="1" x14ac:dyDescent="0.2">
      <c r="A3" s="749">
        <f>'DATOS BÁSICOS DE LA OBRA'!B1</f>
        <v>3</v>
      </c>
      <c r="B3" s="781"/>
      <c r="C3" s="781"/>
      <c r="D3" s="750"/>
      <c r="E3" s="245" t="str">
        <f>'DATOS BÁSICOS DE LA OBRA'!A3</f>
        <v>PROYECTO</v>
      </c>
      <c r="F3" s="782" t="str">
        <f>'DATOS BÁSICOS DE LA OBRA'!B3</f>
        <v>CONSTRUCCION Y REHABILITACION TRAMO CARRETERO VILLA MONTES - LA VERTIENTE - PALO MARCADO</v>
      </c>
      <c r="G3" s="782"/>
      <c r="H3" s="782"/>
      <c r="I3" s="782"/>
      <c r="J3" s="782"/>
      <c r="K3" s="782"/>
      <c r="L3" s="782"/>
      <c r="M3" s="782"/>
      <c r="N3" s="783"/>
    </row>
    <row r="4" spans="1:14" ht="30" customHeight="1" x14ac:dyDescent="0.2">
      <c r="A4" s="778" t="s">
        <v>0</v>
      </c>
      <c r="B4" s="788" t="str">
        <f>'[5]DATOS BÁSICOS DE LA OBRA'!A2</f>
        <v>PERIODO DE CERTIFICACION</v>
      </c>
      <c r="C4" s="788"/>
      <c r="D4" s="787" t="s">
        <v>390</v>
      </c>
      <c r="E4" s="787"/>
      <c r="F4" s="757" t="s">
        <v>399</v>
      </c>
      <c r="G4" s="762"/>
      <c r="H4" s="762"/>
      <c r="I4" s="762"/>
      <c r="J4" s="762"/>
      <c r="K4" s="758"/>
      <c r="L4" s="756" t="s">
        <v>371</v>
      </c>
      <c r="M4" s="756"/>
      <c r="N4" s="760" t="s">
        <v>7</v>
      </c>
    </row>
    <row r="5" spans="1:14" ht="30" customHeight="1" x14ac:dyDescent="0.2">
      <c r="A5" s="779"/>
      <c r="B5" s="788"/>
      <c r="C5" s="788"/>
      <c r="D5" s="784" t="s">
        <v>1</v>
      </c>
      <c r="E5" s="784" t="s">
        <v>63</v>
      </c>
      <c r="F5" s="757" t="s">
        <v>3</v>
      </c>
      <c r="G5" s="758"/>
      <c r="H5" s="757" t="s">
        <v>1</v>
      </c>
      <c r="I5" s="758"/>
      <c r="J5" s="757" t="s">
        <v>6</v>
      </c>
      <c r="K5" s="758"/>
      <c r="L5" s="760" t="s">
        <v>68</v>
      </c>
      <c r="M5" s="760" t="s">
        <v>61</v>
      </c>
      <c r="N5" s="786"/>
    </row>
    <row r="6" spans="1:14" ht="30" customHeight="1" x14ac:dyDescent="0.2">
      <c r="A6" s="780"/>
      <c r="B6" s="392" t="s">
        <v>15</v>
      </c>
      <c r="C6" s="392" t="s">
        <v>16</v>
      </c>
      <c r="D6" s="785"/>
      <c r="E6" s="785"/>
      <c r="F6" s="231" t="s">
        <v>68</v>
      </c>
      <c r="G6" s="231" t="s">
        <v>61</v>
      </c>
      <c r="H6" s="231" t="s">
        <v>68</v>
      </c>
      <c r="I6" s="231" t="s">
        <v>61</v>
      </c>
      <c r="J6" s="231" t="s">
        <v>68</v>
      </c>
      <c r="K6" s="231" t="s">
        <v>61</v>
      </c>
      <c r="L6" s="761"/>
      <c r="M6" s="761"/>
      <c r="N6" s="761"/>
    </row>
    <row r="7" spans="1:14" ht="5.0999999999999996" customHeight="1" x14ac:dyDescent="0.2">
      <c r="A7" s="232"/>
      <c r="B7" s="233"/>
      <c r="C7" s="233"/>
      <c r="D7" s="232"/>
      <c r="E7" s="233"/>
      <c r="F7" s="231"/>
      <c r="G7" s="234"/>
      <c r="H7" s="231"/>
      <c r="I7" s="234"/>
      <c r="J7" s="231"/>
      <c r="K7" s="234"/>
      <c r="L7" s="235"/>
      <c r="M7" s="236"/>
      <c r="N7" s="235"/>
    </row>
    <row r="8" spans="1:14" ht="30" customHeight="1" x14ac:dyDescent="0.2">
      <c r="A8" s="269">
        <v>1</v>
      </c>
      <c r="B8" s="115">
        <v>43726</v>
      </c>
      <c r="C8" s="115">
        <v>44104</v>
      </c>
      <c r="D8" s="223">
        <v>230575.22</v>
      </c>
      <c r="E8" s="225">
        <f>ROUND(E7+D8,2)</f>
        <v>230575.22</v>
      </c>
      <c r="F8" s="460">
        <f>J7</f>
        <v>0</v>
      </c>
      <c r="G8" s="241">
        <f>ROUND(F8/$N$8,4)</f>
        <v>0</v>
      </c>
      <c r="H8" s="225">
        <f>ROUND(D8*0.2,2)</f>
        <v>46115.040000000001</v>
      </c>
      <c r="I8" s="241">
        <f>ROUND(H8/$N$8,4)</f>
        <v>2.0999999999999999E-3</v>
      </c>
      <c r="J8" s="225">
        <f>ROUND(F8+H8,2)</f>
        <v>46115.040000000001</v>
      </c>
      <c r="K8" s="241">
        <f>ROUND(J8/$N$8,4)</f>
        <v>2.0999999999999999E-3</v>
      </c>
      <c r="L8" s="225">
        <f>ROUND($N$8-J8,2)</f>
        <v>21633452.890000001</v>
      </c>
      <c r="M8" s="241">
        <f>ROUND(L8/$N$8,4)</f>
        <v>0.99790000000000001</v>
      </c>
      <c r="N8" s="395">
        <f>ROUND('DATOS BÁSICOS DE LA OBRA'!$B$5*0.2,2)</f>
        <v>21679567.93</v>
      </c>
    </row>
    <row r="9" spans="1:14" ht="30" customHeight="1" x14ac:dyDescent="0.2">
      <c r="A9" s="199">
        <v>2</v>
      </c>
      <c r="B9" s="115">
        <v>44105</v>
      </c>
      <c r="C9" s="115">
        <v>44135</v>
      </c>
      <c r="D9" s="223">
        <v>515942.2</v>
      </c>
      <c r="E9" s="225">
        <f t="shared" ref="E9" si="0">ROUND(E8+D9,2)</f>
        <v>746517.42</v>
      </c>
      <c r="F9" s="460">
        <f>J8</f>
        <v>46115.040000000001</v>
      </c>
      <c r="G9" s="241">
        <f>ROUND(F9/$N$8,4)</f>
        <v>2.0999999999999999E-3</v>
      </c>
      <c r="H9" s="225">
        <f>ROUND(D9*0.2,2)</f>
        <v>103188.44</v>
      </c>
      <c r="I9" s="241">
        <f>ROUND(H9/$N$8,4)</f>
        <v>4.7999999999999996E-3</v>
      </c>
      <c r="J9" s="225">
        <f>ROUND(F9+H9,2)</f>
        <v>149303.48000000001</v>
      </c>
      <c r="K9" s="241">
        <f>ROUND(J9/$N$8,4)</f>
        <v>6.8999999999999999E-3</v>
      </c>
      <c r="L9" s="225">
        <f>ROUND($N$8-J9,2)</f>
        <v>21530264.449999999</v>
      </c>
      <c r="M9" s="241">
        <f>ROUND(L9/$N$8,4)</f>
        <v>0.99309999999999998</v>
      </c>
      <c r="N9" s="235"/>
    </row>
    <row r="10" spans="1:14" ht="30" customHeight="1" x14ac:dyDescent="0.2">
      <c r="A10" s="199">
        <v>3</v>
      </c>
      <c r="B10" s="115">
        <v>44136</v>
      </c>
      <c r="C10" s="115">
        <v>44165</v>
      </c>
      <c r="D10" s="225">
        <f>'PLANILLA DE AVANCE'!$J$115</f>
        <v>778326.78</v>
      </c>
      <c r="E10" s="225">
        <f t="shared" ref="E10" si="1">ROUND(E9+D10,2)</f>
        <v>1524844.2</v>
      </c>
      <c r="F10" s="460">
        <f>J9</f>
        <v>149303.48000000001</v>
      </c>
      <c r="G10" s="241">
        <f>ROUND(F10/$N$8,4)</f>
        <v>6.8999999999999999E-3</v>
      </c>
      <c r="H10" s="225">
        <f>ROUND(D10*0.2,2)</f>
        <v>155665.35999999999</v>
      </c>
      <c r="I10" s="241">
        <f>ROUND(H10/$N$8,4)</f>
        <v>7.1999999999999998E-3</v>
      </c>
      <c r="J10" s="225">
        <f>ROUND(F10+H10,2)</f>
        <v>304968.84000000003</v>
      </c>
      <c r="K10" s="241">
        <f>ROUND(J10/$N$8,4)</f>
        <v>1.41E-2</v>
      </c>
      <c r="L10" s="225">
        <f>ROUND($N$8-J10,2)</f>
        <v>21374599.09</v>
      </c>
      <c r="M10" s="241">
        <f>ROUND(L10/$N$8,4)</f>
        <v>0.9859</v>
      </c>
      <c r="N10" s="235"/>
    </row>
    <row r="11" spans="1:14" ht="30" customHeight="1" x14ac:dyDescent="0.2">
      <c r="A11" s="270"/>
      <c r="B11" s="115"/>
      <c r="C11" s="115"/>
      <c r="D11" s="223"/>
      <c r="E11" s="223"/>
      <c r="F11" s="223"/>
      <c r="G11" s="234"/>
      <c r="H11" s="223"/>
      <c r="I11" s="234"/>
      <c r="J11" s="223"/>
      <c r="K11" s="234"/>
      <c r="L11" s="223"/>
      <c r="M11" s="236"/>
      <c r="N11" s="235"/>
    </row>
    <row r="12" spans="1:14" ht="30" customHeight="1" x14ac:dyDescent="0.2">
      <c r="A12" s="270"/>
      <c r="B12" s="115"/>
      <c r="C12" s="115"/>
      <c r="D12" s="223"/>
      <c r="E12" s="223"/>
      <c r="F12" s="223"/>
      <c r="G12" s="234"/>
      <c r="H12" s="223"/>
      <c r="I12" s="234"/>
      <c r="J12" s="223"/>
      <c r="K12" s="234"/>
      <c r="L12" s="223"/>
      <c r="M12" s="236"/>
      <c r="N12" s="235"/>
    </row>
    <row r="13" spans="1:14" ht="30" customHeight="1" x14ac:dyDescent="0.2">
      <c r="A13" s="270"/>
      <c r="B13" s="115"/>
      <c r="C13" s="115"/>
      <c r="D13" s="223"/>
      <c r="E13" s="223"/>
      <c r="F13" s="223"/>
      <c r="G13" s="234"/>
      <c r="H13" s="223"/>
      <c r="I13" s="234"/>
      <c r="J13" s="223"/>
      <c r="K13" s="234"/>
      <c r="L13" s="223"/>
      <c r="M13" s="238"/>
      <c r="N13" s="239"/>
    </row>
    <row r="14" spans="1:14" ht="30" customHeight="1" x14ac:dyDescent="0.2">
      <c r="A14" s="270"/>
      <c r="B14" s="115"/>
      <c r="C14" s="115"/>
      <c r="D14" s="223"/>
      <c r="E14" s="223"/>
      <c r="F14" s="223"/>
      <c r="G14" s="234"/>
      <c r="H14" s="223"/>
      <c r="I14" s="234"/>
      <c r="J14" s="223"/>
      <c r="K14" s="234"/>
      <c r="L14" s="223"/>
      <c r="M14" s="238"/>
      <c r="N14" s="240"/>
    </row>
    <row r="15" spans="1:14" ht="30" customHeight="1" x14ac:dyDescent="0.2">
      <c r="A15" s="270"/>
      <c r="B15" s="115"/>
      <c r="C15" s="115"/>
      <c r="D15" s="223"/>
      <c r="E15" s="223"/>
      <c r="F15" s="223"/>
      <c r="G15" s="234"/>
      <c r="H15" s="223"/>
      <c r="I15" s="234"/>
      <c r="J15" s="223"/>
      <c r="K15" s="234"/>
      <c r="L15" s="223"/>
      <c r="M15" s="238"/>
      <c r="N15" s="239"/>
    </row>
    <row r="16" spans="1:14" ht="30" customHeight="1" x14ac:dyDescent="0.2">
      <c r="A16" s="270"/>
      <c r="B16" s="115"/>
      <c r="C16" s="115"/>
      <c r="D16" s="223"/>
      <c r="E16" s="223"/>
      <c r="F16" s="223"/>
      <c r="G16" s="241"/>
      <c r="H16" s="223"/>
      <c r="I16" s="241"/>
      <c r="J16" s="223"/>
      <c r="K16" s="241"/>
      <c r="L16" s="223"/>
      <c r="M16" s="242"/>
      <c r="N16" s="239"/>
    </row>
    <row r="17" spans="1:14" ht="30" customHeight="1" x14ac:dyDescent="0.2">
      <c r="A17" s="270"/>
      <c r="B17" s="115"/>
      <c r="C17" s="115"/>
      <c r="D17" s="223"/>
      <c r="E17" s="223"/>
      <c r="F17" s="223"/>
      <c r="G17" s="241"/>
      <c r="H17" s="223"/>
      <c r="I17" s="241"/>
      <c r="J17" s="223"/>
      <c r="K17" s="241"/>
      <c r="L17" s="223"/>
      <c r="M17" s="242"/>
      <c r="N17" s="239"/>
    </row>
    <row r="18" spans="1:14" ht="30" customHeight="1" x14ac:dyDescent="0.2">
      <c r="A18" s="270"/>
      <c r="B18" s="115"/>
      <c r="C18" s="115"/>
      <c r="D18" s="223"/>
      <c r="E18" s="223"/>
      <c r="F18" s="223"/>
      <c r="G18" s="241"/>
      <c r="H18" s="223"/>
      <c r="I18" s="241"/>
      <c r="J18" s="223"/>
      <c r="K18" s="241"/>
      <c r="L18" s="223"/>
      <c r="M18" s="242"/>
      <c r="N18" s="239"/>
    </row>
    <row r="19" spans="1:14" ht="30" customHeight="1" x14ac:dyDescent="0.2">
      <c r="A19" s="270"/>
      <c r="B19" s="115"/>
      <c r="C19" s="115"/>
      <c r="D19" s="223"/>
      <c r="E19" s="223"/>
      <c r="F19" s="223"/>
      <c r="G19" s="241"/>
      <c r="H19" s="223"/>
      <c r="I19" s="241"/>
      <c r="J19" s="223"/>
      <c r="K19" s="241"/>
      <c r="L19" s="223"/>
      <c r="M19" s="242"/>
      <c r="N19" s="239"/>
    </row>
    <row r="20" spans="1:14" ht="30" customHeight="1" x14ac:dyDescent="0.2">
      <c r="A20" s="270"/>
      <c r="B20" s="115"/>
      <c r="C20" s="115"/>
      <c r="D20" s="223"/>
      <c r="E20" s="223"/>
      <c r="F20" s="223"/>
      <c r="G20" s="241"/>
      <c r="H20" s="223"/>
      <c r="I20" s="241"/>
      <c r="J20" s="223"/>
      <c r="K20" s="241"/>
      <c r="L20" s="223"/>
      <c r="M20" s="242"/>
      <c r="N20" s="239"/>
    </row>
    <row r="21" spans="1:14" ht="30" customHeight="1" x14ac:dyDescent="0.2">
      <c r="A21" s="270"/>
      <c r="B21" s="115"/>
      <c r="C21" s="115"/>
      <c r="D21" s="223"/>
      <c r="E21" s="223"/>
      <c r="F21" s="223"/>
      <c r="G21" s="241"/>
      <c r="H21" s="223"/>
      <c r="I21" s="241"/>
      <c r="J21" s="223"/>
      <c r="K21" s="241"/>
      <c r="L21" s="223"/>
      <c r="M21" s="242"/>
      <c r="N21" s="239"/>
    </row>
    <row r="22" spans="1:14" ht="30" customHeight="1" x14ac:dyDescent="0.2">
      <c r="A22" s="270"/>
      <c r="B22" s="115"/>
      <c r="C22" s="115"/>
      <c r="D22" s="223"/>
      <c r="E22" s="223"/>
      <c r="F22" s="223"/>
      <c r="G22" s="241"/>
      <c r="H22" s="223"/>
      <c r="I22" s="241"/>
      <c r="J22" s="223"/>
      <c r="K22" s="241"/>
      <c r="L22" s="223"/>
      <c r="M22" s="242"/>
      <c r="N22" s="239"/>
    </row>
    <row r="23" spans="1:14" ht="30" customHeight="1" x14ac:dyDescent="0.2">
      <c r="A23" s="270"/>
      <c r="B23" s="115"/>
      <c r="C23" s="115"/>
      <c r="D23" s="223"/>
      <c r="E23" s="223"/>
      <c r="F23" s="223"/>
      <c r="G23" s="241"/>
      <c r="H23" s="223"/>
      <c r="I23" s="241"/>
      <c r="J23" s="223"/>
      <c r="K23" s="241"/>
      <c r="L23" s="223"/>
      <c r="M23" s="242"/>
      <c r="N23" s="239"/>
    </row>
    <row r="24" spans="1:14" ht="30" customHeight="1" x14ac:dyDescent="0.2">
      <c r="A24" s="270"/>
      <c r="B24" s="115"/>
      <c r="C24" s="115"/>
      <c r="D24" s="223"/>
      <c r="E24" s="223"/>
      <c r="F24" s="223"/>
      <c r="G24" s="241"/>
      <c r="H24" s="223"/>
      <c r="I24" s="241"/>
      <c r="J24" s="223"/>
      <c r="K24" s="241"/>
      <c r="L24" s="223"/>
      <c r="M24" s="242"/>
      <c r="N24" s="239"/>
    </row>
    <row r="25" spans="1:14" ht="30" customHeight="1" x14ac:dyDescent="0.2">
      <c r="A25" s="270"/>
      <c r="B25" s="115"/>
      <c r="C25" s="115"/>
      <c r="D25" s="223"/>
      <c r="E25" s="223"/>
      <c r="F25" s="223"/>
      <c r="G25" s="241"/>
      <c r="H25" s="223"/>
      <c r="I25" s="241"/>
      <c r="J25" s="223"/>
      <c r="K25" s="241"/>
      <c r="L25" s="223"/>
      <c r="M25" s="242"/>
      <c r="N25" s="239"/>
    </row>
    <row r="26" spans="1:14" ht="30" customHeight="1" x14ac:dyDescent="0.2">
      <c r="A26" s="270"/>
      <c r="B26" s="115"/>
      <c r="C26" s="115"/>
      <c r="D26" s="223"/>
      <c r="E26" s="223"/>
      <c r="F26" s="223"/>
      <c r="G26" s="241"/>
      <c r="H26" s="223"/>
      <c r="I26" s="241"/>
      <c r="J26" s="223"/>
      <c r="K26" s="241"/>
      <c r="L26" s="223"/>
      <c r="M26" s="242"/>
      <c r="N26" s="239"/>
    </row>
    <row r="27" spans="1:14" ht="30" customHeight="1" x14ac:dyDescent="0.2">
      <c r="A27" s="270"/>
      <c r="B27" s="115"/>
      <c r="C27" s="115"/>
      <c r="D27" s="223"/>
      <c r="E27" s="223"/>
      <c r="F27" s="223"/>
      <c r="G27" s="241"/>
      <c r="H27" s="223"/>
      <c r="I27" s="241"/>
      <c r="J27" s="223"/>
      <c r="K27" s="241"/>
      <c r="L27" s="223"/>
      <c r="M27" s="242"/>
      <c r="N27" s="239"/>
    </row>
    <row r="28" spans="1:14" ht="30" customHeight="1" x14ac:dyDescent="0.2">
      <c r="A28" s="270"/>
      <c r="B28" s="115"/>
      <c r="C28" s="115"/>
      <c r="D28" s="223"/>
      <c r="E28" s="223"/>
      <c r="F28" s="223"/>
      <c r="G28" s="241"/>
      <c r="H28" s="223"/>
      <c r="I28" s="241"/>
      <c r="J28" s="223"/>
      <c r="K28" s="241"/>
      <c r="L28" s="223"/>
      <c r="M28" s="242"/>
      <c r="N28" s="239"/>
    </row>
    <row r="29" spans="1:14" ht="5.0999999999999996" customHeight="1" x14ac:dyDescent="0.2">
      <c r="A29" s="205"/>
      <c r="B29" s="237"/>
      <c r="C29" s="237"/>
      <c r="D29" s="223"/>
      <c r="E29" s="393"/>
      <c r="F29" s="393"/>
      <c r="G29" s="394"/>
      <c r="H29" s="223"/>
      <c r="I29" s="243"/>
      <c r="J29" s="223"/>
      <c r="K29" s="243"/>
      <c r="L29" s="223"/>
      <c r="M29" s="234"/>
      <c r="N29" s="234"/>
    </row>
    <row r="30" spans="1:14" ht="90" customHeight="1" x14ac:dyDescent="0.2">
      <c r="A30" s="152"/>
      <c r="B30" s="153"/>
      <c r="C30" s="153"/>
      <c r="D30" s="153"/>
      <c r="E30" s="153"/>
      <c r="F30" s="152"/>
      <c r="G30" s="153"/>
      <c r="H30" s="153"/>
      <c r="I30" s="153"/>
      <c r="J30" s="153"/>
      <c r="K30" s="154"/>
      <c r="L30" s="152"/>
      <c r="M30" s="153"/>
      <c r="N30" s="154"/>
    </row>
    <row r="31" spans="1:14" ht="15" customHeight="1" x14ac:dyDescent="0.2">
      <c r="A31" s="553" t="str">
        <f>'DATOS BÁSICOS DE LA OBRA'!D21</f>
        <v>ING. MAURICIO BEDOYA</v>
      </c>
      <c r="B31" s="554"/>
      <c r="C31" s="554"/>
      <c r="D31" s="554"/>
      <c r="E31" s="555"/>
      <c r="F31" s="553" t="str">
        <f>'DATOS BÁSICOS DE LA OBRA'!D22</f>
        <v>ING. HERLAN RENÉ RAMOS ESTRADA</v>
      </c>
      <c r="G31" s="554"/>
      <c r="H31" s="554"/>
      <c r="I31" s="554"/>
      <c r="J31" s="554"/>
      <c r="K31" s="555"/>
      <c r="L31" s="553" t="str">
        <f>'DATOS BÁSICOS DE LA OBRA'!D23</f>
        <v>ING. FRANZ REYNALDO SALAZAR MARTINEZ</v>
      </c>
      <c r="M31" s="554"/>
      <c r="N31" s="555"/>
    </row>
    <row r="32" spans="1:14" ht="15" customHeight="1" x14ac:dyDescent="0.2">
      <c r="A32" s="556" t="str">
        <f>'DATOS BÁSICOS DE LA OBRA'!E21</f>
        <v>SUPERINTENDENTE DE OBRA</v>
      </c>
      <c r="B32" s="557"/>
      <c r="C32" s="557"/>
      <c r="D32" s="557"/>
      <c r="E32" s="558"/>
      <c r="F32" s="556" t="str">
        <f>'DATOS BÁSICOS DE LA OBRA'!E22</f>
        <v>SUPERVISOR DE OBRA</v>
      </c>
      <c r="G32" s="557"/>
      <c r="H32" s="557"/>
      <c r="I32" s="557"/>
      <c r="J32" s="557"/>
      <c r="K32" s="558"/>
      <c r="L32" s="556" t="str">
        <f>'DATOS BÁSICOS DE LA OBRA'!E23</f>
        <v>FISCAL DE OBRA</v>
      </c>
      <c r="M32" s="557"/>
      <c r="N32" s="558"/>
    </row>
    <row r="33" spans="1:14" ht="30" customHeight="1" x14ac:dyDescent="0.2">
      <c r="A33" s="543" t="str">
        <f>'DATOS BÁSICOS DE LA OBRA'!C21</f>
        <v>EMPRESA ESTRATEGICA BOLIVIANA DE CONSTRUCCION Y CONSERVACION DE INFRAESTRUCTURA CIVIL</v>
      </c>
      <c r="B33" s="544"/>
      <c r="C33" s="544"/>
      <c r="D33" s="544"/>
      <c r="E33" s="545"/>
      <c r="F33" s="543" t="str">
        <f>'DATOS BÁSICOS DE LA OBRA'!C22</f>
        <v>ADMINISTRADORA BOLIVIANA DE CARRETERAS (A.B.C.); REGIONAL DE TARIJA</v>
      </c>
      <c r="G33" s="544"/>
      <c r="H33" s="544"/>
      <c r="I33" s="544"/>
      <c r="J33" s="544"/>
      <c r="K33" s="545"/>
      <c r="L33" s="543" t="str">
        <f>'DATOS BÁSICOS DE LA OBRA'!C23</f>
        <v>ADMINISTRADORA BOLIVIANA DE CARRETERAS (A.B.C.); REGIONAL DE TARIJA</v>
      </c>
      <c r="M33" s="544"/>
      <c r="N33" s="545"/>
    </row>
    <row r="34" spans="1:14" ht="5.0999999999999996" customHeight="1" x14ac:dyDescent="0.2">
      <c r="A34" s="196"/>
      <c r="B34" s="161"/>
      <c r="C34" s="161"/>
      <c r="D34" s="161"/>
      <c r="E34" s="161"/>
      <c r="F34" s="196"/>
      <c r="G34" s="32"/>
      <c r="H34" s="32"/>
      <c r="I34" s="32"/>
      <c r="J34" s="32"/>
      <c r="K34" s="27"/>
      <c r="L34" s="196"/>
      <c r="M34" s="161"/>
      <c r="N34" s="215"/>
    </row>
  </sheetData>
  <mergeCells count="26">
    <mergeCell ref="B4:C5"/>
    <mergeCell ref="F31:K31"/>
    <mergeCell ref="F32:K32"/>
    <mergeCell ref="F33:K33"/>
    <mergeCell ref="A31:E31"/>
    <mergeCell ref="A32:E32"/>
    <mergeCell ref="A33:E33"/>
    <mergeCell ref="E5:E6"/>
    <mergeCell ref="F5:G5"/>
    <mergeCell ref="F4:K4"/>
    <mergeCell ref="A2:D2"/>
    <mergeCell ref="E1:M2"/>
    <mergeCell ref="L32:N32"/>
    <mergeCell ref="L33:N33"/>
    <mergeCell ref="L31:N31"/>
    <mergeCell ref="A4:A6"/>
    <mergeCell ref="A3:D3"/>
    <mergeCell ref="F3:N3"/>
    <mergeCell ref="D5:D6"/>
    <mergeCell ref="N4:N6"/>
    <mergeCell ref="D4:E4"/>
    <mergeCell ref="L4:M4"/>
    <mergeCell ref="H5:I5"/>
    <mergeCell ref="J5:K5"/>
    <mergeCell ref="L5:L6"/>
    <mergeCell ref="M5:M6"/>
  </mergeCells>
  <conditionalFormatting sqref="G7 I7 M29:N29 K14:K22 K7 D8 G11:G22 K11:K12 I11:I22 D9:E9 J11:J29 H11:H29 L11:L29 D11:F29 G26:G28 K26:K28 I26:I28">
    <cfRule type="expression" dxfId="141" priority="151">
      <formula>D7=0</formula>
    </cfRule>
  </conditionalFormatting>
  <conditionalFormatting sqref="D18:E18">
    <cfRule type="expression" dxfId="140" priority="125">
      <formula>D18=0</formula>
    </cfRule>
  </conditionalFormatting>
  <conditionalFormatting sqref="D19:E19">
    <cfRule type="expression" dxfId="139" priority="120">
      <formula>D19=0</formula>
    </cfRule>
  </conditionalFormatting>
  <conditionalFormatting sqref="D21:E21">
    <cfRule type="expression" dxfId="138" priority="105">
      <formula>D21=0</formula>
    </cfRule>
  </conditionalFormatting>
  <conditionalFormatting sqref="D20:E20">
    <cfRule type="expression" dxfId="137" priority="112">
      <formula>D20=0</formula>
    </cfRule>
  </conditionalFormatting>
  <conditionalFormatting sqref="K14:K20 I16:I20">
    <cfRule type="expression" dxfId="136" priority="97">
      <formula>I14=0</formula>
    </cfRule>
  </conditionalFormatting>
  <conditionalFormatting sqref="I14">
    <cfRule type="expression" dxfId="135" priority="96">
      <formula>I14=0</formula>
    </cfRule>
  </conditionalFormatting>
  <conditionalFormatting sqref="E23 G23 K23 I23">
    <cfRule type="expression" dxfId="134" priority="88">
      <formula>E23=0</formula>
    </cfRule>
  </conditionalFormatting>
  <conditionalFormatting sqref="D24:E24">
    <cfRule type="expression" dxfId="133" priority="80">
      <formula>D24=0</formula>
    </cfRule>
  </conditionalFormatting>
  <conditionalFormatting sqref="D23:E23">
    <cfRule type="expression" dxfId="132" priority="87">
      <formula>D23=0</formula>
    </cfRule>
  </conditionalFormatting>
  <conditionalFormatting sqref="E24 G24 K24 I24">
    <cfRule type="expression" dxfId="131" priority="81">
      <formula>E24=0</formula>
    </cfRule>
  </conditionalFormatting>
  <conditionalFormatting sqref="D25:E25">
    <cfRule type="expression" dxfId="130" priority="73">
      <formula>D25=0</formula>
    </cfRule>
  </conditionalFormatting>
  <conditionalFormatting sqref="E25 G25 K25 I25">
    <cfRule type="expression" dxfId="129" priority="74">
      <formula>E25=0</formula>
    </cfRule>
  </conditionalFormatting>
  <conditionalFormatting sqref="K13">
    <cfRule type="expression" dxfId="128" priority="52">
      <formula>K13=0</formula>
    </cfRule>
  </conditionalFormatting>
  <conditionalFormatting sqref="K13">
    <cfRule type="expression" dxfId="127" priority="53">
      <formula>K13=0</formula>
    </cfRule>
  </conditionalFormatting>
  <conditionalFormatting sqref="M9">
    <cfRule type="expression" dxfId="126" priority="9">
      <formula>M9=0</formula>
    </cfRule>
  </conditionalFormatting>
  <conditionalFormatting sqref="G9">
    <cfRule type="expression" dxfId="125" priority="8">
      <formula>G9=0</formula>
    </cfRule>
  </conditionalFormatting>
  <conditionalFormatting sqref="E8:E9">
    <cfRule type="expression" dxfId="124" priority="14">
      <formula>E8=0</formula>
    </cfRule>
  </conditionalFormatting>
  <conditionalFormatting sqref="H8:L8">
    <cfRule type="expression" dxfId="123" priority="13">
      <formula>H8=0</formula>
    </cfRule>
  </conditionalFormatting>
  <conditionalFormatting sqref="M8">
    <cfRule type="expression" dxfId="122" priority="12">
      <formula>M8=0</formula>
    </cfRule>
  </conditionalFormatting>
  <conditionalFormatting sqref="G8">
    <cfRule type="expression" dxfId="121" priority="11">
      <formula>G8=0</formula>
    </cfRule>
  </conditionalFormatting>
  <conditionalFormatting sqref="H9:L9">
    <cfRule type="expression" dxfId="120" priority="10">
      <formula>H9=0</formula>
    </cfRule>
  </conditionalFormatting>
  <conditionalFormatting sqref="F8:F9">
    <cfRule type="expression" dxfId="119" priority="7">
      <formula>F8=0</formula>
    </cfRule>
  </conditionalFormatting>
  <conditionalFormatting sqref="D10:E10">
    <cfRule type="expression" dxfId="118" priority="6">
      <formula>D10=0</formula>
    </cfRule>
  </conditionalFormatting>
  <conditionalFormatting sqref="M10">
    <cfRule type="expression" dxfId="117" priority="3">
      <formula>M10=0</formula>
    </cfRule>
  </conditionalFormatting>
  <conditionalFormatting sqref="G10">
    <cfRule type="expression" dxfId="116" priority="2">
      <formula>G10=0</formula>
    </cfRule>
  </conditionalFormatting>
  <conditionalFormatting sqref="E10">
    <cfRule type="expression" dxfId="115" priority="5">
      <formula>E10=0</formula>
    </cfRule>
  </conditionalFormatting>
  <conditionalFormatting sqref="H10:L10">
    <cfRule type="expression" dxfId="114" priority="4">
      <formula>H10=0</formula>
    </cfRule>
  </conditionalFormatting>
  <conditionalFormatting sqref="F10">
    <cfRule type="expression" dxfId="113" priority="1">
      <formula>F10=0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54"/>
  <sheetViews>
    <sheetView zoomScale="80" zoomScaleNormal="80" workbookViewId="0">
      <pane ySplit="6" topLeftCell="A7" activePane="bottomLeft" state="frozen"/>
      <selection activeCell="E194" sqref="E194"/>
      <selection pane="bottomLeft" activeCell="I19" sqref="I19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1" t="s">
        <v>138</v>
      </c>
      <c r="D1" s="792"/>
      <c r="E1" s="792"/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792"/>
      <c r="Q1" s="792"/>
      <c r="R1" s="793"/>
      <c r="S1" s="28"/>
    </row>
    <row r="2" spans="1:19" ht="39.950000000000003" customHeight="1" x14ac:dyDescent="0.2">
      <c r="A2" s="797" t="str">
        <f>'DATOS BÁSICOS DE LA OBRA'!C7</f>
        <v>ADMINISTRADORA BOLIVIANA DE CARRETERAS (A.B.C.)</v>
      </c>
      <c r="B2" s="798"/>
      <c r="C2" s="794"/>
      <c r="D2" s="795"/>
      <c r="E2" s="795"/>
      <c r="F2" s="795"/>
      <c r="G2" s="795"/>
      <c r="H2" s="795"/>
      <c r="I2" s="795"/>
      <c r="J2" s="795"/>
      <c r="K2" s="795"/>
      <c r="L2" s="795"/>
      <c r="M2" s="795"/>
      <c r="N2" s="795"/>
      <c r="O2" s="795"/>
      <c r="P2" s="795"/>
      <c r="Q2" s="795"/>
      <c r="R2" s="796"/>
      <c r="S2" s="29" t="e">
        <f>'DATOS BÁSICOS DE LA OBRA'!#REF!</f>
        <v>#REF!</v>
      </c>
    </row>
    <row r="3" spans="1:19" ht="19.899999999999999" customHeight="1" x14ac:dyDescent="0.2">
      <c r="A3" s="799" t="str">
        <f>'DATOS BÁSICOS DE LA OBRA'!A1</f>
        <v>CERTIFICADO DE PAGO</v>
      </c>
      <c r="B3" s="800"/>
      <c r="C3" s="801" t="str">
        <f>'DATOS BÁSICOS DE LA OBRA'!A3</f>
        <v>PROYECTO</v>
      </c>
      <c r="D3" s="803" t="str">
        <f>'DATOS BÁSICOS DE LA OBRA'!B3</f>
        <v>CONSTRUCCION Y REHABILITACION TRAMO CARRETERO VILLA MONTES - LA VERTIENTE - PALO MARCADO</v>
      </c>
      <c r="E3" s="803"/>
      <c r="F3" s="803"/>
      <c r="G3" s="803"/>
      <c r="H3" s="803"/>
      <c r="I3" s="803"/>
      <c r="J3" s="803"/>
      <c r="K3" s="803"/>
      <c r="L3" s="803"/>
      <c r="M3" s="803"/>
      <c r="N3" s="803"/>
      <c r="O3" s="803"/>
      <c r="P3" s="803"/>
      <c r="Q3" s="803"/>
      <c r="R3" s="803"/>
      <c r="S3" s="804"/>
    </row>
    <row r="4" spans="1:19" ht="19.899999999999999" customHeight="1" x14ac:dyDescent="0.2">
      <c r="A4" s="49">
        <f>'DATOS BÁSICOS DE LA OBRA'!B1</f>
        <v>3</v>
      </c>
      <c r="B4" s="43">
        <f>'DATOS BÁSICOS DE LA OBRA'!D2</f>
        <v>0</v>
      </c>
      <c r="C4" s="802"/>
      <c r="D4" s="805"/>
      <c r="E4" s="805"/>
      <c r="F4" s="805"/>
      <c r="G4" s="805"/>
      <c r="H4" s="805"/>
      <c r="I4" s="805"/>
      <c r="J4" s="805"/>
      <c r="K4" s="805"/>
      <c r="L4" s="805"/>
      <c r="M4" s="805"/>
      <c r="N4" s="805"/>
      <c r="O4" s="805"/>
      <c r="P4" s="805"/>
      <c r="Q4" s="805"/>
      <c r="R4" s="805"/>
      <c r="S4" s="806"/>
    </row>
    <row r="5" spans="1:19" ht="20.100000000000001" customHeight="1" x14ac:dyDescent="0.2">
      <c r="A5" s="807" t="s">
        <v>62</v>
      </c>
      <c r="B5" s="807"/>
      <c r="C5" s="808" t="s">
        <v>147</v>
      </c>
      <c r="D5" s="809"/>
      <c r="E5" s="809"/>
      <c r="F5" s="810"/>
      <c r="G5" s="808" t="s">
        <v>139</v>
      </c>
      <c r="H5" s="809"/>
      <c r="I5" s="809"/>
      <c r="J5" s="809"/>
      <c r="K5" s="809"/>
      <c r="L5" s="809"/>
      <c r="M5" s="809"/>
      <c r="N5" s="810"/>
      <c r="O5" s="811" t="s">
        <v>171</v>
      </c>
      <c r="P5" s="789" t="s">
        <v>137</v>
      </c>
      <c r="Q5" s="789" t="s">
        <v>145</v>
      </c>
      <c r="R5" s="789" t="s">
        <v>146</v>
      </c>
      <c r="S5" s="789" t="s">
        <v>7</v>
      </c>
    </row>
    <row r="6" spans="1:19" ht="20.100000000000001" customHeight="1" x14ac:dyDescent="0.2">
      <c r="A6" s="66" t="s">
        <v>0</v>
      </c>
      <c r="B6" s="66" t="s">
        <v>1</v>
      </c>
      <c r="C6" s="53" t="s">
        <v>120</v>
      </c>
      <c r="D6" s="66" t="s">
        <v>149</v>
      </c>
      <c r="E6" s="66" t="s">
        <v>148</v>
      </c>
      <c r="F6" s="66" t="s">
        <v>152</v>
      </c>
      <c r="G6" s="66" t="s">
        <v>45</v>
      </c>
      <c r="H6" s="66" t="s">
        <v>81</v>
      </c>
      <c r="I6" s="53" t="s">
        <v>73</v>
      </c>
      <c r="J6" s="53" t="s">
        <v>140</v>
      </c>
      <c r="K6" s="66" t="s">
        <v>29</v>
      </c>
      <c r="L6" s="66" t="s">
        <v>142</v>
      </c>
      <c r="M6" s="57" t="s">
        <v>144</v>
      </c>
      <c r="N6" s="67" t="s">
        <v>143</v>
      </c>
      <c r="O6" s="812"/>
      <c r="P6" s="790"/>
      <c r="Q6" s="790"/>
      <c r="R6" s="790"/>
      <c r="S6" s="790"/>
    </row>
    <row r="7" spans="1:19" ht="30" customHeight="1" x14ac:dyDescent="0.2">
      <c r="A7" s="813"/>
      <c r="B7" s="814"/>
      <c r="C7" s="814"/>
      <c r="D7" s="814"/>
      <c r="E7" s="814"/>
      <c r="F7" s="814"/>
      <c r="G7" s="814"/>
      <c r="H7" s="814"/>
      <c r="I7" s="814"/>
      <c r="J7" s="814"/>
      <c r="K7" s="814"/>
      <c r="L7" s="814"/>
      <c r="M7" s="814"/>
      <c r="N7" s="814"/>
      <c r="O7" s="815"/>
      <c r="P7" s="46"/>
      <c r="Q7" s="46"/>
      <c r="R7" s="46"/>
      <c r="S7" s="46"/>
    </row>
    <row r="8" spans="1:19" ht="30" customHeight="1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30" customHeight="1" x14ac:dyDescent="0.2">
      <c r="A9" s="13"/>
      <c r="B9" s="17"/>
      <c r="C9" s="17"/>
      <c r="D9" s="17"/>
      <c r="E9" s="17"/>
      <c r="F9" s="52"/>
      <c r="G9" s="65"/>
      <c r="H9" s="52"/>
      <c r="I9" s="52"/>
      <c r="J9" s="52"/>
      <c r="K9" s="54"/>
      <c r="L9" s="55"/>
      <c r="M9" s="56"/>
      <c r="N9" s="59"/>
      <c r="O9" s="30"/>
      <c r="P9" s="48"/>
      <c r="Q9" s="44"/>
      <c r="R9" s="44"/>
      <c r="S9" s="58"/>
    </row>
    <row r="10" spans="1:19" ht="30" customHeight="1" x14ac:dyDescent="0.2">
      <c r="A10" s="13"/>
      <c r="B10" s="17"/>
      <c r="C10" s="17"/>
      <c r="D10" s="17"/>
      <c r="E10" s="17"/>
      <c r="F10" s="52"/>
      <c r="G10" s="65"/>
      <c r="H10" s="52"/>
      <c r="I10" s="52"/>
      <c r="J10" s="52"/>
      <c r="K10" s="54"/>
      <c r="L10" s="55"/>
      <c r="M10" s="56"/>
      <c r="N10" s="59"/>
      <c r="O10" s="30"/>
      <c r="P10" s="48"/>
      <c r="Q10" s="44"/>
      <c r="R10" s="44"/>
      <c r="S10" s="58"/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17"/>
      <c r="Q12" s="17"/>
      <c r="R12" s="17"/>
      <c r="S12" s="17"/>
    </row>
    <row r="13" spans="1:19" ht="30" customHeight="1" x14ac:dyDescent="0.2">
      <c r="A13" s="13"/>
      <c r="B13" s="17"/>
      <c r="C13" s="17"/>
      <c r="D13" s="17"/>
      <c r="E13" s="17"/>
      <c r="F13" s="52"/>
      <c r="G13" s="65"/>
      <c r="H13" s="52"/>
      <c r="I13" s="52"/>
      <c r="J13" s="52"/>
      <c r="K13" s="54"/>
      <c r="L13" s="55"/>
      <c r="M13" s="56"/>
      <c r="N13" s="59"/>
      <c r="O13" s="30"/>
      <c r="P13" s="48"/>
      <c r="Q13" s="44"/>
      <c r="R13" s="44"/>
      <c r="S13" s="58"/>
    </row>
    <row r="14" spans="1:19" ht="30" customHeight="1" x14ac:dyDescent="0.2">
      <c r="A14" s="13"/>
      <c r="B14" s="17"/>
      <c r="C14" s="17"/>
      <c r="D14" s="17"/>
      <c r="E14" s="17"/>
      <c r="F14" s="52"/>
      <c r="G14" s="65"/>
      <c r="H14" s="52"/>
      <c r="I14" s="52"/>
      <c r="J14" s="52"/>
      <c r="K14" s="54"/>
      <c r="L14" s="55"/>
      <c r="M14" s="56"/>
      <c r="N14" s="59"/>
      <c r="O14" s="30"/>
      <c r="P14" s="48"/>
      <c r="Q14" s="44"/>
      <c r="R14" s="44"/>
      <c r="S14" s="58"/>
    </row>
    <row r="15" spans="1:19" ht="30" customHeight="1" x14ac:dyDescent="0.2">
      <c r="A15" s="13"/>
      <c r="B15" s="17"/>
      <c r="C15" s="17"/>
      <c r="D15" s="17"/>
      <c r="E15" s="17"/>
      <c r="F15" s="52"/>
      <c r="G15" s="65"/>
      <c r="H15" s="52"/>
      <c r="I15" s="52"/>
      <c r="J15" s="52"/>
      <c r="K15" s="54"/>
      <c r="L15" s="55"/>
      <c r="M15" s="56"/>
      <c r="N15" s="59"/>
      <c r="O15" s="30"/>
      <c r="P15" s="48"/>
      <c r="Q15" s="44"/>
      <c r="R15" s="44"/>
      <c r="S15" s="58"/>
    </row>
    <row r="16" spans="1:19" ht="30" customHeight="1" x14ac:dyDescent="0.2">
      <c r="A16" s="13"/>
      <c r="B16" s="17"/>
      <c r="C16" s="17"/>
      <c r="D16" s="17"/>
      <c r="E16" s="17"/>
      <c r="F16" s="52"/>
      <c r="G16" s="65"/>
      <c r="H16" s="52"/>
      <c r="I16" s="52"/>
      <c r="J16" s="52"/>
      <c r="K16" s="54"/>
      <c r="L16" s="55"/>
      <c r="M16" s="56"/>
      <c r="N16" s="59"/>
      <c r="O16" s="30"/>
      <c r="P16" s="48"/>
      <c r="Q16" s="44"/>
      <c r="R16" s="44"/>
      <c r="S16" s="58"/>
    </row>
    <row r="17" spans="1:19" ht="30" customHeight="1" x14ac:dyDescent="0.2">
      <c r="A17" s="13"/>
      <c r="B17" s="17"/>
      <c r="C17" s="17"/>
      <c r="D17" s="17"/>
      <c r="E17" s="17"/>
      <c r="F17" s="52"/>
      <c r="G17" s="65"/>
      <c r="H17" s="52"/>
      <c r="I17" s="52"/>
      <c r="J17" s="52"/>
      <c r="K17" s="54"/>
      <c r="L17" s="55"/>
      <c r="M17" s="56"/>
      <c r="N17" s="59"/>
      <c r="O17" s="30"/>
      <c r="P17" s="48"/>
      <c r="Q17" s="44"/>
      <c r="R17" s="44"/>
      <c r="S17" s="58"/>
    </row>
    <row r="18" spans="1:19" ht="30" customHeight="1" x14ac:dyDescent="0.2">
      <c r="A18" s="13"/>
      <c r="B18" s="17"/>
      <c r="C18" s="17"/>
      <c r="D18" s="17"/>
      <c r="E18" s="17"/>
      <c r="F18" s="52"/>
      <c r="G18" s="65"/>
      <c r="H18" s="52"/>
      <c r="I18" s="52"/>
      <c r="J18" s="52"/>
      <c r="K18" s="54"/>
      <c r="L18" s="55"/>
      <c r="M18" s="56"/>
      <c r="N18" s="59"/>
      <c r="O18" s="30"/>
      <c r="P18" s="48"/>
      <c r="Q18" s="44"/>
      <c r="R18" s="44"/>
      <c r="S18" s="58"/>
    </row>
    <row r="19" spans="1:19" ht="30" customHeight="1" x14ac:dyDescent="0.2">
      <c r="A19" s="13"/>
      <c r="B19" s="17"/>
      <c r="C19" s="17"/>
      <c r="D19" s="17"/>
      <c r="E19" s="17"/>
      <c r="F19" s="52"/>
      <c r="G19" s="65"/>
      <c r="H19" s="52"/>
      <c r="I19" s="52"/>
      <c r="J19" s="52"/>
      <c r="K19" s="54"/>
      <c r="L19" s="55"/>
      <c r="M19" s="56"/>
      <c r="N19" s="59"/>
      <c r="O19" s="30"/>
      <c r="P19" s="48"/>
      <c r="Q19" s="44"/>
      <c r="R19" s="44"/>
      <c r="S19" s="58"/>
    </row>
    <row r="20" spans="1:19" ht="30" customHeight="1" x14ac:dyDescent="0.2">
      <c r="A20" s="13"/>
      <c r="B20" s="17"/>
      <c r="C20" s="17"/>
      <c r="D20" s="17"/>
      <c r="E20" s="17"/>
      <c r="F20" s="52"/>
      <c r="G20" s="65"/>
      <c r="H20" s="52"/>
      <c r="I20" s="52"/>
      <c r="J20" s="52"/>
      <c r="K20" s="54"/>
      <c r="L20" s="55"/>
      <c r="M20" s="56"/>
      <c r="N20" s="59"/>
      <c r="O20" s="30"/>
      <c r="P20" s="48"/>
      <c r="Q20" s="44"/>
      <c r="R20" s="44"/>
      <c r="S20" s="58"/>
    </row>
    <row r="21" spans="1:19" ht="30" customHeight="1" x14ac:dyDescent="0.2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46"/>
      <c r="Q22" s="46"/>
      <c r="R22" s="46"/>
      <c r="S22" s="46"/>
    </row>
    <row r="23" spans="1:19" ht="30" customHeight="1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46"/>
      <c r="Q23" s="46"/>
      <c r="R23" s="46"/>
      <c r="S23" s="46"/>
    </row>
    <row r="24" spans="1:19" ht="30" customHeight="1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46"/>
      <c r="Q24" s="46"/>
      <c r="R24" s="46"/>
      <c r="S24" s="46"/>
    </row>
    <row r="25" spans="1:19" ht="30" customHeight="1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46"/>
      <c r="Q25" s="46"/>
      <c r="R25" s="46"/>
      <c r="S25" s="46"/>
    </row>
    <row r="26" spans="1:19" ht="30" customHeight="1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46"/>
      <c r="Q26" s="46"/>
      <c r="R26" s="46"/>
      <c r="S26" s="46"/>
    </row>
    <row r="27" spans="1:19" ht="30" customHeight="1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46"/>
      <c r="Q27" s="46"/>
      <c r="R27" s="46"/>
      <c r="S27" s="46"/>
    </row>
    <row r="28" spans="1:19" ht="30" customHeight="1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46"/>
      <c r="Q28" s="46"/>
      <c r="R28" s="46"/>
      <c r="S28" s="46"/>
    </row>
    <row r="29" spans="1:19" ht="30" customHeight="1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46"/>
      <c r="Q29" s="46"/>
      <c r="R29" s="46"/>
      <c r="S29" s="46"/>
    </row>
    <row r="30" spans="1:19" ht="30" customHeight="1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46"/>
      <c r="Q30" s="46"/>
      <c r="R30" s="46"/>
      <c r="S30" s="46"/>
    </row>
    <row r="31" spans="1:19" ht="30" customHeight="1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46"/>
      <c r="Q31" s="46"/>
      <c r="R31" s="46"/>
      <c r="S31" s="46"/>
    </row>
    <row r="32" spans="1:19" ht="30" customHeight="1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46"/>
      <c r="Q32" s="46"/>
      <c r="R32" s="46"/>
      <c r="S32" s="46"/>
    </row>
    <row r="33" spans="1:19" ht="30" customHeight="1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46"/>
      <c r="Q33" s="46"/>
      <c r="R33" s="46"/>
      <c r="S33" s="46"/>
    </row>
    <row r="34" spans="1:19" ht="30" customHeight="1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46"/>
      <c r="Q34" s="46"/>
      <c r="R34" s="46"/>
      <c r="S34" s="46"/>
    </row>
    <row r="35" spans="1:19" ht="30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46"/>
      <c r="Q35" s="46"/>
      <c r="R35" s="46"/>
      <c r="S35" s="46"/>
    </row>
    <row r="36" spans="1:19" ht="30" customHeight="1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46"/>
      <c r="Q36" s="46"/>
      <c r="R36" s="46"/>
      <c r="S36" s="46"/>
    </row>
    <row r="37" spans="1:19" ht="30" customHeight="1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46"/>
      <c r="Q37" s="46"/>
      <c r="R37" s="46"/>
      <c r="S37" s="46"/>
    </row>
    <row r="38" spans="1:19" ht="30" customHeight="1" x14ac:dyDescent="0.2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46"/>
      <c r="Q38" s="46"/>
      <c r="R38" s="46"/>
      <c r="S38" s="46"/>
    </row>
    <row r="39" spans="1:19" ht="30" customHeight="1" x14ac:dyDescent="0.2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46"/>
      <c r="Q39" s="46"/>
      <c r="R39" s="46"/>
      <c r="S39" s="46"/>
    </row>
    <row r="40" spans="1:19" ht="30" customHeight="1" x14ac:dyDescent="0.2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46"/>
      <c r="Q40" s="46"/>
      <c r="R40" s="46"/>
      <c r="S40" s="46"/>
    </row>
    <row r="41" spans="1:19" ht="30" customHeight="1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46"/>
      <c r="Q41" s="46"/>
      <c r="R41" s="46"/>
      <c r="S41" s="46"/>
    </row>
    <row r="42" spans="1:19" ht="1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20.100000000000001" customHeight="1" x14ac:dyDescent="0.2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42" t="s">
        <v>2</v>
      </c>
      <c r="P43" s="60">
        <f>ROUND(SUM(P7:P42),2)</f>
        <v>0</v>
      </c>
      <c r="Q43" s="13"/>
      <c r="R43" s="13"/>
      <c r="S43" s="13"/>
    </row>
    <row r="44" spans="1:19" ht="15" customHeight="1" x14ac:dyDescent="0.2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20"/>
    </row>
    <row r="45" spans="1:19" ht="15" customHeight="1" x14ac:dyDescent="0.2">
      <c r="A45" s="21"/>
      <c r="B45" s="22"/>
      <c r="C45" s="22"/>
      <c r="D45" s="22"/>
      <c r="E45" s="22"/>
      <c r="F45" s="22"/>
      <c r="G45" s="23"/>
      <c r="H45" s="21"/>
      <c r="I45" s="22"/>
      <c r="J45" s="22"/>
      <c r="K45" s="22"/>
      <c r="L45" s="22"/>
      <c r="M45" s="22"/>
      <c r="N45" s="22"/>
      <c r="O45" s="23"/>
      <c r="P45" s="22"/>
      <c r="Q45" s="22"/>
      <c r="R45" s="22"/>
      <c r="S45" s="23"/>
    </row>
    <row r="46" spans="1:19" s="4" customFormat="1" ht="15" customHeight="1" x14ac:dyDescent="0.2">
      <c r="A46" s="21"/>
      <c r="B46" s="22"/>
      <c r="C46" s="22"/>
      <c r="D46" s="22"/>
      <c r="E46" s="22"/>
      <c r="F46" s="22"/>
      <c r="G46" s="23"/>
      <c r="H46" s="21"/>
      <c r="I46" s="22"/>
      <c r="J46" s="22"/>
      <c r="K46" s="22"/>
      <c r="L46" s="22"/>
      <c r="M46" s="22"/>
      <c r="N46" s="22"/>
      <c r="O46" s="23"/>
      <c r="P46" s="22"/>
      <c r="Q46" s="22"/>
      <c r="R46" s="22"/>
      <c r="S46" s="23"/>
    </row>
    <row r="47" spans="1:19" s="4" customFormat="1" ht="15" customHeight="1" x14ac:dyDescent="0.2">
      <c r="A47" s="15"/>
      <c r="B47" s="2"/>
      <c r="C47" s="2"/>
      <c r="D47" s="2"/>
      <c r="E47" s="2"/>
      <c r="F47" s="2"/>
      <c r="G47" s="1"/>
      <c r="H47" s="15"/>
      <c r="I47" s="2"/>
      <c r="J47" s="2"/>
      <c r="K47" s="2"/>
      <c r="L47" s="2"/>
      <c r="M47" s="2"/>
      <c r="N47" s="2"/>
      <c r="O47" s="1"/>
      <c r="P47" s="2"/>
      <c r="Q47" s="2"/>
      <c r="R47" s="2"/>
      <c r="S47" s="1"/>
    </row>
    <row r="48" spans="1:19" s="4" customFormat="1" ht="15" customHeight="1" x14ac:dyDescent="0.2">
      <c r="A48" s="15"/>
      <c r="B48" s="2"/>
      <c r="C48" s="2"/>
      <c r="D48" s="2"/>
      <c r="E48" s="2"/>
      <c r="F48" s="2"/>
      <c r="G48" s="1"/>
      <c r="H48" s="15"/>
      <c r="I48" s="2"/>
      <c r="J48" s="2"/>
      <c r="K48" s="2"/>
      <c r="L48" s="2"/>
      <c r="M48" s="2"/>
      <c r="N48" s="2"/>
      <c r="O48" s="1"/>
      <c r="P48" s="2"/>
      <c r="Q48" s="2"/>
      <c r="R48" s="2"/>
      <c r="S48" s="1"/>
    </row>
    <row r="49" spans="1:19" s="4" customFormat="1" ht="15" customHeight="1" x14ac:dyDescent="0.2">
      <c r="A49" s="15"/>
      <c r="B49" s="2"/>
      <c r="C49" s="2"/>
      <c r="D49" s="2"/>
      <c r="E49" s="2"/>
      <c r="F49" s="2"/>
      <c r="G49" s="1"/>
      <c r="H49" s="15"/>
      <c r="I49" s="2"/>
      <c r="J49" s="2"/>
      <c r="K49" s="2"/>
      <c r="L49" s="2"/>
      <c r="M49" s="2"/>
      <c r="N49" s="2"/>
      <c r="O49" s="1"/>
      <c r="P49" s="2"/>
      <c r="Q49" s="2"/>
      <c r="R49" s="2"/>
      <c r="S49" s="1"/>
    </row>
    <row r="50" spans="1:19" s="4" customFormat="1" ht="15" customHeight="1" x14ac:dyDescent="0.2">
      <c r="A50" s="15"/>
      <c r="B50" s="2"/>
      <c r="C50" s="2"/>
      <c r="D50" s="2"/>
      <c r="E50" s="2"/>
      <c r="F50" s="2"/>
      <c r="G50" s="1"/>
      <c r="H50" s="15"/>
      <c r="I50" s="2"/>
      <c r="J50" s="2"/>
      <c r="K50" s="2"/>
      <c r="L50" s="2"/>
      <c r="M50" s="2"/>
      <c r="N50" s="2"/>
      <c r="O50" s="1"/>
      <c r="P50" s="2"/>
      <c r="Q50" s="2"/>
      <c r="R50" s="2"/>
      <c r="S50" s="1"/>
    </row>
    <row r="51" spans="1:19" s="4" customFormat="1" ht="15" customHeight="1" x14ac:dyDescent="0.2">
      <c r="A51" s="819" t="str">
        <f>'DATOS BÁSICOS DE LA OBRA'!D21</f>
        <v>ING. MAURICIO BEDOYA</v>
      </c>
      <c r="B51" s="820"/>
      <c r="C51" s="820"/>
      <c r="D51" s="820"/>
      <c r="E51" s="820"/>
      <c r="F51" s="820"/>
      <c r="G51" s="821"/>
      <c r="H51" s="819" t="str">
        <f>'DATOS BÁSICOS DE LA OBRA'!D22</f>
        <v>ING. HERLAN RENÉ RAMOS ESTRADA</v>
      </c>
      <c r="I51" s="820"/>
      <c r="J51" s="820"/>
      <c r="K51" s="820"/>
      <c r="L51" s="820"/>
      <c r="M51" s="820"/>
      <c r="N51" s="820"/>
      <c r="O51" s="821"/>
      <c r="P51" s="820" t="str">
        <f>'DATOS BÁSICOS DE LA OBRA'!D23</f>
        <v>ING. FRANZ REYNALDO SALAZAR MARTINEZ</v>
      </c>
      <c r="Q51" s="820"/>
      <c r="R51" s="820"/>
      <c r="S51" s="821"/>
    </row>
    <row r="52" spans="1:19" s="4" customFormat="1" ht="15" customHeight="1" x14ac:dyDescent="0.2">
      <c r="A52" s="816" t="str">
        <f>'DATOS BÁSICOS DE LA OBRA'!E21</f>
        <v>SUPERINTENDENTE DE OBRA</v>
      </c>
      <c r="B52" s="817"/>
      <c r="C52" s="817"/>
      <c r="D52" s="817"/>
      <c r="E52" s="817"/>
      <c r="F52" s="817"/>
      <c r="G52" s="818"/>
      <c r="H52" s="816" t="str">
        <f>'DATOS BÁSICOS DE LA OBRA'!E22</f>
        <v>SUPERVISOR DE OBRA</v>
      </c>
      <c r="I52" s="817"/>
      <c r="J52" s="817"/>
      <c r="K52" s="817"/>
      <c r="L52" s="817"/>
      <c r="M52" s="817"/>
      <c r="N52" s="817"/>
      <c r="O52" s="818"/>
      <c r="P52" s="817" t="str">
        <f>'DATOS BÁSICOS DE LA OBRA'!E23</f>
        <v>FISCAL DE OBRA</v>
      </c>
      <c r="Q52" s="817"/>
      <c r="R52" s="817"/>
      <c r="S52" s="818"/>
    </row>
    <row r="53" spans="1:19" s="4" customFormat="1" ht="15" customHeight="1" x14ac:dyDescent="0.2">
      <c r="A53" s="816" t="str">
        <f>'DATOS BÁSICOS DE LA OBRA'!C21</f>
        <v>EMPRESA ESTRATEGICA BOLIVIANA DE CONSTRUCCION Y CONSERVACION DE INFRAESTRUCTURA CIVIL</v>
      </c>
      <c r="B53" s="817"/>
      <c r="C53" s="817"/>
      <c r="D53" s="817"/>
      <c r="E53" s="817"/>
      <c r="F53" s="817"/>
      <c r="G53" s="818"/>
      <c r="H53" s="816" t="str">
        <f>'DATOS BÁSICOS DE LA OBRA'!C22</f>
        <v>ADMINISTRADORA BOLIVIANA DE CARRETERAS (A.B.C.); REGIONAL DE TARIJA</v>
      </c>
      <c r="I53" s="817"/>
      <c r="J53" s="817"/>
      <c r="K53" s="817"/>
      <c r="L53" s="817"/>
      <c r="M53" s="817"/>
      <c r="N53" s="817"/>
      <c r="O53" s="818"/>
      <c r="P53" s="817" t="str">
        <f>'DATOS BÁSICOS DE LA OBRA'!C23</f>
        <v>ADMINISTRADORA BOLIVIANA DE CARRETERAS (A.B.C.); REGIONAL DE TARIJA</v>
      </c>
      <c r="Q53" s="817"/>
      <c r="R53" s="817"/>
      <c r="S53" s="818"/>
    </row>
    <row r="54" spans="1:19" s="4" customFormat="1" ht="15" customHeight="1" x14ac:dyDescent="0.2">
      <c r="A54" s="16"/>
      <c r="B54" s="14"/>
      <c r="C54" s="14"/>
      <c r="D54" s="14"/>
      <c r="E54" s="14"/>
      <c r="F54" s="14"/>
      <c r="G54" s="3"/>
      <c r="H54" s="16"/>
      <c r="I54" s="14"/>
      <c r="J54" s="14"/>
      <c r="K54" s="14"/>
      <c r="L54" s="14"/>
      <c r="M54" s="14"/>
      <c r="N54" s="14"/>
      <c r="O54" s="3"/>
      <c r="P54" s="14"/>
      <c r="Q54" s="14"/>
      <c r="R54" s="14"/>
      <c r="S54" s="3"/>
    </row>
  </sheetData>
  <mergeCells count="23">
    <mergeCell ref="A7:O7"/>
    <mergeCell ref="A53:G53"/>
    <mergeCell ref="H53:O53"/>
    <mergeCell ref="P53:S53"/>
    <mergeCell ref="A51:G51"/>
    <mergeCell ref="H51:O51"/>
    <mergeCell ref="P51:S51"/>
    <mergeCell ref="A52:G52"/>
    <mergeCell ref="H52:O52"/>
    <mergeCell ref="P52:S52"/>
    <mergeCell ref="Q5:Q6"/>
    <mergeCell ref="C1:R2"/>
    <mergeCell ref="A2:B2"/>
    <mergeCell ref="A3:B3"/>
    <mergeCell ref="C3:C4"/>
    <mergeCell ref="D3:S4"/>
    <mergeCell ref="R5:R6"/>
    <mergeCell ref="S5:S6"/>
    <mergeCell ref="A5:B5"/>
    <mergeCell ref="C5:F5"/>
    <mergeCell ref="G5:N5"/>
    <mergeCell ref="O5:O6"/>
    <mergeCell ref="P5:P6"/>
  </mergeCells>
  <conditionalFormatting sqref="P9:R9">
    <cfRule type="expression" dxfId="112" priority="6">
      <formula>P9=0</formula>
    </cfRule>
  </conditionalFormatting>
  <conditionalFormatting sqref="Q10:R10">
    <cfRule type="expression" dxfId="111" priority="5">
      <formula>Q10=0</formula>
    </cfRule>
  </conditionalFormatting>
  <conditionalFormatting sqref="Q13:R20">
    <cfRule type="expression" dxfId="110" priority="4">
      <formula>Q13=0</formula>
    </cfRule>
  </conditionalFormatting>
  <conditionalFormatting sqref="P10">
    <cfRule type="expression" dxfId="109" priority="3">
      <formula>P10=0</formula>
    </cfRule>
  </conditionalFormatting>
  <conditionalFormatting sqref="P13:P20">
    <cfRule type="expression" dxfId="108" priority="2">
      <formula>P13=0</formula>
    </cfRule>
  </conditionalFormatting>
  <conditionalFormatting sqref="P43">
    <cfRule type="expression" dxfId="107" priority="1">
      <formula>P43=0</formula>
    </cfRule>
  </conditionalFormatting>
  <printOptions horizontalCentered="1"/>
  <pageMargins left="0.59055118110236227" right="0.59055118110236227" top="0.78740157480314965" bottom="0.59055118110236227" header="0" footer="0"/>
  <pageSetup paperSize="8" scale="4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0" zoomScaleNormal="80" workbookViewId="0">
      <selection activeCell="P5" sqref="P5:P6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1" t="s">
        <v>138</v>
      </c>
      <c r="D1" s="792"/>
      <c r="E1" s="792"/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792"/>
      <c r="Q1" s="792"/>
      <c r="R1" s="793"/>
      <c r="S1" s="28"/>
    </row>
    <row r="2" spans="1:19" ht="39.950000000000003" customHeight="1" x14ac:dyDescent="0.2">
      <c r="A2" s="797" t="str">
        <f>'DATOS BÁSICOS DE LA OBRA'!C7</f>
        <v>ADMINISTRADORA BOLIVIANA DE CARRETERAS (A.B.C.)</v>
      </c>
      <c r="B2" s="798"/>
      <c r="C2" s="794"/>
      <c r="D2" s="795"/>
      <c r="E2" s="795"/>
      <c r="F2" s="795"/>
      <c r="G2" s="795"/>
      <c r="H2" s="795"/>
      <c r="I2" s="795"/>
      <c r="J2" s="795"/>
      <c r="K2" s="795"/>
      <c r="L2" s="795"/>
      <c r="M2" s="795"/>
      <c r="N2" s="795"/>
      <c r="O2" s="795"/>
      <c r="P2" s="795"/>
      <c r="Q2" s="795"/>
      <c r="R2" s="796"/>
      <c r="S2" s="29" t="e">
        <f>'DATOS BÁSICOS DE LA OBRA'!#REF!</f>
        <v>#REF!</v>
      </c>
    </row>
    <row r="3" spans="1:19" ht="19.899999999999999" customHeight="1" x14ac:dyDescent="0.2">
      <c r="A3" s="799" t="str">
        <f>'DATOS BÁSICOS DE LA OBRA'!A1</f>
        <v>CERTIFICADO DE PAGO</v>
      </c>
      <c r="B3" s="800"/>
      <c r="C3" s="801" t="str">
        <f>'DATOS BÁSICOS DE LA OBRA'!A3</f>
        <v>PROYECTO</v>
      </c>
      <c r="D3" s="803" t="str">
        <f>'DATOS BÁSICOS DE LA OBRA'!B3</f>
        <v>CONSTRUCCION Y REHABILITACION TRAMO CARRETERO VILLA MONTES - LA VERTIENTE - PALO MARCADO</v>
      </c>
      <c r="E3" s="803"/>
      <c r="F3" s="803"/>
      <c r="G3" s="803"/>
      <c r="H3" s="803"/>
      <c r="I3" s="803"/>
      <c r="J3" s="803"/>
      <c r="K3" s="803"/>
      <c r="L3" s="803"/>
      <c r="M3" s="803"/>
      <c r="N3" s="803"/>
      <c r="O3" s="803"/>
      <c r="P3" s="803"/>
      <c r="Q3" s="803"/>
      <c r="R3" s="803"/>
      <c r="S3" s="804"/>
    </row>
    <row r="4" spans="1:19" ht="19.899999999999999" customHeight="1" x14ac:dyDescent="0.2">
      <c r="A4" s="49">
        <f>'DATOS BÁSICOS DE LA OBRA'!B1</f>
        <v>3</v>
      </c>
      <c r="B4" s="43">
        <f>'DATOS BÁSICOS DE LA OBRA'!D2</f>
        <v>0</v>
      </c>
      <c r="C4" s="802"/>
      <c r="D4" s="805"/>
      <c r="E4" s="805"/>
      <c r="F4" s="805"/>
      <c r="G4" s="805"/>
      <c r="H4" s="805"/>
      <c r="I4" s="805"/>
      <c r="J4" s="805"/>
      <c r="K4" s="805"/>
      <c r="L4" s="805"/>
      <c r="M4" s="805"/>
      <c r="N4" s="805"/>
      <c r="O4" s="805"/>
      <c r="P4" s="805"/>
      <c r="Q4" s="805"/>
      <c r="R4" s="805"/>
      <c r="S4" s="806"/>
    </row>
    <row r="5" spans="1:19" ht="20.100000000000001" customHeight="1" x14ac:dyDescent="0.2">
      <c r="A5" s="807" t="s">
        <v>62</v>
      </c>
      <c r="B5" s="807"/>
      <c r="C5" s="808" t="s">
        <v>147</v>
      </c>
      <c r="D5" s="809"/>
      <c r="E5" s="809"/>
      <c r="F5" s="810"/>
      <c r="G5" s="808" t="s">
        <v>139</v>
      </c>
      <c r="H5" s="809"/>
      <c r="I5" s="809"/>
      <c r="J5" s="809"/>
      <c r="K5" s="809"/>
      <c r="L5" s="809"/>
      <c r="M5" s="809"/>
      <c r="N5" s="810"/>
      <c r="O5" s="811" t="s">
        <v>171</v>
      </c>
      <c r="P5" s="789" t="s">
        <v>137</v>
      </c>
      <c r="Q5" s="789" t="s">
        <v>145</v>
      </c>
      <c r="R5" s="789" t="s">
        <v>146</v>
      </c>
      <c r="S5" s="789" t="s">
        <v>7</v>
      </c>
    </row>
    <row r="6" spans="1:19" ht="20.100000000000001" customHeight="1" x14ac:dyDescent="0.2">
      <c r="A6" s="69" t="s">
        <v>0</v>
      </c>
      <c r="B6" s="69" t="s">
        <v>1</v>
      </c>
      <c r="C6" s="53" t="s">
        <v>120</v>
      </c>
      <c r="D6" s="69" t="s">
        <v>149</v>
      </c>
      <c r="E6" s="69" t="s">
        <v>148</v>
      </c>
      <c r="F6" s="69" t="s">
        <v>152</v>
      </c>
      <c r="G6" s="69" t="s">
        <v>45</v>
      </c>
      <c r="H6" s="69" t="s">
        <v>81</v>
      </c>
      <c r="I6" s="53" t="s">
        <v>73</v>
      </c>
      <c r="J6" s="53" t="s">
        <v>140</v>
      </c>
      <c r="K6" s="69" t="s">
        <v>29</v>
      </c>
      <c r="L6" s="69" t="s">
        <v>142</v>
      </c>
      <c r="M6" s="57" t="s">
        <v>144</v>
      </c>
      <c r="N6" s="70" t="s">
        <v>143</v>
      </c>
      <c r="O6" s="812"/>
      <c r="P6" s="790"/>
      <c r="Q6" s="790"/>
      <c r="R6" s="790"/>
      <c r="S6" s="790"/>
    </row>
    <row r="7" spans="1:19" ht="30" customHeight="1" x14ac:dyDescent="0.2">
      <c r="A7" s="813" t="s">
        <v>138</v>
      </c>
      <c r="B7" s="814"/>
      <c r="C7" s="814"/>
      <c r="D7" s="814"/>
      <c r="E7" s="814"/>
      <c r="F7" s="814"/>
      <c r="G7" s="814"/>
      <c r="H7" s="814"/>
      <c r="I7" s="814"/>
      <c r="J7" s="814"/>
      <c r="K7" s="814"/>
      <c r="L7" s="814"/>
      <c r="M7" s="814"/>
      <c r="N7" s="814"/>
      <c r="O7" s="815"/>
      <c r="P7" s="46"/>
      <c r="Q7" s="46"/>
      <c r="R7" s="46"/>
      <c r="S7" s="46"/>
    </row>
    <row r="8" spans="1:19" ht="30" customHeight="1" x14ac:dyDescent="0.2">
      <c r="A8" s="822" t="s">
        <v>173</v>
      </c>
      <c r="B8" s="823"/>
      <c r="C8" s="823"/>
      <c r="D8" s="823"/>
      <c r="E8" s="823"/>
      <c r="F8" s="823"/>
      <c r="G8" s="823"/>
      <c r="H8" s="823"/>
      <c r="I8" s="823"/>
      <c r="J8" s="823"/>
      <c r="K8" s="823"/>
      <c r="L8" s="823"/>
      <c r="M8" s="823"/>
      <c r="N8" s="823"/>
      <c r="O8" s="824"/>
      <c r="P8" s="46"/>
      <c r="Q8" s="46"/>
      <c r="R8" s="46"/>
      <c r="S8" s="46"/>
    </row>
    <row r="9" spans="1:19" ht="30" customHeight="1" x14ac:dyDescent="0.2">
      <c r="A9" s="13"/>
      <c r="B9" s="17" t="s">
        <v>178</v>
      </c>
      <c r="C9" s="17" t="s">
        <v>150</v>
      </c>
      <c r="D9" s="17" t="s">
        <v>151</v>
      </c>
      <c r="E9" s="17" t="s">
        <v>153</v>
      </c>
      <c r="F9" s="52">
        <v>60785025</v>
      </c>
      <c r="G9" s="65">
        <v>42772</v>
      </c>
      <c r="H9" s="52">
        <v>4455290013</v>
      </c>
      <c r="I9" s="52">
        <v>15</v>
      </c>
      <c r="J9" s="52">
        <v>463601600081139</v>
      </c>
      <c r="K9" s="54" t="s">
        <v>141</v>
      </c>
      <c r="L9" s="55">
        <v>695500</v>
      </c>
      <c r="M9" s="56">
        <v>6.86</v>
      </c>
      <c r="N9" s="59">
        <f>ROUND(L9/M9,2)</f>
        <v>101384.84</v>
      </c>
      <c r="O9" s="30">
        <v>0.75</v>
      </c>
      <c r="P9" s="48">
        <f>ROUND($O9*N9,2)</f>
        <v>76038.63</v>
      </c>
      <c r="Q9" s="44" t="s">
        <v>38</v>
      </c>
      <c r="R9" s="44" t="s">
        <v>41</v>
      </c>
      <c r="S9" s="58" t="s">
        <v>158</v>
      </c>
    </row>
    <row r="10" spans="1:19" ht="30" customHeight="1" x14ac:dyDescent="0.2">
      <c r="A10" s="13"/>
      <c r="B10" s="17" t="s">
        <v>178</v>
      </c>
      <c r="C10" s="17" t="s">
        <v>150</v>
      </c>
      <c r="D10" s="17" t="s">
        <v>151</v>
      </c>
      <c r="E10" s="17" t="s">
        <v>153</v>
      </c>
      <c r="F10" s="52">
        <v>60785025</v>
      </c>
      <c r="G10" s="65">
        <v>42710</v>
      </c>
      <c r="H10" s="52">
        <v>4455290013</v>
      </c>
      <c r="I10" s="52">
        <v>14</v>
      </c>
      <c r="J10" s="52">
        <v>463601600081139</v>
      </c>
      <c r="K10" s="54" t="s">
        <v>141</v>
      </c>
      <c r="L10" s="55">
        <v>646100</v>
      </c>
      <c r="M10" s="56">
        <v>6.86</v>
      </c>
      <c r="N10" s="59">
        <f>ROUND(L10/M10,2)</f>
        <v>94183.67</v>
      </c>
      <c r="O10" s="30">
        <v>0.75</v>
      </c>
      <c r="P10" s="48">
        <f>ROUND($O10*N10,2)</f>
        <v>70637.75</v>
      </c>
      <c r="Q10" s="44" t="s">
        <v>38</v>
      </c>
      <c r="R10" s="44" t="s">
        <v>41</v>
      </c>
      <c r="S10" s="58" t="s">
        <v>159</v>
      </c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825" t="s">
        <v>174</v>
      </c>
      <c r="B12" s="826"/>
      <c r="C12" s="826"/>
      <c r="D12" s="826"/>
      <c r="E12" s="826"/>
      <c r="F12" s="826"/>
      <c r="G12" s="826"/>
      <c r="H12" s="826"/>
      <c r="I12" s="826"/>
      <c r="J12" s="826"/>
      <c r="K12" s="826"/>
      <c r="L12" s="826"/>
      <c r="M12" s="826"/>
      <c r="N12" s="826"/>
      <c r="O12" s="827"/>
      <c r="P12" s="17"/>
      <c r="Q12" s="17"/>
      <c r="R12" s="17"/>
      <c r="S12" s="17"/>
    </row>
    <row r="13" spans="1:19" ht="30" customHeight="1" x14ac:dyDescent="0.2">
      <c r="A13" s="13"/>
      <c r="B13" s="17"/>
      <c r="C13" s="17" t="s">
        <v>155</v>
      </c>
      <c r="D13" s="17" t="s">
        <v>154</v>
      </c>
      <c r="E13" s="17" t="s">
        <v>156</v>
      </c>
      <c r="F13" s="52">
        <v>2797638</v>
      </c>
      <c r="G13" s="65">
        <v>42938</v>
      </c>
      <c r="H13" s="52">
        <v>225758029</v>
      </c>
      <c r="I13" s="52">
        <v>6267</v>
      </c>
      <c r="J13" s="52">
        <v>463401700041927</v>
      </c>
      <c r="K13" s="54" t="s">
        <v>157</v>
      </c>
      <c r="L13" s="55">
        <v>45552</v>
      </c>
      <c r="M13" s="56">
        <v>6.86</v>
      </c>
      <c r="N13" s="59">
        <f t="shared" ref="N13:N20" si="0">ROUND(L13/M13,2)</f>
        <v>6640.23</v>
      </c>
      <c r="O13" s="30">
        <v>0.75</v>
      </c>
      <c r="P13" s="48">
        <f t="shared" ref="P13:P20" si="1">ROUND($O13*N13,2)</f>
        <v>4980.17</v>
      </c>
      <c r="Q13" s="44" t="s">
        <v>38</v>
      </c>
      <c r="R13" s="44" t="s">
        <v>39</v>
      </c>
      <c r="S13" s="58" t="s">
        <v>160</v>
      </c>
    </row>
    <row r="14" spans="1:19" ht="30" customHeight="1" x14ac:dyDescent="0.2">
      <c r="A14" s="13"/>
      <c r="B14" s="17"/>
      <c r="C14" s="17" t="s">
        <v>155</v>
      </c>
      <c r="D14" s="17" t="s">
        <v>154</v>
      </c>
      <c r="E14" s="17" t="s">
        <v>156</v>
      </c>
      <c r="F14" s="52">
        <v>2797638</v>
      </c>
      <c r="G14" s="65">
        <v>42909</v>
      </c>
      <c r="H14" s="52">
        <v>225758029</v>
      </c>
      <c r="I14" s="52">
        <v>3190</v>
      </c>
      <c r="J14" s="52">
        <v>463401700041927</v>
      </c>
      <c r="K14" s="54" t="s">
        <v>157</v>
      </c>
      <c r="L14" s="55">
        <v>179426.5</v>
      </c>
      <c r="M14" s="56">
        <v>6.86</v>
      </c>
      <c r="N14" s="59">
        <f t="shared" si="0"/>
        <v>26155.47</v>
      </c>
      <c r="O14" s="30">
        <v>0.75</v>
      </c>
      <c r="P14" s="48">
        <f t="shared" si="1"/>
        <v>19616.599999999999</v>
      </c>
      <c r="Q14" s="44" t="s">
        <v>38</v>
      </c>
      <c r="R14" s="44" t="s">
        <v>39</v>
      </c>
      <c r="S14" s="58" t="s">
        <v>161</v>
      </c>
    </row>
    <row r="15" spans="1:19" ht="30" customHeight="1" x14ac:dyDescent="0.2">
      <c r="A15" s="13"/>
      <c r="B15" s="17"/>
      <c r="C15" s="17" t="s">
        <v>155</v>
      </c>
      <c r="D15" s="17" t="s">
        <v>154</v>
      </c>
      <c r="E15" s="17" t="s">
        <v>156</v>
      </c>
      <c r="F15" s="52">
        <v>2797638</v>
      </c>
      <c r="G15" s="65">
        <v>42812</v>
      </c>
      <c r="H15" s="52">
        <v>225758029</v>
      </c>
      <c r="I15" s="52">
        <v>12349</v>
      </c>
      <c r="J15" s="52">
        <v>463401600110047</v>
      </c>
      <c r="K15" s="54" t="s">
        <v>157</v>
      </c>
      <c r="L15" s="55">
        <v>146180</v>
      </c>
      <c r="M15" s="56">
        <v>6.86</v>
      </c>
      <c r="N15" s="59">
        <f t="shared" si="0"/>
        <v>21309.040000000001</v>
      </c>
      <c r="O15" s="30">
        <v>0.75</v>
      </c>
      <c r="P15" s="48">
        <f t="shared" si="1"/>
        <v>15981.78</v>
      </c>
      <c r="Q15" s="44" t="s">
        <v>38</v>
      </c>
      <c r="R15" s="44" t="s">
        <v>39</v>
      </c>
      <c r="S15" s="58" t="s">
        <v>162</v>
      </c>
    </row>
    <row r="16" spans="1:19" ht="30" customHeight="1" x14ac:dyDescent="0.2">
      <c r="A16" s="13"/>
      <c r="B16" s="17"/>
      <c r="C16" s="17" t="s">
        <v>155</v>
      </c>
      <c r="D16" s="17" t="s">
        <v>154</v>
      </c>
      <c r="E16" s="17" t="s">
        <v>156</v>
      </c>
      <c r="F16" s="52">
        <v>2797638</v>
      </c>
      <c r="G16" s="65">
        <v>42812</v>
      </c>
      <c r="H16" s="52">
        <v>225758029</v>
      </c>
      <c r="I16" s="52">
        <v>12349</v>
      </c>
      <c r="J16" s="52">
        <v>463401600110047</v>
      </c>
      <c r="K16" s="54" t="s">
        <v>157</v>
      </c>
      <c r="L16" s="55">
        <v>143153.67000000001</v>
      </c>
      <c r="M16" s="56">
        <v>6.86</v>
      </c>
      <c r="N16" s="59">
        <f t="shared" si="0"/>
        <v>20867.88</v>
      </c>
      <c r="O16" s="30">
        <v>0.75</v>
      </c>
      <c r="P16" s="48">
        <f t="shared" si="1"/>
        <v>15650.91</v>
      </c>
      <c r="Q16" s="44" t="s">
        <v>38</v>
      </c>
      <c r="R16" s="44" t="s">
        <v>39</v>
      </c>
      <c r="S16" s="58" t="s">
        <v>163</v>
      </c>
    </row>
    <row r="17" spans="1:19" ht="30" customHeight="1" x14ac:dyDescent="0.2">
      <c r="A17" s="13"/>
      <c r="B17" s="17"/>
      <c r="C17" s="17" t="s">
        <v>155</v>
      </c>
      <c r="D17" s="17" t="s">
        <v>154</v>
      </c>
      <c r="E17" s="17" t="s">
        <v>156</v>
      </c>
      <c r="F17" s="52">
        <v>2797638</v>
      </c>
      <c r="G17" s="65">
        <v>42812</v>
      </c>
      <c r="H17" s="52">
        <v>225758029</v>
      </c>
      <c r="I17" s="52">
        <v>12349</v>
      </c>
      <c r="J17" s="52">
        <v>463401600110047</v>
      </c>
      <c r="K17" s="54" t="s">
        <v>157</v>
      </c>
      <c r="L17" s="55">
        <v>130967.2</v>
      </c>
      <c r="M17" s="56">
        <v>6.86</v>
      </c>
      <c r="N17" s="59">
        <f t="shared" si="0"/>
        <v>19091.43</v>
      </c>
      <c r="O17" s="30">
        <v>0.75</v>
      </c>
      <c r="P17" s="48">
        <f t="shared" si="1"/>
        <v>14318.57</v>
      </c>
      <c r="Q17" s="44" t="s">
        <v>38</v>
      </c>
      <c r="R17" s="44" t="s">
        <v>39</v>
      </c>
      <c r="S17" s="58" t="s">
        <v>164</v>
      </c>
    </row>
    <row r="18" spans="1:19" ht="30" customHeight="1" x14ac:dyDescent="0.2">
      <c r="A18" s="13"/>
      <c r="B18" s="17"/>
      <c r="C18" s="17" t="s">
        <v>155</v>
      </c>
      <c r="D18" s="17" t="s">
        <v>154</v>
      </c>
      <c r="E18" s="17" t="s">
        <v>156</v>
      </c>
      <c r="F18" s="52">
        <v>2797638</v>
      </c>
      <c r="G18" s="65">
        <v>42928</v>
      </c>
      <c r="H18" s="52">
        <v>225758029</v>
      </c>
      <c r="I18" s="52">
        <v>5181</v>
      </c>
      <c r="J18" s="52">
        <v>463401700041927</v>
      </c>
      <c r="K18" s="54" t="s">
        <v>157</v>
      </c>
      <c r="L18" s="55">
        <v>173004.92</v>
      </c>
      <c r="M18" s="56">
        <v>6.86</v>
      </c>
      <c r="N18" s="59">
        <f t="shared" si="0"/>
        <v>25219.38</v>
      </c>
      <c r="O18" s="30">
        <v>0.75</v>
      </c>
      <c r="P18" s="48">
        <f t="shared" si="1"/>
        <v>18914.54</v>
      </c>
      <c r="Q18" s="44" t="s">
        <v>38</v>
      </c>
      <c r="R18" s="44" t="s">
        <v>39</v>
      </c>
      <c r="S18" s="58" t="s">
        <v>161</v>
      </c>
    </row>
    <row r="19" spans="1:19" ht="30" customHeight="1" x14ac:dyDescent="0.2">
      <c r="A19" s="13"/>
      <c r="B19" s="17"/>
      <c r="C19" s="17" t="s">
        <v>165</v>
      </c>
      <c r="D19" s="17" t="s">
        <v>166</v>
      </c>
      <c r="E19" s="17" t="s">
        <v>167</v>
      </c>
      <c r="F19" s="52">
        <v>71902887</v>
      </c>
      <c r="G19" s="65">
        <v>42941</v>
      </c>
      <c r="H19" s="52">
        <v>9222237018</v>
      </c>
      <c r="I19" s="52">
        <v>105</v>
      </c>
      <c r="J19" s="52">
        <v>393101700143727</v>
      </c>
      <c r="K19" s="54" t="s">
        <v>168</v>
      </c>
      <c r="L19" s="55">
        <v>18500</v>
      </c>
      <c r="M19" s="56">
        <v>6.86</v>
      </c>
      <c r="N19" s="59">
        <f t="shared" si="0"/>
        <v>2696.79</v>
      </c>
      <c r="O19" s="30">
        <v>0.75</v>
      </c>
      <c r="P19" s="48">
        <f t="shared" si="1"/>
        <v>2022.59</v>
      </c>
      <c r="Q19" s="44" t="s">
        <v>38</v>
      </c>
      <c r="R19" s="44" t="s">
        <v>39</v>
      </c>
      <c r="S19" s="58" t="s">
        <v>169</v>
      </c>
    </row>
    <row r="20" spans="1:19" ht="30" customHeight="1" x14ac:dyDescent="0.2">
      <c r="A20" s="13"/>
      <c r="B20" s="17"/>
      <c r="C20" s="17" t="s">
        <v>165</v>
      </c>
      <c r="D20" s="17" t="s">
        <v>166</v>
      </c>
      <c r="E20" s="17" t="s">
        <v>167</v>
      </c>
      <c r="F20" s="52">
        <v>71902887</v>
      </c>
      <c r="G20" s="65">
        <v>42821</v>
      </c>
      <c r="H20" s="52">
        <v>9222237018</v>
      </c>
      <c r="I20" s="52">
        <v>56</v>
      </c>
      <c r="J20" s="52">
        <v>393101700075893</v>
      </c>
      <c r="K20" s="54" t="s">
        <v>168</v>
      </c>
      <c r="L20" s="55">
        <v>18431.66</v>
      </c>
      <c r="M20" s="56">
        <v>6.86</v>
      </c>
      <c r="N20" s="59">
        <f t="shared" si="0"/>
        <v>2686.83</v>
      </c>
      <c r="O20" s="30">
        <v>0.75</v>
      </c>
      <c r="P20" s="48">
        <f t="shared" si="1"/>
        <v>2015.12</v>
      </c>
      <c r="Q20" s="44" t="s">
        <v>38</v>
      </c>
      <c r="R20" s="44" t="s">
        <v>39</v>
      </c>
      <c r="S20" s="58" t="s">
        <v>170</v>
      </c>
    </row>
    <row r="21" spans="1:19" ht="30" customHeight="1" x14ac:dyDescent="0.2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828" t="s">
        <v>172</v>
      </c>
      <c r="B22" s="829"/>
      <c r="C22" s="829"/>
      <c r="D22" s="829"/>
      <c r="E22" s="829"/>
      <c r="F22" s="829"/>
      <c r="G22" s="829"/>
      <c r="H22" s="829"/>
      <c r="I22" s="829"/>
      <c r="J22" s="829"/>
      <c r="K22" s="829"/>
      <c r="L22" s="829"/>
      <c r="M22" s="829"/>
      <c r="N22" s="829"/>
      <c r="O22" s="830"/>
      <c r="P22" s="46"/>
      <c r="Q22" s="46"/>
      <c r="R22" s="46"/>
      <c r="S22" s="46"/>
    </row>
    <row r="23" spans="1:19" ht="30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42" t="s">
        <v>2</v>
      </c>
      <c r="P27" s="60">
        <f>ROUND(SUM(P7:P26),2)</f>
        <v>240176.66</v>
      </c>
      <c r="Q27" s="13"/>
      <c r="R27" s="13"/>
      <c r="S27" s="13"/>
    </row>
    <row r="28" spans="1:19" ht="15" customHeight="1" x14ac:dyDescent="0.2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">
      <c r="A35" s="819" t="str">
        <f>'DATOS BÁSICOS DE LA OBRA'!D21</f>
        <v>ING. MAURICIO BEDOYA</v>
      </c>
      <c r="B35" s="820"/>
      <c r="C35" s="820"/>
      <c r="D35" s="820"/>
      <c r="E35" s="820"/>
      <c r="F35" s="820"/>
      <c r="G35" s="821"/>
      <c r="H35" s="819" t="str">
        <f>'DATOS BÁSICOS DE LA OBRA'!D22</f>
        <v>ING. HERLAN RENÉ RAMOS ESTRADA</v>
      </c>
      <c r="I35" s="820"/>
      <c r="J35" s="820"/>
      <c r="K35" s="820"/>
      <c r="L35" s="820"/>
      <c r="M35" s="820"/>
      <c r="N35" s="820"/>
      <c r="O35" s="821"/>
      <c r="P35" s="820"/>
      <c r="Q35" s="820"/>
      <c r="R35" s="820"/>
      <c r="S35" s="821"/>
    </row>
    <row r="36" spans="1:19" s="4" customFormat="1" ht="15" customHeight="1" x14ac:dyDescent="0.2">
      <c r="A36" s="816" t="str">
        <f>'DATOS BÁSICOS DE LA OBRA'!E21</f>
        <v>SUPERINTENDENTE DE OBRA</v>
      </c>
      <c r="B36" s="817"/>
      <c r="C36" s="817"/>
      <c r="D36" s="817"/>
      <c r="E36" s="817"/>
      <c r="F36" s="817"/>
      <c r="G36" s="818"/>
      <c r="H36" s="816" t="str">
        <f>'DATOS BÁSICOS DE LA OBRA'!E22</f>
        <v>SUPERVISOR DE OBRA</v>
      </c>
      <c r="I36" s="817"/>
      <c r="J36" s="817"/>
      <c r="K36" s="817"/>
      <c r="L36" s="817"/>
      <c r="M36" s="817"/>
      <c r="N36" s="817"/>
      <c r="O36" s="818"/>
      <c r="P36" s="817"/>
      <c r="Q36" s="817"/>
      <c r="R36" s="817"/>
      <c r="S36" s="818"/>
    </row>
    <row r="37" spans="1:19" s="4" customFormat="1" ht="15" customHeight="1" x14ac:dyDescent="0.2">
      <c r="A37" s="816" t="str">
        <f>'DATOS BÁSICOS DE LA OBRA'!C21</f>
        <v>EMPRESA ESTRATEGICA BOLIVIANA DE CONSTRUCCION Y CONSERVACION DE INFRAESTRUCTURA CIVIL</v>
      </c>
      <c r="B37" s="817"/>
      <c r="C37" s="817"/>
      <c r="D37" s="817"/>
      <c r="E37" s="817"/>
      <c r="F37" s="817"/>
      <c r="G37" s="818"/>
      <c r="H37" s="816" t="str">
        <f>'DATOS BÁSICOS DE LA OBRA'!C22</f>
        <v>ADMINISTRADORA BOLIVIANA DE CARRETERAS (A.B.C.); REGIONAL DE TARIJA</v>
      </c>
      <c r="I37" s="817"/>
      <c r="J37" s="817"/>
      <c r="K37" s="817"/>
      <c r="L37" s="817"/>
      <c r="M37" s="817"/>
      <c r="N37" s="817"/>
      <c r="O37" s="818"/>
      <c r="P37" s="817"/>
      <c r="Q37" s="817"/>
      <c r="R37" s="817"/>
      <c r="S37" s="818"/>
    </row>
    <row r="38" spans="1:19" s="4" customFormat="1" ht="15" customHeight="1" x14ac:dyDescent="0.2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6">
    <mergeCell ref="A5:B5"/>
    <mergeCell ref="C5:F5"/>
    <mergeCell ref="G5:N5"/>
    <mergeCell ref="O5:O6"/>
    <mergeCell ref="Q5:Q6"/>
    <mergeCell ref="C1:R2"/>
    <mergeCell ref="A2:B2"/>
    <mergeCell ref="A3:B3"/>
    <mergeCell ref="C3:C4"/>
    <mergeCell ref="D3:S4"/>
    <mergeCell ref="A37:G37"/>
    <mergeCell ref="H37:O37"/>
    <mergeCell ref="P37:S37"/>
    <mergeCell ref="P5:P6"/>
    <mergeCell ref="A35:G35"/>
    <mergeCell ref="H35:O35"/>
    <mergeCell ref="P35:S35"/>
    <mergeCell ref="A36:G36"/>
    <mergeCell ref="H36:O36"/>
    <mergeCell ref="P36:S36"/>
    <mergeCell ref="R5:R6"/>
    <mergeCell ref="S5:S6"/>
    <mergeCell ref="A7:O7"/>
    <mergeCell ref="A8:O8"/>
    <mergeCell ref="A12:O12"/>
    <mergeCell ref="A22:O22"/>
  </mergeCells>
  <conditionalFormatting sqref="P9:R9">
    <cfRule type="expression" dxfId="106" priority="6">
      <formula>P9=0</formula>
    </cfRule>
  </conditionalFormatting>
  <conditionalFormatting sqref="Q10:R10">
    <cfRule type="expression" dxfId="105" priority="5">
      <formula>Q10=0</formula>
    </cfRule>
  </conditionalFormatting>
  <conditionalFormatting sqref="Q13:R20">
    <cfRule type="expression" dxfId="104" priority="4">
      <formula>Q13=0</formula>
    </cfRule>
  </conditionalFormatting>
  <conditionalFormatting sqref="P10">
    <cfRule type="expression" dxfId="103" priority="3">
      <formula>P10=0</formula>
    </cfRule>
  </conditionalFormatting>
  <conditionalFormatting sqref="P13:P20">
    <cfRule type="expression" dxfId="102" priority="2">
      <formula>P13=0</formula>
    </cfRule>
  </conditionalFormatting>
  <conditionalFormatting sqref="P27">
    <cfRule type="expression" dxfId="101" priority="1">
      <formula>P27=0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F1" zoomScale="80" zoomScaleNormal="80" workbookViewId="0">
      <pane ySplit="7" topLeftCell="A8" activePane="bottomLeft" state="frozen"/>
      <selection activeCell="I7" sqref="I7"/>
      <selection pane="bottomLeft" activeCell="R10" sqref="R10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1" t="s">
        <v>138</v>
      </c>
      <c r="D1" s="792"/>
      <c r="E1" s="792"/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792"/>
      <c r="Q1" s="792"/>
      <c r="R1" s="793"/>
      <c r="S1" s="28"/>
    </row>
    <row r="2" spans="1:19" ht="39.950000000000003" customHeight="1" x14ac:dyDescent="0.2">
      <c r="A2" s="797" t="str">
        <f>'DATOS BÁSICOS DE LA OBRA'!C7</f>
        <v>ADMINISTRADORA BOLIVIANA DE CARRETERAS (A.B.C.)</v>
      </c>
      <c r="B2" s="798"/>
      <c r="C2" s="794"/>
      <c r="D2" s="795"/>
      <c r="E2" s="795"/>
      <c r="F2" s="795"/>
      <c r="G2" s="795"/>
      <c r="H2" s="795"/>
      <c r="I2" s="795"/>
      <c r="J2" s="795"/>
      <c r="K2" s="795"/>
      <c r="L2" s="795"/>
      <c r="M2" s="795"/>
      <c r="N2" s="795"/>
      <c r="O2" s="795"/>
      <c r="P2" s="795"/>
      <c r="Q2" s="795"/>
      <c r="R2" s="796"/>
      <c r="S2" s="29" t="e">
        <f>'DATOS BÁSICOS DE LA OBRA'!#REF!</f>
        <v>#REF!</v>
      </c>
    </row>
    <row r="3" spans="1:19" ht="19.899999999999999" customHeight="1" x14ac:dyDescent="0.2">
      <c r="A3" s="799" t="str">
        <f>'DATOS BÁSICOS DE LA OBRA'!A1</f>
        <v>CERTIFICADO DE PAGO</v>
      </c>
      <c r="B3" s="800"/>
      <c r="C3" s="801" t="str">
        <f>'DATOS BÁSICOS DE LA OBRA'!A3</f>
        <v>PROYECTO</v>
      </c>
      <c r="D3" s="803" t="str">
        <f>'DATOS BÁSICOS DE LA OBRA'!B3</f>
        <v>CONSTRUCCION Y REHABILITACION TRAMO CARRETERO VILLA MONTES - LA VERTIENTE - PALO MARCADO</v>
      </c>
      <c r="E3" s="803"/>
      <c r="F3" s="803"/>
      <c r="G3" s="803"/>
      <c r="H3" s="803"/>
      <c r="I3" s="803"/>
      <c r="J3" s="803"/>
      <c r="K3" s="803"/>
      <c r="L3" s="803"/>
      <c r="M3" s="803"/>
      <c r="N3" s="803"/>
      <c r="O3" s="803"/>
      <c r="P3" s="803"/>
      <c r="Q3" s="803"/>
      <c r="R3" s="803"/>
      <c r="S3" s="804"/>
    </row>
    <row r="4" spans="1:19" ht="19.899999999999999" customHeight="1" x14ac:dyDescent="0.2">
      <c r="A4" s="49">
        <f>'DATOS BÁSICOS DE LA OBRA'!B1</f>
        <v>3</v>
      </c>
      <c r="B4" s="43">
        <f>'DATOS BÁSICOS DE LA OBRA'!D2</f>
        <v>0</v>
      </c>
      <c r="C4" s="802"/>
      <c r="D4" s="805"/>
      <c r="E4" s="805"/>
      <c r="F4" s="805"/>
      <c r="G4" s="805"/>
      <c r="H4" s="805"/>
      <c r="I4" s="805"/>
      <c r="J4" s="805"/>
      <c r="K4" s="805"/>
      <c r="L4" s="805"/>
      <c r="M4" s="805"/>
      <c r="N4" s="805"/>
      <c r="O4" s="805"/>
      <c r="P4" s="805"/>
      <c r="Q4" s="805"/>
      <c r="R4" s="805"/>
      <c r="S4" s="806"/>
    </row>
    <row r="5" spans="1:19" ht="20.100000000000001" customHeight="1" x14ac:dyDescent="0.2">
      <c r="A5" s="807" t="s">
        <v>62</v>
      </c>
      <c r="B5" s="807"/>
      <c r="C5" s="808" t="s">
        <v>147</v>
      </c>
      <c r="D5" s="809"/>
      <c r="E5" s="809"/>
      <c r="F5" s="810"/>
      <c r="G5" s="808" t="s">
        <v>139</v>
      </c>
      <c r="H5" s="809"/>
      <c r="I5" s="809"/>
      <c r="J5" s="809"/>
      <c r="K5" s="809"/>
      <c r="L5" s="809"/>
      <c r="M5" s="809"/>
      <c r="N5" s="810"/>
      <c r="O5" s="811" t="s">
        <v>171</v>
      </c>
      <c r="P5" s="789" t="s">
        <v>137</v>
      </c>
      <c r="Q5" s="789" t="s">
        <v>145</v>
      </c>
      <c r="R5" s="789" t="s">
        <v>146</v>
      </c>
      <c r="S5" s="789" t="s">
        <v>7</v>
      </c>
    </row>
    <row r="6" spans="1:19" ht="20.100000000000001" customHeight="1" x14ac:dyDescent="0.2">
      <c r="A6" s="50" t="s">
        <v>0</v>
      </c>
      <c r="B6" s="50" t="s">
        <v>1</v>
      </c>
      <c r="C6" s="53" t="s">
        <v>120</v>
      </c>
      <c r="D6" s="50" t="s">
        <v>149</v>
      </c>
      <c r="E6" s="50" t="s">
        <v>148</v>
      </c>
      <c r="F6" s="50" t="s">
        <v>152</v>
      </c>
      <c r="G6" s="63" t="s">
        <v>45</v>
      </c>
      <c r="H6" s="50" t="s">
        <v>81</v>
      </c>
      <c r="I6" s="53" t="s">
        <v>73</v>
      </c>
      <c r="J6" s="53" t="s">
        <v>140</v>
      </c>
      <c r="K6" s="50" t="s">
        <v>29</v>
      </c>
      <c r="L6" s="50" t="s">
        <v>142</v>
      </c>
      <c r="M6" s="57" t="s">
        <v>144</v>
      </c>
      <c r="N6" s="51" t="s">
        <v>143</v>
      </c>
      <c r="O6" s="812"/>
      <c r="P6" s="790"/>
      <c r="Q6" s="790"/>
      <c r="R6" s="790"/>
      <c r="S6" s="790"/>
    </row>
    <row r="7" spans="1:19" ht="30" customHeight="1" x14ac:dyDescent="0.2">
      <c r="A7" s="813" t="s">
        <v>138</v>
      </c>
      <c r="B7" s="814"/>
      <c r="C7" s="814"/>
      <c r="D7" s="814"/>
      <c r="E7" s="814"/>
      <c r="F7" s="814"/>
      <c r="G7" s="814"/>
      <c r="H7" s="814"/>
      <c r="I7" s="814"/>
      <c r="J7" s="814"/>
      <c r="K7" s="814"/>
      <c r="L7" s="814"/>
      <c r="M7" s="814"/>
      <c r="N7" s="814"/>
      <c r="O7" s="815"/>
      <c r="P7" s="46"/>
      <c r="Q7" s="46"/>
      <c r="R7" s="46"/>
      <c r="S7" s="46"/>
    </row>
    <row r="8" spans="1:19" ht="30" customHeight="1" x14ac:dyDescent="0.2">
      <c r="A8" s="822" t="s">
        <v>173</v>
      </c>
      <c r="B8" s="823"/>
      <c r="C8" s="823"/>
      <c r="D8" s="823"/>
      <c r="E8" s="823"/>
      <c r="F8" s="823"/>
      <c r="G8" s="823"/>
      <c r="H8" s="823"/>
      <c r="I8" s="823"/>
      <c r="J8" s="823"/>
      <c r="K8" s="823"/>
      <c r="L8" s="823"/>
      <c r="M8" s="823"/>
      <c r="N8" s="823"/>
      <c r="O8" s="824"/>
      <c r="P8" s="46"/>
      <c r="Q8" s="46"/>
      <c r="R8" s="46"/>
      <c r="S8" s="46"/>
    </row>
    <row r="9" spans="1:19" ht="30" customHeight="1" x14ac:dyDescent="0.2">
      <c r="A9" s="13">
        <v>16</v>
      </c>
      <c r="B9" s="17" t="s">
        <v>178</v>
      </c>
      <c r="C9" s="17" t="s">
        <v>150</v>
      </c>
      <c r="D9" s="17" t="s">
        <v>151</v>
      </c>
      <c r="E9" s="17" t="s">
        <v>153</v>
      </c>
      <c r="F9" s="52">
        <v>60785025</v>
      </c>
      <c r="G9" s="65">
        <v>42772</v>
      </c>
      <c r="H9" s="52">
        <v>4455290013</v>
      </c>
      <c r="I9" s="52">
        <v>15</v>
      </c>
      <c r="J9" s="52">
        <v>463601600081139</v>
      </c>
      <c r="K9" s="54" t="s">
        <v>141</v>
      </c>
      <c r="L9" s="55">
        <v>695500</v>
      </c>
      <c r="M9" s="56">
        <v>6.86</v>
      </c>
      <c r="N9" s="59">
        <f>ROUND(L9/M9,2)</f>
        <v>101384.84</v>
      </c>
      <c r="O9" s="30">
        <v>0.75</v>
      </c>
      <c r="P9" s="48">
        <f>ROUND($O9*N9,2)</f>
        <v>76038.63</v>
      </c>
      <c r="Q9" s="44" t="s">
        <v>38</v>
      </c>
      <c r="R9" s="44" t="s">
        <v>41</v>
      </c>
      <c r="S9" s="58" t="s">
        <v>158</v>
      </c>
    </row>
    <row r="10" spans="1:19" ht="30" customHeight="1" x14ac:dyDescent="0.2">
      <c r="A10" s="13">
        <v>16</v>
      </c>
      <c r="B10" s="17" t="s">
        <v>178</v>
      </c>
      <c r="C10" s="17" t="s">
        <v>150</v>
      </c>
      <c r="D10" s="17" t="s">
        <v>151</v>
      </c>
      <c r="E10" s="17" t="s">
        <v>153</v>
      </c>
      <c r="F10" s="52">
        <v>60785025</v>
      </c>
      <c r="G10" s="65">
        <v>42710</v>
      </c>
      <c r="H10" s="52">
        <v>4455290013</v>
      </c>
      <c r="I10" s="52">
        <v>14</v>
      </c>
      <c r="J10" s="52">
        <v>463601600081139</v>
      </c>
      <c r="K10" s="54" t="s">
        <v>141</v>
      </c>
      <c r="L10" s="55">
        <v>646100</v>
      </c>
      <c r="M10" s="56">
        <v>6.86</v>
      </c>
      <c r="N10" s="59">
        <f>ROUND(L10/M10,2)</f>
        <v>94183.67</v>
      </c>
      <c r="O10" s="30">
        <v>0.75</v>
      </c>
      <c r="P10" s="48">
        <f>ROUND($O10*N10,2)</f>
        <v>70637.75</v>
      </c>
      <c r="Q10" s="44" t="s">
        <v>38</v>
      </c>
      <c r="R10" s="44" t="s">
        <v>41</v>
      </c>
      <c r="S10" s="58" t="s">
        <v>159</v>
      </c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17"/>
      <c r="Q12" s="17"/>
      <c r="R12" s="17"/>
      <c r="S12" s="17"/>
    </row>
    <row r="13" spans="1:19" ht="30" customHeight="1" x14ac:dyDescent="0.2">
      <c r="A13" s="13"/>
      <c r="B13" s="17"/>
      <c r="C13" s="17"/>
      <c r="D13" s="17"/>
      <c r="E13" s="17"/>
      <c r="F13" s="52"/>
      <c r="G13" s="65"/>
      <c r="H13" s="52"/>
      <c r="I13" s="52"/>
      <c r="J13" s="52"/>
      <c r="K13" s="54"/>
      <c r="L13" s="55"/>
      <c r="M13" s="56"/>
      <c r="N13" s="59"/>
      <c r="O13" s="30"/>
      <c r="P13" s="48"/>
      <c r="Q13" s="44"/>
      <c r="R13" s="44"/>
      <c r="S13" s="58"/>
    </row>
    <row r="14" spans="1:19" ht="30" customHeight="1" x14ac:dyDescent="0.2">
      <c r="A14" s="13"/>
      <c r="B14" s="17"/>
      <c r="C14" s="17"/>
      <c r="D14" s="17"/>
      <c r="E14" s="17"/>
      <c r="F14" s="52"/>
      <c r="G14" s="65"/>
      <c r="H14" s="52"/>
      <c r="I14" s="52"/>
      <c r="J14" s="52"/>
      <c r="K14" s="54"/>
      <c r="L14" s="55"/>
      <c r="M14" s="56"/>
      <c r="N14" s="59"/>
      <c r="O14" s="30"/>
      <c r="P14" s="48"/>
      <c r="Q14" s="44"/>
      <c r="R14" s="44"/>
      <c r="S14" s="58"/>
    </row>
    <row r="15" spans="1:19" ht="30" customHeight="1" x14ac:dyDescent="0.2">
      <c r="A15" s="13"/>
      <c r="B15" s="17"/>
      <c r="C15" s="17"/>
      <c r="D15" s="17"/>
      <c r="E15" s="17"/>
      <c r="F15" s="52"/>
      <c r="G15" s="65"/>
      <c r="H15" s="52"/>
      <c r="I15" s="52"/>
      <c r="J15" s="52"/>
      <c r="K15" s="54"/>
      <c r="L15" s="55"/>
      <c r="M15" s="56"/>
      <c r="N15" s="59"/>
      <c r="O15" s="30"/>
      <c r="P15" s="48"/>
      <c r="Q15" s="44"/>
      <c r="R15" s="44"/>
      <c r="S15" s="58"/>
    </row>
    <row r="16" spans="1:19" ht="30" customHeight="1" x14ac:dyDescent="0.2">
      <c r="A16" s="13"/>
      <c r="B16" s="17"/>
      <c r="C16" s="17"/>
      <c r="D16" s="17"/>
      <c r="E16" s="17"/>
      <c r="F16" s="52"/>
      <c r="G16" s="65"/>
      <c r="H16" s="52"/>
      <c r="I16" s="52"/>
      <c r="J16" s="52"/>
      <c r="K16" s="54"/>
      <c r="L16" s="55"/>
      <c r="M16" s="56"/>
      <c r="N16" s="59"/>
      <c r="O16" s="30"/>
      <c r="P16" s="48"/>
      <c r="Q16" s="44"/>
      <c r="R16" s="44"/>
      <c r="S16" s="58"/>
    </row>
    <row r="17" spans="1:19" ht="30" customHeight="1" x14ac:dyDescent="0.2">
      <c r="A17" s="13"/>
      <c r="B17" s="17"/>
      <c r="C17" s="17"/>
      <c r="D17" s="17"/>
      <c r="E17" s="17"/>
      <c r="F17" s="52"/>
      <c r="G17" s="65"/>
      <c r="H17" s="52"/>
      <c r="I17" s="52"/>
      <c r="J17" s="52"/>
      <c r="K17" s="54"/>
      <c r="L17" s="55"/>
      <c r="M17" s="56"/>
      <c r="N17" s="59"/>
      <c r="O17" s="30"/>
      <c r="P17" s="48"/>
      <c r="Q17" s="44"/>
      <c r="R17" s="44"/>
      <c r="S17" s="58"/>
    </row>
    <row r="18" spans="1:19" ht="30" customHeight="1" x14ac:dyDescent="0.2">
      <c r="A18" s="13"/>
      <c r="B18" s="17"/>
      <c r="C18" s="17"/>
      <c r="D18" s="17"/>
      <c r="E18" s="17"/>
      <c r="F18" s="52"/>
      <c r="G18" s="65"/>
      <c r="H18" s="52"/>
      <c r="I18" s="52"/>
      <c r="J18" s="52"/>
      <c r="K18" s="54"/>
      <c r="L18" s="55"/>
      <c r="M18" s="56"/>
      <c r="N18" s="59"/>
      <c r="O18" s="30"/>
      <c r="P18" s="48"/>
      <c r="Q18" s="44"/>
      <c r="R18" s="44"/>
      <c r="S18" s="58"/>
    </row>
    <row r="19" spans="1:19" ht="30" customHeight="1" x14ac:dyDescent="0.2">
      <c r="A19" s="13"/>
      <c r="B19" s="17"/>
      <c r="C19" s="17"/>
      <c r="D19" s="17"/>
      <c r="E19" s="17"/>
      <c r="F19" s="52"/>
      <c r="G19" s="65"/>
      <c r="H19" s="52"/>
      <c r="I19" s="52"/>
      <c r="J19" s="52"/>
      <c r="K19" s="54"/>
      <c r="L19" s="55"/>
      <c r="M19" s="56"/>
      <c r="N19" s="59"/>
      <c r="O19" s="30"/>
      <c r="P19" s="48"/>
      <c r="Q19" s="44"/>
      <c r="R19" s="44"/>
      <c r="S19" s="58"/>
    </row>
    <row r="20" spans="1:19" ht="30" customHeight="1" x14ac:dyDescent="0.2">
      <c r="A20" s="13"/>
      <c r="B20" s="17"/>
      <c r="C20" s="17"/>
      <c r="D20" s="17"/>
      <c r="E20" s="17"/>
      <c r="F20" s="52"/>
      <c r="G20" s="65"/>
      <c r="H20" s="52"/>
      <c r="I20" s="52"/>
      <c r="J20" s="52"/>
      <c r="K20" s="54"/>
      <c r="L20" s="55"/>
      <c r="M20" s="56"/>
      <c r="N20" s="59"/>
      <c r="O20" s="30"/>
      <c r="P20" s="48"/>
      <c r="Q20" s="44"/>
      <c r="R20" s="44"/>
      <c r="S20" s="58"/>
    </row>
    <row r="21" spans="1:19" ht="30" customHeight="1" x14ac:dyDescent="0.2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828" t="s">
        <v>172</v>
      </c>
      <c r="B22" s="829"/>
      <c r="C22" s="829"/>
      <c r="D22" s="829"/>
      <c r="E22" s="829"/>
      <c r="F22" s="829"/>
      <c r="G22" s="829"/>
      <c r="H22" s="829"/>
      <c r="I22" s="829"/>
      <c r="J22" s="829"/>
      <c r="K22" s="829"/>
      <c r="L22" s="829"/>
      <c r="M22" s="829"/>
      <c r="N22" s="829"/>
      <c r="O22" s="829"/>
      <c r="P22" s="71"/>
      <c r="Q22" s="71"/>
      <c r="R22" s="71"/>
      <c r="S22" s="72"/>
    </row>
    <row r="23" spans="1:19" ht="30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42" t="s">
        <v>2</v>
      </c>
      <c r="P27" s="60">
        <f>ROUND(SUM(P7:P26),2)</f>
        <v>146676.38</v>
      </c>
      <c r="Q27" s="13"/>
      <c r="R27" s="13"/>
      <c r="S27" s="13"/>
    </row>
    <row r="28" spans="1:19" ht="15" customHeight="1" x14ac:dyDescent="0.2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">
      <c r="A35" s="819" t="str">
        <f>'DATOS BÁSICOS DE LA OBRA'!D21</f>
        <v>ING. MAURICIO BEDOYA</v>
      </c>
      <c r="B35" s="820"/>
      <c r="C35" s="820"/>
      <c r="D35" s="820"/>
      <c r="E35" s="820"/>
      <c r="F35" s="820"/>
      <c r="G35" s="821"/>
      <c r="H35" s="819" t="str">
        <f>'DATOS BÁSICOS DE LA OBRA'!D22</f>
        <v>ING. HERLAN RENÉ RAMOS ESTRADA</v>
      </c>
      <c r="I35" s="820"/>
      <c r="J35" s="820"/>
      <c r="K35" s="820"/>
      <c r="L35" s="820"/>
      <c r="M35" s="820"/>
      <c r="N35" s="820"/>
      <c r="O35" s="821"/>
      <c r="P35" s="820"/>
      <c r="Q35" s="820"/>
      <c r="R35" s="820"/>
      <c r="S35" s="821"/>
    </row>
    <row r="36" spans="1:19" s="4" customFormat="1" ht="15" customHeight="1" x14ac:dyDescent="0.2">
      <c r="A36" s="816" t="str">
        <f>'DATOS BÁSICOS DE LA OBRA'!E21</f>
        <v>SUPERINTENDENTE DE OBRA</v>
      </c>
      <c r="B36" s="817"/>
      <c r="C36" s="817"/>
      <c r="D36" s="817"/>
      <c r="E36" s="817"/>
      <c r="F36" s="817"/>
      <c r="G36" s="818"/>
      <c r="H36" s="816" t="str">
        <f>'DATOS BÁSICOS DE LA OBRA'!E22</f>
        <v>SUPERVISOR DE OBRA</v>
      </c>
      <c r="I36" s="817"/>
      <c r="J36" s="817"/>
      <c r="K36" s="817"/>
      <c r="L36" s="817"/>
      <c r="M36" s="817"/>
      <c r="N36" s="817"/>
      <c r="O36" s="818"/>
      <c r="P36" s="817"/>
      <c r="Q36" s="817"/>
      <c r="R36" s="817"/>
      <c r="S36" s="818"/>
    </row>
    <row r="37" spans="1:19" s="4" customFormat="1" ht="15" customHeight="1" x14ac:dyDescent="0.2">
      <c r="A37" s="816" t="str">
        <f>'DATOS BÁSICOS DE LA OBRA'!C21</f>
        <v>EMPRESA ESTRATEGICA BOLIVIANA DE CONSTRUCCION Y CONSERVACION DE INFRAESTRUCTURA CIVIL</v>
      </c>
      <c r="B37" s="817"/>
      <c r="C37" s="817"/>
      <c r="D37" s="817"/>
      <c r="E37" s="817"/>
      <c r="F37" s="817"/>
      <c r="G37" s="818"/>
      <c r="H37" s="816" t="str">
        <f>'DATOS BÁSICOS DE LA OBRA'!C22</f>
        <v>ADMINISTRADORA BOLIVIANA DE CARRETERAS (A.B.C.); REGIONAL DE TARIJA</v>
      </c>
      <c r="I37" s="817"/>
      <c r="J37" s="817"/>
      <c r="K37" s="817"/>
      <c r="L37" s="817"/>
      <c r="M37" s="817"/>
      <c r="N37" s="817"/>
      <c r="O37" s="818"/>
      <c r="P37" s="817"/>
      <c r="Q37" s="817"/>
      <c r="R37" s="817"/>
      <c r="S37" s="818"/>
    </row>
    <row r="38" spans="1:19" s="4" customFormat="1" ht="15" customHeight="1" x14ac:dyDescent="0.2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5">
    <mergeCell ref="H37:O37"/>
    <mergeCell ref="A37:G37"/>
    <mergeCell ref="P37:S37"/>
    <mergeCell ref="A35:G35"/>
    <mergeCell ref="A36:G36"/>
    <mergeCell ref="P35:S35"/>
    <mergeCell ref="P36:S36"/>
    <mergeCell ref="H35:O35"/>
    <mergeCell ref="H36:O36"/>
    <mergeCell ref="P5:P6"/>
    <mergeCell ref="C1:R2"/>
    <mergeCell ref="A7:O7"/>
    <mergeCell ref="A22:O22"/>
    <mergeCell ref="A8:O8"/>
    <mergeCell ref="Q5:Q6"/>
    <mergeCell ref="R5:R6"/>
    <mergeCell ref="C5:F5"/>
    <mergeCell ref="D3:S4"/>
    <mergeCell ref="A2:B2"/>
    <mergeCell ref="A3:B3"/>
    <mergeCell ref="A5:B5"/>
    <mergeCell ref="G5:N5"/>
    <mergeCell ref="C3:C4"/>
    <mergeCell ref="O5:O6"/>
    <mergeCell ref="S5:S6"/>
  </mergeCells>
  <conditionalFormatting sqref="P9:R9">
    <cfRule type="expression" dxfId="100" priority="98">
      <formula>P9=0</formula>
    </cfRule>
  </conditionalFormatting>
  <conditionalFormatting sqref="Q10:R10">
    <cfRule type="expression" dxfId="99" priority="6">
      <formula>Q10=0</formula>
    </cfRule>
  </conditionalFormatting>
  <conditionalFormatting sqref="Q13:R20">
    <cfRule type="expression" dxfId="98" priority="5">
      <formula>Q13=0</formula>
    </cfRule>
  </conditionalFormatting>
  <conditionalFormatting sqref="P10">
    <cfRule type="expression" dxfId="97" priority="4">
      <formula>P10=0</formula>
    </cfRule>
  </conditionalFormatting>
  <conditionalFormatting sqref="P13:P20">
    <cfRule type="expression" dxfId="96" priority="3">
      <formula>P13=0</formula>
    </cfRule>
  </conditionalFormatting>
  <conditionalFormatting sqref="P27">
    <cfRule type="expression" dxfId="95" priority="2">
      <formula>P27=0</formula>
    </cfRule>
  </conditionalFormatting>
  <printOptions horizontalCentered="1"/>
  <pageMargins left="0.59055118110236227" right="0.59055118110236227" top="0.78740157480314965" bottom="0.39370078740157483" header="0" footer="0"/>
  <pageSetup paperSize="8" scale="4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J105" sqref="J105"/>
      <selection pane="topRight" activeCell="J105" sqref="J105"/>
      <selection pane="bottomLeft" activeCell="J105" sqref="J105"/>
      <selection pane="bottomRight" activeCell="L33" sqref="L33:N33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15.83203125" style="10" customWidth="1"/>
    <col min="8" max="8" width="20.83203125" style="10" customWidth="1"/>
    <col min="9" max="9" width="15.83203125" style="10" customWidth="1"/>
    <col min="10" max="10" width="20.83203125" style="10" customWidth="1"/>
    <col min="11" max="11" width="15.83203125" style="10" customWidth="1"/>
    <col min="12" max="12" width="20.83203125" style="10" customWidth="1"/>
    <col min="13" max="13" width="15.83203125" style="10" customWidth="1"/>
    <col min="14" max="14" width="60.83203125" style="10" customWidth="1"/>
    <col min="15" max="15" width="9" style="10"/>
    <col min="16" max="16" width="12" style="10" bestFit="1" customWidth="1"/>
    <col min="17" max="248" width="9" style="10"/>
    <col min="249" max="249" width="1.5" style="10" customWidth="1"/>
    <col min="250" max="250" width="36" style="10" customWidth="1"/>
    <col min="251" max="251" width="14.5" style="10" customWidth="1"/>
    <col min="252" max="252" width="17.33203125" style="10" customWidth="1"/>
    <col min="253" max="253" width="22" style="10" customWidth="1"/>
    <col min="254" max="256" width="17.6640625" style="10" customWidth="1"/>
    <col min="257" max="257" width="51.83203125" style="10" customWidth="1"/>
    <col min="258" max="259" width="12.5" style="10" customWidth="1"/>
    <col min="260" max="260" width="13.83203125" style="10" customWidth="1"/>
    <col min="261" max="504" width="9" style="10"/>
    <col min="505" max="505" width="1.5" style="10" customWidth="1"/>
    <col min="506" max="506" width="36" style="10" customWidth="1"/>
    <col min="507" max="507" width="14.5" style="10" customWidth="1"/>
    <col min="508" max="508" width="17.33203125" style="10" customWidth="1"/>
    <col min="509" max="509" width="22" style="10" customWidth="1"/>
    <col min="510" max="512" width="17.6640625" style="10" customWidth="1"/>
    <col min="513" max="513" width="51.83203125" style="10" customWidth="1"/>
    <col min="514" max="515" width="12.5" style="10" customWidth="1"/>
    <col min="516" max="516" width="13.83203125" style="10" customWidth="1"/>
    <col min="517" max="760" width="9" style="10"/>
    <col min="761" max="761" width="1.5" style="10" customWidth="1"/>
    <col min="762" max="762" width="36" style="10" customWidth="1"/>
    <col min="763" max="763" width="14.5" style="10" customWidth="1"/>
    <col min="764" max="764" width="17.33203125" style="10" customWidth="1"/>
    <col min="765" max="765" width="22" style="10" customWidth="1"/>
    <col min="766" max="768" width="17.6640625" style="10" customWidth="1"/>
    <col min="769" max="769" width="51.83203125" style="10" customWidth="1"/>
    <col min="770" max="771" width="12.5" style="10" customWidth="1"/>
    <col min="772" max="772" width="13.83203125" style="10" customWidth="1"/>
    <col min="773" max="1016" width="9" style="10"/>
    <col min="1017" max="1017" width="1.5" style="10" customWidth="1"/>
    <col min="1018" max="1018" width="36" style="10" customWidth="1"/>
    <col min="1019" max="1019" width="14.5" style="10" customWidth="1"/>
    <col min="1020" max="1020" width="17.33203125" style="10" customWidth="1"/>
    <col min="1021" max="1021" width="22" style="10" customWidth="1"/>
    <col min="1022" max="1024" width="17.6640625" style="10" customWidth="1"/>
    <col min="1025" max="1025" width="51.83203125" style="10" customWidth="1"/>
    <col min="1026" max="1027" width="12.5" style="10" customWidth="1"/>
    <col min="1028" max="1028" width="13.83203125" style="10" customWidth="1"/>
    <col min="1029" max="1272" width="9" style="10"/>
    <col min="1273" max="1273" width="1.5" style="10" customWidth="1"/>
    <col min="1274" max="1274" width="36" style="10" customWidth="1"/>
    <col min="1275" max="1275" width="14.5" style="10" customWidth="1"/>
    <col min="1276" max="1276" width="17.33203125" style="10" customWidth="1"/>
    <col min="1277" max="1277" width="22" style="10" customWidth="1"/>
    <col min="1278" max="1280" width="17.6640625" style="10" customWidth="1"/>
    <col min="1281" max="1281" width="51.83203125" style="10" customWidth="1"/>
    <col min="1282" max="1283" width="12.5" style="10" customWidth="1"/>
    <col min="1284" max="1284" width="13.83203125" style="10" customWidth="1"/>
    <col min="1285" max="1528" width="9" style="10"/>
    <col min="1529" max="1529" width="1.5" style="10" customWidth="1"/>
    <col min="1530" max="1530" width="36" style="10" customWidth="1"/>
    <col min="1531" max="1531" width="14.5" style="10" customWidth="1"/>
    <col min="1532" max="1532" width="17.33203125" style="10" customWidth="1"/>
    <col min="1533" max="1533" width="22" style="10" customWidth="1"/>
    <col min="1534" max="1536" width="17.6640625" style="10" customWidth="1"/>
    <col min="1537" max="1537" width="51.83203125" style="10" customWidth="1"/>
    <col min="1538" max="1539" width="12.5" style="10" customWidth="1"/>
    <col min="1540" max="1540" width="13.83203125" style="10" customWidth="1"/>
    <col min="1541" max="1784" width="9" style="10"/>
    <col min="1785" max="1785" width="1.5" style="10" customWidth="1"/>
    <col min="1786" max="1786" width="36" style="10" customWidth="1"/>
    <col min="1787" max="1787" width="14.5" style="10" customWidth="1"/>
    <col min="1788" max="1788" width="17.33203125" style="10" customWidth="1"/>
    <col min="1789" max="1789" width="22" style="10" customWidth="1"/>
    <col min="1790" max="1792" width="17.6640625" style="10" customWidth="1"/>
    <col min="1793" max="1793" width="51.83203125" style="10" customWidth="1"/>
    <col min="1794" max="1795" width="12.5" style="10" customWidth="1"/>
    <col min="1796" max="1796" width="13.83203125" style="10" customWidth="1"/>
    <col min="1797" max="2040" width="9" style="10"/>
    <col min="2041" max="2041" width="1.5" style="10" customWidth="1"/>
    <col min="2042" max="2042" width="36" style="10" customWidth="1"/>
    <col min="2043" max="2043" width="14.5" style="10" customWidth="1"/>
    <col min="2044" max="2044" width="17.33203125" style="10" customWidth="1"/>
    <col min="2045" max="2045" width="22" style="10" customWidth="1"/>
    <col min="2046" max="2048" width="17.6640625" style="10" customWidth="1"/>
    <col min="2049" max="2049" width="51.83203125" style="10" customWidth="1"/>
    <col min="2050" max="2051" width="12.5" style="10" customWidth="1"/>
    <col min="2052" max="2052" width="13.83203125" style="10" customWidth="1"/>
    <col min="2053" max="2296" width="9" style="10"/>
    <col min="2297" max="2297" width="1.5" style="10" customWidth="1"/>
    <col min="2298" max="2298" width="36" style="10" customWidth="1"/>
    <col min="2299" max="2299" width="14.5" style="10" customWidth="1"/>
    <col min="2300" max="2300" width="17.33203125" style="10" customWidth="1"/>
    <col min="2301" max="2301" width="22" style="10" customWidth="1"/>
    <col min="2302" max="2304" width="17.6640625" style="10" customWidth="1"/>
    <col min="2305" max="2305" width="51.83203125" style="10" customWidth="1"/>
    <col min="2306" max="2307" width="12.5" style="10" customWidth="1"/>
    <col min="2308" max="2308" width="13.83203125" style="10" customWidth="1"/>
    <col min="2309" max="2552" width="9" style="10"/>
    <col min="2553" max="2553" width="1.5" style="10" customWidth="1"/>
    <col min="2554" max="2554" width="36" style="10" customWidth="1"/>
    <col min="2555" max="2555" width="14.5" style="10" customWidth="1"/>
    <col min="2556" max="2556" width="17.33203125" style="10" customWidth="1"/>
    <col min="2557" max="2557" width="22" style="10" customWidth="1"/>
    <col min="2558" max="2560" width="17.6640625" style="10" customWidth="1"/>
    <col min="2561" max="2561" width="51.83203125" style="10" customWidth="1"/>
    <col min="2562" max="2563" width="12.5" style="10" customWidth="1"/>
    <col min="2564" max="2564" width="13.83203125" style="10" customWidth="1"/>
    <col min="2565" max="2808" width="9" style="10"/>
    <col min="2809" max="2809" width="1.5" style="10" customWidth="1"/>
    <col min="2810" max="2810" width="36" style="10" customWidth="1"/>
    <col min="2811" max="2811" width="14.5" style="10" customWidth="1"/>
    <col min="2812" max="2812" width="17.33203125" style="10" customWidth="1"/>
    <col min="2813" max="2813" width="22" style="10" customWidth="1"/>
    <col min="2814" max="2816" width="17.6640625" style="10" customWidth="1"/>
    <col min="2817" max="2817" width="51.83203125" style="10" customWidth="1"/>
    <col min="2818" max="2819" width="12.5" style="10" customWidth="1"/>
    <col min="2820" max="2820" width="13.83203125" style="10" customWidth="1"/>
    <col min="2821" max="3064" width="9" style="10"/>
    <col min="3065" max="3065" width="1.5" style="10" customWidth="1"/>
    <col min="3066" max="3066" width="36" style="10" customWidth="1"/>
    <col min="3067" max="3067" width="14.5" style="10" customWidth="1"/>
    <col min="3068" max="3068" width="17.33203125" style="10" customWidth="1"/>
    <col min="3069" max="3069" width="22" style="10" customWidth="1"/>
    <col min="3070" max="3072" width="17.6640625" style="10" customWidth="1"/>
    <col min="3073" max="3073" width="51.83203125" style="10" customWidth="1"/>
    <col min="3074" max="3075" width="12.5" style="10" customWidth="1"/>
    <col min="3076" max="3076" width="13.83203125" style="10" customWidth="1"/>
    <col min="3077" max="3320" width="9" style="10"/>
    <col min="3321" max="3321" width="1.5" style="10" customWidth="1"/>
    <col min="3322" max="3322" width="36" style="10" customWidth="1"/>
    <col min="3323" max="3323" width="14.5" style="10" customWidth="1"/>
    <col min="3324" max="3324" width="17.33203125" style="10" customWidth="1"/>
    <col min="3325" max="3325" width="22" style="10" customWidth="1"/>
    <col min="3326" max="3328" width="17.6640625" style="10" customWidth="1"/>
    <col min="3329" max="3329" width="51.83203125" style="10" customWidth="1"/>
    <col min="3330" max="3331" width="12.5" style="10" customWidth="1"/>
    <col min="3332" max="3332" width="13.83203125" style="10" customWidth="1"/>
    <col min="3333" max="3576" width="9" style="10"/>
    <col min="3577" max="3577" width="1.5" style="10" customWidth="1"/>
    <col min="3578" max="3578" width="36" style="10" customWidth="1"/>
    <col min="3579" max="3579" width="14.5" style="10" customWidth="1"/>
    <col min="3580" max="3580" width="17.33203125" style="10" customWidth="1"/>
    <col min="3581" max="3581" width="22" style="10" customWidth="1"/>
    <col min="3582" max="3584" width="17.6640625" style="10" customWidth="1"/>
    <col min="3585" max="3585" width="51.83203125" style="10" customWidth="1"/>
    <col min="3586" max="3587" width="12.5" style="10" customWidth="1"/>
    <col min="3588" max="3588" width="13.83203125" style="10" customWidth="1"/>
    <col min="3589" max="3832" width="9" style="10"/>
    <col min="3833" max="3833" width="1.5" style="10" customWidth="1"/>
    <col min="3834" max="3834" width="36" style="10" customWidth="1"/>
    <col min="3835" max="3835" width="14.5" style="10" customWidth="1"/>
    <col min="3836" max="3836" width="17.33203125" style="10" customWidth="1"/>
    <col min="3837" max="3837" width="22" style="10" customWidth="1"/>
    <col min="3838" max="3840" width="17.6640625" style="10" customWidth="1"/>
    <col min="3841" max="3841" width="51.83203125" style="10" customWidth="1"/>
    <col min="3842" max="3843" width="12.5" style="10" customWidth="1"/>
    <col min="3844" max="3844" width="13.83203125" style="10" customWidth="1"/>
    <col min="3845" max="4088" width="9" style="10"/>
    <col min="4089" max="4089" width="1.5" style="10" customWidth="1"/>
    <col min="4090" max="4090" width="36" style="10" customWidth="1"/>
    <col min="4091" max="4091" width="14.5" style="10" customWidth="1"/>
    <col min="4092" max="4092" width="17.33203125" style="10" customWidth="1"/>
    <col min="4093" max="4093" width="22" style="10" customWidth="1"/>
    <col min="4094" max="4096" width="17.6640625" style="10" customWidth="1"/>
    <col min="4097" max="4097" width="51.83203125" style="10" customWidth="1"/>
    <col min="4098" max="4099" width="12.5" style="10" customWidth="1"/>
    <col min="4100" max="4100" width="13.83203125" style="10" customWidth="1"/>
    <col min="4101" max="4344" width="9" style="10"/>
    <col min="4345" max="4345" width="1.5" style="10" customWidth="1"/>
    <col min="4346" max="4346" width="36" style="10" customWidth="1"/>
    <col min="4347" max="4347" width="14.5" style="10" customWidth="1"/>
    <col min="4348" max="4348" width="17.33203125" style="10" customWidth="1"/>
    <col min="4349" max="4349" width="22" style="10" customWidth="1"/>
    <col min="4350" max="4352" width="17.6640625" style="10" customWidth="1"/>
    <col min="4353" max="4353" width="51.83203125" style="10" customWidth="1"/>
    <col min="4354" max="4355" width="12.5" style="10" customWidth="1"/>
    <col min="4356" max="4356" width="13.83203125" style="10" customWidth="1"/>
    <col min="4357" max="4600" width="9" style="10"/>
    <col min="4601" max="4601" width="1.5" style="10" customWidth="1"/>
    <col min="4602" max="4602" width="36" style="10" customWidth="1"/>
    <col min="4603" max="4603" width="14.5" style="10" customWidth="1"/>
    <col min="4604" max="4604" width="17.33203125" style="10" customWidth="1"/>
    <col min="4605" max="4605" width="22" style="10" customWidth="1"/>
    <col min="4606" max="4608" width="17.6640625" style="10" customWidth="1"/>
    <col min="4609" max="4609" width="51.83203125" style="10" customWidth="1"/>
    <col min="4610" max="4611" width="12.5" style="10" customWidth="1"/>
    <col min="4612" max="4612" width="13.83203125" style="10" customWidth="1"/>
    <col min="4613" max="4856" width="9" style="10"/>
    <col min="4857" max="4857" width="1.5" style="10" customWidth="1"/>
    <col min="4858" max="4858" width="36" style="10" customWidth="1"/>
    <col min="4859" max="4859" width="14.5" style="10" customWidth="1"/>
    <col min="4860" max="4860" width="17.33203125" style="10" customWidth="1"/>
    <col min="4861" max="4861" width="22" style="10" customWidth="1"/>
    <col min="4862" max="4864" width="17.6640625" style="10" customWidth="1"/>
    <col min="4865" max="4865" width="51.83203125" style="10" customWidth="1"/>
    <col min="4866" max="4867" width="12.5" style="10" customWidth="1"/>
    <col min="4868" max="4868" width="13.83203125" style="10" customWidth="1"/>
    <col min="4869" max="5112" width="9" style="10"/>
    <col min="5113" max="5113" width="1.5" style="10" customWidth="1"/>
    <col min="5114" max="5114" width="36" style="10" customWidth="1"/>
    <col min="5115" max="5115" width="14.5" style="10" customWidth="1"/>
    <col min="5116" max="5116" width="17.33203125" style="10" customWidth="1"/>
    <col min="5117" max="5117" width="22" style="10" customWidth="1"/>
    <col min="5118" max="5120" width="17.6640625" style="10" customWidth="1"/>
    <col min="5121" max="5121" width="51.83203125" style="10" customWidth="1"/>
    <col min="5122" max="5123" width="12.5" style="10" customWidth="1"/>
    <col min="5124" max="5124" width="13.83203125" style="10" customWidth="1"/>
    <col min="5125" max="5368" width="9" style="10"/>
    <col min="5369" max="5369" width="1.5" style="10" customWidth="1"/>
    <col min="5370" max="5370" width="36" style="10" customWidth="1"/>
    <col min="5371" max="5371" width="14.5" style="10" customWidth="1"/>
    <col min="5372" max="5372" width="17.33203125" style="10" customWidth="1"/>
    <col min="5373" max="5373" width="22" style="10" customWidth="1"/>
    <col min="5374" max="5376" width="17.6640625" style="10" customWidth="1"/>
    <col min="5377" max="5377" width="51.83203125" style="10" customWidth="1"/>
    <col min="5378" max="5379" width="12.5" style="10" customWidth="1"/>
    <col min="5380" max="5380" width="13.83203125" style="10" customWidth="1"/>
    <col min="5381" max="5624" width="9" style="10"/>
    <col min="5625" max="5625" width="1.5" style="10" customWidth="1"/>
    <col min="5626" max="5626" width="36" style="10" customWidth="1"/>
    <col min="5627" max="5627" width="14.5" style="10" customWidth="1"/>
    <col min="5628" max="5628" width="17.33203125" style="10" customWidth="1"/>
    <col min="5629" max="5629" width="22" style="10" customWidth="1"/>
    <col min="5630" max="5632" width="17.6640625" style="10" customWidth="1"/>
    <col min="5633" max="5633" width="51.83203125" style="10" customWidth="1"/>
    <col min="5634" max="5635" width="12.5" style="10" customWidth="1"/>
    <col min="5636" max="5636" width="13.83203125" style="10" customWidth="1"/>
    <col min="5637" max="5880" width="9" style="10"/>
    <col min="5881" max="5881" width="1.5" style="10" customWidth="1"/>
    <col min="5882" max="5882" width="36" style="10" customWidth="1"/>
    <col min="5883" max="5883" width="14.5" style="10" customWidth="1"/>
    <col min="5884" max="5884" width="17.33203125" style="10" customWidth="1"/>
    <col min="5885" max="5885" width="22" style="10" customWidth="1"/>
    <col min="5886" max="5888" width="17.6640625" style="10" customWidth="1"/>
    <col min="5889" max="5889" width="51.83203125" style="10" customWidth="1"/>
    <col min="5890" max="5891" width="12.5" style="10" customWidth="1"/>
    <col min="5892" max="5892" width="13.83203125" style="10" customWidth="1"/>
    <col min="5893" max="6136" width="9" style="10"/>
    <col min="6137" max="6137" width="1.5" style="10" customWidth="1"/>
    <col min="6138" max="6138" width="36" style="10" customWidth="1"/>
    <col min="6139" max="6139" width="14.5" style="10" customWidth="1"/>
    <col min="6140" max="6140" width="17.33203125" style="10" customWidth="1"/>
    <col min="6141" max="6141" width="22" style="10" customWidth="1"/>
    <col min="6142" max="6144" width="17.6640625" style="10" customWidth="1"/>
    <col min="6145" max="6145" width="51.83203125" style="10" customWidth="1"/>
    <col min="6146" max="6147" width="12.5" style="10" customWidth="1"/>
    <col min="6148" max="6148" width="13.83203125" style="10" customWidth="1"/>
    <col min="6149" max="6392" width="9" style="10"/>
    <col min="6393" max="6393" width="1.5" style="10" customWidth="1"/>
    <col min="6394" max="6394" width="36" style="10" customWidth="1"/>
    <col min="6395" max="6395" width="14.5" style="10" customWidth="1"/>
    <col min="6396" max="6396" width="17.33203125" style="10" customWidth="1"/>
    <col min="6397" max="6397" width="22" style="10" customWidth="1"/>
    <col min="6398" max="6400" width="17.6640625" style="10" customWidth="1"/>
    <col min="6401" max="6401" width="51.83203125" style="10" customWidth="1"/>
    <col min="6402" max="6403" width="12.5" style="10" customWidth="1"/>
    <col min="6404" max="6404" width="13.83203125" style="10" customWidth="1"/>
    <col min="6405" max="6648" width="9" style="10"/>
    <col min="6649" max="6649" width="1.5" style="10" customWidth="1"/>
    <col min="6650" max="6650" width="36" style="10" customWidth="1"/>
    <col min="6651" max="6651" width="14.5" style="10" customWidth="1"/>
    <col min="6652" max="6652" width="17.33203125" style="10" customWidth="1"/>
    <col min="6653" max="6653" width="22" style="10" customWidth="1"/>
    <col min="6654" max="6656" width="17.6640625" style="10" customWidth="1"/>
    <col min="6657" max="6657" width="51.83203125" style="10" customWidth="1"/>
    <col min="6658" max="6659" width="12.5" style="10" customWidth="1"/>
    <col min="6660" max="6660" width="13.83203125" style="10" customWidth="1"/>
    <col min="6661" max="6904" width="9" style="10"/>
    <col min="6905" max="6905" width="1.5" style="10" customWidth="1"/>
    <col min="6906" max="6906" width="36" style="10" customWidth="1"/>
    <col min="6907" max="6907" width="14.5" style="10" customWidth="1"/>
    <col min="6908" max="6908" width="17.33203125" style="10" customWidth="1"/>
    <col min="6909" max="6909" width="22" style="10" customWidth="1"/>
    <col min="6910" max="6912" width="17.6640625" style="10" customWidth="1"/>
    <col min="6913" max="6913" width="51.83203125" style="10" customWidth="1"/>
    <col min="6914" max="6915" width="12.5" style="10" customWidth="1"/>
    <col min="6916" max="6916" width="13.83203125" style="10" customWidth="1"/>
    <col min="6917" max="7160" width="9" style="10"/>
    <col min="7161" max="7161" width="1.5" style="10" customWidth="1"/>
    <col min="7162" max="7162" width="36" style="10" customWidth="1"/>
    <col min="7163" max="7163" width="14.5" style="10" customWidth="1"/>
    <col min="7164" max="7164" width="17.33203125" style="10" customWidth="1"/>
    <col min="7165" max="7165" width="22" style="10" customWidth="1"/>
    <col min="7166" max="7168" width="17.6640625" style="10" customWidth="1"/>
    <col min="7169" max="7169" width="51.83203125" style="10" customWidth="1"/>
    <col min="7170" max="7171" width="12.5" style="10" customWidth="1"/>
    <col min="7172" max="7172" width="13.83203125" style="10" customWidth="1"/>
    <col min="7173" max="7416" width="9" style="10"/>
    <col min="7417" max="7417" width="1.5" style="10" customWidth="1"/>
    <col min="7418" max="7418" width="36" style="10" customWidth="1"/>
    <col min="7419" max="7419" width="14.5" style="10" customWidth="1"/>
    <col min="7420" max="7420" width="17.33203125" style="10" customWidth="1"/>
    <col min="7421" max="7421" width="22" style="10" customWidth="1"/>
    <col min="7422" max="7424" width="17.6640625" style="10" customWidth="1"/>
    <col min="7425" max="7425" width="51.83203125" style="10" customWidth="1"/>
    <col min="7426" max="7427" width="12.5" style="10" customWidth="1"/>
    <col min="7428" max="7428" width="13.83203125" style="10" customWidth="1"/>
    <col min="7429" max="7672" width="9" style="10"/>
    <col min="7673" max="7673" width="1.5" style="10" customWidth="1"/>
    <col min="7674" max="7674" width="36" style="10" customWidth="1"/>
    <col min="7675" max="7675" width="14.5" style="10" customWidth="1"/>
    <col min="7676" max="7676" width="17.33203125" style="10" customWidth="1"/>
    <col min="7677" max="7677" width="22" style="10" customWidth="1"/>
    <col min="7678" max="7680" width="17.6640625" style="10" customWidth="1"/>
    <col min="7681" max="7681" width="51.83203125" style="10" customWidth="1"/>
    <col min="7682" max="7683" width="12.5" style="10" customWidth="1"/>
    <col min="7684" max="7684" width="13.83203125" style="10" customWidth="1"/>
    <col min="7685" max="7928" width="9" style="10"/>
    <col min="7929" max="7929" width="1.5" style="10" customWidth="1"/>
    <col min="7930" max="7930" width="36" style="10" customWidth="1"/>
    <col min="7931" max="7931" width="14.5" style="10" customWidth="1"/>
    <col min="7932" max="7932" width="17.33203125" style="10" customWidth="1"/>
    <col min="7933" max="7933" width="22" style="10" customWidth="1"/>
    <col min="7934" max="7936" width="17.6640625" style="10" customWidth="1"/>
    <col min="7937" max="7937" width="51.83203125" style="10" customWidth="1"/>
    <col min="7938" max="7939" width="12.5" style="10" customWidth="1"/>
    <col min="7940" max="7940" width="13.83203125" style="10" customWidth="1"/>
    <col min="7941" max="8184" width="9" style="10"/>
    <col min="8185" max="8185" width="1.5" style="10" customWidth="1"/>
    <col min="8186" max="8186" width="36" style="10" customWidth="1"/>
    <col min="8187" max="8187" width="14.5" style="10" customWidth="1"/>
    <col min="8188" max="8188" width="17.33203125" style="10" customWidth="1"/>
    <col min="8189" max="8189" width="22" style="10" customWidth="1"/>
    <col min="8190" max="8192" width="17.6640625" style="10" customWidth="1"/>
    <col min="8193" max="8193" width="51.83203125" style="10" customWidth="1"/>
    <col min="8194" max="8195" width="12.5" style="10" customWidth="1"/>
    <col min="8196" max="8196" width="13.83203125" style="10" customWidth="1"/>
    <col min="8197" max="8440" width="9" style="10"/>
    <col min="8441" max="8441" width="1.5" style="10" customWidth="1"/>
    <col min="8442" max="8442" width="36" style="10" customWidth="1"/>
    <col min="8443" max="8443" width="14.5" style="10" customWidth="1"/>
    <col min="8444" max="8444" width="17.33203125" style="10" customWidth="1"/>
    <col min="8445" max="8445" width="22" style="10" customWidth="1"/>
    <col min="8446" max="8448" width="17.6640625" style="10" customWidth="1"/>
    <col min="8449" max="8449" width="51.83203125" style="10" customWidth="1"/>
    <col min="8450" max="8451" width="12.5" style="10" customWidth="1"/>
    <col min="8452" max="8452" width="13.83203125" style="10" customWidth="1"/>
    <col min="8453" max="8696" width="9" style="10"/>
    <col min="8697" max="8697" width="1.5" style="10" customWidth="1"/>
    <col min="8698" max="8698" width="36" style="10" customWidth="1"/>
    <col min="8699" max="8699" width="14.5" style="10" customWidth="1"/>
    <col min="8700" max="8700" width="17.33203125" style="10" customWidth="1"/>
    <col min="8701" max="8701" width="22" style="10" customWidth="1"/>
    <col min="8702" max="8704" width="17.6640625" style="10" customWidth="1"/>
    <col min="8705" max="8705" width="51.83203125" style="10" customWidth="1"/>
    <col min="8706" max="8707" width="12.5" style="10" customWidth="1"/>
    <col min="8708" max="8708" width="13.83203125" style="10" customWidth="1"/>
    <col min="8709" max="8952" width="9" style="10"/>
    <col min="8953" max="8953" width="1.5" style="10" customWidth="1"/>
    <col min="8954" max="8954" width="36" style="10" customWidth="1"/>
    <col min="8955" max="8955" width="14.5" style="10" customWidth="1"/>
    <col min="8956" max="8956" width="17.33203125" style="10" customWidth="1"/>
    <col min="8957" max="8957" width="22" style="10" customWidth="1"/>
    <col min="8958" max="8960" width="17.6640625" style="10" customWidth="1"/>
    <col min="8961" max="8961" width="51.83203125" style="10" customWidth="1"/>
    <col min="8962" max="8963" width="12.5" style="10" customWidth="1"/>
    <col min="8964" max="8964" width="13.83203125" style="10" customWidth="1"/>
    <col min="8965" max="9208" width="9" style="10"/>
    <col min="9209" max="9209" width="1.5" style="10" customWidth="1"/>
    <col min="9210" max="9210" width="36" style="10" customWidth="1"/>
    <col min="9211" max="9211" width="14.5" style="10" customWidth="1"/>
    <col min="9212" max="9212" width="17.33203125" style="10" customWidth="1"/>
    <col min="9213" max="9213" width="22" style="10" customWidth="1"/>
    <col min="9214" max="9216" width="17.6640625" style="10" customWidth="1"/>
    <col min="9217" max="9217" width="51.83203125" style="10" customWidth="1"/>
    <col min="9218" max="9219" width="12.5" style="10" customWidth="1"/>
    <col min="9220" max="9220" width="13.83203125" style="10" customWidth="1"/>
    <col min="9221" max="9464" width="9" style="10"/>
    <col min="9465" max="9465" width="1.5" style="10" customWidth="1"/>
    <col min="9466" max="9466" width="36" style="10" customWidth="1"/>
    <col min="9467" max="9467" width="14.5" style="10" customWidth="1"/>
    <col min="9468" max="9468" width="17.33203125" style="10" customWidth="1"/>
    <col min="9469" max="9469" width="22" style="10" customWidth="1"/>
    <col min="9470" max="9472" width="17.6640625" style="10" customWidth="1"/>
    <col min="9473" max="9473" width="51.83203125" style="10" customWidth="1"/>
    <col min="9474" max="9475" width="12.5" style="10" customWidth="1"/>
    <col min="9476" max="9476" width="13.83203125" style="10" customWidth="1"/>
    <col min="9477" max="9720" width="9" style="10"/>
    <col min="9721" max="9721" width="1.5" style="10" customWidth="1"/>
    <col min="9722" max="9722" width="36" style="10" customWidth="1"/>
    <col min="9723" max="9723" width="14.5" style="10" customWidth="1"/>
    <col min="9724" max="9724" width="17.33203125" style="10" customWidth="1"/>
    <col min="9725" max="9725" width="22" style="10" customWidth="1"/>
    <col min="9726" max="9728" width="17.6640625" style="10" customWidth="1"/>
    <col min="9729" max="9729" width="51.83203125" style="10" customWidth="1"/>
    <col min="9730" max="9731" width="12.5" style="10" customWidth="1"/>
    <col min="9732" max="9732" width="13.83203125" style="10" customWidth="1"/>
    <col min="9733" max="9976" width="9" style="10"/>
    <col min="9977" max="9977" width="1.5" style="10" customWidth="1"/>
    <col min="9978" max="9978" width="36" style="10" customWidth="1"/>
    <col min="9979" max="9979" width="14.5" style="10" customWidth="1"/>
    <col min="9980" max="9980" width="17.33203125" style="10" customWidth="1"/>
    <col min="9981" max="9981" width="22" style="10" customWidth="1"/>
    <col min="9982" max="9984" width="17.6640625" style="10" customWidth="1"/>
    <col min="9985" max="9985" width="51.83203125" style="10" customWidth="1"/>
    <col min="9986" max="9987" width="12.5" style="10" customWidth="1"/>
    <col min="9988" max="9988" width="13.83203125" style="10" customWidth="1"/>
    <col min="9989" max="10232" width="9" style="10"/>
    <col min="10233" max="10233" width="1.5" style="10" customWidth="1"/>
    <col min="10234" max="10234" width="36" style="10" customWidth="1"/>
    <col min="10235" max="10235" width="14.5" style="10" customWidth="1"/>
    <col min="10236" max="10236" width="17.33203125" style="10" customWidth="1"/>
    <col min="10237" max="10237" width="22" style="10" customWidth="1"/>
    <col min="10238" max="10240" width="17.6640625" style="10" customWidth="1"/>
    <col min="10241" max="10241" width="51.83203125" style="10" customWidth="1"/>
    <col min="10242" max="10243" width="12.5" style="10" customWidth="1"/>
    <col min="10244" max="10244" width="13.83203125" style="10" customWidth="1"/>
    <col min="10245" max="10488" width="9" style="10"/>
    <col min="10489" max="10489" width="1.5" style="10" customWidth="1"/>
    <col min="10490" max="10490" width="36" style="10" customWidth="1"/>
    <col min="10491" max="10491" width="14.5" style="10" customWidth="1"/>
    <col min="10492" max="10492" width="17.33203125" style="10" customWidth="1"/>
    <col min="10493" max="10493" width="22" style="10" customWidth="1"/>
    <col min="10494" max="10496" width="17.6640625" style="10" customWidth="1"/>
    <col min="10497" max="10497" width="51.83203125" style="10" customWidth="1"/>
    <col min="10498" max="10499" width="12.5" style="10" customWidth="1"/>
    <col min="10500" max="10500" width="13.83203125" style="10" customWidth="1"/>
    <col min="10501" max="10744" width="9" style="10"/>
    <col min="10745" max="10745" width="1.5" style="10" customWidth="1"/>
    <col min="10746" max="10746" width="36" style="10" customWidth="1"/>
    <col min="10747" max="10747" width="14.5" style="10" customWidth="1"/>
    <col min="10748" max="10748" width="17.33203125" style="10" customWidth="1"/>
    <col min="10749" max="10749" width="22" style="10" customWidth="1"/>
    <col min="10750" max="10752" width="17.6640625" style="10" customWidth="1"/>
    <col min="10753" max="10753" width="51.83203125" style="10" customWidth="1"/>
    <col min="10754" max="10755" width="12.5" style="10" customWidth="1"/>
    <col min="10756" max="10756" width="13.83203125" style="10" customWidth="1"/>
    <col min="10757" max="11000" width="9" style="10"/>
    <col min="11001" max="11001" width="1.5" style="10" customWidth="1"/>
    <col min="11002" max="11002" width="36" style="10" customWidth="1"/>
    <col min="11003" max="11003" width="14.5" style="10" customWidth="1"/>
    <col min="11004" max="11004" width="17.33203125" style="10" customWidth="1"/>
    <col min="11005" max="11005" width="22" style="10" customWidth="1"/>
    <col min="11006" max="11008" width="17.6640625" style="10" customWidth="1"/>
    <col min="11009" max="11009" width="51.83203125" style="10" customWidth="1"/>
    <col min="11010" max="11011" width="12.5" style="10" customWidth="1"/>
    <col min="11012" max="11012" width="13.83203125" style="10" customWidth="1"/>
    <col min="11013" max="11256" width="9" style="10"/>
    <col min="11257" max="11257" width="1.5" style="10" customWidth="1"/>
    <col min="11258" max="11258" width="36" style="10" customWidth="1"/>
    <col min="11259" max="11259" width="14.5" style="10" customWidth="1"/>
    <col min="11260" max="11260" width="17.33203125" style="10" customWidth="1"/>
    <col min="11261" max="11261" width="22" style="10" customWidth="1"/>
    <col min="11262" max="11264" width="17.6640625" style="10" customWidth="1"/>
    <col min="11265" max="11265" width="51.83203125" style="10" customWidth="1"/>
    <col min="11266" max="11267" width="12.5" style="10" customWidth="1"/>
    <col min="11268" max="11268" width="13.83203125" style="10" customWidth="1"/>
    <col min="11269" max="11512" width="9" style="10"/>
    <col min="11513" max="11513" width="1.5" style="10" customWidth="1"/>
    <col min="11514" max="11514" width="36" style="10" customWidth="1"/>
    <col min="11515" max="11515" width="14.5" style="10" customWidth="1"/>
    <col min="11516" max="11516" width="17.33203125" style="10" customWidth="1"/>
    <col min="11517" max="11517" width="22" style="10" customWidth="1"/>
    <col min="11518" max="11520" width="17.6640625" style="10" customWidth="1"/>
    <col min="11521" max="11521" width="51.83203125" style="10" customWidth="1"/>
    <col min="11522" max="11523" width="12.5" style="10" customWidth="1"/>
    <col min="11524" max="11524" width="13.83203125" style="10" customWidth="1"/>
    <col min="11525" max="11768" width="9" style="10"/>
    <col min="11769" max="11769" width="1.5" style="10" customWidth="1"/>
    <col min="11770" max="11770" width="36" style="10" customWidth="1"/>
    <col min="11771" max="11771" width="14.5" style="10" customWidth="1"/>
    <col min="11772" max="11772" width="17.33203125" style="10" customWidth="1"/>
    <col min="11773" max="11773" width="22" style="10" customWidth="1"/>
    <col min="11774" max="11776" width="17.6640625" style="10" customWidth="1"/>
    <col min="11777" max="11777" width="51.83203125" style="10" customWidth="1"/>
    <col min="11778" max="11779" width="12.5" style="10" customWidth="1"/>
    <col min="11780" max="11780" width="13.83203125" style="10" customWidth="1"/>
    <col min="11781" max="12024" width="9" style="10"/>
    <col min="12025" max="12025" width="1.5" style="10" customWidth="1"/>
    <col min="12026" max="12026" width="36" style="10" customWidth="1"/>
    <col min="12027" max="12027" width="14.5" style="10" customWidth="1"/>
    <col min="12028" max="12028" width="17.33203125" style="10" customWidth="1"/>
    <col min="12029" max="12029" width="22" style="10" customWidth="1"/>
    <col min="12030" max="12032" width="17.6640625" style="10" customWidth="1"/>
    <col min="12033" max="12033" width="51.83203125" style="10" customWidth="1"/>
    <col min="12034" max="12035" width="12.5" style="10" customWidth="1"/>
    <col min="12036" max="12036" width="13.83203125" style="10" customWidth="1"/>
    <col min="12037" max="12280" width="9" style="10"/>
    <col min="12281" max="12281" width="1.5" style="10" customWidth="1"/>
    <col min="12282" max="12282" width="36" style="10" customWidth="1"/>
    <col min="12283" max="12283" width="14.5" style="10" customWidth="1"/>
    <col min="12284" max="12284" width="17.33203125" style="10" customWidth="1"/>
    <col min="12285" max="12285" width="22" style="10" customWidth="1"/>
    <col min="12286" max="12288" width="17.6640625" style="10" customWidth="1"/>
    <col min="12289" max="12289" width="51.83203125" style="10" customWidth="1"/>
    <col min="12290" max="12291" width="12.5" style="10" customWidth="1"/>
    <col min="12292" max="12292" width="13.83203125" style="10" customWidth="1"/>
    <col min="12293" max="12536" width="9" style="10"/>
    <col min="12537" max="12537" width="1.5" style="10" customWidth="1"/>
    <col min="12538" max="12538" width="36" style="10" customWidth="1"/>
    <col min="12539" max="12539" width="14.5" style="10" customWidth="1"/>
    <col min="12540" max="12540" width="17.33203125" style="10" customWidth="1"/>
    <col min="12541" max="12541" width="22" style="10" customWidth="1"/>
    <col min="12542" max="12544" width="17.6640625" style="10" customWidth="1"/>
    <col min="12545" max="12545" width="51.83203125" style="10" customWidth="1"/>
    <col min="12546" max="12547" width="12.5" style="10" customWidth="1"/>
    <col min="12548" max="12548" width="13.83203125" style="10" customWidth="1"/>
    <col min="12549" max="12792" width="9" style="10"/>
    <col min="12793" max="12793" width="1.5" style="10" customWidth="1"/>
    <col min="12794" max="12794" width="36" style="10" customWidth="1"/>
    <col min="12795" max="12795" width="14.5" style="10" customWidth="1"/>
    <col min="12796" max="12796" width="17.33203125" style="10" customWidth="1"/>
    <col min="12797" max="12797" width="22" style="10" customWidth="1"/>
    <col min="12798" max="12800" width="17.6640625" style="10" customWidth="1"/>
    <col min="12801" max="12801" width="51.83203125" style="10" customWidth="1"/>
    <col min="12802" max="12803" width="12.5" style="10" customWidth="1"/>
    <col min="12804" max="12804" width="13.83203125" style="10" customWidth="1"/>
    <col min="12805" max="13048" width="9" style="10"/>
    <col min="13049" max="13049" width="1.5" style="10" customWidth="1"/>
    <col min="13050" max="13050" width="36" style="10" customWidth="1"/>
    <col min="13051" max="13051" width="14.5" style="10" customWidth="1"/>
    <col min="13052" max="13052" width="17.33203125" style="10" customWidth="1"/>
    <col min="13053" max="13053" width="22" style="10" customWidth="1"/>
    <col min="13054" max="13056" width="17.6640625" style="10" customWidth="1"/>
    <col min="13057" max="13057" width="51.83203125" style="10" customWidth="1"/>
    <col min="13058" max="13059" width="12.5" style="10" customWidth="1"/>
    <col min="13060" max="13060" width="13.83203125" style="10" customWidth="1"/>
    <col min="13061" max="13304" width="9" style="10"/>
    <col min="13305" max="13305" width="1.5" style="10" customWidth="1"/>
    <col min="13306" max="13306" width="36" style="10" customWidth="1"/>
    <col min="13307" max="13307" width="14.5" style="10" customWidth="1"/>
    <col min="13308" max="13308" width="17.33203125" style="10" customWidth="1"/>
    <col min="13309" max="13309" width="22" style="10" customWidth="1"/>
    <col min="13310" max="13312" width="17.6640625" style="10" customWidth="1"/>
    <col min="13313" max="13313" width="51.83203125" style="10" customWidth="1"/>
    <col min="13314" max="13315" width="12.5" style="10" customWidth="1"/>
    <col min="13316" max="13316" width="13.83203125" style="10" customWidth="1"/>
    <col min="13317" max="13560" width="9" style="10"/>
    <col min="13561" max="13561" width="1.5" style="10" customWidth="1"/>
    <col min="13562" max="13562" width="36" style="10" customWidth="1"/>
    <col min="13563" max="13563" width="14.5" style="10" customWidth="1"/>
    <col min="13564" max="13564" width="17.33203125" style="10" customWidth="1"/>
    <col min="13565" max="13565" width="22" style="10" customWidth="1"/>
    <col min="13566" max="13568" width="17.6640625" style="10" customWidth="1"/>
    <col min="13569" max="13569" width="51.83203125" style="10" customWidth="1"/>
    <col min="13570" max="13571" width="12.5" style="10" customWidth="1"/>
    <col min="13572" max="13572" width="13.83203125" style="10" customWidth="1"/>
    <col min="13573" max="13816" width="9" style="10"/>
    <col min="13817" max="13817" width="1.5" style="10" customWidth="1"/>
    <col min="13818" max="13818" width="36" style="10" customWidth="1"/>
    <col min="13819" max="13819" width="14.5" style="10" customWidth="1"/>
    <col min="13820" max="13820" width="17.33203125" style="10" customWidth="1"/>
    <col min="13821" max="13821" width="22" style="10" customWidth="1"/>
    <col min="13822" max="13824" width="17.6640625" style="10" customWidth="1"/>
    <col min="13825" max="13825" width="51.83203125" style="10" customWidth="1"/>
    <col min="13826" max="13827" width="12.5" style="10" customWidth="1"/>
    <col min="13828" max="13828" width="13.83203125" style="10" customWidth="1"/>
    <col min="13829" max="14072" width="9" style="10"/>
    <col min="14073" max="14073" width="1.5" style="10" customWidth="1"/>
    <col min="14074" max="14074" width="36" style="10" customWidth="1"/>
    <col min="14075" max="14075" width="14.5" style="10" customWidth="1"/>
    <col min="14076" max="14076" width="17.33203125" style="10" customWidth="1"/>
    <col min="14077" max="14077" width="22" style="10" customWidth="1"/>
    <col min="14078" max="14080" width="17.6640625" style="10" customWidth="1"/>
    <col min="14081" max="14081" width="51.83203125" style="10" customWidth="1"/>
    <col min="14082" max="14083" width="12.5" style="10" customWidth="1"/>
    <col min="14084" max="14084" width="13.83203125" style="10" customWidth="1"/>
    <col min="14085" max="14328" width="9" style="10"/>
    <col min="14329" max="14329" width="1.5" style="10" customWidth="1"/>
    <col min="14330" max="14330" width="36" style="10" customWidth="1"/>
    <col min="14331" max="14331" width="14.5" style="10" customWidth="1"/>
    <col min="14332" max="14332" width="17.33203125" style="10" customWidth="1"/>
    <col min="14333" max="14333" width="22" style="10" customWidth="1"/>
    <col min="14334" max="14336" width="17.6640625" style="10" customWidth="1"/>
    <col min="14337" max="14337" width="51.83203125" style="10" customWidth="1"/>
    <col min="14338" max="14339" width="12.5" style="10" customWidth="1"/>
    <col min="14340" max="14340" width="13.83203125" style="10" customWidth="1"/>
    <col min="14341" max="14584" width="9" style="10"/>
    <col min="14585" max="14585" width="1.5" style="10" customWidth="1"/>
    <col min="14586" max="14586" width="36" style="10" customWidth="1"/>
    <col min="14587" max="14587" width="14.5" style="10" customWidth="1"/>
    <col min="14588" max="14588" width="17.33203125" style="10" customWidth="1"/>
    <col min="14589" max="14589" width="22" style="10" customWidth="1"/>
    <col min="14590" max="14592" width="17.6640625" style="10" customWidth="1"/>
    <col min="14593" max="14593" width="51.83203125" style="10" customWidth="1"/>
    <col min="14594" max="14595" width="12.5" style="10" customWidth="1"/>
    <col min="14596" max="14596" width="13.83203125" style="10" customWidth="1"/>
    <col min="14597" max="14840" width="9" style="10"/>
    <col min="14841" max="14841" width="1.5" style="10" customWidth="1"/>
    <col min="14842" max="14842" width="36" style="10" customWidth="1"/>
    <col min="14843" max="14843" width="14.5" style="10" customWidth="1"/>
    <col min="14844" max="14844" width="17.33203125" style="10" customWidth="1"/>
    <col min="14845" max="14845" width="22" style="10" customWidth="1"/>
    <col min="14846" max="14848" width="17.6640625" style="10" customWidth="1"/>
    <col min="14849" max="14849" width="51.83203125" style="10" customWidth="1"/>
    <col min="14850" max="14851" width="12.5" style="10" customWidth="1"/>
    <col min="14852" max="14852" width="13.83203125" style="10" customWidth="1"/>
    <col min="14853" max="15096" width="9" style="10"/>
    <col min="15097" max="15097" width="1.5" style="10" customWidth="1"/>
    <col min="15098" max="15098" width="36" style="10" customWidth="1"/>
    <col min="15099" max="15099" width="14.5" style="10" customWidth="1"/>
    <col min="15100" max="15100" width="17.33203125" style="10" customWidth="1"/>
    <col min="15101" max="15101" width="22" style="10" customWidth="1"/>
    <col min="15102" max="15104" width="17.6640625" style="10" customWidth="1"/>
    <col min="15105" max="15105" width="51.83203125" style="10" customWidth="1"/>
    <col min="15106" max="15107" width="12.5" style="10" customWidth="1"/>
    <col min="15108" max="15108" width="13.83203125" style="10" customWidth="1"/>
    <col min="15109" max="15352" width="9" style="10"/>
    <col min="15353" max="15353" width="1.5" style="10" customWidth="1"/>
    <col min="15354" max="15354" width="36" style="10" customWidth="1"/>
    <col min="15355" max="15355" width="14.5" style="10" customWidth="1"/>
    <col min="15356" max="15356" width="17.33203125" style="10" customWidth="1"/>
    <col min="15357" max="15357" width="22" style="10" customWidth="1"/>
    <col min="15358" max="15360" width="17.6640625" style="10" customWidth="1"/>
    <col min="15361" max="15361" width="51.83203125" style="10" customWidth="1"/>
    <col min="15362" max="15363" width="12.5" style="10" customWidth="1"/>
    <col min="15364" max="15364" width="13.83203125" style="10" customWidth="1"/>
    <col min="15365" max="15608" width="9" style="10"/>
    <col min="15609" max="15609" width="1.5" style="10" customWidth="1"/>
    <col min="15610" max="15610" width="36" style="10" customWidth="1"/>
    <col min="15611" max="15611" width="14.5" style="10" customWidth="1"/>
    <col min="15612" max="15612" width="17.33203125" style="10" customWidth="1"/>
    <col min="15613" max="15613" width="22" style="10" customWidth="1"/>
    <col min="15614" max="15616" width="17.6640625" style="10" customWidth="1"/>
    <col min="15617" max="15617" width="51.83203125" style="10" customWidth="1"/>
    <col min="15618" max="15619" width="12.5" style="10" customWidth="1"/>
    <col min="15620" max="15620" width="13.83203125" style="10" customWidth="1"/>
    <col min="15621" max="15864" width="9" style="10"/>
    <col min="15865" max="15865" width="1.5" style="10" customWidth="1"/>
    <col min="15866" max="15866" width="36" style="10" customWidth="1"/>
    <col min="15867" max="15867" width="14.5" style="10" customWidth="1"/>
    <col min="15868" max="15868" width="17.33203125" style="10" customWidth="1"/>
    <col min="15869" max="15869" width="22" style="10" customWidth="1"/>
    <col min="15870" max="15872" width="17.6640625" style="10" customWidth="1"/>
    <col min="15873" max="15873" width="51.83203125" style="10" customWidth="1"/>
    <col min="15874" max="15875" width="12.5" style="10" customWidth="1"/>
    <col min="15876" max="15876" width="13.83203125" style="10" customWidth="1"/>
    <col min="15877" max="16120" width="9" style="10"/>
    <col min="16121" max="16121" width="1.5" style="10" customWidth="1"/>
    <col min="16122" max="16122" width="36" style="10" customWidth="1"/>
    <col min="16123" max="16123" width="14.5" style="10" customWidth="1"/>
    <col min="16124" max="16124" width="17.33203125" style="10" customWidth="1"/>
    <col min="16125" max="16125" width="22" style="10" customWidth="1"/>
    <col min="16126" max="16128" width="17.6640625" style="10" customWidth="1"/>
    <col min="16129" max="16129" width="51.83203125" style="10" customWidth="1"/>
    <col min="16130" max="16131" width="12.5" style="10" customWidth="1"/>
    <col min="16132" max="16132" width="13.83203125" style="10" customWidth="1"/>
    <col min="16133" max="16375" width="9" style="10"/>
    <col min="16376" max="16384" width="11.5" style="10" customWidth="1"/>
  </cols>
  <sheetData>
    <row r="1" spans="1:14" ht="90" customHeight="1" x14ac:dyDescent="0.2">
      <c r="A1" s="7"/>
      <c r="B1" s="452"/>
      <c r="C1" s="452"/>
      <c r="D1" s="8"/>
      <c r="E1" s="831" t="s">
        <v>446</v>
      </c>
      <c r="F1" s="832"/>
      <c r="G1" s="832"/>
      <c r="H1" s="832"/>
      <c r="I1" s="832"/>
      <c r="J1" s="832"/>
      <c r="K1" s="832"/>
      <c r="L1" s="832"/>
      <c r="M1" s="833"/>
      <c r="N1" s="453"/>
    </row>
    <row r="2" spans="1:14" ht="30" customHeight="1" x14ac:dyDescent="0.2">
      <c r="A2" s="837" t="str">
        <f>'[4]DATOS BÁSICOS DE LA OBRA'!C7</f>
        <v>ADMINISTRADORA BOLIVIANA DE CARRETERAS (A.B.C.)</v>
      </c>
      <c r="B2" s="838"/>
      <c r="C2" s="838"/>
      <c r="D2" s="838"/>
      <c r="E2" s="834"/>
      <c r="F2" s="835"/>
      <c r="G2" s="835"/>
      <c r="H2" s="835"/>
      <c r="I2" s="835"/>
      <c r="J2" s="835"/>
      <c r="K2" s="835"/>
      <c r="L2" s="835"/>
      <c r="M2" s="836"/>
      <c r="N2" s="454" t="str">
        <f>'[4]DATOS BÁSICOS DE LA OBRA'!C19</f>
        <v>EMPRESA ESTRATEGICA BOLIVIANA DE CONSTRUCCION Y CONSERVACION DE INFRAESTRUCTURA CIVIL</v>
      </c>
    </row>
    <row r="3" spans="1:14" ht="30" customHeight="1" x14ac:dyDescent="0.2">
      <c r="A3" s="839">
        <f>'DATOS BÁSICOS DE LA OBRA'!B1</f>
        <v>3</v>
      </c>
      <c r="B3" s="840"/>
      <c r="C3" s="840"/>
      <c r="D3" s="841"/>
      <c r="E3" s="455" t="str">
        <f>'[4]DATOS BÁSICOS DE LA OBRA'!A3</f>
        <v>PROYECTO</v>
      </c>
      <c r="F3" s="842" t="str">
        <f>'[4]DATOS BÁSICOS DE LA OBRA'!B3</f>
        <v>CONSTRUCCION Y REHABILITACION TRAMO CARRETERO VILLA MONTES - LA VERTIENTE - PALO MARCADO</v>
      </c>
      <c r="G3" s="842"/>
      <c r="H3" s="842"/>
      <c r="I3" s="842"/>
      <c r="J3" s="842"/>
      <c r="K3" s="842"/>
      <c r="L3" s="842"/>
      <c r="M3" s="842"/>
      <c r="N3" s="843"/>
    </row>
    <row r="4" spans="1:14" ht="30" customHeight="1" x14ac:dyDescent="0.2">
      <c r="A4" s="778" t="s">
        <v>0</v>
      </c>
      <c r="B4" s="788" t="str">
        <f>'[5]DATOS BÁSICOS DE LA OBRA'!A2</f>
        <v>PERIODO DE CERTIFICACION</v>
      </c>
      <c r="C4" s="788"/>
      <c r="D4" s="788" t="s">
        <v>390</v>
      </c>
      <c r="E4" s="788"/>
      <c r="F4" s="844" t="s">
        <v>446</v>
      </c>
      <c r="G4" s="845"/>
      <c r="H4" s="845"/>
      <c r="I4" s="845"/>
      <c r="J4" s="845"/>
      <c r="K4" s="846"/>
      <c r="L4" s="847"/>
      <c r="M4" s="847"/>
      <c r="N4" s="848" t="s">
        <v>7</v>
      </c>
    </row>
    <row r="5" spans="1:14" ht="30" customHeight="1" x14ac:dyDescent="0.2">
      <c r="A5" s="779"/>
      <c r="B5" s="788"/>
      <c r="C5" s="788"/>
      <c r="D5" s="778" t="s">
        <v>1</v>
      </c>
      <c r="E5" s="778" t="s">
        <v>63</v>
      </c>
      <c r="F5" s="844" t="s">
        <v>3</v>
      </c>
      <c r="G5" s="846"/>
      <c r="H5" s="844" t="s">
        <v>1</v>
      </c>
      <c r="I5" s="846"/>
      <c r="J5" s="844" t="s">
        <v>6</v>
      </c>
      <c r="K5" s="846"/>
      <c r="L5" s="848"/>
      <c r="M5" s="848"/>
      <c r="N5" s="849"/>
    </row>
    <row r="6" spans="1:14" ht="30" customHeight="1" x14ac:dyDescent="0.2">
      <c r="A6" s="780"/>
      <c r="B6" s="424" t="s">
        <v>15</v>
      </c>
      <c r="C6" s="424" t="s">
        <v>16</v>
      </c>
      <c r="D6" s="780"/>
      <c r="E6" s="780"/>
      <c r="F6" s="456" t="s">
        <v>68</v>
      </c>
      <c r="G6" s="456" t="s">
        <v>61</v>
      </c>
      <c r="H6" s="456" t="s">
        <v>68</v>
      </c>
      <c r="I6" s="456" t="s">
        <v>61</v>
      </c>
      <c r="J6" s="456" t="s">
        <v>68</v>
      </c>
      <c r="K6" s="456" t="s">
        <v>61</v>
      </c>
      <c r="L6" s="850"/>
      <c r="M6" s="850"/>
      <c r="N6" s="850"/>
    </row>
    <row r="7" spans="1:14" ht="5.0999999999999996" customHeight="1" x14ac:dyDescent="0.2">
      <c r="A7" s="425"/>
      <c r="B7" s="457"/>
      <c r="C7" s="457"/>
      <c r="D7" s="425"/>
      <c r="E7" s="457"/>
      <c r="F7" s="456"/>
      <c r="G7" s="458"/>
      <c r="H7" s="456"/>
      <c r="I7" s="458"/>
      <c r="J7" s="456"/>
      <c r="K7" s="458"/>
      <c r="L7" s="459"/>
      <c r="M7" s="236"/>
      <c r="N7" s="459"/>
    </row>
    <row r="8" spans="1:14" ht="30" customHeight="1" x14ac:dyDescent="0.2">
      <c r="A8" s="199">
        <v>1</v>
      </c>
      <c r="B8" s="115">
        <f>'[4]DATOS BÁSICOS DE LA OBRA'!B2</f>
        <v>43726</v>
      </c>
      <c r="C8" s="115">
        <f>'[4]DATOS BÁSICOS DE LA OBRA'!C2</f>
        <v>44104</v>
      </c>
      <c r="D8" s="461">
        <v>230575.22</v>
      </c>
      <c r="E8" s="460">
        <f>ROUND(E7+D8,2)</f>
        <v>230575.22</v>
      </c>
      <c r="F8" s="460">
        <f>J7</f>
        <v>0</v>
      </c>
      <c r="G8" s="462">
        <f>ROUND(F8/$N$8,4)</f>
        <v>0</v>
      </c>
      <c r="H8" s="460">
        <f>ROUND(D8*0.07,2)</f>
        <v>16140.27</v>
      </c>
      <c r="I8" s="462">
        <f>ROUND(H8/$N$8,4)</f>
        <v>2.0999999999999999E-3</v>
      </c>
      <c r="J8" s="460">
        <f>ROUND(F8+H8,2)</f>
        <v>16140.27</v>
      </c>
      <c r="K8" s="462">
        <f>ROUND(J8/$N$8,4)</f>
        <v>2.0999999999999999E-3</v>
      </c>
      <c r="L8" s="460"/>
      <c r="M8" s="462"/>
      <c r="N8" s="463">
        <f>ROUND('[4]CERTIFICADO DE PAGO'!$K$13*0.07,2)</f>
        <v>7587848.7699999996</v>
      </c>
    </row>
    <row r="9" spans="1:14" ht="30" customHeight="1" x14ac:dyDescent="0.2">
      <c r="A9" s="199">
        <v>2</v>
      </c>
      <c r="B9" s="115">
        <v>44105</v>
      </c>
      <c r="C9" s="115">
        <v>44135</v>
      </c>
      <c r="D9" s="223">
        <v>515942.2</v>
      </c>
      <c r="E9" s="225">
        <f t="shared" ref="E9" si="0">ROUND(E8+D9,2)</f>
        <v>746517.42</v>
      </c>
      <c r="F9" s="460">
        <f>J8</f>
        <v>16140.27</v>
      </c>
      <c r="G9" s="462">
        <f>ROUND(F9/$N$8,4)</f>
        <v>2.0999999999999999E-3</v>
      </c>
      <c r="H9" s="460">
        <f>ROUND(D9*0.07,2)</f>
        <v>36115.949999999997</v>
      </c>
      <c r="I9" s="462">
        <f>ROUND(H9/$N$8,4)</f>
        <v>4.7999999999999996E-3</v>
      </c>
      <c r="J9" s="460">
        <f>ROUND(F9+H9,2)</f>
        <v>52256.22</v>
      </c>
      <c r="K9" s="462">
        <f>ROUND(J9/$N$8,4)</f>
        <v>6.8999999999999999E-3</v>
      </c>
      <c r="L9" s="460"/>
      <c r="M9" s="462"/>
      <c r="N9" s="459"/>
    </row>
    <row r="10" spans="1:14" ht="30" customHeight="1" x14ac:dyDescent="0.2">
      <c r="A10" s="199">
        <v>3</v>
      </c>
      <c r="B10" s="115">
        <v>44136</v>
      </c>
      <c r="C10" s="115">
        <v>44165</v>
      </c>
      <c r="D10" s="225">
        <f>'PLANILLA DE AVANCE'!$J$115</f>
        <v>778326.78</v>
      </c>
      <c r="E10" s="225">
        <f t="shared" ref="E10" si="1">ROUND(E9+D10,2)</f>
        <v>1524844.2</v>
      </c>
      <c r="F10" s="460">
        <f>J9</f>
        <v>52256.22</v>
      </c>
      <c r="G10" s="462">
        <f>ROUND(F10/$N$8,4)</f>
        <v>6.8999999999999999E-3</v>
      </c>
      <c r="H10" s="460">
        <f>ROUND(D10*0.07,2)</f>
        <v>54482.87</v>
      </c>
      <c r="I10" s="462">
        <f>ROUND(H10/$N$8,4)</f>
        <v>7.1999999999999998E-3</v>
      </c>
      <c r="J10" s="460">
        <f>ROUND(F10+H10,2)</f>
        <v>106739.09</v>
      </c>
      <c r="K10" s="462">
        <f>ROUND(J10/$N$8,4)</f>
        <v>1.41E-2</v>
      </c>
      <c r="L10" s="460"/>
      <c r="M10" s="462"/>
      <c r="N10" s="459"/>
    </row>
    <row r="11" spans="1:14" ht="30" customHeight="1" x14ac:dyDescent="0.2">
      <c r="A11" s="270"/>
      <c r="B11" s="457"/>
      <c r="C11" s="457"/>
      <c r="D11" s="461"/>
      <c r="E11" s="461"/>
      <c r="F11" s="461"/>
      <c r="G11" s="458"/>
      <c r="H11" s="461"/>
      <c r="I11" s="458"/>
      <c r="J11" s="461"/>
      <c r="K11" s="458"/>
      <c r="L11" s="461"/>
      <c r="M11" s="236"/>
      <c r="N11" s="459"/>
    </row>
    <row r="12" spans="1:14" ht="30" customHeight="1" x14ac:dyDescent="0.2">
      <c r="A12" s="270"/>
      <c r="B12" s="457"/>
      <c r="C12" s="457"/>
      <c r="D12" s="461"/>
      <c r="E12" s="461"/>
      <c r="F12" s="461"/>
      <c r="G12" s="458"/>
      <c r="H12" s="461"/>
      <c r="I12" s="458"/>
      <c r="J12" s="461"/>
      <c r="K12" s="458"/>
      <c r="L12" s="461"/>
      <c r="M12" s="236"/>
      <c r="N12" s="459"/>
    </row>
    <row r="13" spans="1:14" ht="30" customHeight="1" x14ac:dyDescent="0.2">
      <c r="A13" s="270"/>
      <c r="B13" s="464"/>
      <c r="C13" s="464"/>
      <c r="D13" s="461"/>
      <c r="E13" s="461"/>
      <c r="F13" s="461"/>
      <c r="G13" s="458"/>
      <c r="H13" s="461"/>
      <c r="I13" s="458"/>
      <c r="J13" s="461"/>
      <c r="K13" s="458"/>
      <c r="L13" s="461"/>
      <c r="M13" s="238"/>
      <c r="N13" s="465"/>
    </row>
    <row r="14" spans="1:14" ht="30" customHeight="1" x14ac:dyDescent="0.2">
      <c r="A14" s="270"/>
      <c r="B14" s="464"/>
      <c r="C14" s="464"/>
      <c r="D14" s="461"/>
      <c r="E14" s="461"/>
      <c r="F14" s="461"/>
      <c r="G14" s="458"/>
      <c r="H14" s="461"/>
      <c r="I14" s="458"/>
      <c r="J14" s="461"/>
      <c r="K14" s="458"/>
      <c r="L14" s="461"/>
      <c r="M14" s="238"/>
      <c r="N14" s="466"/>
    </row>
    <row r="15" spans="1:14" ht="30" customHeight="1" x14ac:dyDescent="0.2">
      <c r="A15" s="270"/>
      <c r="B15" s="464"/>
      <c r="C15" s="464"/>
      <c r="D15" s="461"/>
      <c r="E15" s="461"/>
      <c r="F15" s="461"/>
      <c r="G15" s="458"/>
      <c r="H15" s="461"/>
      <c r="I15" s="458"/>
      <c r="J15" s="461"/>
      <c r="K15" s="458"/>
      <c r="L15" s="461"/>
      <c r="M15" s="238"/>
      <c r="N15" s="465"/>
    </row>
    <row r="16" spans="1:14" ht="30" customHeight="1" x14ac:dyDescent="0.2">
      <c r="A16" s="270"/>
      <c r="B16" s="464"/>
      <c r="C16" s="464"/>
      <c r="D16" s="461"/>
      <c r="E16" s="461"/>
      <c r="F16" s="461"/>
      <c r="G16" s="462"/>
      <c r="H16" s="461"/>
      <c r="I16" s="462"/>
      <c r="J16" s="461"/>
      <c r="K16" s="462"/>
      <c r="L16" s="461"/>
      <c r="M16" s="242"/>
      <c r="N16" s="465"/>
    </row>
    <row r="17" spans="1:14" ht="30" customHeight="1" x14ac:dyDescent="0.2">
      <c r="A17" s="270"/>
      <c r="B17" s="464"/>
      <c r="C17" s="464"/>
      <c r="D17" s="461"/>
      <c r="E17" s="461"/>
      <c r="F17" s="461"/>
      <c r="G17" s="462"/>
      <c r="H17" s="461"/>
      <c r="I17" s="462"/>
      <c r="J17" s="461"/>
      <c r="K17" s="462"/>
      <c r="L17" s="461"/>
      <c r="M17" s="242"/>
      <c r="N17" s="465"/>
    </row>
    <row r="18" spans="1:14" ht="30" customHeight="1" x14ac:dyDescent="0.2">
      <c r="A18" s="270"/>
      <c r="B18" s="464"/>
      <c r="C18" s="464"/>
      <c r="D18" s="461"/>
      <c r="E18" s="461"/>
      <c r="F18" s="461"/>
      <c r="G18" s="462"/>
      <c r="H18" s="461"/>
      <c r="I18" s="462"/>
      <c r="J18" s="461"/>
      <c r="K18" s="462"/>
      <c r="L18" s="461"/>
      <c r="M18" s="242"/>
      <c r="N18" s="465"/>
    </row>
    <row r="19" spans="1:14" ht="30" customHeight="1" x14ac:dyDescent="0.2">
      <c r="A19" s="270"/>
      <c r="B19" s="464"/>
      <c r="C19" s="464"/>
      <c r="D19" s="461"/>
      <c r="E19" s="461"/>
      <c r="F19" s="461"/>
      <c r="G19" s="462"/>
      <c r="H19" s="461"/>
      <c r="I19" s="462"/>
      <c r="J19" s="461"/>
      <c r="K19" s="462"/>
      <c r="L19" s="461"/>
      <c r="M19" s="242"/>
      <c r="N19" s="465"/>
    </row>
    <row r="20" spans="1:14" ht="30" customHeight="1" x14ac:dyDescent="0.2">
      <c r="A20" s="270"/>
      <c r="B20" s="464"/>
      <c r="C20" s="464"/>
      <c r="D20" s="461"/>
      <c r="E20" s="461"/>
      <c r="F20" s="461"/>
      <c r="G20" s="462"/>
      <c r="H20" s="461"/>
      <c r="I20" s="462"/>
      <c r="J20" s="461"/>
      <c r="K20" s="462"/>
      <c r="L20" s="461"/>
      <c r="M20" s="242"/>
      <c r="N20" s="465"/>
    </row>
    <row r="21" spans="1:14" ht="30" customHeight="1" x14ac:dyDescent="0.2">
      <c r="A21" s="270"/>
      <c r="B21" s="464"/>
      <c r="C21" s="464"/>
      <c r="D21" s="461"/>
      <c r="E21" s="461"/>
      <c r="F21" s="461"/>
      <c r="G21" s="462"/>
      <c r="H21" s="461"/>
      <c r="I21" s="462"/>
      <c r="J21" s="461"/>
      <c r="K21" s="462"/>
      <c r="L21" s="461"/>
      <c r="M21" s="242"/>
      <c r="N21" s="465"/>
    </row>
    <row r="22" spans="1:14" ht="30" customHeight="1" x14ac:dyDescent="0.2">
      <c r="A22" s="270"/>
      <c r="B22" s="464"/>
      <c r="C22" s="464"/>
      <c r="D22" s="461"/>
      <c r="E22" s="461"/>
      <c r="F22" s="461"/>
      <c r="G22" s="462"/>
      <c r="H22" s="461"/>
      <c r="I22" s="462"/>
      <c r="J22" s="461"/>
      <c r="K22" s="462"/>
      <c r="L22" s="461"/>
      <c r="M22" s="242"/>
      <c r="N22" s="465"/>
    </row>
    <row r="23" spans="1:14" ht="30" customHeight="1" x14ac:dyDescent="0.2">
      <c r="A23" s="270"/>
      <c r="B23" s="464"/>
      <c r="C23" s="464"/>
      <c r="D23" s="461"/>
      <c r="E23" s="461"/>
      <c r="F23" s="461"/>
      <c r="G23" s="462"/>
      <c r="H23" s="461"/>
      <c r="I23" s="462"/>
      <c r="J23" s="461"/>
      <c r="K23" s="462"/>
      <c r="L23" s="461"/>
      <c r="M23" s="242"/>
      <c r="N23" s="465"/>
    </row>
    <row r="24" spans="1:14" ht="30" customHeight="1" x14ac:dyDescent="0.2">
      <c r="A24" s="270"/>
      <c r="B24" s="464"/>
      <c r="C24" s="464"/>
      <c r="D24" s="461"/>
      <c r="E24" s="461"/>
      <c r="F24" s="461"/>
      <c r="G24" s="462"/>
      <c r="H24" s="461"/>
      <c r="I24" s="462"/>
      <c r="J24" s="461"/>
      <c r="K24" s="462"/>
      <c r="L24" s="461"/>
      <c r="M24" s="242"/>
      <c r="N24" s="465"/>
    </row>
    <row r="25" spans="1:14" ht="30" customHeight="1" x14ac:dyDescent="0.2">
      <c r="A25" s="270"/>
      <c r="B25" s="464"/>
      <c r="C25" s="464"/>
      <c r="D25" s="461"/>
      <c r="E25" s="461"/>
      <c r="F25" s="461"/>
      <c r="G25" s="462"/>
      <c r="H25" s="461"/>
      <c r="I25" s="462"/>
      <c r="J25" s="461"/>
      <c r="K25" s="462"/>
      <c r="L25" s="461"/>
      <c r="M25" s="242"/>
      <c r="N25" s="465"/>
    </row>
    <row r="26" spans="1:14" ht="30" customHeight="1" x14ac:dyDescent="0.2">
      <c r="A26" s="270"/>
      <c r="B26" s="464"/>
      <c r="C26" s="464"/>
      <c r="D26" s="461"/>
      <c r="E26" s="461"/>
      <c r="F26" s="461"/>
      <c r="G26" s="462"/>
      <c r="H26" s="461"/>
      <c r="I26" s="462"/>
      <c r="J26" s="461"/>
      <c r="K26" s="462"/>
      <c r="L26" s="461"/>
      <c r="M26" s="242"/>
      <c r="N26" s="465"/>
    </row>
    <row r="27" spans="1:14" ht="30" customHeight="1" x14ac:dyDescent="0.2">
      <c r="A27" s="270"/>
      <c r="B27" s="464"/>
      <c r="C27" s="464"/>
      <c r="D27" s="461"/>
      <c r="E27" s="461"/>
      <c r="F27" s="461"/>
      <c r="G27" s="462"/>
      <c r="H27" s="461"/>
      <c r="I27" s="462"/>
      <c r="J27" s="461"/>
      <c r="K27" s="462"/>
      <c r="L27" s="461"/>
      <c r="M27" s="242"/>
      <c r="N27" s="465"/>
    </row>
    <row r="28" spans="1:14" ht="30" customHeight="1" x14ac:dyDescent="0.2">
      <c r="A28" s="270"/>
      <c r="B28" s="464"/>
      <c r="C28" s="464"/>
      <c r="D28" s="461"/>
      <c r="E28" s="461"/>
      <c r="F28" s="461"/>
      <c r="G28" s="462"/>
      <c r="H28" s="461"/>
      <c r="I28" s="462"/>
      <c r="J28" s="461"/>
      <c r="K28" s="462"/>
      <c r="L28" s="461"/>
      <c r="M28" s="242"/>
      <c r="N28" s="465"/>
    </row>
    <row r="29" spans="1:14" ht="5.0999999999999996" customHeight="1" x14ac:dyDescent="0.2">
      <c r="A29" s="467"/>
      <c r="B29" s="464"/>
      <c r="C29" s="464"/>
      <c r="D29" s="461"/>
      <c r="E29" s="468"/>
      <c r="F29" s="468"/>
      <c r="G29" s="469"/>
      <c r="H29" s="461"/>
      <c r="I29" s="470"/>
      <c r="J29" s="461"/>
      <c r="K29" s="470"/>
      <c r="L29" s="461"/>
      <c r="M29" s="458"/>
      <c r="N29" s="458"/>
    </row>
    <row r="30" spans="1:14" ht="90" customHeight="1" x14ac:dyDescent="0.2">
      <c r="A30" s="471"/>
      <c r="B30" s="472"/>
      <c r="C30" s="472"/>
      <c r="D30" s="472"/>
      <c r="E30" s="472"/>
      <c r="F30" s="471"/>
      <c r="G30" s="472"/>
      <c r="H30" s="472"/>
      <c r="I30" s="472"/>
      <c r="J30" s="472"/>
      <c r="K30" s="473"/>
      <c r="L30" s="471"/>
      <c r="M30" s="472"/>
      <c r="N30" s="473"/>
    </row>
    <row r="31" spans="1:14" ht="15" customHeight="1" x14ac:dyDescent="0.2">
      <c r="A31" s="854" t="str">
        <f>'DATOS BÁSICOS DE LA OBRA'!D21</f>
        <v>ING. MAURICIO BEDOYA</v>
      </c>
      <c r="B31" s="855"/>
      <c r="C31" s="855"/>
      <c r="D31" s="855"/>
      <c r="E31" s="856"/>
      <c r="F31" s="854" t="str">
        <f>'DATOS BÁSICOS DE LA OBRA'!D22</f>
        <v>ING. HERLAN RENÉ RAMOS ESTRADA</v>
      </c>
      <c r="G31" s="855"/>
      <c r="H31" s="855"/>
      <c r="I31" s="855"/>
      <c r="J31" s="855"/>
      <c r="K31" s="856"/>
      <c r="L31" s="854" t="str">
        <f>'DATOS BÁSICOS DE LA OBRA'!D23</f>
        <v>ING. FRANZ REYNALDO SALAZAR MARTINEZ</v>
      </c>
      <c r="M31" s="855"/>
      <c r="N31" s="856"/>
    </row>
    <row r="32" spans="1:14" ht="15" customHeight="1" x14ac:dyDescent="0.2">
      <c r="A32" s="857" t="str">
        <f>'DATOS BÁSICOS DE LA OBRA'!E21</f>
        <v>SUPERINTENDENTE DE OBRA</v>
      </c>
      <c r="B32" s="858"/>
      <c r="C32" s="858"/>
      <c r="D32" s="858"/>
      <c r="E32" s="859"/>
      <c r="F32" s="857" t="str">
        <f>'DATOS BÁSICOS DE LA OBRA'!E22</f>
        <v>SUPERVISOR DE OBRA</v>
      </c>
      <c r="G32" s="858"/>
      <c r="H32" s="858"/>
      <c r="I32" s="858"/>
      <c r="J32" s="858"/>
      <c r="K32" s="859"/>
      <c r="L32" s="857" t="str">
        <f>'DATOS BÁSICOS DE LA OBRA'!E23</f>
        <v>FISCAL DE OBRA</v>
      </c>
      <c r="M32" s="858"/>
      <c r="N32" s="859"/>
    </row>
    <row r="33" spans="1:14" ht="30" customHeight="1" x14ac:dyDescent="0.2">
      <c r="A33" s="851" t="str">
        <f>'DATOS BÁSICOS DE LA OBRA'!C21</f>
        <v>EMPRESA ESTRATEGICA BOLIVIANA DE CONSTRUCCION Y CONSERVACION DE INFRAESTRUCTURA CIVIL</v>
      </c>
      <c r="B33" s="852"/>
      <c r="C33" s="852"/>
      <c r="D33" s="852"/>
      <c r="E33" s="853"/>
      <c r="F33" s="851" t="str">
        <f>'DATOS BÁSICOS DE LA OBRA'!C22</f>
        <v>ADMINISTRADORA BOLIVIANA DE CARRETERAS (A.B.C.); REGIONAL DE TARIJA</v>
      </c>
      <c r="G33" s="852"/>
      <c r="H33" s="852"/>
      <c r="I33" s="852"/>
      <c r="J33" s="852"/>
      <c r="K33" s="853"/>
      <c r="L33" s="851" t="str">
        <f>'DATOS BÁSICOS DE LA OBRA'!C23</f>
        <v>ADMINISTRADORA BOLIVIANA DE CARRETERAS (A.B.C.); REGIONAL DE TARIJA</v>
      </c>
      <c r="M33" s="852"/>
      <c r="N33" s="853"/>
    </row>
    <row r="34" spans="1:14" ht="5.0999999999999996" customHeight="1" x14ac:dyDescent="0.2">
      <c r="A34" s="474"/>
      <c r="B34" s="475"/>
      <c r="C34" s="475"/>
      <c r="D34" s="475"/>
      <c r="E34" s="475"/>
      <c r="F34" s="474"/>
      <c r="G34" s="12"/>
      <c r="H34" s="12"/>
      <c r="I34" s="12"/>
      <c r="J34" s="12"/>
      <c r="K34" s="11"/>
      <c r="L34" s="474"/>
      <c r="M34" s="475"/>
      <c r="N34" s="476"/>
    </row>
  </sheetData>
  <mergeCells count="26">
    <mergeCell ref="A33:E33"/>
    <mergeCell ref="F33:K33"/>
    <mergeCell ref="L33:N33"/>
    <mergeCell ref="M5:M6"/>
    <mergeCell ref="A31:E31"/>
    <mergeCell ref="F31:K31"/>
    <mergeCell ref="L31:N31"/>
    <mergeCell ref="A32:E32"/>
    <mergeCell ref="F32:K32"/>
    <mergeCell ref="L32:N32"/>
    <mergeCell ref="D5:D6"/>
    <mergeCell ref="E5:E6"/>
    <mergeCell ref="F5:G5"/>
    <mergeCell ref="H5:I5"/>
    <mergeCell ref="J5:K5"/>
    <mergeCell ref="L5:L6"/>
    <mergeCell ref="E1:M2"/>
    <mergeCell ref="A2:D2"/>
    <mergeCell ref="A3:D3"/>
    <mergeCell ref="F3:N3"/>
    <mergeCell ref="A4:A6"/>
    <mergeCell ref="B4:C5"/>
    <mergeCell ref="D4:E4"/>
    <mergeCell ref="F4:K4"/>
    <mergeCell ref="L4:M4"/>
    <mergeCell ref="N4:N6"/>
  </mergeCells>
  <conditionalFormatting sqref="G7 I7:I8 M29:N29 K14:K22 D8:E8 J8 H8 L8 K7:K8 G11:G22 K11:K12 I11:I22 D11:F29 L11:L29 H11:H29 J11:J29 G26:G28 K26:K28 I26:I28">
    <cfRule type="expression" dxfId="94" priority="31">
      <formula>D7=0</formula>
    </cfRule>
  </conditionalFormatting>
  <conditionalFormatting sqref="D18:E18">
    <cfRule type="expression" dxfId="93" priority="30">
      <formula>D18=0</formula>
    </cfRule>
  </conditionalFormatting>
  <conditionalFormatting sqref="D19:E19">
    <cfRule type="expression" dxfId="92" priority="29">
      <formula>D19=0</formula>
    </cfRule>
  </conditionalFormatting>
  <conditionalFormatting sqref="D21:E21">
    <cfRule type="expression" dxfId="91" priority="27">
      <formula>D21=0</formula>
    </cfRule>
  </conditionalFormatting>
  <conditionalFormatting sqref="D20:E20">
    <cfRule type="expression" dxfId="90" priority="28">
      <formula>D20=0</formula>
    </cfRule>
  </conditionalFormatting>
  <conditionalFormatting sqref="K14:K20 I16:I20">
    <cfRule type="expression" dxfId="89" priority="26">
      <formula>I14=0</formula>
    </cfRule>
  </conditionalFormatting>
  <conditionalFormatting sqref="I14">
    <cfRule type="expression" dxfId="88" priority="25">
      <formula>I14=0</formula>
    </cfRule>
  </conditionalFormatting>
  <conditionalFormatting sqref="E23 G23 K23 I23">
    <cfRule type="expression" dxfId="87" priority="24">
      <formula>E23=0</formula>
    </cfRule>
  </conditionalFormatting>
  <conditionalFormatting sqref="D24:E24">
    <cfRule type="expression" dxfId="86" priority="21">
      <formula>D24=0</formula>
    </cfRule>
  </conditionalFormatting>
  <conditionalFormatting sqref="D23:E23">
    <cfRule type="expression" dxfId="85" priority="23">
      <formula>D23=0</formula>
    </cfRule>
  </conditionalFormatting>
  <conditionalFormatting sqref="E24 G24 K24 I24">
    <cfRule type="expression" dxfId="84" priority="22">
      <formula>E24=0</formula>
    </cfRule>
  </conditionalFormatting>
  <conditionalFormatting sqref="D25:E25">
    <cfRule type="expression" dxfId="83" priority="19">
      <formula>D25=0</formula>
    </cfRule>
  </conditionalFormatting>
  <conditionalFormatting sqref="E25 G25 K25 I25">
    <cfRule type="expression" dxfId="82" priority="20">
      <formula>E25=0</formula>
    </cfRule>
  </conditionalFormatting>
  <conditionalFormatting sqref="K13">
    <cfRule type="expression" dxfId="81" priority="15">
      <formula>K13=0</formula>
    </cfRule>
  </conditionalFormatting>
  <conditionalFormatting sqref="K13">
    <cfRule type="expression" dxfId="80" priority="16">
      <formula>K13=0</formula>
    </cfRule>
  </conditionalFormatting>
  <conditionalFormatting sqref="M8">
    <cfRule type="expression" dxfId="79" priority="14">
      <formula>M8=0</formula>
    </cfRule>
  </conditionalFormatting>
  <conditionalFormatting sqref="G8">
    <cfRule type="expression" dxfId="78" priority="13">
      <formula>G8=0</formula>
    </cfRule>
  </conditionalFormatting>
  <conditionalFormatting sqref="D9:E9">
    <cfRule type="expression" dxfId="77" priority="12">
      <formula>D9=0</formula>
    </cfRule>
  </conditionalFormatting>
  <conditionalFormatting sqref="E9">
    <cfRule type="expression" dxfId="76" priority="11">
      <formula>E9=0</formula>
    </cfRule>
  </conditionalFormatting>
  <conditionalFormatting sqref="F8:F9">
    <cfRule type="expression" dxfId="75" priority="10">
      <formula>F8=0</formula>
    </cfRule>
  </conditionalFormatting>
  <conditionalFormatting sqref="H9:L9">
    <cfRule type="expression" dxfId="74" priority="9">
      <formula>H9=0</formula>
    </cfRule>
  </conditionalFormatting>
  <conditionalFormatting sqref="M9">
    <cfRule type="expression" dxfId="73" priority="8">
      <formula>M9=0</formula>
    </cfRule>
  </conditionalFormatting>
  <conditionalFormatting sqref="G9">
    <cfRule type="expression" dxfId="72" priority="7">
      <formula>G9=0</formula>
    </cfRule>
  </conditionalFormatting>
  <conditionalFormatting sqref="D10:E10">
    <cfRule type="expression" dxfId="71" priority="6">
      <formula>D10=0</formula>
    </cfRule>
  </conditionalFormatting>
  <conditionalFormatting sqref="E10">
    <cfRule type="expression" dxfId="70" priority="5">
      <formula>E10=0</formula>
    </cfRule>
  </conditionalFormatting>
  <conditionalFormatting sqref="F10">
    <cfRule type="expression" dxfId="69" priority="4">
      <formula>F10=0</formula>
    </cfRule>
  </conditionalFormatting>
  <conditionalFormatting sqref="H10:L10">
    <cfRule type="expression" dxfId="68" priority="3">
      <formula>H10=0</formula>
    </cfRule>
  </conditionalFormatting>
  <conditionalFormatting sqref="M10">
    <cfRule type="expression" dxfId="67" priority="2">
      <formula>M10=0</formula>
    </cfRule>
  </conditionalFormatting>
  <conditionalFormatting sqref="G10">
    <cfRule type="expression" dxfId="66" priority="1">
      <formula>G10=0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pane ySplit="7" topLeftCell="A23" activePane="bottomLeft" state="frozen"/>
      <selection activeCell="J105" sqref="J105"/>
      <selection pane="bottomLeft" activeCell="M47" sqref="M47"/>
    </sheetView>
  </sheetViews>
  <sheetFormatPr baseColWidth="10" defaultColWidth="9.1640625" defaultRowHeight="15" customHeight="1" x14ac:dyDescent="0.2"/>
  <cols>
    <col min="1" max="1" width="5.83203125" style="5" customWidth="1"/>
    <col min="2" max="2" width="40.83203125" style="5" customWidth="1"/>
    <col min="3" max="3" width="20.83203125" style="5" customWidth="1"/>
    <col min="4" max="4" width="15.83203125" style="5" customWidth="1"/>
    <col min="5" max="5" width="20.83203125" style="5" customWidth="1"/>
    <col min="6" max="6" width="15.83203125" style="5" customWidth="1"/>
    <col min="7" max="7" width="20.83203125" style="5" customWidth="1"/>
    <col min="8" max="8" width="15.83203125" style="5" customWidth="1"/>
    <col min="9" max="9" width="20.83203125" style="5" customWidth="1"/>
    <col min="10" max="10" width="15.83203125" style="5" customWidth="1"/>
    <col min="11" max="11" width="60.83203125" style="5" customWidth="1"/>
    <col min="12" max="12" width="1" style="5" customWidth="1"/>
    <col min="13" max="14" width="20.83203125" style="5" customWidth="1"/>
    <col min="15" max="15" width="1" style="5" customWidth="1"/>
    <col min="16" max="16" width="14.5" style="5" bestFit="1" customWidth="1"/>
    <col min="17" max="175" width="9.1640625" style="5"/>
    <col min="176" max="176" width="5" style="5" customWidth="1"/>
    <col min="177" max="177" width="10.5" style="5" customWidth="1"/>
    <col min="178" max="179" width="10.1640625" style="5" customWidth="1"/>
    <col min="180" max="183" width="12.6640625" style="5" customWidth="1"/>
    <col min="184" max="184" width="8.1640625" style="5" customWidth="1"/>
    <col min="185" max="185" width="17.5" style="5" customWidth="1"/>
    <col min="186" max="431" width="9.1640625" style="5"/>
    <col min="432" max="432" width="5" style="5" customWidth="1"/>
    <col min="433" max="433" width="10.5" style="5" customWidth="1"/>
    <col min="434" max="435" width="10.1640625" style="5" customWidth="1"/>
    <col min="436" max="439" width="12.6640625" style="5" customWidth="1"/>
    <col min="440" max="440" width="8.1640625" style="5" customWidth="1"/>
    <col min="441" max="441" width="17.5" style="5" customWidth="1"/>
    <col min="442" max="687" width="9.1640625" style="5"/>
    <col min="688" max="688" width="5" style="5" customWidth="1"/>
    <col min="689" max="689" width="10.5" style="5" customWidth="1"/>
    <col min="690" max="691" width="10.1640625" style="5" customWidth="1"/>
    <col min="692" max="695" width="12.6640625" style="5" customWidth="1"/>
    <col min="696" max="696" width="8.1640625" style="5" customWidth="1"/>
    <col min="697" max="697" width="17.5" style="5" customWidth="1"/>
    <col min="698" max="943" width="9.1640625" style="5"/>
    <col min="944" max="944" width="5" style="5" customWidth="1"/>
    <col min="945" max="945" width="10.5" style="5" customWidth="1"/>
    <col min="946" max="947" width="10.1640625" style="5" customWidth="1"/>
    <col min="948" max="951" width="12.6640625" style="5" customWidth="1"/>
    <col min="952" max="952" width="8.1640625" style="5" customWidth="1"/>
    <col min="953" max="953" width="17.5" style="5" customWidth="1"/>
    <col min="954" max="1199" width="9.1640625" style="5"/>
    <col min="1200" max="1200" width="5" style="5" customWidth="1"/>
    <col min="1201" max="1201" width="10.5" style="5" customWidth="1"/>
    <col min="1202" max="1203" width="10.1640625" style="5" customWidth="1"/>
    <col min="1204" max="1207" width="12.6640625" style="5" customWidth="1"/>
    <col min="1208" max="1208" width="8.1640625" style="5" customWidth="1"/>
    <col min="1209" max="1209" width="17.5" style="5" customWidth="1"/>
    <col min="1210" max="1455" width="9.1640625" style="5"/>
    <col min="1456" max="1456" width="5" style="5" customWidth="1"/>
    <col min="1457" max="1457" width="10.5" style="5" customWidth="1"/>
    <col min="1458" max="1459" width="10.1640625" style="5" customWidth="1"/>
    <col min="1460" max="1463" width="12.6640625" style="5" customWidth="1"/>
    <col min="1464" max="1464" width="8.1640625" style="5" customWidth="1"/>
    <col min="1465" max="1465" width="17.5" style="5" customWidth="1"/>
    <col min="1466" max="1711" width="9.1640625" style="5"/>
    <col min="1712" max="1712" width="5" style="5" customWidth="1"/>
    <col min="1713" max="1713" width="10.5" style="5" customWidth="1"/>
    <col min="1714" max="1715" width="10.1640625" style="5" customWidth="1"/>
    <col min="1716" max="1719" width="12.6640625" style="5" customWidth="1"/>
    <col min="1720" max="1720" width="8.1640625" style="5" customWidth="1"/>
    <col min="1721" max="1721" width="17.5" style="5" customWidth="1"/>
    <col min="1722" max="1967" width="9.1640625" style="5"/>
    <col min="1968" max="1968" width="5" style="5" customWidth="1"/>
    <col min="1969" max="1969" width="10.5" style="5" customWidth="1"/>
    <col min="1970" max="1971" width="10.1640625" style="5" customWidth="1"/>
    <col min="1972" max="1975" width="12.6640625" style="5" customWidth="1"/>
    <col min="1976" max="1976" width="8.1640625" style="5" customWidth="1"/>
    <col min="1977" max="1977" width="17.5" style="5" customWidth="1"/>
    <col min="1978" max="2223" width="9.1640625" style="5"/>
    <col min="2224" max="2224" width="5" style="5" customWidth="1"/>
    <col min="2225" max="2225" width="10.5" style="5" customWidth="1"/>
    <col min="2226" max="2227" width="10.1640625" style="5" customWidth="1"/>
    <col min="2228" max="2231" width="12.6640625" style="5" customWidth="1"/>
    <col min="2232" max="2232" width="8.1640625" style="5" customWidth="1"/>
    <col min="2233" max="2233" width="17.5" style="5" customWidth="1"/>
    <col min="2234" max="2479" width="9.1640625" style="5"/>
    <col min="2480" max="2480" width="5" style="5" customWidth="1"/>
    <col min="2481" max="2481" width="10.5" style="5" customWidth="1"/>
    <col min="2482" max="2483" width="10.1640625" style="5" customWidth="1"/>
    <col min="2484" max="2487" width="12.6640625" style="5" customWidth="1"/>
    <col min="2488" max="2488" width="8.1640625" style="5" customWidth="1"/>
    <col min="2489" max="2489" width="17.5" style="5" customWidth="1"/>
    <col min="2490" max="2735" width="9.1640625" style="5"/>
    <col min="2736" max="2736" width="5" style="5" customWidth="1"/>
    <col min="2737" max="2737" width="10.5" style="5" customWidth="1"/>
    <col min="2738" max="2739" width="10.1640625" style="5" customWidth="1"/>
    <col min="2740" max="2743" width="12.6640625" style="5" customWidth="1"/>
    <col min="2744" max="2744" width="8.1640625" style="5" customWidth="1"/>
    <col min="2745" max="2745" width="17.5" style="5" customWidth="1"/>
    <col min="2746" max="2991" width="9.1640625" style="5"/>
    <col min="2992" max="2992" width="5" style="5" customWidth="1"/>
    <col min="2993" max="2993" width="10.5" style="5" customWidth="1"/>
    <col min="2994" max="2995" width="10.1640625" style="5" customWidth="1"/>
    <col min="2996" max="2999" width="12.6640625" style="5" customWidth="1"/>
    <col min="3000" max="3000" width="8.1640625" style="5" customWidth="1"/>
    <col min="3001" max="3001" width="17.5" style="5" customWidth="1"/>
    <col min="3002" max="3247" width="9.1640625" style="5"/>
    <col min="3248" max="3248" width="5" style="5" customWidth="1"/>
    <col min="3249" max="3249" width="10.5" style="5" customWidth="1"/>
    <col min="3250" max="3251" width="10.1640625" style="5" customWidth="1"/>
    <col min="3252" max="3255" width="12.6640625" style="5" customWidth="1"/>
    <col min="3256" max="3256" width="8.1640625" style="5" customWidth="1"/>
    <col min="3257" max="3257" width="17.5" style="5" customWidth="1"/>
    <col min="3258" max="3503" width="9.1640625" style="5"/>
    <col min="3504" max="3504" width="5" style="5" customWidth="1"/>
    <col min="3505" max="3505" width="10.5" style="5" customWidth="1"/>
    <col min="3506" max="3507" width="10.1640625" style="5" customWidth="1"/>
    <col min="3508" max="3511" width="12.6640625" style="5" customWidth="1"/>
    <col min="3512" max="3512" width="8.1640625" style="5" customWidth="1"/>
    <col min="3513" max="3513" width="17.5" style="5" customWidth="1"/>
    <col min="3514" max="3759" width="9.1640625" style="5"/>
    <col min="3760" max="3760" width="5" style="5" customWidth="1"/>
    <col min="3761" max="3761" width="10.5" style="5" customWidth="1"/>
    <col min="3762" max="3763" width="10.1640625" style="5" customWidth="1"/>
    <col min="3764" max="3767" width="12.6640625" style="5" customWidth="1"/>
    <col min="3768" max="3768" width="8.1640625" style="5" customWidth="1"/>
    <col min="3769" max="3769" width="17.5" style="5" customWidth="1"/>
    <col min="3770" max="4015" width="9.1640625" style="5"/>
    <col min="4016" max="4016" width="5" style="5" customWidth="1"/>
    <col min="4017" max="4017" width="10.5" style="5" customWidth="1"/>
    <col min="4018" max="4019" width="10.1640625" style="5" customWidth="1"/>
    <col min="4020" max="4023" width="12.6640625" style="5" customWidth="1"/>
    <col min="4024" max="4024" width="8.1640625" style="5" customWidth="1"/>
    <col min="4025" max="4025" width="17.5" style="5" customWidth="1"/>
    <col min="4026" max="4271" width="9.1640625" style="5"/>
    <col min="4272" max="4272" width="5" style="5" customWidth="1"/>
    <col min="4273" max="4273" width="10.5" style="5" customWidth="1"/>
    <col min="4274" max="4275" width="10.1640625" style="5" customWidth="1"/>
    <col min="4276" max="4279" width="12.6640625" style="5" customWidth="1"/>
    <col min="4280" max="4280" width="8.1640625" style="5" customWidth="1"/>
    <col min="4281" max="4281" width="17.5" style="5" customWidth="1"/>
    <col min="4282" max="4527" width="9.1640625" style="5"/>
    <col min="4528" max="4528" width="5" style="5" customWidth="1"/>
    <col min="4529" max="4529" width="10.5" style="5" customWidth="1"/>
    <col min="4530" max="4531" width="10.1640625" style="5" customWidth="1"/>
    <col min="4532" max="4535" width="12.6640625" style="5" customWidth="1"/>
    <col min="4536" max="4536" width="8.1640625" style="5" customWidth="1"/>
    <col min="4537" max="4537" width="17.5" style="5" customWidth="1"/>
    <col min="4538" max="4783" width="9.1640625" style="5"/>
    <col min="4784" max="4784" width="5" style="5" customWidth="1"/>
    <col min="4785" max="4785" width="10.5" style="5" customWidth="1"/>
    <col min="4786" max="4787" width="10.1640625" style="5" customWidth="1"/>
    <col min="4788" max="4791" width="12.6640625" style="5" customWidth="1"/>
    <col min="4792" max="4792" width="8.1640625" style="5" customWidth="1"/>
    <col min="4793" max="4793" width="17.5" style="5" customWidth="1"/>
    <col min="4794" max="5039" width="9.1640625" style="5"/>
    <col min="5040" max="5040" width="5" style="5" customWidth="1"/>
    <col min="5041" max="5041" width="10.5" style="5" customWidth="1"/>
    <col min="5042" max="5043" width="10.1640625" style="5" customWidth="1"/>
    <col min="5044" max="5047" width="12.6640625" style="5" customWidth="1"/>
    <col min="5048" max="5048" width="8.1640625" style="5" customWidth="1"/>
    <col min="5049" max="5049" width="17.5" style="5" customWidth="1"/>
    <col min="5050" max="5295" width="9.1640625" style="5"/>
    <col min="5296" max="5296" width="5" style="5" customWidth="1"/>
    <col min="5297" max="5297" width="10.5" style="5" customWidth="1"/>
    <col min="5298" max="5299" width="10.1640625" style="5" customWidth="1"/>
    <col min="5300" max="5303" width="12.6640625" style="5" customWidth="1"/>
    <col min="5304" max="5304" width="8.1640625" style="5" customWidth="1"/>
    <col min="5305" max="5305" width="17.5" style="5" customWidth="1"/>
    <col min="5306" max="5551" width="9.1640625" style="5"/>
    <col min="5552" max="5552" width="5" style="5" customWidth="1"/>
    <col min="5553" max="5553" width="10.5" style="5" customWidth="1"/>
    <col min="5554" max="5555" width="10.1640625" style="5" customWidth="1"/>
    <col min="5556" max="5559" width="12.6640625" style="5" customWidth="1"/>
    <col min="5560" max="5560" width="8.1640625" style="5" customWidth="1"/>
    <col min="5561" max="5561" width="17.5" style="5" customWidth="1"/>
    <col min="5562" max="5807" width="9.1640625" style="5"/>
    <col min="5808" max="5808" width="5" style="5" customWidth="1"/>
    <col min="5809" max="5809" width="10.5" style="5" customWidth="1"/>
    <col min="5810" max="5811" width="10.1640625" style="5" customWidth="1"/>
    <col min="5812" max="5815" width="12.6640625" style="5" customWidth="1"/>
    <col min="5816" max="5816" width="8.1640625" style="5" customWidth="1"/>
    <col min="5817" max="5817" width="17.5" style="5" customWidth="1"/>
    <col min="5818" max="6063" width="9.1640625" style="5"/>
    <col min="6064" max="6064" width="5" style="5" customWidth="1"/>
    <col min="6065" max="6065" width="10.5" style="5" customWidth="1"/>
    <col min="6066" max="6067" width="10.1640625" style="5" customWidth="1"/>
    <col min="6068" max="6071" width="12.6640625" style="5" customWidth="1"/>
    <col min="6072" max="6072" width="8.1640625" style="5" customWidth="1"/>
    <col min="6073" max="6073" width="17.5" style="5" customWidth="1"/>
    <col min="6074" max="6319" width="9.1640625" style="5"/>
    <col min="6320" max="6320" width="5" style="5" customWidth="1"/>
    <col min="6321" max="6321" width="10.5" style="5" customWidth="1"/>
    <col min="6322" max="6323" width="10.1640625" style="5" customWidth="1"/>
    <col min="6324" max="6327" width="12.6640625" style="5" customWidth="1"/>
    <col min="6328" max="6328" width="8.1640625" style="5" customWidth="1"/>
    <col min="6329" max="6329" width="17.5" style="5" customWidth="1"/>
    <col min="6330" max="6575" width="9.1640625" style="5"/>
    <col min="6576" max="6576" width="5" style="5" customWidth="1"/>
    <col min="6577" max="6577" width="10.5" style="5" customWidth="1"/>
    <col min="6578" max="6579" width="10.1640625" style="5" customWidth="1"/>
    <col min="6580" max="6583" width="12.6640625" style="5" customWidth="1"/>
    <col min="6584" max="6584" width="8.1640625" style="5" customWidth="1"/>
    <col min="6585" max="6585" width="17.5" style="5" customWidth="1"/>
    <col min="6586" max="6831" width="9.1640625" style="5"/>
    <col min="6832" max="6832" width="5" style="5" customWidth="1"/>
    <col min="6833" max="6833" width="10.5" style="5" customWidth="1"/>
    <col min="6834" max="6835" width="10.1640625" style="5" customWidth="1"/>
    <col min="6836" max="6839" width="12.6640625" style="5" customWidth="1"/>
    <col min="6840" max="6840" width="8.1640625" style="5" customWidth="1"/>
    <col min="6841" max="6841" width="17.5" style="5" customWidth="1"/>
    <col min="6842" max="7087" width="9.1640625" style="5"/>
    <col min="7088" max="7088" width="5" style="5" customWidth="1"/>
    <col min="7089" max="7089" width="10.5" style="5" customWidth="1"/>
    <col min="7090" max="7091" width="10.1640625" style="5" customWidth="1"/>
    <col min="7092" max="7095" width="12.6640625" style="5" customWidth="1"/>
    <col min="7096" max="7096" width="8.1640625" style="5" customWidth="1"/>
    <col min="7097" max="7097" width="17.5" style="5" customWidth="1"/>
    <col min="7098" max="7343" width="9.1640625" style="5"/>
    <col min="7344" max="7344" width="5" style="5" customWidth="1"/>
    <col min="7345" max="7345" width="10.5" style="5" customWidth="1"/>
    <col min="7346" max="7347" width="10.1640625" style="5" customWidth="1"/>
    <col min="7348" max="7351" width="12.6640625" style="5" customWidth="1"/>
    <col min="7352" max="7352" width="8.1640625" style="5" customWidth="1"/>
    <col min="7353" max="7353" width="17.5" style="5" customWidth="1"/>
    <col min="7354" max="7599" width="9.1640625" style="5"/>
    <col min="7600" max="7600" width="5" style="5" customWidth="1"/>
    <col min="7601" max="7601" width="10.5" style="5" customWidth="1"/>
    <col min="7602" max="7603" width="10.1640625" style="5" customWidth="1"/>
    <col min="7604" max="7607" width="12.6640625" style="5" customWidth="1"/>
    <col min="7608" max="7608" width="8.1640625" style="5" customWidth="1"/>
    <col min="7609" max="7609" width="17.5" style="5" customWidth="1"/>
    <col min="7610" max="7855" width="9.1640625" style="5"/>
    <col min="7856" max="7856" width="5" style="5" customWidth="1"/>
    <col min="7857" max="7857" width="10.5" style="5" customWidth="1"/>
    <col min="7858" max="7859" width="10.1640625" style="5" customWidth="1"/>
    <col min="7860" max="7863" width="12.6640625" style="5" customWidth="1"/>
    <col min="7864" max="7864" width="8.1640625" style="5" customWidth="1"/>
    <col min="7865" max="7865" width="17.5" style="5" customWidth="1"/>
    <col min="7866" max="8111" width="9.1640625" style="5"/>
    <col min="8112" max="8112" width="5" style="5" customWidth="1"/>
    <col min="8113" max="8113" width="10.5" style="5" customWidth="1"/>
    <col min="8114" max="8115" width="10.1640625" style="5" customWidth="1"/>
    <col min="8116" max="8119" width="12.6640625" style="5" customWidth="1"/>
    <col min="8120" max="8120" width="8.1640625" style="5" customWidth="1"/>
    <col min="8121" max="8121" width="17.5" style="5" customWidth="1"/>
    <col min="8122" max="8367" width="9.1640625" style="5"/>
    <col min="8368" max="8368" width="5" style="5" customWidth="1"/>
    <col min="8369" max="8369" width="10.5" style="5" customWidth="1"/>
    <col min="8370" max="8371" width="10.1640625" style="5" customWidth="1"/>
    <col min="8372" max="8375" width="12.6640625" style="5" customWidth="1"/>
    <col min="8376" max="8376" width="8.1640625" style="5" customWidth="1"/>
    <col min="8377" max="8377" width="17.5" style="5" customWidth="1"/>
    <col min="8378" max="8623" width="9.1640625" style="5"/>
    <col min="8624" max="8624" width="5" style="5" customWidth="1"/>
    <col min="8625" max="8625" width="10.5" style="5" customWidth="1"/>
    <col min="8626" max="8627" width="10.1640625" style="5" customWidth="1"/>
    <col min="8628" max="8631" width="12.6640625" style="5" customWidth="1"/>
    <col min="8632" max="8632" width="8.1640625" style="5" customWidth="1"/>
    <col min="8633" max="8633" width="17.5" style="5" customWidth="1"/>
    <col min="8634" max="8879" width="9.1640625" style="5"/>
    <col min="8880" max="8880" width="5" style="5" customWidth="1"/>
    <col min="8881" max="8881" width="10.5" style="5" customWidth="1"/>
    <col min="8882" max="8883" width="10.1640625" style="5" customWidth="1"/>
    <col min="8884" max="8887" width="12.6640625" style="5" customWidth="1"/>
    <col min="8888" max="8888" width="8.1640625" style="5" customWidth="1"/>
    <col min="8889" max="8889" width="17.5" style="5" customWidth="1"/>
    <col min="8890" max="9135" width="9.1640625" style="5"/>
    <col min="9136" max="9136" width="5" style="5" customWidth="1"/>
    <col min="9137" max="9137" width="10.5" style="5" customWidth="1"/>
    <col min="9138" max="9139" width="10.1640625" style="5" customWidth="1"/>
    <col min="9140" max="9143" width="12.6640625" style="5" customWidth="1"/>
    <col min="9144" max="9144" width="8.1640625" style="5" customWidth="1"/>
    <col min="9145" max="9145" width="17.5" style="5" customWidth="1"/>
    <col min="9146" max="9391" width="9.1640625" style="5"/>
    <col min="9392" max="9392" width="5" style="5" customWidth="1"/>
    <col min="9393" max="9393" width="10.5" style="5" customWidth="1"/>
    <col min="9394" max="9395" width="10.1640625" style="5" customWidth="1"/>
    <col min="9396" max="9399" width="12.6640625" style="5" customWidth="1"/>
    <col min="9400" max="9400" width="8.1640625" style="5" customWidth="1"/>
    <col min="9401" max="9401" width="17.5" style="5" customWidth="1"/>
    <col min="9402" max="9647" width="9.1640625" style="5"/>
    <col min="9648" max="9648" width="5" style="5" customWidth="1"/>
    <col min="9649" max="9649" width="10.5" style="5" customWidth="1"/>
    <col min="9650" max="9651" width="10.1640625" style="5" customWidth="1"/>
    <col min="9652" max="9655" width="12.6640625" style="5" customWidth="1"/>
    <col min="9656" max="9656" width="8.1640625" style="5" customWidth="1"/>
    <col min="9657" max="9657" width="17.5" style="5" customWidth="1"/>
    <col min="9658" max="9903" width="9.1640625" style="5"/>
    <col min="9904" max="9904" width="5" style="5" customWidth="1"/>
    <col min="9905" max="9905" width="10.5" style="5" customWidth="1"/>
    <col min="9906" max="9907" width="10.1640625" style="5" customWidth="1"/>
    <col min="9908" max="9911" width="12.6640625" style="5" customWidth="1"/>
    <col min="9912" max="9912" width="8.1640625" style="5" customWidth="1"/>
    <col min="9913" max="9913" width="17.5" style="5" customWidth="1"/>
    <col min="9914" max="10159" width="9.1640625" style="5"/>
    <col min="10160" max="10160" width="5" style="5" customWidth="1"/>
    <col min="10161" max="10161" width="10.5" style="5" customWidth="1"/>
    <col min="10162" max="10163" width="10.1640625" style="5" customWidth="1"/>
    <col min="10164" max="10167" width="12.6640625" style="5" customWidth="1"/>
    <col min="10168" max="10168" width="8.1640625" style="5" customWidth="1"/>
    <col min="10169" max="10169" width="17.5" style="5" customWidth="1"/>
    <col min="10170" max="10415" width="9.1640625" style="5"/>
    <col min="10416" max="10416" width="5" style="5" customWidth="1"/>
    <col min="10417" max="10417" width="10.5" style="5" customWidth="1"/>
    <col min="10418" max="10419" width="10.1640625" style="5" customWidth="1"/>
    <col min="10420" max="10423" width="12.6640625" style="5" customWidth="1"/>
    <col min="10424" max="10424" width="8.1640625" style="5" customWidth="1"/>
    <col min="10425" max="10425" width="17.5" style="5" customWidth="1"/>
    <col min="10426" max="10671" width="9.1640625" style="5"/>
    <col min="10672" max="10672" width="5" style="5" customWidth="1"/>
    <col min="10673" max="10673" width="10.5" style="5" customWidth="1"/>
    <col min="10674" max="10675" width="10.1640625" style="5" customWidth="1"/>
    <col min="10676" max="10679" width="12.6640625" style="5" customWidth="1"/>
    <col min="10680" max="10680" width="8.1640625" style="5" customWidth="1"/>
    <col min="10681" max="10681" width="17.5" style="5" customWidth="1"/>
    <col min="10682" max="10927" width="9.1640625" style="5"/>
    <col min="10928" max="10928" width="5" style="5" customWidth="1"/>
    <col min="10929" max="10929" width="10.5" style="5" customWidth="1"/>
    <col min="10930" max="10931" width="10.1640625" style="5" customWidth="1"/>
    <col min="10932" max="10935" width="12.6640625" style="5" customWidth="1"/>
    <col min="10936" max="10936" width="8.1640625" style="5" customWidth="1"/>
    <col min="10937" max="10937" width="17.5" style="5" customWidth="1"/>
    <col min="10938" max="11183" width="9.1640625" style="5"/>
    <col min="11184" max="11184" width="5" style="5" customWidth="1"/>
    <col min="11185" max="11185" width="10.5" style="5" customWidth="1"/>
    <col min="11186" max="11187" width="10.1640625" style="5" customWidth="1"/>
    <col min="11188" max="11191" width="12.6640625" style="5" customWidth="1"/>
    <col min="11192" max="11192" width="8.1640625" style="5" customWidth="1"/>
    <col min="11193" max="11193" width="17.5" style="5" customWidth="1"/>
    <col min="11194" max="11439" width="9.1640625" style="5"/>
    <col min="11440" max="11440" width="5" style="5" customWidth="1"/>
    <col min="11441" max="11441" width="10.5" style="5" customWidth="1"/>
    <col min="11442" max="11443" width="10.1640625" style="5" customWidth="1"/>
    <col min="11444" max="11447" width="12.6640625" style="5" customWidth="1"/>
    <col min="11448" max="11448" width="8.1640625" style="5" customWidth="1"/>
    <col min="11449" max="11449" width="17.5" style="5" customWidth="1"/>
    <col min="11450" max="11695" width="9.1640625" style="5"/>
    <col min="11696" max="11696" width="5" style="5" customWidth="1"/>
    <col min="11697" max="11697" width="10.5" style="5" customWidth="1"/>
    <col min="11698" max="11699" width="10.1640625" style="5" customWidth="1"/>
    <col min="11700" max="11703" width="12.6640625" style="5" customWidth="1"/>
    <col min="11704" max="11704" width="8.1640625" style="5" customWidth="1"/>
    <col min="11705" max="11705" width="17.5" style="5" customWidth="1"/>
    <col min="11706" max="11951" width="9.1640625" style="5"/>
    <col min="11952" max="11952" width="5" style="5" customWidth="1"/>
    <col min="11953" max="11953" width="10.5" style="5" customWidth="1"/>
    <col min="11954" max="11955" width="10.1640625" style="5" customWidth="1"/>
    <col min="11956" max="11959" width="12.6640625" style="5" customWidth="1"/>
    <col min="11960" max="11960" width="8.1640625" style="5" customWidth="1"/>
    <col min="11961" max="11961" width="17.5" style="5" customWidth="1"/>
    <col min="11962" max="12207" width="9.1640625" style="5"/>
    <col min="12208" max="12208" width="5" style="5" customWidth="1"/>
    <col min="12209" max="12209" width="10.5" style="5" customWidth="1"/>
    <col min="12210" max="12211" width="10.1640625" style="5" customWidth="1"/>
    <col min="12212" max="12215" width="12.6640625" style="5" customWidth="1"/>
    <col min="12216" max="12216" width="8.1640625" style="5" customWidth="1"/>
    <col min="12217" max="12217" width="17.5" style="5" customWidth="1"/>
    <col min="12218" max="12463" width="9.1640625" style="5"/>
    <col min="12464" max="12464" width="5" style="5" customWidth="1"/>
    <col min="12465" max="12465" width="10.5" style="5" customWidth="1"/>
    <col min="12466" max="12467" width="10.1640625" style="5" customWidth="1"/>
    <col min="12468" max="12471" width="12.6640625" style="5" customWidth="1"/>
    <col min="12472" max="12472" width="8.1640625" style="5" customWidth="1"/>
    <col min="12473" max="12473" width="17.5" style="5" customWidth="1"/>
    <col min="12474" max="12719" width="9.1640625" style="5"/>
    <col min="12720" max="12720" width="5" style="5" customWidth="1"/>
    <col min="12721" max="12721" width="10.5" style="5" customWidth="1"/>
    <col min="12722" max="12723" width="10.1640625" style="5" customWidth="1"/>
    <col min="12724" max="12727" width="12.6640625" style="5" customWidth="1"/>
    <col min="12728" max="12728" width="8.1640625" style="5" customWidth="1"/>
    <col min="12729" max="12729" width="17.5" style="5" customWidth="1"/>
    <col min="12730" max="12975" width="9.1640625" style="5"/>
    <col min="12976" max="12976" width="5" style="5" customWidth="1"/>
    <col min="12977" max="12977" width="10.5" style="5" customWidth="1"/>
    <col min="12978" max="12979" width="10.1640625" style="5" customWidth="1"/>
    <col min="12980" max="12983" width="12.6640625" style="5" customWidth="1"/>
    <col min="12984" max="12984" width="8.1640625" style="5" customWidth="1"/>
    <col min="12985" max="12985" width="17.5" style="5" customWidth="1"/>
    <col min="12986" max="13231" width="9.1640625" style="5"/>
    <col min="13232" max="13232" width="5" style="5" customWidth="1"/>
    <col min="13233" max="13233" width="10.5" style="5" customWidth="1"/>
    <col min="13234" max="13235" width="10.1640625" style="5" customWidth="1"/>
    <col min="13236" max="13239" width="12.6640625" style="5" customWidth="1"/>
    <col min="13240" max="13240" width="8.1640625" style="5" customWidth="1"/>
    <col min="13241" max="13241" width="17.5" style="5" customWidth="1"/>
    <col min="13242" max="13487" width="9.1640625" style="5"/>
    <col min="13488" max="13488" width="5" style="5" customWidth="1"/>
    <col min="13489" max="13489" width="10.5" style="5" customWidth="1"/>
    <col min="13490" max="13491" width="10.1640625" style="5" customWidth="1"/>
    <col min="13492" max="13495" width="12.6640625" style="5" customWidth="1"/>
    <col min="13496" max="13496" width="8.1640625" style="5" customWidth="1"/>
    <col min="13497" max="13497" width="17.5" style="5" customWidth="1"/>
    <col min="13498" max="13743" width="9.1640625" style="5"/>
    <col min="13744" max="13744" width="5" style="5" customWidth="1"/>
    <col min="13745" max="13745" width="10.5" style="5" customWidth="1"/>
    <col min="13746" max="13747" width="10.1640625" style="5" customWidth="1"/>
    <col min="13748" max="13751" width="12.6640625" style="5" customWidth="1"/>
    <col min="13752" max="13752" width="8.1640625" style="5" customWidth="1"/>
    <col min="13753" max="13753" width="17.5" style="5" customWidth="1"/>
    <col min="13754" max="13999" width="9.1640625" style="5"/>
    <col min="14000" max="14000" width="5" style="5" customWidth="1"/>
    <col min="14001" max="14001" width="10.5" style="5" customWidth="1"/>
    <col min="14002" max="14003" width="10.1640625" style="5" customWidth="1"/>
    <col min="14004" max="14007" width="12.6640625" style="5" customWidth="1"/>
    <col min="14008" max="14008" width="8.1640625" style="5" customWidth="1"/>
    <col min="14009" max="14009" width="17.5" style="5" customWidth="1"/>
    <col min="14010" max="14255" width="9.1640625" style="5"/>
    <col min="14256" max="14256" width="5" style="5" customWidth="1"/>
    <col min="14257" max="14257" width="10.5" style="5" customWidth="1"/>
    <col min="14258" max="14259" width="10.1640625" style="5" customWidth="1"/>
    <col min="14260" max="14263" width="12.6640625" style="5" customWidth="1"/>
    <col min="14264" max="14264" width="8.1640625" style="5" customWidth="1"/>
    <col min="14265" max="14265" width="17.5" style="5" customWidth="1"/>
    <col min="14266" max="14511" width="9.1640625" style="5"/>
    <col min="14512" max="14512" width="5" style="5" customWidth="1"/>
    <col min="14513" max="14513" width="10.5" style="5" customWidth="1"/>
    <col min="14514" max="14515" width="10.1640625" style="5" customWidth="1"/>
    <col min="14516" max="14519" width="12.6640625" style="5" customWidth="1"/>
    <col min="14520" max="14520" width="8.1640625" style="5" customWidth="1"/>
    <col min="14521" max="14521" width="17.5" style="5" customWidth="1"/>
    <col min="14522" max="14767" width="9.1640625" style="5"/>
    <col min="14768" max="14768" width="5" style="5" customWidth="1"/>
    <col min="14769" max="14769" width="10.5" style="5" customWidth="1"/>
    <col min="14770" max="14771" width="10.1640625" style="5" customWidth="1"/>
    <col min="14772" max="14775" width="12.6640625" style="5" customWidth="1"/>
    <col min="14776" max="14776" width="8.1640625" style="5" customWidth="1"/>
    <col min="14777" max="14777" width="17.5" style="5" customWidth="1"/>
    <col min="14778" max="15023" width="9.1640625" style="5"/>
    <col min="15024" max="15024" width="5" style="5" customWidth="1"/>
    <col min="15025" max="15025" width="10.5" style="5" customWidth="1"/>
    <col min="15026" max="15027" width="10.1640625" style="5" customWidth="1"/>
    <col min="15028" max="15031" width="12.6640625" style="5" customWidth="1"/>
    <col min="15032" max="15032" width="8.1640625" style="5" customWidth="1"/>
    <col min="15033" max="15033" width="17.5" style="5" customWidth="1"/>
    <col min="15034" max="15279" width="9.1640625" style="5"/>
    <col min="15280" max="15280" width="5" style="5" customWidth="1"/>
    <col min="15281" max="15281" width="10.5" style="5" customWidth="1"/>
    <col min="15282" max="15283" width="10.1640625" style="5" customWidth="1"/>
    <col min="15284" max="15287" width="12.6640625" style="5" customWidth="1"/>
    <col min="15288" max="15288" width="8.1640625" style="5" customWidth="1"/>
    <col min="15289" max="15289" width="17.5" style="5" customWidth="1"/>
    <col min="15290" max="15535" width="9.1640625" style="5"/>
    <col min="15536" max="15536" width="5" style="5" customWidth="1"/>
    <col min="15537" max="15537" width="10.5" style="5" customWidth="1"/>
    <col min="15538" max="15539" width="10.1640625" style="5" customWidth="1"/>
    <col min="15540" max="15543" width="12.6640625" style="5" customWidth="1"/>
    <col min="15544" max="15544" width="8.1640625" style="5" customWidth="1"/>
    <col min="15545" max="15545" width="17.5" style="5" customWidth="1"/>
    <col min="15546" max="15791" width="9.1640625" style="5"/>
    <col min="15792" max="15792" width="5" style="5" customWidth="1"/>
    <col min="15793" max="15793" width="10.5" style="5" customWidth="1"/>
    <col min="15794" max="15795" width="10.1640625" style="5" customWidth="1"/>
    <col min="15796" max="15799" width="12.6640625" style="5" customWidth="1"/>
    <col min="15800" max="15800" width="8.1640625" style="5" customWidth="1"/>
    <col min="15801" max="15801" width="17.5" style="5" customWidth="1"/>
    <col min="15802" max="16047" width="9.1640625" style="5"/>
    <col min="16048" max="16048" width="5" style="5" customWidth="1"/>
    <col min="16049" max="16049" width="10.5" style="5" customWidth="1"/>
    <col min="16050" max="16051" width="10.1640625" style="5" customWidth="1"/>
    <col min="16052" max="16055" width="12.6640625" style="5" customWidth="1"/>
    <col min="16056" max="16056" width="8.1640625" style="5" customWidth="1"/>
    <col min="16057" max="16057" width="17.5" style="5" customWidth="1"/>
    <col min="16058" max="16384" width="9.1640625" style="5"/>
  </cols>
  <sheetData>
    <row r="1" spans="1:14" ht="90" customHeight="1" x14ac:dyDescent="0.2">
      <c r="A1" s="152"/>
      <c r="B1" s="153"/>
      <c r="C1" s="274"/>
      <c r="D1" s="765" t="s">
        <v>389</v>
      </c>
      <c r="E1" s="766"/>
      <c r="F1" s="766"/>
      <c r="G1" s="766"/>
      <c r="H1" s="766"/>
      <c r="I1" s="766"/>
      <c r="J1" s="766"/>
      <c r="K1" s="203"/>
    </row>
    <row r="2" spans="1:14" ht="39.950000000000003" customHeight="1" x14ac:dyDescent="0.2">
      <c r="A2" s="715" t="str">
        <f>'DATOS BÁSICOS DE LA OBRA'!C7</f>
        <v>ADMINISTRADORA BOLIVIANA DE CARRETERAS (A.B.C.)</v>
      </c>
      <c r="B2" s="716"/>
      <c r="C2" s="717"/>
      <c r="D2" s="768"/>
      <c r="E2" s="769"/>
      <c r="F2" s="769"/>
      <c r="G2" s="769"/>
      <c r="H2" s="769"/>
      <c r="I2" s="769"/>
      <c r="J2" s="769"/>
      <c r="K2" s="229" t="str">
        <f>'DATOS BÁSICOS DE LA OBRA'!C21</f>
        <v>EMPRESA ESTRATEGICA BOLIVIANA DE CONSTRUCCION Y CONSERVACION DE INFRAESTRUCTURA CIVIL</v>
      </c>
    </row>
    <row r="3" spans="1:14" ht="30" customHeight="1" x14ac:dyDescent="0.2">
      <c r="A3" s="863">
        <f>'DATOS BÁSICOS DE LA OBRA'!B1</f>
        <v>3</v>
      </c>
      <c r="B3" s="864"/>
      <c r="C3" s="865"/>
      <c r="D3" s="860" t="str">
        <f>'DATOS BÁSICOS DE LA OBRA'!A3</f>
        <v>PROYECTO</v>
      </c>
      <c r="E3" s="861"/>
      <c r="F3" s="724" t="str">
        <f>'DATOS BÁSICOS DE LA OBRA'!B3</f>
        <v>CONSTRUCCION Y REHABILITACION TRAMO CARRETERO VILLA MONTES - LA VERTIENTE - PALO MARCADO</v>
      </c>
      <c r="G3" s="724"/>
      <c r="H3" s="724"/>
      <c r="I3" s="724"/>
      <c r="J3" s="724"/>
      <c r="K3" s="725"/>
    </row>
    <row r="4" spans="1:14" ht="30" customHeight="1" x14ac:dyDescent="0.2">
      <c r="A4" s="763" t="s">
        <v>0</v>
      </c>
      <c r="B4" s="763" t="str">
        <f>'DATOS BÁSICOS DE LA OBRA'!A2</f>
        <v>PERIODO DE CERTIFICACION</v>
      </c>
      <c r="C4" s="771" t="s">
        <v>388</v>
      </c>
      <c r="D4" s="772"/>
      <c r="E4" s="772"/>
      <c r="F4" s="772"/>
      <c r="G4" s="771" t="s">
        <v>390</v>
      </c>
      <c r="H4" s="772"/>
      <c r="I4" s="772"/>
      <c r="J4" s="772"/>
      <c r="K4" s="763" t="s">
        <v>7</v>
      </c>
      <c r="M4" s="721" t="s">
        <v>387</v>
      </c>
      <c r="N4" s="721"/>
    </row>
    <row r="5" spans="1:14" ht="30" customHeight="1" x14ac:dyDescent="0.2">
      <c r="A5" s="862"/>
      <c r="B5" s="862"/>
      <c r="C5" s="721" t="s">
        <v>1</v>
      </c>
      <c r="D5" s="721"/>
      <c r="E5" s="721" t="s">
        <v>63</v>
      </c>
      <c r="F5" s="721"/>
      <c r="G5" s="721" t="s">
        <v>1</v>
      </c>
      <c r="H5" s="721"/>
      <c r="I5" s="721" t="s">
        <v>63</v>
      </c>
      <c r="J5" s="721"/>
      <c r="K5" s="862"/>
      <c r="M5" s="721"/>
      <c r="N5" s="721"/>
    </row>
    <row r="6" spans="1:14" ht="30" customHeight="1" x14ac:dyDescent="0.2">
      <c r="A6" s="764"/>
      <c r="B6" s="764"/>
      <c r="C6" s="275" t="s">
        <v>68</v>
      </c>
      <c r="D6" s="275" t="s">
        <v>61</v>
      </c>
      <c r="E6" s="275" t="s">
        <v>68</v>
      </c>
      <c r="F6" s="275" t="s">
        <v>61</v>
      </c>
      <c r="G6" s="275" t="s">
        <v>68</v>
      </c>
      <c r="H6" s="275" t="s">
        <v>61</v>
      </c>
      <c r="I6" s="275" t="s">
        <v>68</v>
      </c>
      <c r="J6" s="275" t="s">
        <v>61</v>
      </c>
      <c r="K6" s="764"/>
      <c r="M6" s="275" t="s">
        <v>1</v>
      </c>
      <c r="N6" s="275" t="s">
        <v>63</v>
      </c>
    </row>
    <row r="7" spans="1:14" ht="5.0999999999999996" customHeight="1" x14ac:dyDescent="0.2">
      <c r="A7" s="288"/>
      <c r="B7" s="205"/>
      <c r="C7" s="276"/>
      <c r="D7" s="276"/>
      <c r="E7" s="277"/>
      <c r="F7" s="276"/>
      <c r="G7" s="277"/>
      <c r="H7" s="212"/>
      <c r="I7" s="206"/>
      <c r="J7" s="212"/>
      <c r="K7" s="207"/>
      <c r="M7" s="276"/>
      <c r="N7" s="276"/>
    </row>
    <row r="8" spans="1:14" ht="30" customHeight="1" x14ac:dyDescent="0.2">
      <c r="A8" s="269">
        <v>1</v>
      </c>
      <c r="B8" s="278"/>
      <c r="C8" s="261"/>
      <c r="D8" s="276"/>
      <c r="E8" s="261"/>
      <c r="F8" s="276"/>
      <c r="G8" s="261"/>
      <c r="H8" s="212">
        <f>ROUND(G8/$K$8,4)</f>
        <v>0</v>
      </c>
      <c r="I8" s="261"/>
      <c r="J8" s="212"/>
      <c r="K8" s="290">
        <f>'DATOS BÁSICOS DE LA OBRA'!B5</f>
        <v>108397839.64</v>
      </c>
      <c r="M8" s="291"/>
      <c r="N8" s="261"/>
    </row>
    <row r="9" spans="1:14" ht="30" customHeight="1" x14ac:dyDescent="0.2">
      <c r="A9" s="270">
        <f>ROUND(A8+1,0)</f>
        <v>2</v>
      </c>
      <c r="B9" s="210"/>
      <c r="C9" s="261">
        <f t="shared" ref="C9" si="0">ROUND(E9-E8,2)</f>
        <v>0</v>
      </c>
      <c r="D9" s="279">
        <f t="shared" ref="D9" si="1">ROUND(F9-F8,4)</f>
        <v>0</v>
      </c>
      <c r="E9" s="261"/>
      <c r="F9" s="279">
        <f t="shared" ref="F9:F16" si="2">ROUND(E9/$K$8,4)</f>
        <v>0</v>
      </c>
      <c r="G9" s="261"/>
      <c r="H9" s="212">
        <f t="shared" ref="H9:H25" si="3">ROUND(G9/$K$8,4)</f>
        <v>0</v>
      </c>
      <c r="I9" s="261">
        <f>ROUND(I8+G9,2)</f>
        <v>0</v>
      </c>
      <c r="J9" s="279">
        <f>ROUND(J8+H9,4)</f>
        <v>0</v>
      </c>
      <c r="K9" s="280"/>
      <c r="M9" s="291"/>
      <c r="N9" s="261">
        <f>ROUND(N8+M9,2)</f>
        <v>0</v>
      </c>
    </row>
    <row r="10" spans="1:14" ht="30" customHeight="1" x14ac:dyDescent="0.2">
      <c r="A10" s="270">
        <f t="shared" ref="A10:A28" si="4">ROUND(A9+1,0)</f>
        <v>3</v>
      </c>
      <c r="B10" s="281"/>
      <c r="C10" s="261">
        <f t="shared" ref="C10:C28" si="5">ROUND(E10-E9,2)</f>
        <v>0</v>
      </c>
      <c r="D10" s="279">
        <f t="shared" ref="D10:D28" si="6">ROUND(F10-F9,4)</f>
        <v>0</v>
      </c>
      <c r="E10" s="261"/>
      <c r="F10" s="279">
        <f t="shared" si="2"/>
        <v>0</v>
      </c>
      <c r="G10" s="261"/>
      <c r="H10" s="212">
        <f t="shared" si="3"/>
        <v>0</v>
      </c>
      <c r="I10" s="261">
        <f t="shared" ref="I10:I25" si="7">ROUND(I9+G10,2)</f>
        <v>0</v>
      </c>
      <c r="J10" s="279">
        <f t="shared" ref="J10:J25" si="8">ROUND(J9+H10,4)</f>
        <v>0</v>
      </c>
      <c r="K10" s="280"/>
      <c r="M10" s="291"/>
      <c r="N10" s="261">
        <f t="shared" ref="N10:N24" si="9">ROUND(N9+M10,2)</f>
        <v>0</v>
      </c>
    </row>
    <row r="11" spans="1:14" ht="30" customHeight="1" x14ac:dyDescent="0.2">
      <c r="A11" s="270">
        <f t="shared" si="4"/>
        <v>4</v>
      </c>
      <c r="B11" s="282"/>
      <c r="C11" s="261">
        <f t="shared" si="5"/>
        <v>0</v>
      </c>
      <c r="D11" s="279">
        <f t="shared" si="6"/>
        <v>0</v>
      </c>
      <c r="E11" s="261"/>
      <c r="F11" s="279">
        <f t="shared" si="2"/>
        <v>0</v>
      </c>
      <c r="G11" s="261"/>
      <c r="H11" s="212">
        <f t="shared" si="3"/>
        <v>0</v>
      </c>
      <c r="I11" s="261">
        <f t="shared" si="7"/>
        <v>0</v>
      </c>
      <c r="J11" s="279">
        <f t="shared" si="8"/>
        <v>0</v>
      </c>
      <c r="K11" s="280"/>
      <c r="M11" s="291"/>
      <c r="N11" s="261">
        <f t="shared" si="9"/>
        <v>0</v>
      </c>
    </row>
    <row r="12" spans="1:14" s="45" customFormat="1" ht="30" customHeight="1" x14ac:dyDescent="0.2">
      <c r="A12" s="270">
        <f t="shared" si="4"/>
        <v>5</v>
      </c>
      <c r="B12" s="282"/>
      <c r="C12" s="261">
        <f t="shared" si="5"/>
        <v>0</v>
      </c>
      <c r="D12" s="279">
        <f t="shared" si="6"/>
        <v>0</v>
      </c>
      <c r="E12" s="261"/>
      <c r="F12" s="279">
        <f t="shared" si="2"/>
        <v>0</v>
      </c>
      <c r="G12" s="261"/>
      <c r="H12" s="212">
        <f t="shared" si="3"/>
        <v>0</v>
      </c>
      <c r="I12" s="261">
        <f t="shared" si="7"/>
        <v>0</v>
      </c>
      <c r="J12" s="279">
        <f t="shared" si="8"/>
        <v>0</v>
      </c>
      <c r="K12" s="280"/>
      <c r="M12" s="291"/>
      <c r="N12" s="261">
        <f t="shared" si="9"/>
        <v>0</v>
      </c>
    </row>
    <row r="13" spans="1:14" s="45" customFormat="1" ht="30" customHeight="1" x14ac:dyDescent="0.2">
      <c r="A13" s="270">
        <f t="shared" si="4"/>
        <v>6</v>
      </c>
      <c r="B13" s="282"/>
      <c r="C13" s="261">
        <f t="shared" si="5"/>
        <v>0</v>
      </c>
      <c r="D13" s="279">
        <f t="shared" si="6"/>
        <v>0</v>
      </c>
      <c r="E13" s="261"/>
      <c r="F13" s="279">
        <f t="shared" si="2"/>
        <v>0</v>
      </c>
      <c r="G13" s="261"/>
      <c r="H13" s="212">
        <f t="shared" si="3"/>
        <v>0</v>
      </c>
      <c r="I13" s="261">
        <f t="shared" si="7"/>
        <v>0</v>
      </c>
      <c r="J13" s="279">
        <f t="shared" si="8"/>
        <v>0</v>
      </c>
      <c r="K13" s="280"/>
      <c r="M13" s="291"/>
      <c r="N13" s="261">
        <f t="shared" si="9"/>
        <v>0</v>
      </c>
    </row>
    <row r="14" spans="1:14" s="45" customFormat="1" ht="30" customHeight="1" x14ac:dyDescent="0.2">
      <c r="A14" s="270">
        <f t="shared" si="4"/>
        <v>7</v>
      </c>
      <c r="B14" s="282"/>
      <c r="C14" s="261">
        <f t="shared" si="5"/>
        <v>0</v>
      </c>
      <c r="D14" s="279">
        <f t="shared" si="6"/>
        <v>0</v>
      </c>
      <c r="E14" s="261"/>
      <c r="F14" s="279">
        <f t="shared" si="2"/>
        <v>0</v>
      </c>
      <c r="G14" s="261"/>
      <c r="H14" s="212">
        <f t="shared" si="3"/>
        <v>0</v>
      </c>
      <c r="I14" s="261">
        <f t="shared" si="7"/>
        <v>0</v>
      </c>
      <c r="J14" s="279">
        <f t="shared" si="8"/>
        <v>0</v>
      </c>
      <c r="K14" s="280"/>
      <c r="M14" s="291"/>
      <c r="N14" s="261">
        <f t="shared" si="9"/>
        <v>0</v>
      </c>
    </row>
    <row r="15" spans="1:14" s="45" customFormat="1" ht="30" customHeight="1" x14ac:dyDescent="0.2">
      <c r="A15" s="270">
        <f t="shared" si="4"/>
        <v>8</v>
      </c>
      <c r="B15" s="282"/>
      <c r="C15" s="261">
        <f t="shared" si="5"/>
        <v>0</v>
      </c>
      <c r="D15" s="279">
        <f t="shared" si="6"/>
        <v>0</v>
      </c>
      <c r="E15" s="261"/>
      <c r="F15" s="279">
        <f t="shared" si="2"/>
        <v>0</v>
      </c>
      <c r="G15" s="261"/>
      <c r="H15" s="212">
        <f t="shared" si="3"/>
        <v>0</v>
      </c>
      <c r="I15" s="261">
        <f t="shared" si="7"/>
        <v>0</v>
      </c>
      <c r="J15" s="279">
        <f t="shared" si="8"/>
        <v>0</v>
      </c>
      <c r="K15" s="280"/>
      <c r="M15" s="291"/>
      <c r="N15" s="261">
        <f t="shared" si="9"/>
        <v>0</v>
      </c>
    </row>
    <row r="16" spans="1:14" ht="30" customHeight="1" x14ac:dyDescent="0.2">
      <c r="A16" s="270">
        <f t="shared" si="4"/>
        <v>9</v>
      </c>
      <c r="B16" s="282"/>
      <c r="C16" s="261">
        <f t="shared" si="5"/>
        <v>0</v>
      </c>
      <c r="D16" s="279">
        <f t="shared" si="6"/>
        <v>0</v>
      </c>
      <c r="E16" s="261"/>
      <c r="F16" s="279">
        <f t="shared" si="2"/>
        <v>0</v>
      </c>
      <c r="G16" s="261"/>
      <c r="H16" s="212">
        <f t="shared" si="3"/>
        <v>0</v>
      </c>
      <c r="I16" s="261">
        <f t="shared" si="7"/>
        <v>0</v>
      </c>
      <c r="J16" s="279">
        <f t="shared" si="8"/>
        <v>0</v>
      </c>
      <c r="K16" s="280"/>
      <c r="M16" s="291"/>
      <c r="N16" s="261">
        <f t="shared" si="9"/>
        <v>0</v>
      </c>
    </row>
    <row r="17" spans="1:16" ht="30" customHeight="1" x14ac:dyDescent="0.2">
      <c r="A17" s="270">
        <f t="shared" si="4"/>
        <v>10</v>
      </c>
      <c r="B17" s="282"/>
      <c r="C17" s="261">
        <f t="shared" si="5"/>
        <v>0</v>
      </c>
      <c r="D17" s="279">
        <f t="shared" si="6"/>
        <v>0</v>
      </c>
      <c r="E17" s="261"/>
      <c r="F17" s="279">
        <f t="shared" ref="F17:F28" si="10">ROUND(E17/$K$8,4)</f>
        <v>0</v>
      </c>
      <c r="G17" s="261"/>
      <c r="H17" s="212">
        <f t="shared" si="3"/>
        <v>0</v>
      </c>
      <c r="I17" s="261">
        <f t="shared" si="7"/>
        <v>0</v>
      </c>
      <c r="J17" s="279">
        <f t="shared" si="8"/>
        <v>0</v>
      </c>
      <c r="K17" s="280"/>
      <c r="M17" s="291"/>
      <c r="N17" s="261">
        <f t="shared" si="9"/>
        <v>0</v>
      </c>
    </row>
    <row r="18" spans="1:16" ht="30" customHeight="1" x14ac:dyDescent="0.2">
      <c r="A18" s="270">
        <f t="shared" si="4"/>
        <v>11</v>
      </c>
      <c r="B18" s="282"/>
      <c r="C18" s="261">
        <f t="shared" si="5"/>
        <v>0</v>
      </c>
      <c r="D18" s="279">
        <f t="shared" si="6"/>
        <v>0</v>
      </c>
      <c r="E18" s="261"/>
      <c r="F18" s="279">
        <f t="shared" si="10"/>
        <v>0</v>
      </c>
      <c r="G18" s="261"/>
      <c r="H18" s="212">
        <f t="shared" si="3"/>
        <v>0</v>
      </c>
      <c r="I18" s="261">
        <f t="shared" si="7"/>
        <v>0</v>
      </c>
      <c r="J18" s="279">
        <f t="shared" si="8"/>
        <v>0</v>
      </c>
      <c r="K18" s="280"/>
      <c r="M18" s="291"/>
      <c r="N18" s="261">
        <f t="shared" si="9"/>
        <v>0</v>
      </c>
    </row>
    <row r="19" spans="1:16" ht="30" customHeight="1" x14ac:dyDescent="0.2">
      <c r="A19" s="270">
        <f t="shared" si="4"/>
        <v>12</v>
      </c>
      <c r="B19" s="282"/>
      <c r="C19" s="261">
        <f t="shared" si="5"/>
        <v>0</v>
      </c>
      <c r="D19" s="279">
        <f t="shared" si="6"/>
        <v>0</v>
      </c>
      <c r="E19" s="261"/>
      <c r="F19" s="279">
        <f t="shared" si="10"/>
        <v>0</v>
      </c>
      <c r="G19" s="261"/>
      <c r="H19" s="212">
        <f t="shared" si="3"/>
        <v>0</v>
      </c>
      <c r="I19" s="261">
        <f t="shared" si="7"/>
        <v>0</v>
      </c>
      <c r="J19" s="279">
        <f t="shared" si="8"/>
        <v>0</v>
      </c>
      <c r="K19" s="283"/>
      <c r="M19" s="291"/>
      <c r="N19" s="261">
        <f t="shared" si="9"/>
        <v>0</v>
      </c>
    </row>
    <row r="20" spans="1:16" ht="30" customHeight="1" x14ac:dyDescent="0.2">
      <c r="A20" s="270">
        <f t="shared" si="4"/>
        <v>13</v>
      </c>
      <c r="B20" s="282"/>
      <c r="C20" s="261">
        <f t="shared" si="5"/>
        <v>0</v>
      </c>
      <c r="D20" s="279">
        <f t="shared" si="6"/>
        <v>0</v>
      </c>
      <c r="E20" s="261"/>
      <c r="F20" s="279">
        <f t="shared" si="10"/>
        <v>0</v>
      </c>
      <c r="G20" s="261"/>
      <c r="H20" s="212">
        <f t="shared" si="3"/>
        <v>0</v>
      </c>
      <c r="I20" s="261">
        <f t="shared" si="7"/>
        <v>0</v>
      </c>
      <c r="J20" s="279">
        <f t="shared" si="8"/>
        <v>0</v>
      </c>
      <c r="K20" s="283"/>
      <c r="M20" s="291"/>
      <c r="N20" s="261">
        <f t="shared" si="9"/>
        <v>0</v>
      </c>
    </row>
    <row r="21" spans="1:16" ht="30" customHeight="1" x14ac:dyDescent="0.2">
      <c r="A21" s="270">
        <f t="shared" si="4"/>
        <v>14</v>
      </c>
      <c r="B21" s="282"/>
      <c r="C21" s="261">
        <f t="shared" si="5"/>
        <v>0</v>
      </c>
      <c r="D21" s="279">
        <f t="shared" si="6"/>
        <v>0</v>
      </c>
      <c r="E21" s="261"/>
      <c r="F21" s="279">
        <f t="shared" si="10"/>
        <v>0</v>
      </c>
      <c r="G21" s="261"/>
      <c r="H21" s="212">
        <f t="shared" si="3"/>
        <v>0</v>
      </c>
      <c r="I21" s="261">
        <f t="shared" si="7"/>
        <v>0</v>
      </c>
      <c r="J21" s="279">
        <f t="shared" si="8"/>
        <v>0</v>
      </c>
      <c r="K21" s="283"/>
      <c r="M21" s="291"/>
      <c r="N21" s="261">
        <f t="shared" si="9"/>
        <v>0</v>
      </c>
    </row>
    <row r="22" spans="1:16" ht="30" customHeight="1" x14ac:dyDescent="0.2">
      <c r="A22" s="270">
        <f t="shared" si="4"/>
        <v>15</v>
      </c>
      <c r="B22" s="282"/>
      <c r="C22" s="261">
        <f t="shared" si="5"/>
        <v>0</v>
      </c>
      <c r="D22" s="279">
        <f t="shared" si="6"/>
        <v>0</v>
      </c>
      <c r="E22" s="261"/>
      <c r="F22" s="279">
        <f t="shared" si="10"/>
        <v>0</v>
      </c>
      <c r="G22" s="261"/>
      <c r="H22" s="212">
        <f t="shared" si="3"/>
        <v>0</v>
      </c>
      <c r="I22" s="261">
        <f t="shared" si="7"/>
        <v>0</v>
      </c>
      <c r="J22" s="279">
        <f t="shared" si="8"/>
        <v>0</v>
      </c>
      <c r="K22" s="283"/>
      <c r="M22" s="291"/>
      <c r="N22" s="261">
        <f t="shared" si="9"/>
        <v>0</v>
      </c>
    </row>
    <row r="23" spans="1:16" ht="30" customHeight="1" x14ac:dyDescent="0.2">
      <c r="A23" s="270">
        <f t="shared" si="4"/>
        <v>16</v>
      </c>
      <c r="B23" s="284"/>
      <c r="C23" s="261">
        <f t="shared" si="5"/>
        <v>0</v>
      </c>
      <c r="D23" s="279">
        <f t="shared" si="6"/>
        <v>0</v>
      </c>
      <c r="E23" s="261"/>
      <c r="F23" s="279">
        <f t="shared" si="10"/>
        <v>0</v>
      </c>
      <c r="G23" s="261"/>
      <c r="H23" s="212">
        <f t="shared" si="3"/>
        <v>0</v>
      </c>
      <c r="I23" s="261">
        <f t="shared" si="7"/>
        <v>0</v>
      </c>
      <c r="J23" s="279">
        <f t="shared" si="8"/>
        <v>0</v>
      </c>
      <c r="K23" s="283"/>
      <c r="M23" s="291"/>
      <c r="N23" s="261">
        <f t="shared" si="9"/>
        <v>0</v>
      </c>
      <c r="P23" s="73"/>
    </row>
    <row r="24" spans="1:16" ht="30" customHeight="1" x14ac:dyDescent="0.2">
      <c r="A24" s="270">
        <f t="shared" si="4"/>
        <v>17</v>
      </c>
      <c r="B24" s="284"/>
      <c r="C24" s="261">
        <f t="shared" si="5"/>
        <v>0</v>
      </c>
      <c r="D24" s="279">
        <f t="shared" si="6"/>
        <v>0</v>
      </c>
      <c r="E24" s="261"/>
      <c r="F24" s="279">
        <f t="shared" si="10"/>
        <v>0</v>
      </c>
      <c r="G24" s="261"/>
      <c r="H24" s="212">
        <f t="shared" si="3"/>
        <v>0</v>
      </c>
      <c r="I24" s="261">
        <f t="shared" si="7"/>
        <v>0</v>
      </c>
      <c r="J24" s="279">
        <f t="shared" si="8"/>
        <v>0</v>
      </c>
      <c r="K24" s="283"/>
      <c r="M24" s="291"/>
      <c r="N24" s="261">
        <f t="shared" si="9"/>
        <v>0</v>
      </c>
    </row>
    <row r="25" spans="1:16" ht="30" customHeight="1" x14ac:dyDescent="0.2">
      <c r="A25" s="270">
        <f t="shared" si="4"/>
        <v>18</v>
      </c>
      <c r="B25" s="284"/>
      <c r="C25" s="261">
        <f t="shared" si="5"/>
        <v>0</v>
      </c>
      <c r="D25" s="279">
        <f t="shared" si="6"/>
        <v>0</v>
      </c>
      <c r="E25" s="261"/>
      <c r="F25" s="279">
        <f t="shared" si="10"/>
        <v>0</v>
      </c>
      <c r="G25" s="261"/>
      <c r="H25" s="212">
        <f t="shared" si="3"/>
        <v>0</v>
      </c>
      <c r="I25" s="261">
        <f t="shared" si="7"/>
        <v>0</v>
      </c>
      <c r="J25" s="279">
        <f t="shared" si="8"/>
        <v>0</v>
      </c>
      <c r="K25" s="283"/>
      <c r="M25" s="291"/>
      <c r="N25" s="261"/>
    </row>
    <row r="26" spans="1:16" ht="30" customHeight="1" x14ac:dyDescent="0.2">
      <c r="A26" s="270">
        <f t="shared" si="4"/>
        <v>19</v>
      </c>
      <c r="B26" s="284"/>
      <c r="C26" s="261">
        <f t="shared" si="5"/>
        <v>0</v>
      </c>
      <c r="D26" s="279">
        <f t="shared" si="6"/>
        <v>0</v>
      </c>
      <c r="E26" s="261"/>
      <c r="F26" s="279">
        <f t="shared" si="10"/>
        <v>0</v>
      </c>
      <c r="G26" s="261"/>
      <c r="H26" s="279"/>
      <c r="I26" s="261"/>
      <c r="J26" s="279"/>
      <c r="K26" s="283"/>
      <c r="M26" s="261"/>
      <c r="N26" s="261"/>
    </row>
    <row r="27" spans="1:16" ht="30" customHeight="1" x14ac:dyDescent="0.2">
      <c r="A27" s="270">
        <f t="shared" si="4"/>
        <v>20</v>
      </c>
      <c r="B27" s="284"/>
      <c r="C27" s="261">
        <f t="shared" si="5"/>
        <v>0</v>
      </c>
      <c r="D27" s="279">
        <f t="shared" si="6"/>
        <v>0</v>
      </c>
      <c r="E27" s="261"/>
      <c r="F27" s="279">
        <f t="shared" si="10"/>
        <v>0</v>
      </c>
      <c r="G27" s="261"/>
      <c r="H27" s="279"/>
      <c r="I27" s="261"/>
      <c r="J27" s="279"/>
      <c r="K27" s="283"/>
      <c r="M27" s="261"/>
      <c r="N27" s="261"/>
    </row>
    <row r="28" spans="1:16" ht="30" customHeight="1" x14ac:dyDescent="0.2">
      <c r="A28" s="270">
        <f t="shared" si="4"/>
        <v>21</v>
      </c>
      <c r="B28" s="284"/>
      <c r="C28" s="261">
        <f t="shared" si="5"/>
        <v>0</v>
      </c>
      <c r="D28" s="279">
        <f t="shared" si="6"/>
        <v>0</v>
      </c>
      <c r="E28" s="261"/>
      <c r="F28" s="279">
        <f t="shared" si="10"/>
        <v>0</v>
      </c>
      <c r="G28" s="261"/>
      <c r="H28" s="279"/>
      <c r="I28" s="261"/>
      <c r="J28" s="279"/>
      <c r="K28" s="283"/>
      <c r="M28" s="261"/>
      <c r="N28" s="261"/>
    </row>
    <row r="29" spans="1:16" ht="5.0999999999999996" customHeight="1" x14ac:dyDescent="0.2">
      <c r="A29" s="289"/>
      <c r="B29" s="284"/>
      <c r="C29" s="261"/>
      <c r="D29" s="276"/>
      <c r="E29" s="261"/>
      <c r="F29" s="276"/>
      <c r="G29" s="261"/>
      <c r="H29" s="285"/>
      <c r="I29" s="261"/>
      <c r="J29" s="285"/>
      <c r="K29" s="286"/>
      <c r="M29" s="261"/>
      <c r="N29" s="261"/>
    </row>
    <row r="30" spans="1:16" ht="90" customHeight="1" x14ac:dyDescent="0.2">
      <c r="A30" s="152"/>
      <c r="B30" s="153"/>
      <c r="C30" s="24"/>
      <c r="D30" s="25"/>
      <c r="E30" s="26"/>
      <c r="F30" s="24"/>
      <c r="G30" s="24"/>
      <c r="H30" s="24"/>
      <c r="I30" s="24"/>
      <c r="J30" s="26"/>
      <c r="K30" s="25"/>
    </row>
    <row r="31" spans="1:16" ht="15" customHeight="1" x14ac:dyDescent="0.2">
      <c r="A31" s="553" t="str">
        <f>'DATOS BÁSICOS DE LA OBRA'!D21</f>
        <v>ING. MAURICIO BEDOYA</v>
      </c>
      <c r="B31" s="554"/>
      <c r="C31" s="554"/>
      <c r="D31" s="555"/>
      <c r="E31" s="553" t="str">
        <f>'DATOS BÁSICOS DE LA OBRA'!D22</f>
        <v>ING. HERLAN RENÉ RAMOS ESTRADA</v>
      </c>
      <c r="F31" s="554"/>
      <c r="G31" s="554"/>
      <c r="H31" s="554"/>
      <c r="I31" s="555"/>
      <c r="J31" s="553" t="str">
        <f>'DATOS BÁSICOS DE LA OBRA'!D23</f>
        <v>ING. FRANZ REYNALDO SALAZAR MARTINEZ</v>
      </c>
      <c r="K31" s="555"/>
    </row>
    <row r="32" spans="1:16" ht="15" customHeight="1" x14ac:dyDescent="0.2">
      <c r="A32" s="556" t="str">
        <f>'DATOS BÁSICOS DE LA OBRA'!E21</f>
        <v>SUPERINTENDENTE DE OBRA</v>
      </c>
      <c r="B32" s="557"/>
      <c r="C32" s="557"/>
      <c r="D32" s="558"/>
      <c r="E32" s="556" t="str">
        <f>'DATOS BÁSICOS DE LA OBRA'!E22</f>
        <v>SUPERVISOR DE OBRA</v>
      </c>
      <c r="F32" s="557"/>
      <c r="G32" s="557"/>
      <c r="H32" s="557"/>
      <c r="I32" s="558"/>
      <c r="J32" s="556" t="str">
        <f>'DATOS BÁSICOS DE LA OBRA'!E23</f>
        <v>FISCAL DE OBRA</v>
      </c>
      <c r="K32" s="558"/>
    </row>
    <row r="33" spans="1:11" ht="30" customHeight="1" x14ac:dyDescent="0.2">
      <c r="A33" s="543" t="str">
        <f>'DATOS BÁSICOS DE LA OBRA'!C21</f>
        <v>EMPRESA ESTRATEGICA BOLIVIANA DE CONSTRUCCION Y CONSERVACION DE INFRAESTRUCTURA CIVIL</v>
      </c>
      <c r="B33" s="544"/>
      <c r="C33" s="544"/>
      <c r="D33" s="545"/>
      <c r="E33" s="543" t="str">
        <f>'DATOS BÁSICOS DE LA OBRA'!C22</f>
        <v>ADMINISTRADORA BOLIVIANA DE CARRETERAS (A.B.C.); REGIONAL DE TARIJA</v>
      </c>
      <c r="F33" s="544"/>
      <c r="G33" s="544"/>
      <c r="H33" s="544"/>
      <c r="I33" s="545"/>
      <c r="J33" s="543" t="str">
        <f>'DATOS BÁSICOS DE LA OBRA'!C23</f>
        <v>ADMINISTRADORA BOLIVIANA DE CARRETERAS (A.B.C.); REGIONAL DE TARIJA</v>
      </c>
      <c r="K33" s="545"/>
    </row>
    <row r="34" spans="1:11" ht="5.0999999999999996" customHeight="1" x14ac:dyDescent="0.2">
      <c r="A34" s="196"/>
      <c r="B34" s="161"/>
      <c r="C34" s="32"/>
      <c r="D34" s="27"/>
      <c r="E34" s="33"/>
      <c r="F34" s="32"/>
      <c r="G34" s="32"/>
      <c r="H34" s="32"/>
      <c r="I34" s="32"/>
      <c r="J34" s="33"/>
      <c r="K34" s="27"/>
    </row>
    <row r="35" spans="1:11" ht="30" customHeight="1" x14ac:dyDescent="0.2">
      <c r="A35" s="182"/>
      <c r="B35" s="182"/>
      <c r="C35" s="4"/>
      <c r="D35" s="4"/>
      <c r="E35" s="4"/>
      <c r="F35" s="4"/>
      <c r="G35" s="4"/>
      <c r="H35" s="4"/>
      <c r="I35" s="4"/>
      <c r="J35" s="4"/>
      <c r="K35" s="287"/>
    </row>
  </sheetData>
  <mergeCells count="24">
    <mergeCell ref="M4:N5"/>
    <mergeCell ref="A2:C2"/>
    <mergeCell ref="A4:A6"/>
    <mergeCell ref="B4:B6"/>
    <mergeCell ref="K4:K6"/>
    <mergeCell ref="G4:J4"/>
    <mergeCell ref="C4:F4"/>
    <mergeCell ref="A3:C3"/>
    <mergeCell ref="J31:K31"/>
    <mergeCell ref="J32:K32"/>
    <mergeCell ref="J33:K33"/>
    <mergeCell ref="D1:J2"/>
    <mergeCell ref="D3:E3"/>
    <mergeCell ref="F3:K3"/>
    <mergeCell ref="C5:D5"/>
    <mergeCell ref="E5:F5"/>
    <mergeCell ref="G5:H5"/>
    <mergeCell ref="I5:J5"/>
    <mergeCell ref="A31:D31"/>
    <mergeCell ref="A32:D32"/>
    <mergeCell ref="A33:D33"/>
    <mergeCell ref="E31:I31"/>
    <mergeCell ref="E32:I32"/>
    <mergeCell ref="E33:I33"/>
  </mergeCells>
  <conditionalFormatting sqref="D7:F7 F8:F15 C8:E29 H7:J29 F17:F29 G8:G29 M8:N29">
    <cfRule type="expression" dxfId="65" priority="186">
      <formula>C7=0</formula>
    </cfRule>
  </conditionalFormatting>
  <conditionalFormatting sqref="G7">
    <cfRule type="expression" dxfId="64" priority="141">
      <formula>G7=0</formula>
    </cfRule>
  </conditionalFormatting>
  <conditionalFormatting sqref="C7">
    <cfRule type="expression" dxfId="63" priority="153">
      <formula>C7=0</formula>
    </cfRule>
  </conditionalFormatting>
  <conditionalFormatting sqref="F16:F28">
    <cfRule type="expression" dxfId="62" priority="149">
      <formula>F16=0</formula>
    </cfRule>
  </conditionalFormatting>
  <conditionalFormatting sqref="D16:D28">
    <cfRule type="expression" dxfId="61" priority="148">
      <formula>D16=0</formula>
    </cfRule>
  </conditionalFormatting>
  <conditionalFormatting sqref="J17 H17">
    <cfRule type="expression" dxfId="60" priority="138">
      <formula>H17=0</formula>
    </cfRule>
  </conditionalFormatting>
  <conditionalFormatting sqref="J20">
    <cfRule type="expression" dxfId="59" priority="104">
      <formula>J20=0</formula>
    </cfRule>
  </conditionalFormatting>
  <conditionalFormatting sqref="H22">
    <cfRule type="expression" dxfId="58" priority="90">
      <formula>H22=0</formula>
    </cfRule>
  </conditionalFormatting>
  <conditionalFormatting sqref="J18 H18">
    <cfRule type="expression" dxfId="57" priority="124">
      <formula>H18=0</formula>
    </cfRule>
  </conditionalFormatting>
  <conditionalFormatting sqref="J19">
    <cfRule type="expression" dxfId="56" priority="109">
      <formula>J19=0</formula>
    </cfRule>
  </conditionalFormatting>
  <conditionalFormatting sqref="M7:N7">
    <cfRule type="expression" dxfId="55" priority="114">
      <formula>M7=0</formula>
    </cfRule>
  </conditionalFormatting>
  <conditionalFormatting sqref="H19">
    <cfRule type="expression" dxfId="54" priority="108">
      <formula>H19=0</formula>
    </cfRule>
  </conditionalFormatting>
  <conditionalFormatting sqref="H20">
    <cfRule type="expression" dxfId="53" priority="100">
      <formula>H20=0</formula>
    </cfRule>
  </conditionalFormatting>
  <conditionalFormatting sqref="J21">
    <cfRule type="expression" dxfId="52" priority="96">
      <formula>J21=0</formula>
    </cfRule>
  </conditionalFormatting>
  <conditionalFormatting sqref="H21">
    <cfRule type="expression" dxfId="51" priority="95">
      <formula>H21=0</formula>
    </cfRule>
  </conditionalFormatting>
  <conditionalFormatting sqref="J22">
    <cfRule type="expression" dxfId="50" priority="91">
      <formula>J22=0</formula>
    </cfRule>
  </conditionalFormatting>
  <conditionalFormatting sqref="H26:H28">
    <cfRule type="expression" dxfId="49" priority="69">
      <formula>H26=0</formula>
    </cfRule>
  </conditionalFormatting>
  <conditionalFormatting sqref="J23">
    <cfRule type="expression" dxfId="48" priority="86">
      <formula>J23=0</formula>
    </cfRule>
  </conditionalFormatting>
  <conditionalFormatting sqref="H23">
    <cfRule type="expression" dxfId="47" priority="85">
      <formula>H23=0</formula>
    </cfRule>
  </conditionalFormatting>
  <conditionalFormatting sqref="H24">
    <cfRule type="expression" dxfId="46" priority="55">
      <formula>H24=0</formula>
    </cfRule>
  </conditionalFormatting>
  <conditionalFormatting sqref="J24">
    <cfRule type="expression" dxfId="45" priority="56">
      <formula>J24=0</formula>
    </cfRule>
  </conditionalFormatting>
  <conditionalFormatting sqref="J26:J28">
    <cfRule type="expression" dxfId="44" priority="70">
      <formula>J26=0</formula>
    </cfRule>
  </conditionalFormatting>
  <conditionalFormatting sqref="H25">
    <cfRule type="expression" dxfId="43" priority="41">
      <formula>H25=0</formula>
    </cfRule>
  </conditionalFormatting>
  <conditionalFormatting sqref="J25">
    <cfRule type="expression" dxfId="42" priority="42">
      <formula>J25=0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5" topLeftCell="A6" activePane="bottomLeft" state="frozen"/>
      <selection activeCell="J105" sqref="J105"/>
      <selection pane="bottomLeft" activeCell="E7" sqref="E7"/>
    </sheetView>
  </sheetViews>
  <sheetFormatPr baseColWidth="10" defaultColWidth="9.1640625" defaultRowHeight="15" customHeight="1" x14ac:dyDescent="0.2"/>
  <cols>
    <col min="1" max="1" width="5.83203125" style="10" customWidth="1"/>
    <col min="2" max="2" width="30.83203125" style="10" customWidth="1"/>
    <col min="3" max="3" width="40.83203125" style="10" customWidth="1"/>
    <col min="4" max="6" width="30.83203125" style="10" customWidth="1"/>
    <col min="7" max="7" width="35.83203125" style="10" customWidth="1"/>
    <col min="8" max="16384" width="9.1640625" style="10"/>
  </cols>
  <sheetData>
    <row r="1" spans="1:7" ht="90" customHeight="1" x14ac:dyDescent="0.2">
      <c r="A1" s="7"/>
      <c r="B1" s="9"/>
      <c r="C1" s="866" t="s">
        <v>411</v>
      </c>
      <c r="D1" s="867"/>
      <c r="E1" s="868"/>
      <c r="F1" s="152"/>
      <c r="G1" s="154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69"/>
      <c r="D2" s="870"/>
      <c r="E2" s="871"/>
      <c r="F2" s="715" t="str">
        <f>'DATOS BÁSICOS DE LA OBRA'!C21</f>
        <v>EMPRESA ESTRATEGICA BOLIVIANA DE CONSTRUCCION Y CONSERVACION DE INFRAESTRUCTURA CIVIL</v>
      </c>
      <c r="G2" s="717"/>
    </row>
    <row r="3" spans="1:7" ht="30" customHeight="1" x14ac:dyDescent="0.2">
      <c r="A3" s="874">
        <f>'DATOS BÁSICOS DE LA OBRA'!B1</f>
        <v>3</v>
      </c>
      <c r="B3" s="875"/>
      <c r="C3" s="197" t="str">
        <f>'DATOS BÁSICOS DE LA OBRA'!A3</f>
        <v>PROYECTO</v>
      </c>
      <c r="D3" s="724" t="str">
        <f>'DATOS BÁSICOS DE LA OBRA'!B3</f>
        <v>CONSTRUCCION Y REHABILITACION TRAMO CARRETERO VILLA MONTES - LA VERTIENTE - PALO MARCADO</v>
      </c>
      <c r="E3" s="724"/>
      <c r="F3" s="724"/>
      <c r="G3" s="725"/>
    </row>
    <row r="4" spans="1:7" ht="30" customHeight="1" x14ac:dyDescent="0.2">
      <c r="A4" s="226" t="s">
        <v>0</v>
      </c>
      <c r="B4" s="226" t="s">
        <v>71</v>
      </c>
      <c r="C4" s="226" t="s">
        <v>65</v>
      </c>
      <c r="D4" s="226" t="s">
        <v>64</v>
      </c>
      <c r="E4" s="227" t="s">
        <v>67</v>
      </c>
      <c r="F4" s="227" t="s">
        <v>88</v>
      </c>
      <c r="G4" s="228" t="s">
        <v>7</v>
      </c>
    </row>
    <row r="5" spans="1:7" ht="5.0999999999999996" customHeight="1" x14ac:dyDescent="0.2">
      <c r="A5" s="199"/>
      <c r="B5" s="187"/>
      <c r="C5" s="188"/>
      <c r="D5" s="187"/>
      <c r="E5" s="189"/>
      <c r="F5" s="189"/>
      <c r="G5" s="190"/>
    </row>
    <row r="6" spans="1:7" ht="30" customHeight="1" x14ac:dyDescent="0.2">
      <c r="A6" s="199">
        <v>1</v>
      </c>
      <c r="B6" s="191" t="s">
        <v>66</v>
      </c>
      <c r="C6" s="191" t="s">
        <v>26</v>
      </c>
      <c r="D6" s="191" t="s">
        <v>370</v>
      </c>
      <c r="E6" s="202">
        <v>44075</v>
      </c>
      <c r="F6" s="202">
        <v>44165</v>
      </c>
      <c r="G6" s="190"/>
    </row>
    <row r="7" spans="1:7" ht="30" customHeight="1" x14ac:dyDescent="0.2">
      <c r="A7" s="270">
        <f>ROUND(A6+1,0)</f>
        <v>2</v>
      </c>
      <c r="B7" s="191" t="s">
        <v>66</v>
      </c>
      <c r="C7" s="191" t="s">
        <v>480</v>
      </c>
      <c r="D7" s="191" t="s">
        <v>481</v>
      </c>
      <c r="E7" s="192"/>
      <c r="F7" s="192"/>
      <c r="G7" s="190"/>
    </row>
    <row r="8" spans="1:7" ht="30" customHeight="1" x14ac:dyDescent="0.2">
      <c r="A8" s="270">
        <f>ROUND(A7+1,0)</f>
        <v>3</v>
      </c>
      <c r="B8" s="191" t="s">
        <v>66</v>
      </c>
      <c r="C8" s="191" t="s">
        <v>482</v>
      </c>
      <c r="D8" s="191" t="s">
        <v>483</v>
      </c>
      <c r="E8" s="192"/>
      <c r="F8" s="192"/>
      <c r="G8" s="190"/>
    </row>
    <row r="9" spans="1:7" ht="30" customHeight="1" x14ac:dyDescent="0.2">
      <c r="A9" s="270">
        <f>ROUND(A8+1,0)</f>
        <v>4</v>
      </c>
      <c r="B9" s="191" t="s">
        <v>66</v>
      </c>
      <c r="C9" s="191" t="s">
        <v>368</v>
      </c>
      <c r="D9" s="191" t="s">
        <v>394</v>
      </c>
      <c r="E9" s="202">
        <v>44075</v>
      </c>
      <c r="F9" s="202">
        <v>44165</v>
      </c>
      <c r="G9" s="190"/>
    </row>
    <row r="10" spans="1:7" ht="30" customHeight="1" x14ac:dyDescent="0.2">
      <c r="A10" s="270">
        <f t="shared" ref="A10:A11" si="0">ROUND(A9+1,0)</f>
        <v>5</v>
      </c>
      <c r="B10" s="191" t="s">
        <v>66</v>
      </c>
      <c r="C10" s="191" t="s">
        <v>484</v>
      </c>
      <c r="D10" s="191" t="s">
        <v>485</v>
      </c>
      <c r="E10" s="192"/>
      <c r="F10" s="192"/>
      <c r="G10" s="190"/>
    </row>
    <row r="11" spans="1:7" ht="30" customHeight="1" x14ac:dyDescent="0.2">
      <c r="A11" s="270">
        <f t="shared" si="0"/>
        <v>6</v>
      </c>
      <c r="B11" s="191" t="s">
        <v>486</v>
      </c>
      <c r="C11" s="191" t="s">
        <v>369</v>
      </c>
      <c r="D11" s="191" t="s">
        <v>501</v>
      </c>
      <c r="E11" s="202">
        <v>44075</v>
      </c>
      <c r="F11" s="202">
        <v>44165</v>
      </c>
      <c r="G11" s="190" t="s">
        <v>487</v>
      </c>
    </row>
    <row r="12" spans="1:7" ht="30" customHeight="1" x14ac:dyDescent="0.2">
      <c r="A12" s="200"/>
      <c r="B12" s="193"/>
      <c r="C12" s="193"/>
      <c r="D12" s="193"/>
      <c r="E12" s="191"/>
      <c r="F12" s="193"/>
      <c r="G12" s="190"/>
    </row>
    <row r="13" spans="1:7" ht="30" customHeight="1" x14ac:dyDescent="0.2">
      <c r="A13" s="200"/>
      <c r="B13" s="193"/>
      <c r="C13" s="193"/>
      <c r="D13" s="193"/>
      <c r="E13" s="191"/>
      <c r="F13" s="193"/>
      <c r="G13" s="190"/>
    </row>
    <row r="14" spans="1:7" ht="30" customHeight="1" x14ac:dyDescent="0.2">
      <c r="A14" s="200"/>
      <c r="B14" s="193"/>
      <c r="C14" s="193"/>
      <c r="D14" s="193"/>
      <c r="E14" s="191"/>
      <c r="F14" s="193"/>
      <c r="G14" s="190"/>
    </row>
    <row r="15" spans="1:7" ht="30" customHeight="1" x14ac:dyDescent="0.2">
      <c r="A15" s="200"/>
      <c r="B15" s="193"/>
      <c r="C15" s="193"/>
      <c r="D15" s="193"/>
      <c r="E15" s="191"/>
      <c r="F15" s="193"/>
      <c r="G15" s="190"/>
    </row>
    <row r="16" spans="1:7" ht="30" customHeight="1" x14ac:dyDescent="0.2">
      <c r="A16" s="200"/>
      <c r="B16" s="193"/>
      <c r="C16" s="193"/>
      <c r="D16" s="193"/>
      <c r="E16" s="191"/>
      <c r="F16" s="193"/>
      <c r="G16" s="190"/>
    </row>
    <row r="17" spans="1:7" ht="30" customHeight="1" x14ac:dyDescent="0.2">
      <c r="A17" s="200"/>
      <c r="B17" s="193"/>
      <c r="C17" s="193"/>
      <c r="D17" s="193"/>
      <c r="E17" s="191"/>
      <c r="F17" s="193"/>
      <c r="G17" s="190"/>
    </row>
    <row r="18" spans="1:7" ht="30" customHeight="1" x14ac:dyDescent="0.2">
      <c r="A18" s="200"/>
      <c r="B18" s="193"/>
      <c r="C18" s="193"/>
      <c r="D18" s="193"/>
      <c r="E18" s="191"/>
      <c r="F18" s="193"/>
      <c r="G18" s="190"/>
    </row>
    <row r="19" spans="1:7" ht="30" customHeight="1" x14ac:dyDescent="0.2">
      <c r="A19" s="200"/>
      <c r="B19" s="193"/>
      <c r="C19" s="193"/>
      <c r="D19" s="193"/>
      <c r="E19" s="191"/>
      <c r="F19" s="193"/>
      <c r="G19" s="190"/>
    </row>
    <row r="20" spans="1:7" ht="30" customHeight="1" x14ac:dyDescent="0.2">
      <c r="A20" s="200"/>
      <c r="B20" s="193"/>
      <c r="C20" s="193"/>
      <c r="D20" s="193"/>
      <c r="E20" s="191"/>
      <c r="F20" s="193"/>
      <c r="G20" s="190"/>
    </row>
    <row r="21" spans="1:7" ht="30" customHeight="1" x14ac:dyDescent="0.2">
      <c r="A21" s="200"/>
      <c r="B21" s="193"/>
      <c r="C21" s="193"/>
      <c r="D21" s="193"/>
      <c r="E21" s="191"/>
      <c r="F21" s="193"/>
      <c r="G21" s="190"/>
    </row>
    <row r="22" spans="1:7" ht="30" customHeight="1" x14ac:dyDescent="0.2">
      <c r="A22" s="200"/>
      <c r="B22" s="193"/>
      <c r="C22" s="193"/>
      <c r="D22" s="193"/>
      <c r="E22" s="191"/>
      <c r="F22" s="193"/>
      <c r="G22" s="190"/>
    </row>
    <row r="23" spans="1:7" ht="30" customHeight="1" x14ac:dyDescent="0.2">
      <c r="A23" s="200"/>
      <c r="B23" s="193"/>
      <c r="C23" s="193"/>
      <c r="D23" s="193"/>
      <c r="E23" s="191"/>
      <c r="F23" s="193"/>
      <c r="G23" s="190"/>
    </row>
    <row r="24" spans="1:7" ht="30" customHeight="1" x14ac:dyDescent="0.2">
      <c r="A24" s="200"/>
      <c r="B24" s="193"/>
      <c r="C24" s="193"/>
      <c r="D24" s="193"/>
      <c r="E24" s="191"/>
      <c r="F24" s="193"/>
      <c r="G24" s="190"/>
    </row>
    <row r="25" spans="1:7" ht="30" customHeight="1" x14ac:dyDescent="0.2">
      <c r="A25" s="200"/>
      <c r="B25" s="193"/>
      <c r="C25" s="193"/>
      <c r="D25" s="193"/>
      <c r="E25" s="191"/>
      <c r="F25" s="193"/>
      <c r="G25" s="190"/>
    </row>
    <row r="26" spans="1:7" ht="30" customHeight="1" x14ac:dyDescent="0.2">
      <c r="A26" s="200"/>
      <c r="B26" s="193"/>
      <c r="C26" s="193"/>
      <c r="D26" s="193"/>
      <c r="E26" s="191"/>
      <c r="F26" s="193"/>
      <c r="G26" s="190"/>
    </row>
    <row r="27" spans="1:7" ht="30" customHeight="1" x14ac:dyDescent="0.2">
      <c r="A27" s="200"/>
      <c r="B27" s="193"/>
      <c r="C27" s="193"/>
      <c r="D27" s="193"/>
      <c r="E27" s="191"/>
      <c r="F27" s="193"/>
      <c r="G27" s="190"/>
    </row>
    <row r="28" spans="1:7" ht="30" customHeight="1" x14ac:dyDescent="0.2">
      <c r="A28" s="200"/>
      <c r="B28" s="193"/>
      <c r="C28" s="193"/>
      <c r="D28" s="193"/>
      <c r="E28" s="191"/>
      <c r="F28" s="193"/>
      <c r="G28" s="190"/>
    </row>
    <row r="29" spans="1:7" ht="30" customHeight="1" x14ac:dyDescent="0.2">
      <c r="A29" s="200"/>
      <c r="B29" s="193"/>
      <c r="C29" s="193"/>
      <c r="D29" s="193"/>
      <c r="E29" s="191"/>
      <c r="F29" s="193"/>
      <c r="G29" s="190"/>
    </row>
    <row r="30" spans="1:7" ht="30" customHeight="1" x14ac:dyDescent="0.2">
      <c r="A30" s="200"/>
      <c r="B30" s="193"/>
      <c r="C30" s="193"/>
      <c r="D30" s="193"/>
      <c r="E30" s="191"/>
      <c r="F30" s="193"/>
      <c r="G30" s="190"/>
    </row>
    <row r="31" spans="1:7" ht="30" customHeight="1" x14ac:dyDescent="0.2">
      <c r="A31" s="200"/>
      <c r="B31" s="193"/>
      <c r="C31" s="193"/>
      <c r="D31" s="193"/>
      <c r="E31" s="191"/>
      <c r="F31" s="193"/>
      <c r="G31" s="190"/>
    </row>
    <row r="32" spans="1:7" ht="30" customHeight="1" x14ac:dyDescent="0.2">
      <c r="A32" s="200"/>
      <c r="B32" s="193"/>
      <c r="C32" s="193"/>
      <c r="D32" s="193"/>
      <c r="E32" s="191"/>
      <c r="F32" s="193"/>
      <c r="G32" s="190"/>
    </row>
    <row r="33" spans="1:7" ht="30" customHeight="1" x14ac:dyDescent="0.2">
      <c r="A33" s="200"/>
      <c r="B33" s="193"/>
      <c r="C33" s="193"/>
      <c r="D33" s="193"/>
      <c r="E33" s="191"/>
      <c r="F33" s="193"/>
      <c r="G33" s="190"/>
    </row>
    <row r="34" spans="1:7" ht="30" customHeight="1" x14ac:dyDescent="0.2">
      <c r="A34" s="200"/>
      <c r="B34" s="193"/>
      <c r="C34" s="193"/>
      <c r="D34" s="193"/>
      <c r="E34" s="191"/>
      <c r="F34" s="193"/>
      <c r="G34" s="190"/>
    </row>
    <row r="35" spans="1:7" ht="30" customHeight="1" x14ac:dyDescent="0.2">
      <c r="A35" s="200"/>
      <c r="B35" s="193"/>
      <c r="C35" s="193"/>
      <c r="D35" s="193"/>
      <c r="E35" s="191"/>
      <c r="F35" s="193"/>
      <c r="G35" s="190"/>
    </row>
    <row r="36" spans="1:7" ht="30" customHeight="1" x14ac:dyDescent="0.2">
      <c r="A36" s="200"/>
      <c r="B36" s="193"/>
      <c r="C36" s="193"/>
      <c r="D36" s="193"/>
      <c r="E36" s="191"/>
      <c r="F36" s="193"/>
      <c r="G36" s="190"/>
    </row>
    <row r="37" spans="1:7" ht="30" customHeight="1" x14ac:dyDescent="0.2">
      <c r="A37" s="200"/>
      <c r="B37" s="193"/>
      <c r="C37" s="193"/>
      <c r="D37" s="193"/>
      <c r="E37" s="191"/>
      <c r="F37" s="193"/>
      <c r="G37" s="190"/>
    </row>
    <row r="38" spans="1:7" ht="30" customHeight="1" x14ac:dyDescent="0.2">
      <c r="A38" s="200"/>
      <c r="B38" s="193"/>
      <c r="C38" s="193"/>
      <c r="D38" s="193"/>
      <c r="E38" s="191"/>
      <c r="F38" s="193"/>
      <c r="G38" s="190"/>
    </row>
    <row r="39" spans="1:7" ht="30" customHeight="1" x14ac:dyDescent="0.2">
      <c r="A39" s="200"/>
      <c r="B39" s="193"/>
      <c r="C39" s="193"/>
      <c r="D39" s="193"/>
      <c r="E39" s="191"/>
      <c r="F39" s="193"/>
      <c r="G39" s="190"/>
    </row>
    <row r="40" spans="1:7" ht="30" customHeight="1" x14ac:dyDescent="0.2">
      <c r="A40" s="200"/>
      <c r="B40" s="193"/>
      <c r="C40" s="193"/>
      <c r="D40" s="193"/>
      <c r="E40" s="191"/>
      <c r="F40" s="193"/>
      <c r="G40" s="190"/>
    </row>
    <row r="41" spans="1:7" ht="30" customHeight="1" x14ac:dyDescent="0.2">
      <c r="A41" s="200"/>
      <c r="B41" s="193"/>
      <c r="C41" s="193"/>
      <c r="D41" s="193"/>
      <c r="E41" s="191"/>
      <c r="F41" s="193"/>
      <c r="G41" s="190"/>
    </row>
    <row r="42" spans="1:7" ht="30" customHeight="1" x14ac:dyDescent="0.2">
      <c r="A42" s="200"/>
      <c r="B42" s="193"/>
      <c r="C42" s="193"/>
      <c r="D42" s="193"/>
      <c r="E42" s="191"/>
      <c r="F42" s="193"/>
      <c r="G42" s="190"/>
    </row>
    <row r="43" spans="1:7" ht="30" customHeight="1" x14ac:dyDescent="0.2">
      <c r="A43" s="200"/>
      <c r="B43" s="193"/>
      <c r="C43" s="193"/>
      <c r="D43" s="193"/>
      <c r="E43" s="191"/>
      <c r="F43" s="193"/>
      <c r="G43" s="190"/>
    </row>
    <row r="44" spans="1:7" ht="5.0999999999999996" customHeight="1" x14ac:dyDescent="0.2">
      <c r="A44" s="200"/>
      <c r="B44" s="193"/>
      <c r="C44" s="193"/>
      <c r="D44" s="193"/>
      <c r="E44" s="191"/>
      <c r="F44" s="193"/>
      <c r="G44" s="194"/>
    </row>
    <row r="45" spans="1:7" ht="90" customHeight="1" x14ac:dyDescent="0.2">
      <c r="A45" s="152"/>
      <c r="B45" s="153"/>
      <c r="C45" s="25"/>
      <c r="D45" s="24"/>
      <c r="E45" s="25"/>
      <c r="F45" s="24"/>
      <c r="G45" s="25"/>
    </row>
    <row r="46" spans="1:7" ht="15" customHeight="1" x14ac:dyDescent="0.2">
      <c r="A46" s="553" t="str">
        <f>'DATOS BÁSICOS DE LA OBRA'!D21</f>
        <v>ING. MAURICIO BEDOYA</v>
      </c>
      <c r="B46" s="554"/>
      <c r="C46" s="555"/>
      <c r="D46" s="554" t="str">
        <f>'DATOS BÁSICOS DE LA OBRA'!D22</f>
        <v>ING. HERLAN RENÉ RAMOS ESTRADA</v>
      </c>
      <c r="E46" s="555"/>
      <c r="F46" s="553" t="str">
        <f>'DATOS BÁSICOS DE LA OBRA'!D23</f>
        <v>ING. FRANZ REYNALDO SALAZAR MARTINEZ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8"/>
      <c r="D47" s="557" t="str">
        <f>'DATOS BÁSICOS DE LA OBRA'!E22</f>
        <v>SUPERVISOR DE OBRA</v>
      </c>
      <c r="E47" s="558"/>
      <c r="F47" s="556" t="str">
        <f>'DATOS BÁSICOS DE LA OBRA'!E23</f>
        <v>FISCAL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5"/>
      <c r="D48" s="544" t="str">
        <f>'DATOS BÁSICOS DE LA OBRA'!C22</f>
        <v>ADMINISTRADORA BOLIVIANA DE CARRETERAS (A.B.C.); REGIONAL DE TARIJA</v>
      </c>
      <c r="E48" s="545"/>
      <c r="F48" s="543" t="str">
        <f>'DATOS BÁSICOS DE LA OBRA'!C23</f>
        <v>ADMINISTRADORA BOLIVIANA DE CARRETERAS (A.B.C.); REGIONAL DE TARIJA</v>
      </c>
      <c r="G48" s="545"/>
    </row>
    <row r="49" spans="1:7" ht="5.0999999999999996" customHeight="1" x14ac:dyDescent="0.2">
      <c r="A49" s="196"/>
      <c r="B49" s="161"/>
      <c r="C49" s="11"/>
      <c r="D49" s="32"/>
      <c r="E49" s="27"/>
      <c r="F49" s="33"/>
      <c r="G49" s="27"/>
    </row>
  </sheetData>
  <mergeCells count="14">
    <mergeCell ref="A46:C46"/>
    <mergeCell ref="A47:C47"/>
    <mergeCell ref="A48:C48"/>
    <mergeCell ref="D46:E46"/>
    <mergeCell ref="F46:G46"/>
    <mergeCell ref="D47:E47"/>
    <mergeCell ref="F47:G47"/>
    <mergeCell ref="F48:G48"/>
    <mergeCell ref="D48:E48"/>
    <mergeCell ref="C1:E2"/>
    <mergeCell ref="A2:B2"/>
    <mergeCell ref="F2:G2"/>
    <mergeCell ref="D3:G3"/>
    <mergeCell ref="A3:B3"/>
  </mergeCells>
  <conditionalFormatting sqref="A12:F44">
    <cfRule type="expression" dxfId="41" priority="16">
      <formula>A12=0</formula>
    </cfRule>
  </conditionalFormatting>
  <conditionalFormatting sqref="C6 E6:F6 C10:F10 C11 E11:F11">
    <cfRule type="expression" dxfId="40" priority="8">
      <formula>C6=0</formula>
    </cfRule>
  </conditionalFormatting>
  <conditionalFormatting sqref="D6">
    <cfRule type="expression" dxfId="39" priority="7">
      <formula>D6=0</formula>
    </cfRule>
  </conditionalFormatting>
  <conditionalFormatting sqref="C7:F7">
    <cfRule type="expression" dxfId="38" priority="6">
      <formula>C7=0</formula>
    </cfRule>
  </conditionalFormatting>
  <conditionalFormatting sqref="C8:F8">
    <cfRule type="expression" dxfId="37" priority="5">
      <formula>C8=0</formula>
    </cfRule>
  </conditionalFormatting>
  <conditionalFormatting sqref="B9:F9">
    <cfRule type="expression" dxfId="36" priority="4">
      <formula>B9=0</formula>
    </cfRule>
  </conditionalFormatting>
  <conditionalFormatting sqref="B11:C11 E11:F11">
    <cfRule type="expression" dxfId="35" priority="3">
      <formula>B11=0</formula>
    </cfRule>
  </conditionalFormatting>
  <conditionalFormatting sqref="D11">
    <cfRule type="expression" dxfId="34" priority="2">
      <formula>D11=0</formula>
    </cfRule>
  </conditionalFormatting>
  <conditionalFormatting sqref="D11">
    <cfRule type="expression" dxfId="33" priority="1">
      <formula>D11=0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80" zoomScaleNormal="80" workbookViewId="0">
      <pane ySplit="5" topLeftCell="A6" activePane="bottomLeft" state="frozen"/>
      <selection activeCell="J105" sqref="J105"/>
      <selection pane="bottomLeft" activeCell="B10" sqref="B10:H10"/>
    </sheetView>
  </sheetViews>
  <sheetFormatPr baseColWidth="10" defaultColWidth="11.5" defaultRowHeight="15" customHeight="1" x14ac:dyDescent="0.2"/>
  <cols>
    <col min="1" max="1" width="5.83203125" style="5" customWidth="1"/>
    <col min="2" max="2" width="25.83203125" style="5" customWidth="1"/>
    <col min="3" max="5" width="30.83203125" style="5" customWidth="1"/>
    <col min="6" max="6" width="10.83203125" style="5" customWidth="1"/>
    <col min="7" max="8" width="15.83203125" style="5" customWidth="1"/>
    <col min="9" max="9" width="20.83203125" style="5" customWidth="1"/>
    <col min="10" max="10" width="11.5" style="5"/>
    <col min="11" max="11" width="15.83203125" style="5" bestFit="1" customWidth="1"/>
    <col min="12" max="16384" width="11.5" style="5"/>
  </cols>
  <sheetData>
    <row r="1" spans="1:11" ht="90" customHeight="1" x14ac:dyDescent="0.2">
      <c r="A1" s="26"/>
      <c r="B1" s="24"/>
      <c r="C1" s="198"/>
      <c r="D1" s="831" t="s">
        <v>410</v>
      </c>
      <c r="E1" s="833"/>
      <c r="F1" s="251"/>
      <c r="G1" s="252"/>
      <c r="H1" s="252"/>
      <c r="I1" s="253"/>
    </row>
    <row r="2" spans="1:11" ht="30" customHeight="1" x14ac:dyDescent="0.2">
      <c r="A2" s="745" t="str">
        <f>'DATOS BÁSICOS DE LA OBRA'!C7</f>
        <v>ADMINISTRADORA BOLIVIANA DE CARRETERAS (A.B.C.)</v>
      </c>
      <c r="B2" s="746"/>
      <c r="C2" s="746"/>
      <c r="D2" s="834"/>
      <c r="E2" s="836"/>
      <c r="F2" s="715" t="str">
        <f>'DATOS BÁSICOS DE LA OBRA'!C21</f>
        <v>EMPRESA ESTRATEGICA BOLIVIANA DE CONSTRUCCION Y CONSERVACION DE INFRAESTRUCTURA CIVIL</v>
      </c>
      <c r="G2" s="716"/>
      <c r="H2" s="716"/>
      <c r="I2" s="717"/>
    </row>
    <row r="3" spans="1:11" ht="30" customHeight="1" x14ac:dyDescent="0.2">
      <c r="A3" s="749">
        <f>'DATOS BÁSICOS DE LA OBRA'!B1</f>
        <v>3</v>
      </c>
      <c r="B3" s="781"/>
      <c r="C3" s="750"/>
      <c r="D3" s="244" t="str">
        <f>'DATOS BÁSICOS DE LA OBRA'!A3</f>
        <v>PROYECTO</v>
      </c>
      <c r="E3" s="880" t="str">
        <f>'DATOS BÁSICOS DE LA OBRA'!B3</f>
        <v>CONSTRUCCION Y REHABILITACION TRAMO CARRETERO VILLA MONTES - LA VERTIENTE - PALO MARCADO</v>
      </c>
      <c r="F3" s="880"/>
      <c r="G3" s="880"/>
      <c r="H3" s="880"/>
      <c r="I3" s="881"/>
    </row>
    <row r="4" spans="1:11" ht="30" customHeight="1" x14ac:dyDescent="0.2">
      <c r="A4" s="876" t="s">
        <v>0</v>
      </c>
      <c r="B4" s="876" t="s">
        <v>89</v>
      </c>
      <c r="C4" s="878" t="s">
        <v>9</v>
      </c>
      <c r="D4" s="882" t="str">
        <f>'[4]DATOS BÁSICOS DE LA OBRA'!A5</f>
        <v>MONTO DEL CONTRATO ADMINISTRATIVO DE OBRA (C.A.O.)</v>
      </c>
      <c r="E4" s="878" t="s">
        <v>90</v>
      </c>
      <c r="F4" s="878" t="s">
        <v>10</v>
      </c>
      <c r="G4" s="888" t="s">
        <v>11</v>
      </c>
      <c r="H4" s="889"/>
      <c r="I4" s="886" t="s">
        <v>91</v>
      </c>
    </row>
    <row r="5" spans="1:11" ht="30" customHeight="1" x14ac:dyDescent="0.2">
      <c r="A5" s="877"/>
      <c r="B5" s="877"/>
      <c r="C5" s="879"/>
      <c r="D5" s="879"/>
      <c r="E5" s="879"/>
      <c r="F5" s="879"/>
      <c r="G5" s="501" t="s">
        <v>12</v>
      </c>
      <c r="H5" s="501" t="s">
        <v>13</v>
      </c>
      <c r="I5" s="887"/>
    </row>
    <row r="6" spans="1:11" ht="30" customHeight="1" x14ac:dyDescent="0.2">
      <c r="A6" s="883" t="s">
        <v>479</v>
      </c>
      <c r="B6" s="884"/>
      <c r="C6" s="884"/>
      <c r="D6" s="884"/>
      <c r="E6" s="884"/>
      <c r="F6" s="884"/>
      <c r="G6" s="884"/>
      <c r="H6" s="884"/>
      <c r="I6" s="885"/>
    </row>
    <row r="7" spans="1:11" ht="5.0999999999999996" customHeight="1" x14ac:dyDescent="0.2">
      <c r="A7" s="502"/>
      <c r="B7" s="495"/>
      <c r="C7" s="495"/>
      <c r="D7" s="503"/>
      <c r="E7" s="503"/>
      <c r="F7" s="259"/>
      <c r="G7" s="499"/>
      <c r="H7" s="499"/>
      <c r="I7" s="500"/>
    </row>
    <row r="8" spans="1:11" ht="30" customHeight="1" x14ac:dyDescent="0.2">
      <c r="A8" s="199">
        <v>1</v>
      </c>
      <c r="B8" s="495" t="s">
        <v>436</v>
      </c>
      <c r="C8" s="495" t="s">
        <v>477</v>
      </c>
      <c r="D8" s="496">
        <v>108397839.64</v>
      </c>
      <c r="E8" s="497">
        <f>ROUND(D8*0.2,2)</f>
        <v>21679567.93</v>
      </c>
      <c r="F8" s="498">
        <f>ROUND(E8/D8,4)</f>
        <v>0.2</v>
      </c>
      <c r="G8" s="499">
        <v>44034</v>
      </c>
      <c r="H8" s="499">
        <v>44124</v>
      </c>
      <c r="I8" s="500"/>
      <c r="K8" s="400"/>
    </row>
    <row r="9" spans="1:11" ht="30" customHeight="1" x14ac:dyDescent="0.2">
      <c r="A9" s="270">
        <f>ROUND(A8+1,0)</f>
        <v>2</v>
      </c>
      <c r="B9" s="495" t="s">
        <v>478</v>
      </c>
      <c r="C9" s="495" t="s">
        <v>477</v>
      </c>
      <c r="D9" s="496">
        <v>108397839.64</v>
      </c>
      <c r="E9" s="497">
        <f>ROUND(D9*0.2,2)</f>
        <v>21679567.93</v>
      </c>
      <c r="F9" s="498">
        <f>ROUND(E9/D9,4)</f>
        <v>0.2</v>
      </c>
      <c r="G9" s="499">
        <v>44125</v>
      </c>
      <c r="H9" s="499">
        <v>44215</v>
      </c>
      <c r="I9" s="500"/>
    </row>
    <row r="10" spans="1:11" ht="30" customHeight="1" x14ac:dyDescent="0.2">
      <c r="A10" s="270">
        <f t="shared" ref="A10" si="0">ROUND(A9+1,0)</f>
        <v>3</v>
      </c>
      <c r="B10" s="495" t="s">
        <v>502</v>
      </c>
      <c r="C10" s="495" t="s">
        <v>477</v>
      </c>
      <c r="D10" s="496">
        <v>108397839.64</v>
      </c>
      <c r="E10" s="497">
        <f>ROUND(D10*0.2,2)</f>
        <v>21679567.93</v>
      </c>
      <c r="F10" s="498">
        <f>ROUND(E10/D10,4)</f>
        <v>0.2</v>
      </c>
      <c r="G10" s="499">
        <v>44216</v>
      </c>
      <c r="H10" s="499">
        <v>44295</v>
      </c>
      <c r="I10" s="500"/>
    </row>
    <row r="11" spans="1:11" ht="30" customHeight="1" x14ac:dyDescent="0.2">
      <c r="A11" s="270">
        <f t="shared" ref="A11:A44" si="1">ROUND(A10+1,0)</f>
        <v>4</v>
      </c>
      <c r="B11" s="258"/>
      <c r="C11" s="254"/>
      <c r="D11" s="261"/>
      <c r="E11" s="261"/>
      <c r="F11" s="255"/>
      <c r="G11" s="256"/>
      <c r="H11" s="256"/>
      <c r="I11" s="35"/>
    </row>
    <row r="12" spans="1:11" ht="30" customHeight="1" x14ac:dyDescent="0.2">
      <c r="A12" s="270">
        <f t="shared" si="1"/>
        <v>5</v>
      </c>
      <c r="B12" s="258"/>
      <c r="C12" s="254"/>
      <c r="D12" s="261"/>
      <c r="E12" s="261"/>
      <c r="F12" s="255"/>
      <c r="G12" s="256"/>
      <c r="H12" s="256"/>
      <c r="I12" s="35"/>
    </row>
    <row r="13" spans="1:11" ht="30" customHeight="1" x14ac:dyDescent="0.2">
      <c r="A13" s="270">
        <f t="shared" si="1"/>
        <v>6</v>
      </c>
      <c r="B13" s="258"/>
      <c r="C13" s="254"/>
      <c r="D13" s="261"/>
      <c r="E13" s="261"/>
      <c r="F13" s="255"/>
      <c r="G13" s="256"/>
      <c r="H13" s="256"/>
      <c r="I13" s="35"/>
    </row>
    <row r="14" spans="1:11" ht="30" customHeight="1" x14ac:dyDescent="0.2">
      <c r="A14" s="270">
        <f t="shared" si="1"/>
        <v>7</v>
      </c>
      <c r="B14" s="258"/>
      <c r="C14" s="254"/>
      <c r="D14" s="261"/>
      <c r="E14" s="261"/>
      <c r="F14" s="255"/>
      <c r="G14" s="256"/>
      <c r="H14" s="256"/>
      <c r="I14" s="35"/>
    </row>
    <row r="15" spans="1:11" ht="30" customHeight="1" x14ac:dyDescent="0.2">
      <c r="A15" s="270">
        <f t="shared" si="1"/>
        <v>8</v>
      </c>
      <c r="B15" s="258"/>
      <c r="C15" s="254"/>
      <c r="D15" s="261"/>
      <c r="E15" s="261"/>
      <c r="F15" s="255"/>
      <c r="G15" s="256"/>
      <c r="H15" s="256"/>
      <c r="I15" s="35"/>
    </row>
    <row r="16" spans="1:11" ht="30" customHeight="1" x14ac:dyDescent="0.2">
      <c r="A16" s="270">
        <f t="shared" si="1"/>
        <v>9</v>
      </c>
      <c r="B16" s="258"/>
      <c r="C16" s="254"/>
      <c r="D16" s="261"/>
      <c r="E16" s="261"/>
      <c r="F16" s="255"/>
      <c r="G16" s="256"/>
      <c r="H16" s="256"/>
      <c r="I16" s="35"/>
    </row>
    <row r="17" spans="1:9" ht="30" customHeight="1" x14ac:dyDescent="0.2">
      <c r="A17" s="270">
        <f t="shared" si="1"/>
        <v>10</v>
      </c>
      <c r="B17" s="258"/>
      <c r="C17" s="254"/>
      <c r="D17" s="261"/>
      <c r="E17" s="261"/>
      <c r="F17" s="255"/>
      <c r="G17" s="256"/>
      <c r="H17" s="256"/>
      <c r="I17" s="35"/>
    </row>
    <row r="18" spans="1:9" ht="30" customHeight="1" x14ac:dyDescent="0.2">
      <c r="A18" s="270">
        <f t="shared" si="1"/>
        <v>11</v>
      </c>
      <c r="B18" s="258"/>
      <c r="C18" s="254"/>
      <c r="D18" s="261"/>
      <c r="E18" s="261"/>
      <c r="F18" s="255"/>
      <c r="G18" s="256"/>
      <c r="H18" s="256"/>
      <c r="I18" s="35"/>
    </row>
    <row r="19" spans="1:9" ht="30" customHeight="1" x14ac:dyDescent="0.2">
      <c r="A19" s="270">
        <f t="shared" si="1"/>
        <v>12</v>
      </c>
      <c r="B19" s="258"/>
      <c r="C19" s="254"/>
      <c r="D19" s="261"/>
      <c r="E19" s="261"/>
      <c r="F19" s="255"/>
      <c r="G19" s="256"/>
      <c r="H19" s="256"/>
      <c r="I19" s="35"/>
    </row>
    <row r="20" spans="1:9" ht="30" customHeight="1" x14ac:dyDescent="0.2">
      <c r="A20" s="270">
        <f t="shared" si="1"/>
        <v>13</v>
      </c>
      <c r="B20" s="258"/>
      <c r="C20" s="254"/>
      <c r="D20" s="261"/>
      <c r="E20" s="261"/>
      <c r="F20" s="255"/>
      <c r="G20" s="256"/>
      <c r="H20" s="256"/>
      <c r="I20" s="35"/>
    </row>
    <row r="21" spans="1:9" ht="30" customHeight="1" x14ac:dyDescent="0.2">
      <c r="A21" s="270">
        <f t="shared" si="1"/>
        <v>14</v>
      </c>
      <c r="B21" s="258"/>
      <c r="C21" s="254"/>
      <c r="D21" s="261"/>
      <c r="E21" s="261"/>
      <c r="F21" s="255"/>
      <c r="G21" s="256"/>
      <c r="H21" s="256"/>
      <c r="I21" s="35"/>
    </row>
    <row r="22" spans="1:9" ht="30" customHeight="1" x14ac:dyDescent="0.2">
      <c r="A22" s="270">
        <f t="shared" si="1"/>
        <v>15</v>
      </c>
      <c r="B22" s="258"/>
      <c r="C22" s="254"/>
      <c r="D22" s="261"/>
      <c r="E22" s="261"/>
      <c r="F22" s="255"/>
      <c r="G22" s="256"/>
      <c r="H22" s="256"/>
      <c r="I22" s="35"/>
    </row>
    <row r="23" spans="1:9" ht="30" customHeight="1" x14ac:dyDescent="0.2">
      <c r="A23" s="270">
        <f t="shared" si="1"/>
        <v>16</v>
      </c>
      <c r="B23" s="258"/>
      <c r="C23" s="254"/>
      <c r="D23" s="261"/>
      <c r="E23" s="261"/>
      <c r="F23" s="255"/>
      <c r="G23" s="256"/>
      <c r="H23" s="256"/>
      <c r="I23" s="35"/>
    </row>
    <row r="24" spans="1:9" ht="30" customHeight="1" x14ac:dyDescent="0.2">
      <c r="A24" s="270">
        <f t="shared" si="1"/>
        <v>17</v>
      </c>
      <c r="B24" s="258"/>
      <c r="C24" s="254"/>
      <c r="D24" s="261"/>
      <c r="E24" s="261"/>
      <c r="F24" s="255"/>
      <c r="G24" s="256"/>
      <c r="H24" s="256"/>
      <c r="I24" s="35"/>
    </row>
    <row r="25" spans="1:9" ht="30" customHeight="1" x14ac:dyDescent="0.2">
      <c r="A25" s="270">
        <f t="shared" si="1"/>
        <v>18</v>
      </c>
      <c r="B25" s="258"/>
      <c r="C25" s="254"/>
      <c r="D25" s="261"/>
      <c r="E25" s="261"/>
      <c r="F25" s="255"/>
      <c r="G25" s="256"/>
      <c r="H25" s="256"/>
      <c r="I25" s="35"/>
    </row>
    <row r="26" spans="1:9" ht="30" customHeight="1" x14ac:dyDescent="0.2">
      <c r="A26" s="270">
        <f t="shared" si="1"/>
        <v>19</v>
      </c>
      <c r="B26" s="258"/>
      <c r="C26" s="254"/>
      <c r="D26" s="261"/>
      <c r="E26" s="261"/>
      <c r="F26" s="255"/>
      <c r="G26" s="256"/>
      <c r="H26" s="256"/>
      <c r="I26" s="35"/>
    </row>
    <row r="27" spans="1:9" ht="30" customHeight="1" x14ac:dyDescent="0.2">
      <c r="A27" s="270">
        <f t="shared" si="1"/>
        <v>20</v>
      </c>
      <c r="B27" s="258"/>
      <c r="C27" s="254"/>
      <c r="D27" s="261"/>
      <c r="E27" s="261"/>
      <c r="F27" s="255"/>
      <c r="G27" s="256"/>
      <c r="H27" s="256"/>
      <c r="I27" s="35"/>
    </row>
    <row r="28" spans="1:9" ht="30" customHeight="1" x14ac:dyDescent="0.2">
      <c r="A28" s="270">
        <f t="shared" si="1"/>
        <v>21</v>
      </c>
      <c r="B28" s="258"/>
      <c r="C28" s="254"/>
      <c r="D28" s="261"/>
      <c r="E28" s="261"/>
      <c r="F28" s="255"/>
      <c r="G28" s="256"/>
      <c r="H28" s="256"/>
      <c r="I28" s="35"/>
    </row>
    <row r="29" spans="1:9" ht="30" customHeight="1" x14ac:dyDescent="0.2">
      <c r="A29" s="270">
        <f t="shared" si="1"/>
        <v>22</v>
      </c>
      <c r="B29" s="258"/>
      <c r="C29" s="254"/>
      <c r="D29" s="261"/>
      <c r="E29" s="261"/>
      <c r="F29" s="255"/>
      <c r="G29" s="256"/>
      <c r="H29" s="256"/>
      <c r="I29" s="35"/>
    </row>
    <row r="30" spans="1:9" ht="30" customHeight="1" x14ac:dyDescent="0.2">
      <c r="A30" s="270">
        <f t="shared" si="1"/>
        <v>23</v>
      </c>
      <c r="B30" s="258"/>
      <c r="C30" s="254"/>
      <c r="D30" s="261"/>
      <c r="E30" s="261"/>
      <c r="F30" s="255"/>
      <c r="G30" s="256"/>
      <c r="H30" s="256"/>
      <c r="I30" s="35"/>
    </row>
    <row r="31" spans="1:9" ht="30" customHeight="1" x14ac:dyDescent="0.2">
      <c r="A31" s="270">
        <f t="shared" si="1"/>
        <v>24</v>
      </c>
      <c r="B31" s="258"/>
      <c r="C31" s="254"/>
      <c r="D31" s="261"/>
      <c r="E31" s="261"/>
      <c r="F31" s="255"/>
      <c r="G31" s="256"/>
      <c r="H31" s="256"/>
      <c r="I31" s="35"/>
    </row>
    <row r="32" spans="1:9" ht="30" customHeight="1" x14ac:dyDescent="0.2">
      <c r="A32" s="270">
        <f t="shared" si="1"/>
        <v>25</v>
      </c>
      <c r="B32" s="258"/>
      <c r="C32" s="254"/>
      <c r="D32" s="261"/>
      <c r="E32" s="261"/>
      <c r="F32" s="255"/>
      <c r="G32" s="256"/>
      <c r="H32" s="256"/>
      <c r="I32" s="35"/>
    </row>
    <row r="33" spans="1:9" ht="30" customHeight="1" x14ac:dyDescent="0.2">
      <c r="A33" s="270">
        <f t="shared" si="1"/>
        <v>26</v>
      </c>
      <c r="B33" s="258"/>
      <c r="C33" s="254"/>
      <c r="D33" s="261"/>
      <c r="E33" s="261"/>
      <c r="F33" s="255"/>
      <c r="G33" s="256"/>
      <c r="H33" s="256"/>
      <c r="I33" s="35"/>
    </row>
    <row r="34" spans="1:9" ht="30" customHeight="1" x14ac:dyDescent="0.2">
      <c r="A34" s="270">
        <f t="shared" si="1"/>
        <v>27</v>
      </c>
      <c r="B34" s="258"/>
      <c r="C34" s="254"/>
      <c r="D34" s="261"/>
      <c r="E34" s="261"/>
      <c r="F34" s="255"/>
      <c r="G34" s="256"/>
      <c r="H34" s="256"/>
      <c r="I34" s="35"/>
    </row>
    <row r="35" spans="1:9" ht="30" customHeight="1" x14ac:dyDescent="0.2">
      <c r="A35" s="270">
        <f t="shared" si="1"/>
        <v>28</v>
      </c>
      <c r="B35" s="258"/>
      <c r="C35" s="254"/>
      <c r="D35" s="261"/>
      <c r="E35" s="261"/>
      <c r="F35" s="255"/>
      <c r="G35" s="256"/>
      <c r="H35" s="256"/>
      <c r="I35" s="35"/>
    </row>
    <row r="36" spans="1:9" ht="30" customHeight="1" x14ac:dyDescent="0.2">
      <c r="A36" s="270">
        <f t="shared" si="1"/>
        <v>29</v>
      </c>
      <c r="B36" s="258"/>
      <c r="C36" s="254"/>
      <c r="D36" s="261"/>
      <c r="E36" s="261"/>
      <c r="F36" s="255"/>
      <c r="G36" s="256"/>
      <c r="H36" s="256"/>
      <c r="I36" s="35"/>
    </row>
    <row r="37" spans="1:9" ht="30" customHeight="1" x14ac:dyDescent="0.2">
      <c r="A37" s="270">
        <f t="shared" si="1"/>
        <v>30</v>
      </c>
      <c r="B37" s="258"/>
      <c r="C37" s="254"/>
      <c r="D37" s="261"/>
      <c r="E37" s="261"/>
      <c r="F37" s="255"/>
      <c r="G37" s="256"/>
      <c r="H37" s="256"/>
      <c r="I37" s="35"/>
    </row>
    <row r="38" spans="1:9" ht="30" customHeight="1" x14ac:dyDescent="0.2">
      <c r="A38" s="270">
        <f t="shared" si="1"/>
        <v>31</v>
      </c>
      <c r="B38" s="258"/>
      <c r="C38" s="254"/>
      <c r="D38" s="261"/>
      <c r="E38" s="261"/>
      <c r="F38" s="255"/>
      <c r="G38" s="256"/>
      <c r="H38" s="256"/>
      <c r="I38" s="35"/>
    </row>
    <row r="39" spans="1:9" ht="30" customHeight="1" x14ac:dyDescent="0.2">
      <c r="A39" s="270">
        <f t="shared" si="1"/>
        <v>32</v>
      </c>
      <c r="B39" s="258"/>
      <c r="C39" s="254"/>
      <c r="D39" s="261"/>
      <c r="E39" s="261"/>
      <c r="F39" s="255"/>
      <c r="G39" s="256"/>
      <c r="H39" s="256"/>
      <c r="I39" s="35"/>
    </row>
    <row r="40" spans="1:9" ht="30" customHeight="1" x14ac:dyDescent="0.2">
      <c r="A40" s="270">
        <f t="shared" si="1"/>
        <v>33</v>
      </c>
      <c r="B40" s="258"/>
      <c r="C40" s="254"/>
      <c r="D40" s="261"/>
      <c r="E40" s="261"/>
      <c r="F40" s="255"/>
      <c r="G40" s="256"/>
      <c r="H40" s="256"/>
      <c r="I40" s="35"/>
    </row>
    <row r="41" spans="1:9" ht="30" customHeight="1" x14ac:dyDescent="0.2">
      <c r="A41" s="270">
        <f t="shared" si="1"/>
        <v>34</v>
      </c>
      <c r="B41" s="258"/>
      <c r="C41" s="254"/>
      <c r="D41" s="261"/>
      <c r="E41" s="261"/>
      <c r="F41" s="255"/>
      <c r="G41" s="256"/>
      <c r="H41" s="256"/>
      <c r="I41" s="35"/>
    </row>
    <row r="42" spans="1:9" ht="30" customHeight="1" x14ac:dyDescent="0.2">
      <c r="A42" s="270">
        <f t="shared" si="1"/>
        <v>35</v>
      </c>
      <c r="B42" s="258"/>
      <c r="C42" s="254"/>
      <c r="D42" s="261"/>
      <c r="E42" s="261"/>
      <c r="F42" s="255"/>
      <c r="G42" s="256"/>
      <c r="H42" s="256"/>
      <c r="I42" s="35"/>
    </row>
    <row r="43" spans="1:9" ht="30" customHeight="1" x14ac:dyDescent="0.2">
      <c r="A43" s="270">
        <f t="shared" si="1"/>
        <v>36</v>
      </c>
      <c r="B43" s="258"/>
      <c r="C43" s="254"/>
      <c r="D43" s="261"/>
      <c r="E43" s="261"/>
      <c r="F43" s="255"/>
      <c r="G43" s="256"/>
      <c r="H43" s="256"/>
      <c r="I43" s="35"/>
    </row>
    <row r="44" spans="1:9" ht="30" customHeight="1" x14ac:dyDescent="0.2">
      <c r="A44" s="270">
        <f t="shared" si="1"/>
        <v>37</v>
      </c>
      <c r="B44" s="258"/>
      <c r="C44" s="254"/>
      <c r="D44" s="261"/>
      <c r="E44" s="261"/>
      <c r="F44" s="255"/>
      <c r="G44" s="256"/>
      <c r="H44" s="256"/>
      <c r="I44" s="35"/>
    </row>
    <row r="45" spans="1:9" ht="5.0999999999999996" customHeight="1" x14ac:dyDescent="0.2">
      <c r="A45" s="257"/>
      <c r="B45" s="258"/>
      <c r="C45" s="254"/>
      <c r="D45" s="261"/>
      <c r="E45" s="261"/>
      <c r="F45" s="255"/>
      <c r="G45" s="256"/>
      <c r="H45" s="256"/>
      <c r="I45" s="35"/>
    </row>
    <row r="46" spans="1:9" ht="90" customHeight="1" x14ac:dyDescent="0.2">
      <c r="A46" s="152"/>
      <c r="B46" s="153"/>
      <c r="C46" s="154"/>
      <c r="D46" s="152"/>
      <c r="E46" s="154"/>
      <c r="F46" s="152"/>
      <c r="G46" s="24"/>
      <c r="H46" s="24"/>
      <c r="I46" s="25"/>
    </row>
    <row r="47" spans="1:9" ht="15" customHeight="1" x14ac:dyDescent="0.2">
      <c r="A47" s="553" t="str">
        <f>'DATOS BÁSICOS DE LA OBRA'!D21</f>
        <v>ING. MAURICIO BEDOYA</v>
      </c>
      <c r="B47" s="554"/>
      <c r="C47" s="555"/>
      <c r="D47" s="553" t="str">
        <f>'DATOS BÁSICOS DE LA OBRA'!D22</f>
        <v>ING. HERLAN RENÉ RAMOS ESTRADA</v>
      </c>
      <c r="E47" s="555"/>
      <c r="F47" s="553" t="str">
        <f>'DATOS BÁSICOS DE LA OBRA'!D23</f>
        <v>ING. FRANZ REYNALDO SALAZAR MARTINEZ</v>
      </c>
      <c r="G47" s="554"/>
      <c r="H47" s="554"/>
      <c r="I47" s="555"/>
    </row>
    <row r="48" spans="1:9" ht="15" customHeight="1" x14ac:dyDescent="0.2">
      <c r="A48" s="556" t="str">
        <f>'DATOS BÁSICOS DE LA OBRA'!E21</f>
        <v>SUPERINTENDENTE DE OBRA</v>
      </c>
      <c r="B48" s="557"/>
      <c r="C48" s="558"/>
      <c r="D48" s="556" t="str">
        <f>'DATOS BÁSICOS DE LA OBRA'!E22</f>
        <v>SUPERVISOR DE OBRA</v>
      </c>
      <c r="E48" s="558"/>
      <c r="F48" s="556" t="str">
        <f>'DATOS BÁSICOS DE LA OBRA'!E23</f>
        <v>FISCAL DE OBRA</v>
      </c>
      <c r="G48" s="557"/>
      <c r="H48" s="557"/>
      <c r="I48" s="558"/>
    </row>
    <row r="49" spans="1:9" ht="30" customHeight="1" x14ac:dyDescent="0.2">
      <c r="A49" s="543" t="str">
        <f>'DATOS BÁSICOS DE LA OBRA'!C21</f>
        <v>EMPRESA ESTRATEGICA BOLIVIANA DE CONSTRUCCION Y CONSERVACION DE INFRAESTRUCTURA CIVIL</v>
      </c>
      <c r="B49" s="544"/>
      <c r="C49" s="545"/>
      <c r="D49" s="543" t="str">
        <f>'DATOS BÁSICOS DE LA OBRA'!C22</f>
        <v>ADMINISTRADORA BOLIVIANA DE CARRETERAS (A.B.C.); REGIONAL DE TARIJA</v>
      </c>
      <c r="E49" s="545"/>
      <c r="F49" s="543" t="str">
        <f>'DATOS BÁSICOS DE LA OBRA'!C23</f>
        <v>ADMINISTRADORA BOLIVIANA DE CARRETERAS (A.B.C.); REGIONAL DE TARIJA</v>
      </c>
      <c r="G49" s="544"/>
      <c r="H49" s="544"/>
      <c r="I49" s="545"/>
    </row>
    <row r="50" spans="1:9" ht="5.0999999999999996" customHeight="1" x14ac:dyDescent="0.2">
      <c r="A50" s="196"/>
      <c r="B50" s="161"/>
      <c r="C50" s="215"/>
      <c r="D50" s="196"/>
      <c r="E50" s="27"/>
      <c r="F50" s="33"/>
      <c r="G50" s="161"/>
      <c r="H50" s="247"/>
      <c r="I50" s="260"/>
    </row>
  </sheetData>
  <mergeCells count="23">
    <mergeCell ref="D4:D5"/>
    <mergeCell ref="A6:I6"/>
    <mergeCell ref="E4:E5"/>
    <mergeCell ref="F4:F5"/>
    <mergeCell ref="I4:I5"/>
    <mergeCell ref="G4:H4"/>
    <mergeCell ref="F47:I47"/>
    <mergeCell ref="F48:I48"/>
    <mergeCell ref="F49:I49"/>
    <mergeCell ref="D47:E47"/>
    <mergeCell ref="D48:E48"/>
    <mergeCell ref="D49:E49"/>
    <mergeCell ref="A2:C2"/>
    <mergeCell ref="F2:I2"/>
    <mergeCell ref="D1:E2"/>
    <mergeCell ref="E3:I3"/>
    <mergeCell ref="A3:C3"/>
    <mergeCell ref="A48:C48"/>
    <mergeCell ref="A49:C49"/>
    <mergeCell ref="A4:A5"/>
    <mergeCell ref="B4:B5"/>
    <mergeCell ref="C4:C5"/>
    <mergeCell ref="A47:C47"/>
  </mergeCells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A42" sqref="A42"/>
      <selection pane="bottomLeft" activeCell="A42" sqref="A42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96" t="s">
        <v>14</v>
      </c>
      <c r="E1" s="897"/>
      <c r="F1" s="898"/>
      <c r="G1" s="292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73"/>
      <c r="D2" s="899"/>
      <c r="E2" s="900"/>
      <c r="F2" s="901"/>
      <c r="G2" s="229" t="str">
        <f>'DATOS BÁSICOS DE LA OBRA'!C21</f>
        <v>EMPRESA ESTRATEGICA BOLIVIANA DE CONSTRUCCION Y CONSERVACION DE INFRAESTRUCTURA CIVIL</v>
      </c>
    </row>
    <row r="3" spans="1:7" ht="30" customHeight="1" x14ac:dyDescent="0.2">
      <c r="A3" s="902">
        <f>'DATOS BÁSICOS DE LA OBRA'!B1</f>
        <v>3</v>
      </c>
      <c r="B3" s="903"/>
      <c r="C3" s="903"/>
      <c r="D3" s="307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30" customHeight="1" x14ac:dyDescent="0.2">
      <c r="A4" s="368"/>
      <c r="B4" s="360"/>
      <c r="C4" s="360"/>
      <c r="D4" s="360"/>
      <c r="E4" s="360"/>
      <c r="F4" s="360"/>
      <c r="G4" s="362"/>
    </row>
    <row r="5" spans="1:7" ht="30" customHeight="1" x14ac:dyDescent="0.2">
      <c r="A5" s="369"/>
      <c r="B5" s="361"/>
      <c r="C5" s="361"/>
      <c r="D5" s="361"/>
      <c r="E5" s="361"/>
      <c r="F5" s="361"/>
      <c r="G5" s="363"/>
    </row>
    <row r="6" spans="1:7" ht="30" customHeight="1" x14ac:dyDescent="0.2">
      <c r="A6" s="890" t="str">
        <f>'DATOS BÁSICOS DE LA OBRA'!A2</f>
        <v>PERIODO DE CERTIFICACION</v>
      </c>
      <c r="B6" s="890"/>
      <c r="C6" s="890"/>
      <c r="D6" s="891" t="s">
        <v>421</v>
      </c>
      <c r="E6" s="892"/>
      <c r="F6" s="893"/>
      <c r="G6" s="894" t="s">
        <v>7</v>
      </c>
    </row>
    <row r="7" spans="1:7" ht="30" customHeight="1" x14ac:dyDescent="0.2">
      <c r="A7" s="293" t="s">
        <v>0</v>
      </c>
      <c r="B7" s="293" t="s">
        <v>15</v>
      </c>
      <c r="C7" s="293" t="s">
        <v>16</v>
      </c>
      <c r="D7" s="294" t="s">
        <v>22</v>
      </c>
      <c r="E7" s="295" t="s">
        <v>1</v>
      </c>
      <c r="F7" s="296" t="s">
        <v>23</v>
      </c>
      <c r="G7" s="895"/>
    </row>
    <row r="8" spans="1:7" ht="5.0999999999999996" customHeight="1" x14ac:dyDescent="0.2">
      <c r="A8" s="297"/>
      <c r="B8" s="298"/>
      <c r="C8" s="299"/>
      <c r="D8" s="193"/>
      <c r="E8" s="193"/>
      <c r="F8" s="193"/>
      <c r="G8" s="300"/>
    </row>
    <row r="9" spans="1:7" ht="30" customHeight="1" x14ac:dyDescent="0.2">
      <c r="A9" s="301"/>
      <c r="B9" s="298"/>
      <c r="C9" s="299"/>
      <c r="D9" s="193">
        <f>F8</f>
        <v>0</v>
      </c>
      <c r="E9" s="193">
        <f>'0. CÓMPUTOS MÉTRICOS'!$H$43</f>
        <v>0</v>
      </c>
      <c r="F9" s="193">
        <f>ROUND(D9+E9,2)</f>
        <v>0</v>
      </c>
      <c r="G9" s="190"/>
    </row>
    <row r="10" spans="1:7" ht="30" customHeight="1" x14ac:dyDescent="0.2">
      <c r="A10" s="301"/>
      <c r="B10" s="298"/>
      <c r="C10" s="299"/>
      <c r="D10" s="193">
        <f t="shared" ref="D10:D40" si="0">F9</f>
        <v>0</v>
      </c>
      <c r="E10" s="193"/>
      <c r="F10" s="193">
        <f t="shared" ref="F10:F40" si="1">ROUND(D10+E10,2)</f>
        <v>0</v>
      </c>
      <c r="G10" s="302"/>
    </row>
    <row r="11" spans="1:7" ht="30" customHeight="1" x14ac:dyDescent="0.2">
      <c r="A11" s="301"/>
      <c r="B11" s="298"/>
      <c r="C11" s="299"/>
      <c r="D11" s="193">
        <f t="shared" si="0"/>
        <v>0</v>
      </c>
      <c r="E11" s="193"/>
      <c r="F11" s="193">
        <f t="shared" si="1"/>
        <v>0</v>
      </c>
      <c r="G11" s="302"/>
    </row>
    <row r="12" spans="1:7" ht="30" customHeight="1" x14ac:dyDescent="0.2">
      <c r="A12" s="301"/>
      <c r="B12" s="298"/>
      <c r="C12" s="299"/>
      <c r="D12" s="193">
        <f t="shared" si="0"/>
        <v>0</v>
      </c>
      <c r="E12" s="193"/>
      <c r="F12" s="193">
        <f t="shared" si="1"/>
        <v>0</v>
      </c>
      <c r="G12" s="302"/>
    </row>
    <row r="13" spans="1:7" ht="30" customHeight="1" x14ac:dyDescent="0.2">
      <c r="A13" s="303"/>
      <c r="B13" s="298"/>
      <c r="C13" s="299"/>
      <c r="D13" s="193">
        <f t="shared" si="0"/>
        <v>0</v>
      </c>
      <c r="E13" s="193"/>
      <c r="F13" s="193">
        <f t="shared" si="1"/>
        <v>0</v>
      </c>
      <c r="G13" s="304"/>
    </row>
    <row r="14" spans="1:7" ht="30" customHeight="1" x14ac:dyDescent="0.2">
      <c r="A14" s="303"/>
      <c r="B14" s="298"/>
      <c r="C14" s="299"/>
      <c r="D14" s="193">
        <f t="shared" si="0"/>
        <v>0</v>
      </c>
      <c r="E14" s="193"/>
      <c r="F14" s="193">
        <f t="shared" si="1"/>
        <v>0</v>
      </c>
      <c r="G14" s="304"/>
    </row>
    <row r="15" spans="1:7" ht="30" customHeight="1" x14ac:dyDescent="0.2">
      <c r="A15" s="303"/>
      <c r="B15" s="298"/>
      <c r="C15" s="299"/>
      <c r="D15" s="193">
        <f t="shared" si="0"/>
        <v>0</v>
      </c>
      <c r="E15" s="193"/>
      <c r="F15" s="193">
        <f t="shared" si="1"/>
        <v>0</v>
      </c>
      <c r="G15" s="304"/>
    </row>
    <row r="16" spans="1:7" ht="30" customHeight="1" x14ac:dyDescent="0.2">
      <c r="A16" s="303"/>
      <c r="B16" s="298"/>
      <c r="C16" s="299"/>
      <c r="D16" s="193">
        <f t="shared" si="0"/>
        <v>0</v>
      </c>
      <c r="E16" s="193"/>
      <c r="F16" s="193">
        <f t="shared" si="1"/>
        <v>0</v>
      </c>
      <c r="G16" s="304"/>
    </row>
    <row r="17" spans="1:7" ht="30" customHeight="1" x14ac:dyDescent="0.2">
      <c r="A17" s="303"/>
      <c r="B17" s="298"/>
      <c r="C17" s="299"/>
      <c r="D17" s="193">
        <f t="shared" si="0"/>
        <v>0</v>
      </c>
      <c r="E17" s="193"/>
      <c r="F17" s="193">
        <f t="shared" si="1"/>
        <v>0</v>
      </c>
      <c r="G17" s="304"/>
    </row>
    <row r="18" spans="1:7" ht="30" customHeight="1" x14ac:dyDescent="0.2">
      <c r="A18" s="303"/>
      <c r="B18" s="298"/>
      <c r="C18" s="299"/>
      <c r="D18" s="193">
        <f t="shared" si="0"/>
        <v>0</v>
      </c>
      <c r="E18" s="193"/>
      <c r="F18" s="193">
        <f t="shared" si="1"/>
        <v>0</v>
      </c>
      <c r="G18" s="304"/>
    </row>
    <row r="19" spans="1:7" ht="30" customHeight="1" x14ac:dyDescent="0.2">
      <c r="A19" s="303"/>
      <c r="B19" s="298"/>
      <c r="C19" s="299"/>
      <c r="D19" s="193">
        <f t="shared" si="0"/>
        <v>0</v>
      </c>
      <c r="E19" s="193"/>
      <c r="F19" s="193">
        <f t="shared" si="1"/>
        <v>0</v>
      </c>
      <c r="G19" s="304"/>
    </row>
    <row r="20" spans="1:7" ht="30" customHeight="1" x14ac:dyDescent="0.2">
      <c r="A20" s="303"/>
      <c r="B20" s="298"/>
      <c r="C20" s="299"/>
      <c r="D20" s="193">
        <f t="shared" si="0"/>
        <v>0</v>
      </c>
      <c r="E20" s="193"/>
      <c r="F20" s="193">
        <f t="shared" si="1"/>
        <v>0</v>
      </c>
      <c r="G20" s="304"/>
    </row>
    <row r="21" spans="1:7" ht="30" customHeight="1" x14ac:dyDescent="0.2">
      <c r="A21" s="303"/>
      <c r="B21" s="298"/>
      <c r="C21" s="299"/>
      <c r="D21" s="193">
        <f t="shared" si="0"/>
        <v>0</v>
      </c>
      <c r="E21" s="193"/>
      <c r="F21" s="193">
        <f t="shared" si="1"/>
        <v>0</v>
      </c>
      <c r="G21" s="304"/>
    </row>
    <row r="22" spans="1:7" ht="30" customHeight="1" x14ac:dyDescent="0.2">
      <c r="A22" s="303"/>
      <c r="B22" s="298"/>
      <c r="C22" s="299"/>
      <c r="D22" s="193">
        <f t="shared" si="0"/>
        <v>0</v>
      </c>
      <c r="E22" s="193"/>
      <c r="F22" s="193">
        <f t="shared" si="1"/>
        <v>0</v>
      </c>
      <c r="G22" s="304"/>
    </row>
    <row r="23" spans="1:7" ht="30" customHeight="1" x14ac:dyDescent="0.2">
      <c r="A23" s="303"/>
      <c r="B23" s="298"/>
      <c r="C23" s="299"/>
      <c r="D23" s="193">
        <f t="shared" si="0"/>
        <v>0</v>
      </c>
      <c r="E23" s="193"/>
      <c r="F23" s="193">
        <f t="shared" si="1"/>
        <v>0</v>
      </c>
      <c r="G23" s="304"/>
    </row>
    <row r="24" spans="1:7" ht="30" customHeight="1" x14ac:dyDescent="0.2">
      <c r="A24" s="303"/>
      <c r="B24" s="298"/>
      <c r="C24" s="299"/>
      <c r="D24" s="193">
        <f t="shared" si="0"/>
        <v>0</v>
      </c>
      <c r="E24" s="193"/>
      <c r="F24" s="193">
        <f t="shared" si="1"/>
        <v>0</v>
      </c>
      <c r="G24" s="304"/>
    </row>
    <row r="25" spans="1:7" ht="30" customHeight="1" x14ac:dyDescent="0.2">
      <c r="A25" s="303"/>
      <c r="B25" s="298"/>
      <c r="C25" s="299"/>
      <c r="D25" s="193">
        <f t="shared" si="0"/>
        <v>0</v>
      </c>
      <c r="E25" s="193"/>
      <c r="F25" s="193">
        <f t="shared" si="1"/>
        <v>0</v>
      </c>
      <c r="G25" s="304"/>
    </row>
    <row r="26" spans="1:7" ht="30" customHeight="1" x14ac:dyDescent="0.2">
      <c r="A26" s="303"/>
      <c r="B26" s="298"/>
      <c r="C26" s="299"/>
      <c r="D26" s="193">
        <f t="shared" si="0"/>
        <v>0</v>
      </c>
      <c r="E26" s="193"/>
      <c r="F26" s="193">
        <f t="shared" si="1"/>
        <v>0</v>
      </c>
      <c r="G26" s="304"/>
    </row>
    <row r="27" spans="1:7" ht="30" customHeight="1" x14ac:dyDescent="0.2">
      <c r="A27" s="303"/>
      <c r="B27" s="298"/>
      <c r="C27" s="299"/>
      <c r="D27" s="193">
        <f t="shared" si="0"/>
        <v>0</v>
      </c>
      <c r="E27" s="193"/>
      <c r="F27" s="193">
        <f t="shared" si="1"/>
        <v>0</v>
      </c>
      <c r="G27" s="304"/>
    </row>
    <row r="28" spans="1:7" ht="30" customHeight="1" x14ac:dyDescent="0.2">
      <c r="A28" s="303"/>
      <c r="B28" s="298"/>
      <c r="C28" s="299"/>
      <c r="D28" s="193">
        <f t="shared" si="0"/>
        <v>0</v>
      </c>
      <c r="E28" s="193"/>
      <c r="F28" s="193">
        <f t="shared" si="1"/>
        <v>0</v>
      </c>
      <c r="G28" s="304"/>
    </row>
    <row r="29" spans="1:7" ht="30" customHeight="1" x14ac:dyDescent="0.2">
      <c r="A29" s="303"/>
      <c r="B29" s="298"/>
      <c r="C29" s="299"/>
      <c r="D29" s="193">
        <f t="shared" si="0"/>
        <v>0</v>
      </c>
      <c r="E29" s="193"/>
      <c r="F29" s="193">
        <f t="shared" si="1"/>
        <v>0</v>
      </c>
      <c r="G29" s="304"/>
    </row>
    <row r="30" spans="1:7" ht="30" customHeight="1" x14ac:dyDescent="0.2">
      <c r="A30" s="303"/>
      <c r="B30" s="298"/>
      <c r="C30" s="299"/>
      <c r="D30" s="193">
        <f t="shared" si="0"/>
        <v>0</v>
      </c>
      <c r="E30" s="193"/>
      <c r="F30" s="193">
        <f t="shared" si="1"/>
        <v>0</v>
      </c>
      <c r="G30" s="304"/>
    </row>
    <row r="31" spans="1:7" ht="30" customHeight="1" x14ac:dyDescent="0.2">
      <c r="A31" s="303"/>
      <c r="B31" s="298"/>
      <c r="C31" s="299"/>
      <c r="D31" s="193">
        <f t="shared" si="0"/>
        <v>0</v>
      </c>
      <c r="E31" s="193"/>
      <c r="F31" s="193">
        <f t="shared" si="1"/>
        <v>0</v>
      </c>
      <c r="G31" s="304"/>
    </row>
    <row r="32" spans="1:7" ht="30" customHeight="1" x14ac:dyDescent="0.2">
      <c r="A32" s="303"/>
      <c r="B32" s="298"/>
      <c r="C32" s="299"/>
      <c r="D32" s="193">
        <f t="shared" si="0"/>
        <v>0</v>
      </c>
      <c r="E32" s="193"/>
      <c r="F32" s="193">
        <f t="shared" si="1"/>
        <v>0</v>
      </c>
      <c r="G32" s="304"/>
    </row>
    <row r="33" spans="1:7" ht="30" customHeight="1" x14ac:dyDescent="0.2">
      <c r="A33" s="303"/>
      <c r="B33" s="298"/>
      <c r="C33" s="299"/>
      <c r="D33" s="193">
        <f t="shared" si="0"/>
        <v>0</v>
      </c>
      <c r="E33" s="193"/>
      <c r="F33" s="193">
        <f t="shared" si="1"/>
        <v>0</v>
      </c>
      <c r="G33" s="304"/>
    </row>
    <row r="34" spans="1:7" ht="30" customHeight="1" x14ac:dyDescent="0.2">
      <c r="A34" s="303"/>
      <c r="B34" s="298"/>
      <c r="C34" s="299"/>
      <c r="D34" s="193">
        <f t="shared" si="0"/>
        <v>0</v>
      </c>
      <c r="E34" s="193"/>
      <c r="F34" s="193">
        <f t="shared" si="1"/>
        <v>0</v>
      </c>
      <c r="G34" s="304"/>
    </row>
    <row r="35" spans="1:7" ht="30" customHeight="1" x14ac:dyDescent="0.2">
      <c r="A35" s="303"/>
      <c r="B35" s="298"/>
      <c r="C35" s="299"/>
      <c r="D35" s="193">
        <f t="shared" si="0"/>
        <v>0</v>
      </c>
      <c r="E35" s="193"/>
      <c r="F35" s="193">
        <f t="shared" si="1"/>
        <v>0</v>
      </c>
      <c r="G35" s="304"/>
    </row>
    <row r="36" spans="1:7" ht="30" customHeight="1" x14ac:dyDescent="0.2">
      <c r="A36" s="303"/>
      <c r="B36" s="298"/>
      <c r="C36" s="299"/>
      <c r="D36" s="193">
        <f t="shared" si="0"/>
        <v>0</v>
      </c>
      <c r="E36" s="193"/>
      <c r="F36" s="193">
        <f t="shared" si="1"/>
        <v>0</v>
      </c>
      <c r="G36" s="304"/>
    </row>
    <row r="37" spans="1:7" ht="30" customHeight="1" x14ac:dyDescent="0.2">
      <c r="A37" s="303"/>
      <c r="B37" s="298"/>
      <c r="C37" s="299"/>
      <c r="D37" s="193">
        <f t="shared" si="0"/>
        <v>0</v>
      </c>
      <c r="E37" s="193"/>
      <c r="F37" s="193">
        <f t="shared" si="1"/>
        <v>0</v>
      </c>
      <c r="G37" s="304"/>
    </row>
    <row r="38" spans="1:7" ht="30" customHeight="1" x14ac:dyDescent="0.2">
      <c r="A38" s="303"/>
      <c r="B38" s="298"/>
      <c r="C38" s="299"/>
      <c r="D38" s="193">
        <f t="shared" si="0"/>
        <v>0</v>
      </c>
      <c r="E38" s="193"/>
      <c r="F38" s="193">
        <f t="shared" si="1"/>
        <v>0</v>
      </c>
      <c r="G38" s="304"/>
    </row>
    <row r="39" spans="1:7" ht="30" customHeight="1" x14ac:dyDescent="0.2">
      <c r="A39" s="303"/>
      <c r="B39" s="298"/>
      <c r="C39" s="299"/>
      <c r="D39" s="193">
        <f t="shared" si="0"/>
        <v>0</v>
      </c>
      <c r="E39" s="193"/>
      <c r="F39" s="193">
        <f t="shared" si="1"/>
        <v>0</v>
      </c>
      <c r="G39" s="304"/>
    </row>
    <row r="40" spans="1:7" ht="30" customHeight="1" x14ac:dyDescent="0.2">
      <c r="A40" s="303"/>
      <c r="B40" s="298"/>
      <c r="C40" s="299"/>
      <c r="D40" s="193">
        <f t="shared" si="0"/>
        <v>0</v>
      </c>
      <c r="E40" s="193"/>
      <c r="F40" s="193">
        <f t="shared" si="1"/>
        <v>0</v>
      </c>
      <c r="G40" s="304"/>
    </row>
    <row r="41" spans="1:7" ht="30" customHeight="1" x14ac:dyDescent="0.2">
      <c r="A41" s="303"/>
      <c r="B41" s="298"/>
      <c r="C41" s="299"/>
      <c r="D41" s="193"/>
      <c r="E41" s="193"/>
      <c r="F41" s="193"/>
      <c r="G41" s="304"/>
    </row>
    <row r="42" spans="1:7" ht="30" customHeight="1" x14ac:dyDescent="0.2">
      <c r="A42" s="303"/>
      <c r="B42" s="298"/>
      <c r="C42" s="299"/>
      <c r="D42" s="193"/>
      <c r="E42" s="193"/>
      <c r="F42" s="193"/>
      <c r="G42" s="304"/>
    </row>
    <row r="43" spans="1:7" ht="30" customHeight="1" x14ac:dyDescent="0.2">
      <c r="A43" s="303"/>
      <c r="B43" s="298"/>
      <c r="C43" s="299"/>
      <c r="D43" s="193"/>
      <c r="E43" s="193"/>
      <c r="F43" s="193">
        <f t="shared" ref="F43" si="2">ROUND(D43+E43,2)</f>
        <v>0</v>
      </c>
      <c r="G43" s="304"/>
    </row>
    <row r="44" spans="1:7" ht="5.0999999999999996" customHeight="1" x14ac:dyDescent="0.2">
      <c r="A44" s="305"/>
      <c r="B44" s="298"/>
      <c r="C44" s="299"/>
      <c r="D44" s="193"/>
      <c r="E44" s="193"/>
      <c r="F44" s="193"/>
      <c r="G44" s="304"/>
    </row>
    <row r="45" spans="1:7" ht="90" customHeight="1" x14ac:dyDescent="0.2">
      <c r="A45" s="152"/>
      <c r="B45" s="153"/>
      <c r="C45" s="153"/>
      <c r="D45" s="153"/>
      <c r="E45" s="9"/>
      <c r="F45" s="8"/>
      <c r="G45" s="9"/>
    </row>
    <row r="46" spans="1:7" ht="15" customHeight="1" x14ac:dyDescent="0.2">
      <c r="A46" s="733" t="str">
        <f>'DATOS BÁSICOS DE LA OBRA'!D21</f>
        <v>ING. MAURICIO BEDOYA</v>
      </c>
      <c r="B46" s="734"/>
      <c r="C46" s="734"/>
      <c r="D46" s="734"/>
      <c r="E46" s="735"/>
      <c r="F46" s="553" t="str">
        <f>'DATOS BÁSICOS DE LA OBRA'!D22</f>
        <v>ING. HERLAN RENÉ RAMOS ESTRADA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8"/>
      <c r="F47" s="556" t="str">
        <f>'DATOS BÁSICOS DE LA OBRA'!E22</f>
        <v>SUPERVISOR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5"/>
      <c r="F48" s="543" t="str">
        <f>'DATOS BÁSICOS DE LA OBRA'!C22</f>
        <v>ADMINISTRADORA BOLIVIANA DE CARRETERAS (A.B.C.); REGIONAL DE TARIJA</v>
      </c>
      <c r="G48" s="545"/>
    </row>
    <row r="49" spans="1:7" ht="5.0999999999999996" customHeight="1" x14ac:dyDescent="0.2">
      <c r="A49" s="159"/>
      <c r="B49" s="160"/>
      <c r="C49" s="161"/>
      <c r="D49" s="162"/>
      <c r="E49" s="11"/>
      <c r="F49" s="162"/>
      <c r="G49" s="11"/>
    </row>
  </sheetData>
  <mergeCells count="13">
    <mergeCell ref="D1:F2"/>
    <mergeCell ref="A2:C2"/>
    <mergeCell ref="A3:C3"/>
    <mergeCell ref="E3:G3"/>
    <mergeCell ref="A46:E46"/>
    <mergeCell ref="F46:G46"/>
    <mergeCell ref="F47:G47"/>
    <mergeCell ref="F48:G48"/>
    <mergeCell ref="A6:C6"/>
    <mergeCell ref="D6:F6"/>
    <mergeCell ref="G6:G7"/>
    <mergeCell ref="A47:E47"/>
    <mergeCell ref="A48:E48"/>
  </mergeCells>
  <conditionalFormatting sqref="D8:F44">
    <cfRule type="expression" dxfId="32" priority="2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80" zoomScaleNormal="80" workbookViewId="0">
      <pane ySplit="7" topLeftCell="A38" activePane="bottomLeft" state="frozen"/>
      <selection activeCell="A42" sqref="A42"/>
      <selection pane="bottomLeft" activeCell="A42" sqref="A42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8"/>
      <c r="C1" s="308"/>
      <c r="D1" s="8"/>
      <c r="E1" s="896" t="s">
        <v>17</v>
      </c>
      <c r="F1" s="897"/>
      <c r="G1" s="897"/>
      <c r="H1" s="898"/>
      <c r="I1" s="152"/>
      <c r="J1" s="154"/>
    </row>
    <row r="2" spans="1:10" ht="30" customHeight="1" x14ac:dyDescent="0.2">
      <c r="A2" s="872" t="str">
        <f>'DATOS BÁSICOS DE LA OBRA'!C7</f>
        <v>ADMINISTRADORA BOLIVIANA DE CARRETERAS (A.B.C.)</v>
      </c>
      <c r="B2" s="873"/>
      <c r="C2" s="873"/>
      <c r="D2" s="907"/>
      <c r="E2" s="899"/>
      <c r="F2" s="900"/>
      <c r="G2" s="900"/>
      <c r="H2" s="901"/>
      <c r="I2" s="715" t="str">
        <f>'DATOS BÁSICOS DE LA OBRA'!C21</f>
        <v>EMPRESA ESTRATEGICA BOLIVIANA DE CONSTRUCCION Y CONSERVACION DE INFRAESTRUCTURA CIVIL</v>
      </c>
      <c r="J2" s="717"/>
    </row>
    <row r="3" spans="1:10" ht="30" customHeight="1" x14ac:dyDescent="0.2">
      <c r="A3" s="902">
        <f>'DATOS BÁSICOS DE LA OBRA'!B1</f>
        <v>3</v>
      </c>
      <c r="B3" s="903"/>
      <c r="C3" s="903"/>
      <c r="D3" s="908"/>
      <c r="E3" s="860" t="str">
        <f>'DATOS BÁSICOS DE LA OBRA'!A3</f>
        <v>PROYECTO</v>
      </c>
      <c r="F3" s="861"/>
      <c r="G3" s="724" t="str">
        <f>'DATOS BÁSICOS DE LA OBRA'!B3</f>
        <v>CONSTRUCCION Y REHABILITACION TRAMO CARRETERO VILLA MONTES - LA VERTIENTE - PALO MARCADO</v>
      </c>
      <c r="H3" s="724"/>
      <c r="I3" s="724"/>
      <c r="J3" s="725"/>
    </row>
    <row r="4" spans="1:10" ht="30" customHeight="1" x14ac:dyDescent="0.2">
      <c r="A4" s="368"/>
      <c r="B4" s="364"/>
      <c r="C4" s="364"/>
      <c r="D4" s="364"/>
      <c r="E4" s="364"/>
      <c r="F4" s="364"/>
      <c r="G4" s="364"/>
      <c r="H4" s="364"/>
      <c r="I4" s="364"/>
      <c r="J4" s="365"/>
    </row>
    <row r="5" spans="1:10" ht="30" customHeight="1" x14ac:dyDescent="0.2">
      <c r="A5" s="381"/>
      <c r="B5" s="366"/>
      <c r="C5" s="366"/>
      <c r="D5" s="366"/>
      <c r="E5" s="366"/>
      <c r="F5" s="366"/>
      <c r="G5" s="366"/>
      <c r="H5" s="366"/>
      <c r="I5" s="366"/>
      <c r="J5" s="367"/>
    </row>
    <row r="6" spans="1:10" ht="30" customHeight="1" x14ac:dyDescent="0.2">
      <c r="A6" s="294"/>
      <c r="B6" s="294"/>
      <c r="C6" s="294"/>
      <c r="D6" s="294"/>
      <c r="E6" s="228"/>
      <c r="F6" s="228"/>
      <c r="G6" s="228"/>
      <c r="H6" s="906"/>
      <c r="I6" s="906"/>
      <c r="J6" s="906" t="s">
        <v>7</v>
      </c>
    </row>
    <row r="7" spans="1:10" ht="30" customHeight="1" x14ac:dyDescent="0.2">
      <c r="A7" s="294"/>
      <c r="B7" s="294"/>
      <c r="C7" s="294"/>
      <c r="D7" s="228"/>
      <c r="E7" s="228"/>
      <c r="F7" s="228"/>
      <c r="G7" s="228"/>
      <c r="H7" s="228" t="s">
        <v>18</v>
      </c>
      <c r="I7" s="228" t="s">
        <v>63</v>
      </c>
      <c r="J7" s="906"/>
    </row>
    <row r="8" spans="1:10" ht="30" customHeight="1" x14ac:dyDescent="0.2">
      <c r="A8" s="904"/>
      <c r="B8" s="905"/>
      <c r="C8" s="905"/>
      <c r="D8" s="905"/>
      <c r="E8" s="905"/>
      <c r="F8" s="905"/>
      <c r="G8" s="905"/>
      <c r="H8" s="309"/>
      <c r="I8" s="309"/>
      <c r="J8" s="310"/>
    </row>
    <row r="9" spans="1:10" ht="30" customHeight="1" x14ac:dyDescent="0.2">
      <c r="A9" s="193"/>
      <c r="B9" s="193"/>
      <c r="C9" s="193"/>
      <c r="D9" s="193"/>
      <c r="E9" s="193"/>
      <c r="F9" s="193"/>
      <c r="G9" s="193"/>
      <c r="H9" s="193"/>
      <c r="I9" s="193">
        <f>ROUND(I8+H9,2)</f>
        <v>0</v>
      </c>
      <c r="J9" s="190"/>
    </row>
    <row r="10" spans="1:10" ht="30" customHeight="1" x14ac:dyDescent="0.2">
      <c r="A10" s="193"/>
      <c r="B10" s="193"/>
      <c r="C10" s="193"/>
      <c r="D10" s="193"/>
      <c r="E10" s="193"/>
      <c r="F10" s="193"/>
      <c r="G10" s="193"/>
      <c r="H10" s="193"/>
      <c r="I10" s="193">
        <f t="shared" ref="I10:I35" si="0">ROUND(I9+H10,2)</f>
        <v>0</v>
      </c>
      <c r="J10" s="190"/>
    </row>
    <row r="11" spans="1:10" ht="30" customHeight="1" x14ac:dyDescent="0.2">
      <c r="A11" s="193"/>
      <c r="B11" s="193"/>
      <c r="C11" s="193"/>
      <c r="D11" s="193"/>
      <c r="E11" s="193"/>
      <c r="F11" s="193"/>
      <c r="G11" s="193"/>
      <c r="H11" s="193"/>
      <c r="I11" s="193">
        <f t="shared" si="0"/>
        <v>0</v>
      </c>
      <c r="J11" s="190"/>
    </row>
    <row r="12" spans="1:10" ht="30" customHeight="1" x14ac:dyDescent="0.2">
      <c r="A12" s="193"/>
      <c r="B12" s="193"/>
      <c r="C12" s="193"/>
      <c r="D12" s="193"/>
      <c r="E12" s="193"/>
      <c r="F12" s="193"/>
      <c r="G12" s="193"/>
      <c r="H12" s="193"/>
      <c r="I12" s="193">
        <f t="shared" si="0"/>
        <v>0</v>
      </c>
      <c r="J12" s="190"/>
    </row>
    <row r="13" spans="1:10" ht="30" customHeight="1" x14ac:dyDescent="0.2">
      <c r="A13" s="193"/>
      <c r="B13" s="193"/>
      <c r="C13" s="193"/>
      <c r="D13" s="193"/>
      <c r="E13" s="193"/>
      <c r="F13" s="193"/>
      <c r="G13" s="193"/>
      <c r="H13" s="193"/>
      <c r="I13" s="193">
        <f t="shared" si="0"/>
        <v>0</v>
      </c>
      <c r="J13" s="190"/>
    </row>
    <row r="14" spans="1:10" ht="30" customHeight="1" x14ac:dyDescent="0.2">
      <c r="A14" s="193"/>
      <c r="B14" s="193"/>
      <c r="C14" s="193"/>
      <c r="D14" s="193"/>
      <c r="E14" s="193"/>
      <c r="F14" s="193"/>
      <c r="G14" s="193"/>
      <c r="H14" s="193"/>
      <c r="I14" s="193">
        <f t="shared" si="0"/>
        <v>0</v>
      </c>
      <c r="J14" s="190"/>
    </row>
    <row r="15" spans="1:10" ht="30" customHeight="1" x14ac:dyDescent="0.2">
      <c r="A15" s="193"/>
      <c r="B15" s="193"/>
      <c r="C15" s="193"/>
      <c r="D15" s="193"/>
      <c r="E15" s="193"/>
      <c r="F15" s="193"/>
      <c r="G15" s="193"/>
      <c r="H15" s="193"/>
      <c r="I15" s="193">
        <f t="shared" si="0"/>
        <v>0</v>
      </c>
      <c r="J15" s="190"/>
    </row>
    <row r="16" spans="1:10" ht="30" customHeight="1" x14ac:dyDescent="0.2">
      <c r="A16" s="193"/>
      <c r="B16" s="193"/>
      <c r="C16" s="193"/>
      <c r="D16" s="193"/>
      <c r="E16" s="193"/>
      <c r="F16" s="193"/>
      <c r="G16" s="193"/>
      <c r="H16" s="193"/>
      <c r="I16" s="193">
        <f t="shared" si="0"/>
        <v>0</v>
      </c>
      <c r="J16" s="190"/>
    </row>
    <row r="17" spans="1:10" ht="30" customHeight="1" x14ac:dyDescent="0.2">
      <c r="A17" s="193"/>
      <c r="B17" s="193"/>
      <c r="C17" s="193"/>
      <c r="D17" s="193"/>
      <c r="E17" s="193"/>
      <c r="F17" s="193"/>
      <c r="G17" s="193"/>
      <c r="H17" s="193"/>
      <c r="I17" s="193">
        <f t="shared" si="0"/>
        <v>0</v>
      </c>
      <c r="J17" s="190"/>
    </row>
    <row r="18" spans="1:10" ht="30" customHeight="1" x14ac:dyDescent="0.2">
      <c r="A18" s="193"/>
      <c r="B18" s="193"/>
      <c r="C18" s="193"/>
      <c r="D18" s="193"/>
      <c r="E18" s="193"/>
      <c r="F18" s="193"/>
      <c r="G18" s="193"/>
      <c r="H18" s="193"/>
      <c r="I18" s="193">
        <f t="shared" si="0"/>
        <v>0</v>
      </c>
      <c r="J18" s="190"/>
    </row>
    <row r="19" spans="1:10" ht="30" customHeight="1" x14ac:dyDescent="0.2">
      <c r="A19" s="193"/>
      <c r="B19" s="193"/>
      <c r="C19" s="193"/>
      <c r="D19" s="193"/>
      <c r="E19" s="193"/>
      <c r="F19" s="193"/>
      <c r="G19" s="193"/>
      <c r="H19" s="193"/>
      <c r="I19" s="193">
        <f t="shared" si="0"/>
        <v>0</v>
      </c>
      <c r="J19" s="190"/>
    </row>
    <row r="20" spans="1:10" ht="30" customHeight="1" x14ac:dyDescent="0.2">
      <c r="A20" s="193"/>
      <c r="B20" s="193"/>
      <c r="C20" s="193"/>
      <c r="D20" s="193"/>
      <c r="E20" s="193"/>
      <c r="F20" s="193"/>
      <c r="G20" s="193"/>
      <c r="H20" s="193"/>
      <c r="I20" s="193">
        <f t="shared" si="0"/>
        <v>0</v>
      </c>
      <c r="J20" s="190"/>
    </row>
    <row r="21" spans="1:10" ht="30" customHeight="1" x14ac:dyDescent="0.2">
      <c r="A21" s="193"/>
      <c r="B21" s="193"/>
      <c r="C21" s="193"/>
      <c r="D21" s="193"/>
      <c r="E21" s="193"/>
      <c r="F21" s="193"/>
      <c r="G21" s="193"/>
      <c r="H21" s="193"/>
      <c r="I21" s="193">
        <f t="shared" si="0"/>
        <v>0</v>
      </c>
      <c r="J21" s="190"/>
    </row>
    <row r="22" spans="1:10" ht="30" customHeight="1" x14ac:dyDescent="0.2">
      <c r="A22" s="193"/>
      <c r="B22" s="193"/>
      <c r="C22" s="193"/>
      <c r="D22" s="193"/>
      <c r="E22" s="193"/>
      <c r="F22" s="193"/>
      <c r="G22" s="193"/>
      <c r="H22" s="193"/>
      <c r="I22" s="193">
        <f t="shared" si="0"/>
        <v>0</v>
      </c>
      <c r="J22" s="190"/>
    </row>
    <row r="23" spans="1:10" ht="30" customHeight="1" x14ac:dyDescent="0.2">
      <c r="A23" s="193"/>
      <c r="B23" s="193"/>
      <c r="C23" s="193"/>
      <c r="D23" s="193"/>
      <c r="E23" s="193"/>
      <c r="F23" s="193"/>
      <c r="G23" s="193"/>
      <c r="H23" s="193"/>
      <c r="I23" s="193">
        <f t="shared" si="0"/>
        <v>0</v>
      </c>
      <c r="J23" s="190"/>
    </row>
    <row r="24" spans="1:10" ht="30" customHeight="1" x14ac:dyDescent="0.2">
      <c r="A24" s="193"/>
      <c r="B24" s="193"/>
      <c r="C24" s="193"/>
      <c r="D24" s="193"/>
      <c r="E24" s="193"/>
      <c r="F24" s="193"/>
      <c r="G24" s="193"/>
      <c r="H24" s="193"/>
      <c r="I24" s="193">
        <f t="shared" si="0"/>
        <v>0</v>
      </c>
      <c r="J24" s="190"/>
    </row>
    <row r="25" spans="1:10" ht="30" customHeight="1" x14ac:dyDescent="0.2">
      <c r="A25" s="193"/>
      <c r="B25" s="193"/>
      <c r="C25" s="193"/>
      <c r="D25" s="193"/>
      <c r="E25" s="193"/>
      <c r="F25" s="193"/>
      <c r="G25" s="193"/>
      <c r="H25" s="193"/>
      <c r="I25" s="193">
        <f t="shared" si="0"/>
        <v>0</v>
      </c>
      <c r="J25" s="190"/>
    </row>
    <row r="26" spans="1:10" ht="30" customHeight="1" x14ac:dyDescent="0.2">
      <c r="A26" s="193"/>
      <c r="B26" s="193"/>
      <c r="C26" s="193"/>
      <c r="D26" s="193"/>
      <c r="E26" s="193"/>
      <c r="F26" s="193"/>
      <c r="G26" s="193"/>
      <c r="H26" s="193"/>
      <c r="I26" s="193">
        <f t="shared" si="0"/>
        <v>0</v>
      </c>
      <c r="J26" s="190"/>
    </row>
    <row r="27" spans="1:10" ht="30" customHeight="1" x14ac:dyDescent="0.2">
      <c r="A27" s="193"/>
      <c r="B27" s="193"/>
      <c r="C27" s="193"/>
      <c r="D27" s="193"/>
      <c r="E27" s="193"/>
      <c r="F27" s="193"/>
      <c r="G27" s="193"/>
      <c r="H27" s="193"/>
      <c r="I27" s="193">
        <f t="shared" si="0"/>
        <v>0</v>
      </c>
      <c r="J27" s="190"/>
    </row>
    <row r="28" spans="1:10" ht="30" customHeight="1" x14ac:dyDescent="0.2">
      <c r="A28" s="193"/>
      <c r="B28" s="193"/>
      <c r="C28" s="193"/>
      <c r="D28" s="193"/>
      <c r="E28" s="193"/>
      <c r="F28" s="193"/>
      <c r="G28" s="193"/>
      <c r="H28" s="193"/>
      <c r="I28" s="193">
        <f t="shared" si="0"/>
        <v>0</v>
      </c>
      <c r="J28" s="190"/>
    </row>
    <row r="29" spans="1:10" ht="30" customHeight="1" x14ac:dyDescent="0.2">
      <c r="A29" s="193"/>
      <c r="B29" s="193"/>
      <c r="C29" s="193"/>
      <c r="D29" s="193"/>
      <c r="E29" s="193"/>
      <c r="F29" s="193"/>
      <c r="G29" s="193"/>
      <c r="H29" s="193"/>
      <c r="I29" s="193">
        <f t="shared" si="0"/>
        <v>0</v>
      </c>
      <c r="J29" s="190"/>
    </row>
    <row r="30" spans="1:10" ht="30" customHeight="1" x14ac:dyDescent="0.2">
      <c r="A30" s="193"/>
      <c r="B30" s="193"/>
      <c r="C30" s="193"/>
      <c r="D30" s="193"/>
      <c r="E30" s="193"/>
      <c r="F30" s="193"/>
      <c r="G30" s="193"/>
      <c r="H30" s="193"/>
      <c r="I30" s="193">
        <f t="shared" si="0"/>
        <v>0</v>
      </c>
      <c r="J30" s="190"/>
    </row>
    <row r="31" spans="1:10" ht="30" customHeight="1" x14ac:dyDescent="0.2">
      <c r="A31" s="193"/>
      <c r="B31" s="193"/>
      <c r="C31" s="193"/>
      <c r="D31" s="193"/>
      <c r="E31" s="193"/>
      <c r="F31" s="193"/>
      <c r="G31" s="193"/>
      <c r="H31" s="193"/>
      <c r="I31" s="193">
        <f t="shared" si="0"/>
        <v>0</v>
      </c>
      <c r="J31" s="190"/>
    </row>
    <row r="32" spans="1:10" ht="30" customHeight="1" x14ac:dyDescent="0.2">
      <c r="A32" s="193"/>
      <c r="B32" s="193"/>
      <c r="C32" s="193"/>
      <c r="D32" s="193"/>
      <c r="E32" s="193"/>
      <c r="F32" s="193"/>
      <c r="G32" s="193"/>
      <c r="H32" s="193"/>
      <c r="I32" s="193">
        <f t="shared" si="0"/>
        <v>0</v>
      </c>
      <c r="J32" s="190"/>
    </row>
    <row r="33" spans="1:10" ht="30" customHeight="1" x14ac:dyDescent="0.2">
      <c r="A33" s="193"/>
      <c r="B33" s="193"/>
      <c r="C33" s="193"/>
      <c r="D33" s="193"/>
      <c r="E33" s="193"/>
      <c r="F33" s="193"/>
      <c r="G33" s="193"/>
      <c r="H33" s="193"/>
      <c r="I33" s="193">
        <f t="shared" si="0"/>
        <v>0</v>
      </c>
      <c r="J33" s="190"/>
    </row>
    <row r="34" spans="1:10" ht="30" customHeight="1" x14ac:dyDescent="0.2">
      <c r="A34" s="193"/>
      <c r="B34" s="193"/>
      <c r="C34" s="193"/>
      <c r="D34" s="193"/>
      <c r="E34" s="193"/>
      <c r="F34" s="193"/>
      <c r="G34" s="193"/>
      <c r="H34" s="193"/>
      <c r="I34" s="193">
        <f t="shared" si="0"/>
        <v>0</v>
      </c>
      <c r="J34" s="190"/>
    </row>
    <row r="35" spans="1:10" ht="30" customHeight="1" x14ac:dyDescent="0.2">
      <c r="A35" s="193"/>
      <c r="B35" s="193"/>
      <c r="C35" s="193"/>
      <c r="D35" s="193"/>
      <c r="E35" s="193"/>
      <c r="F35" s="193"/>
      <c r="G35" s="193"/>
      <c r="H35" s="193"/>
      <c r="I35" s="193">
        <f t="shared" si="0"/>
        <v>0</v>
      </c>
      <c r="J35" s="190"/>
    </row>
    <row r="36" spans="1:10" ht="30" customHeight="1" x14ac:dyDescent="0.2">
      <c r="A36" s="193"/>
      <c r="B36" s="193"/>
      <c r="C36" s="193"/>
      <c r="D36" s="193"/>
      <c r="E36" s="193"/>
      <c r="F36" s="193"/>
      <c r="G36" s="193"/>
      <c r="H36" s="193"/>
      <c r="I36" s="193"/>
      <c r="J36" s="190"/>
    </row>
    <row r="37" spans="1:10" ht="30" customHeight="1" x14ac:dyDescent="0.2">
      <c r="A37" s="193"/>
      <c r="B37" s="193"/>
      <c r="C37" s="193"/>
      <c r="D37" s="193"/>
      <c r="E37" s="193"/>
      <c r="F37" s="193"/>
      <c r="G37" s="193"/>
      <c r="H37" s="193"/>
      <c r="I37" s="193"/>
      <c r="J37" s="190"/>
    </row>
    <row r="38" spans="1:10" ht="30" customHeight="1" x14ac:dyDescent="0.2">
      <c r="A38" s="193"/>
      <c r="B38" s="193"/>
      <c r="C38" s="193"/>
      <c r="D38" s="193"/>
      <c r="E38" s="193"/>
      <c r="F38" s="193"/>
      <c r="G38" s="193"/>
      <c r="H38" s="193"/>
      <c r="I38" s="193"/>
      <c r="J38" s="190"/>
    </row>
    <row r="39" spans="1:10" ht="30" customHeight="1" x14ac:dyDescent="0.2">
      <c r="A39" s="193"/>
      <c r="B39" s="193"/>
      <c r="C39" s="193"/>
      <c r="D39" s="193"/>
      <c r="E39" s="193"/>
      <c r="F39" s="193"/>
      <c r="G39" s="193"/>
      <c r="H39" s="193"/>
      <c r="I39" s="193"/>
      <c r="J39" s="190"/>
    </row>
    <row r="40" spans="1:10" ht="30" customHeight="1" x14ac:dyDescent="0.2">
      <c r="A40" s="193"/>
      <c r="B40" s="193"/>
      <c r="C40" s="193"/>
      <c r="D40" s="193"/>
      <c r="E40" s="193"/>
      <c r="F40" s="193"/>
      <c r="G40" s="193"/>
      <c r="H40" s="193"/>
      <c r="I40" s="193"/>
      <c r="J40" s="190"/>
    </row>
    <row r="41" spans="1:10" ht="30" customHeight="1" x14ac:dyDescent="0.2">
      <c r="A41" s="193"/>
      <c r="B41" s="193"/>
      <c r="C41" s="193"/>
      <c r="D41" s="193"/>
      <c r="E41" s="193"/>
      <c r="F41" s="193"/>
      <c r="G41" s="193"/>
      <c r="H41" s="193"/>
      <c r="I41" s="193"/>
      <c r="J41" s="190"/>
    </row>
    <row r="42" spans="1:10" ht="5.0999999999999996" customHeight="1" x14ac:dyDescent="0.2">
      <c r="A42" s="193"/>
      <c r="B42" s="193"/>
      <c r="C42" s="193"/>
      <c r="D42" s="193"/>
      <c r="E42" s="193"/>
      <c r="F42" s="193"/>
      <c r="G42" s="193"/>
      <c r="H42" s="193"/>
      <c r="I42" s="193"/>
      <c r="J42" s="194"/>
    </row>
    <row r="43" spans="1:10" ht="30" customHeight="1" x14ac:dyDescent="0.2">
      <c r="A43" s="909" t="s">
        <v>2</v>
      </c>
      <c r="B43" s="910"/>
      <c r="C43" s="910"/>
      <c r="D43" s="910"/>
      <c r="E43" s="910"/>
      <c r="F43" s="910"/>
      <c r="G43" s="911"/>
      <c r="H43" s="912">
        <f>ROUND(SUM(H8:H42),2)</f>
        <v>0</v>
      </c>
      <c r="I43" s="913"/>
      <c r="J43" s="311"/>
    </row>
    <row r="44" spans="1:10" ht="90" customHeight="1" x14ac:dyDescent="0.2">
      <c r="A44" s="152"/>
      <c r="B44" s="153"/>
      <c r="C44" s="153"/>
      <c r="D44" s="8"/>
      <c r="E44" s="8"/>
      <c r="F44" s="8"/>
      <c r="G44" s="7"/>
      <c r="H44" s="8"/>
      <c r="I44" s="8"/>
      <c r="J44" s="9"/>
    </row>
    <row r="45" spans="1:10" ht="15" customHeight="1" x14ac:dyDescent="0.2">
      <c r="A45" s="553" t="str">
        <f>'DATOS BÁSICOS DE LA OBRA'!D21</f>
        <v>ING. MAURICIO BEDOYA</v>
      </c>
      <c r="B45" s="554"/>
      <c r="C45" s="554"/>
      <c r="D45" s="554"/>
      <c r="E45" s="554"/>
      <c r="F45" s="554"/>
      <c r="G45" s="553" t="str">
        <f>'DATOS BÁSICOS DE LA OBRA'!D22</f>
        <v>ING. HERLAN RENÉ RAMOS ESTRADA</v>
      </c>
      <c r="H45" s="554"/>
      <c r="I45" s="554"/>
      <c r="J45" s="555"/>
    </row>
    <row r="46" spans="1:10" ht="15" customHeight="1" x14ac:dyDescent="0.2">
      <c r="A46" s="556" t="str">
        <f>'DATOS BÁSICOS DE LA OBRA'!E21</f>
        <v>SUPERINTENDENTE DE OBRA</v>
      </c>
      <c r="B46" s="557"/>
      <c r="C46" s="557"/>
      <c r="D46" s="557"/>
      <c r="E46" s="557"/>
      <c r="F46" s="557"/>
      <c r="G46" s="556" t="str">
        <f>'DATOS BÁSICOS DE LA OBRA'!E22</f>
        <v>SUPERVISOR DE OBRA</v>
      </c>
      <c r="H46" s="557"/>
      <c r="I46" s="557"/>
      <c r="J46" s="558"/>
    </row>
    <row r="47" spans="1:10" ht="30" customHeight="1" x14ac:dyDescent="0.2">
      <c r="A47" s="543" t="str">
        <f>'DATOS BÁSICOS DE LA OBRA'!C21</f>
        <v>EMPRESA ESTRATEGICA BOLIVIANA DE CONSTRUCCION Y CONSERVACION DE INFRAESTRUCTURA CIVIL</v>
      </c>
      <c r="B47" s="544"/>
      <c r="C47" s="544"/>
      <c r="D47" s="544"/>
      <c r="E47" s="544"/>
      <c r="F47" s="544"/>
      <c r="G47" s="543" t="str">
        <f>'DATOS BÁSICOS DE LA OBRA'!C22</f>
        <v>ADMINISTRADORA BOLIVIANA DE CARRETERAS (A.B.C.); REGIONAL DE TARIJA</v>
      </c>
      <c r="H47" s="544"/>
      <c r="I47" s="544"/>
      <c r="J47" s="545"/>
    </row>
    <row r="48" spans="1:10" ht="5.0999999999999996" customHeight="1" x14ac:dyDescent="0.2">
      <c r="A48" s="159"/>
      <c r="B48" s="160"/>
      <c r="C48" s="161"/>
      <c r="D48" s="12"/>
      <c r="E48" s="12"/>
      <c r="F48" s="12"/>
      <c r="G48" s="164"/>
      <c r="H48" s="12"/>
      <c r="I48" s="12"/>
      <c r="J48" s="11"/>
    </row>
  </sheetData>
  <mergeCells count="17">
    <mergeCell ref="A47:F47"/>
    <mergeCell ref="G47:J47"/>
    <mergeCell ref="A43:G43"/>
    <mergeCell ref="H43:I43"/>
    <mergeCell ref="A45:F45"/>
    <mergeCell ref="G45:J45"/>
    <mergeCell ref="A46:F46"/>
    <mergeCell ref="G46:J46"/>
    <mergeCell ref="A8:G8"/>
    <mergeCell ref="H6:I6"/>
    <mergeCell ref="J6:J7"/>
    <mergeCell ref="E1:H2"/>
    <mergeCell ref="A2:D2"/>
    <mergeCell ref="I2:J2"/>
    <mergeCell ref="A3:D3"/>
    <mergeCell ref="E3:F3"/>
    <mergeCell ref="G3:J3"/>
  </mergeCells>
  <conditionalFormatting sqref="A9:I42">
    <cfRule type="expression" dxfId="31" priority="1">
      <formula>A9=0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J105" sqref="J105"/>
      <selection pane="bottomLeft" activeCell="A9" sqref="A9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96" t="s">
        <v>14</v>
      </c>
      <c r="E1" s="897"/>
      <c r="F1" s="898"/>
      <c r="G1" s="292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73"/>
      <c r="D2" s="899"/>
      <c r="E2" s="900"/>
      <c r="F2" s="901"/>
      <c r="G2" s="229" t="str">
        <f>'DATOS BÁSICOS DE LA OBRA'!C21</f>
        <v>EMPRESA ESTRATEGICA BOLIVIANA DE CONSTRUCCION Y CONSERVACION DE INFRAESTRUCTURA CIVIL</v>
      </c>
    </row>
    <row r="3" spans="1:7" ht="30" customHeight="1" x14ac:dyDescent="0.2">
      <c r="A3" s="774">
        <f>'DATOS BÁSICOS DE LA OBRA'!B1</f>
        <v>3</v>
      </c>
      <c r="B3" s="914"/>
      <c r="C3" s="914"/>
      <c r="D3" s="335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30" customHeight="1" x14ac:dyDescent="0.2">
      <c r="A4" s="368">
        <v>1</v>
      </c>
      <c r="B4" s="360" t="s">
        <v>37</v>
      </c>
      <c r="C4" s="360"/>
      <c r="D4" s="360"/>
      <c r="E4" s="360"/>
      <c r="F4" s="360"/>
      <c r="G4" s="362"/>
    </row>
    <row r="5" spans="1:7" ht="30" customHeight="1" x14ac:dyDescent="0.2">
      <c r="A5" s="369">
        <v>1</v>
      </c>
      <c r="B5" s="361" t="s">
        <v>195</v>
      </c>
      <c r="C5" s="361"/>
      <c r="D5" s="361"/>
      <c r="E5" s="361"/>
      <c r="F5" s="361"/>
      <c r="G5" s="363"/>
    </row>
    <row r="6" spans="1:7" ht="30" customHeight="1" x14ac:dyDescent="0.2">
      <c r="A6" s="890" t="str">
        <f>'DATOS BÁSICOS DE LA OBRA'!A2</f>
        <v>PERIODO DE CERTIFICACION</v>
      </c>
      <c r="B6" s="890"/>
      <c r="C6" s="890"/>
      <c r="D6" s="891" t="s">
        <v>421</v>
      </c>
      <c r="E6" s="892"/>
      <c r="F6" s="893"/>
      <c r="G6" s="894" t="s">
        <v>7</v>
      </c>
    </row>
    <row r="7" spans="1:7" ht="30" customHeight="1" x14ac:dyDescent="0.2">
      <c r="A7" s="336" t="s">
        <v>0</v>
      </c>
      <c r="B7" s="336" t="s">
        <v>15</v>
      </c>
      <c r="C7" s="336" t="s">
        <v>16</v>
      </c>
      <c r="D7" s="294" t="s">
        <v>22</v>
      </c>
      <c r="E7" s="295" t="s">
        <v>1</v>
      </c>
      <c r="F7" s="337" t="s">
        <v>23</v>
      </c>
      <c r="G7" s="895"/>
    </row>
    <row r="8" spans="1:7" ht="5.0999999999999996" customHeight="1" x14ac:dyDescent="0.2">
      <c r="A8" s="355"/>
      <c r="B8" s="298"/>
      <c r="C8" s="299"/>
      <c r="D8" s="193"/>
      <c r="E8" s="193"/>
      <c r="F8" s="193"/>
      <c r="G8" s="300"/>
    </row>
    <row r="9" spans="1:7" ht="30" customHeight="1" x14ac:dyDescent="0.2">
      <c r="A9" s="352" t="s">
        <v>135</v>
      </c>
      <c r="B9" s="358">
        <v>43726</v>
      </c>
      <c r="C9" s="359">
        <v>44104</v>
      </c>
      <c r="D9" s="356">
        <f>F8</f>
        <v>0</v>
      </c>
      <c r="E9" s="356">
        <v>9.6300000000000008</v>
      </c>
      <c r="F9" s="357">
        <f>ROUND(D9+E9,2)</f>
        <v>9.6300000000000008</v>
      </c>
      <c r="G9" s="190"/>
    </row>
    <row r="10" spans="1:7" ht="30" customHeight="1" x14ac:dyDescent="0.2">
      <c r="A10" s="352" t="s">
        <v>60</v>
      </c>
      <c r="B10" s="358">
        <v>44105</v>
      </c>
      <c r="C10" s="359">
        <v>44135</v>
      </c>
      <c r="D10" s="357">
        <f t="shared" ref="D10:D11" si="0">F9</f>
        <v>9.6300000000000008</v>
      </c>
      <c r="E10" s="356">
        <v>10</v>
      </c>
      <c r="F10" s="357">
        <f>ROUND(D10+E10,2)</f>
        <v>19.63</v>
      </c>
      <c r="G10" s="302"/>
    </row>
    <row r="11" spans="1:7" ht="30" customHeight="1" x14ac:dyDescent="0.2">
      <c r="A11" s="352" t="s">
        <v>136</v>
      </c>
      <c r="B11" s="298">
        <v>44136</v>
      </c>
      <c r="C11" s="359">
        <v>44165</v>
      </c>
      <c r="D11" s="357">
        <f t="shared" si="0"/>
        <v>19.63</v>
      </c>
      <c r="E11" s="357">
        <f>'1.1. CÓMPUTOS MÉTRICOS'!$H$95</f>
        <v>15</v>
      </c>
      <c r="F11" s="357">
        <f>ROUND(D11+E11,2)</f>
        <v>34.630000000000003</v>
      </c>
      <c r="G11" s="302"/>
    </row>
    <row r="12" spans="1:7" ht="30" customHeight="1" x14ac:dyDescent="0.2">
      <c r="A12" s="352"/>
      <c r="B12" s="298"/>
      <c r="C12" s="299"/>
      <c r="D12" s="356"/>
      <c r="E12" s="356"/>
      <c r="F12" s="356"/>
      <c r="G12" s="302"/>
    </row>
    <row r="13" spans="1:7" ht="30" customHeight="1" x14ac:dyDescent="0.2">
      <c r="A13" s="353"/>
      <c r="B13" s="298"/>
      <c r="C13" s="299"/>
      <c r="D13" s="356"/>
      <c r="E13" s="356"/>
      <c r="F13" s="356"/>
      <c r="G13" s="304"/>
    </row>
    <row r="14" spans="1:7" ht="30" customHeight="1" x14ac:dyDescent="0.2">
      <c r="A14" s="353"/>
      <c r="B14" s="298"/>
      <c r="C14" s="299"/>
      <c r="D14" s="356"/>
      <c r="E14" s="356"/>
      <c r="F14" s="356"/>
      <c r="G14" s="304"/>
    </row>
    <row r="15" spans="1:7" ht="30" customHeight="1" x14ac:dyDescent="0.2">
      <c r="A15" s="353"/>
      <c r="B15" s="298"/>
      <c r="C15" s="299"/>
      <c r="D15" s="356"/>
      <c r="E15" s="356"/>
      <c r="F15" s="356"/>
      <c r="G15" s="304"/>
    </row>
    <row r="16" spans="1:7" ht="30" customHeight="1" x14ac:dyDescent="0.2">
      <c r="A16" s="353"/>
      <c r="B16" s="298"/>
      <c r="C16" s="299"/>
      <c r="D16" s="356"/>
      <c r="E16" s="356"/>
      <c r="F16" s="356"/>
      <c r="G16" s="304"/>
    </row>
    <row r="17" spans="1:7" ht="30" customHeight="1" x14ac:dyDescent="0.2">
      <c r="A17" s="353"/>
      <c r="B17" s="298"/>
      <c r="C17" s="299"/>
      <c r="D17" s="356"/>
      <c r="E17" s="356"/>
      <c r="F17" s="356"/>
      <c r="G17" s="304"/>
    </row>
    <row r="18" spans="1:7" ht="30" customHeight="1" x14ac:dyDescent="0.2">
      <c r="A18" s="353"/>
      <c r="B18" s="298"/>
      <c r="C18" s="299"/>
      <c r="D18" s="356"/>
      <c r="E18" s="356"/>
      <c r="F18" s="356"/>
      <c r="G18" s="304"/>
    </row>
    <row r="19" spans="1:7" ht="30" customHeight="1" x14ac:dyDescent="0.2">
      <c r="A19" s="353"/>
      <c r="B19" s="298"/>
      <c r="C19" s="299"/>
      <c r="D19" s="356"/>
      <c r="E19" s="356"/>
      <c r="F19" s="356"/>
      <c r="G19" s="304"/>
    </row>
    <row r="20" spans="1:7" ht="30" customHeight="1" x14ac:dyDescent="0.2">
      <c r="A20" s="353"/>
      <c r="B20" s="298"/>
      <c r="C20" s="299"/>
      <c r="D20" s="356"/>
      <c r="E20" s="356"/>
      <c r="F20" s="356"/>
      <c r="G20" s="304"/>
    </row>
    <row r="21" spans="1:7" ht="30" customHeight="1" x14ac:dyDescent="0.2">
      <c r="A21" s="353"/>
      <c r="B21" s="298"/>
      <c r="C21" s="299"/>
      <c r="D21" s="356"/>
      <c r="E21" s="356"/>
      <c r="F21" s="356"/>
      <c r="G21" s="304"/>
    </row>
    <row r="22" spans="1:7" ht="30" customHeight="1" x14ac:dyDescent="0.2">
      <c r="A22" s="353"/>
      <c r="B22" s="298"/>
      <c r="C22" s="299"/>
      <c r="D22" s="356"/>
      <c r="E22" s="356"/>
      <c r="F22" s="356"/>
      <c r="G22" s="304"/>
    </row>
    <row r="23" spans="1:7" ht="30" customHeight="1" x14ac:dyDescent="0.2">
      <c r="A23" s="353"/>
      <c r="B23" s="298"/>
      <c r="C23" s="299"/>
      <c r="D23" s="356"/>
      <c r="E23" s="356"/>
      <c r="F23" s="356"/>
      <c r="G23" s="304"/>
    </row>
    <row r="24" spans="1:7" ht="30" customHeight="1" x14ac:dyDescent="0.2">
      <c r="A24" s="353"/>
      <c r="B24" s="298"/>
      <c r="C24" s="299"/>
      <c r="D24" s="356"/>
      <c r="E24" s="356"/>
      <c r="F24" s="356"/>
      <c r="G24" s="304"/>
    </row>
    <row r="25" spans="1:7" ht="30" customHeight="1" x14ac:dyDescent="0.2">
      <c r="A25" s="353"/>
      <c r="B25" s="298"/>
      <c r="C25" s="299"/>
      <c r="D25" s="356"/>
      <c r="E25" s="356"/>
      <c r="F25" s="356"/>
      <c r="G25" s="304"/>
    </row>
    <row r="26" spans="1:7" ht="30" customHeight="1" x14ac:dyDescent="0.2">
      <c r="A26" s="353"/>
      <c r="B26" s="298"/>
      <c r="C26" s="299"/>
      <c r="D26" s="356"/>
      <c r="E26" s="356"/>
      <c r="F26" s="356"/>
      <c r="G26" s="304"/>
    </row>
    <row r="27" spans="1:7" ht="30" customHeight="1" x14ac:dyDescent="0.2">
      <c r="A27" s="353"/>
      <c r="B27" s="298"/>
      <c r="C27" s="299"/>
      <c r="D27" s="356"/>
      <c r="E27" s="356"/>
      <c r="F27" s="356"/>
      <c r="G27" s="304"/>
    </row>
    <row r="28" spans="1:7" ht="30" customHeight="1" x14ac:dyDescent="0.2">
      <c r="A28" s="353"/>
      <c r="B28" s="298"/>
      <c r="C28" s="299"/>
      <c r="D28" s="356"/>
      <c r="E28" s="356"/>
      <c r="F28" s="356"/>
      <c r="G28" s="304"/>
    </row>
    <row r="29" spans="1:7" ht="30" customHeight="1" x14ac:dyDescent="0.2">
      <c r="A29" s="353"/>
      <c r="B29" s="298"/>
      <c r="C29" s="299"/>
      <c r="D29" s="356"/>
      <c r="E29" s="356"/>
      <c r="F29" s="356"/>
      <c r="G29" s="304"/>
    </row>
    <row r="30" spans="1:7" ht="30" customHeight="1" x14ac:dyDescent="0.2">
      <c r="A30" s="353"/>
      <c r="B30" s="298"/>
      <c r="C30" s="299"/>
      <c r="D30" s="356"/>
      <c r="E30" s="356"/>
      <c r="F30" s="356"/>
      <c r="G30" s="304"/>
    </row>
    <row r="31" spans="1:7" ht="30" customHeight="1" x14ac:dyDescent="0.2">
      <c r="A31" s="353"/>
      <c r="B31" s="298"/>
      <c r="C31" s="299"/>
      <c r="D31" s="356"/>
      <c r="E31" s="356"/>
      <c r="F31" s="356"/>
      <c r="G31" s="304"/>
    </row>
    <row r="32" spans="1:7" ht="30" customHeight="1" x14ac:dyDescent="0.2">
      <c r="A32" s="353"/>
      <c r="B32" s="298"/>
      <c r="C32" s="299"/>
      <c r="D32" s="356"/>
      <c r="E32" s="356"/>
      <c r="F32" s="356"/>
      <c r="G32" s="304"/>
    </row>
    <row r="33" spans="1:7" ht="30" customHeight="1" x14ac:dyDescent="0.2">
      <c r="A33" s="353"/>
      <c r="B33" s="298"/>
      <c r="C33" s="299"/>
      <c r="D33" s="356"/>
      <c r="E33" s="356"/>
      <c r="F33" s="356"/>
      <c r="G33" s="304"/>
    </row>
    <row r="34" spans="1:7" ht="30" customHeight="1" x14ac:dyDescent="0.2">
      <c r="A34" s="353"/>
      <c r="B34" s="298"/>
      <c r="C34" s="299"/>
      <c r="D34" s="356"/>
      <c r="E34" s="356"/>
      <c r="F34" s="356"/>
      <c r="G34" s="304"/>
    </row>
    <row r="35" spans="1:7" ht="30" customHeight="1" x14ac:dyDescent="0.2">
      <c r="A35" s="353"/>
      <c r="B35" s="298"/>
      <c r="C35" s="299"/>
      <c r="D35" s="356"/>
      <c r="E35" s="356"/>
      <c r="F35" s="356"/>
      <c r="G35" s="304"/>
    </row>
    <row r="36" spans="1:7" ht="30" customHeight="1" x14ac:dyDescent="0.2">
      <c r="A36" s="353"/>
      <c r="B36" s="298"/>
      <c r="C36" s="299"/>
      <c r="D36" s="356"/>
      <c r="E36" s="356"/>
      <c r="F36" s="356"/>
      <c r="G36" s="304"/>
    </row>
    <row r="37" spans="1:7" ht="30" customHeight="1" x14ac:dyDescent="0.2">
      <c r="A37" s="353"/>
      <c r="B37" s="298"/>
      <c r="C37" s="299"/>
      <c r="D37" s="356"/>
      <c r="E37" s="356"/>
      <c r="F37" s="356"/>
      <c r="G37" s="304"/>
    </row>
    <row r="38" spans="1:7" ht="30" customHeight="1" x14ac:dyDescent="0.2">
      <c r="A38" s="353"/>
      <c r="B38" s="298"/>
      <c r="C38" s="299"/>
      <c r="D38" s="356"/>
      <c r="E38" s="356"/>
      <c r="F38" s="356"/>
      <c r="G38" s="304"/>
    </row>
    <row r="39" spans="1:7" ht="30" customHeight="1" x14ac:dyDescent="0.2">
      <c r="A39" s="353"/>
      <c r="B39" s="298"/>
      <c r="C39" s="299"/>
      <c r="D39" s="356"/>
      <c r="E39" s="356"/>
      <c r="F39" s="356"/>
      <c r="G39" s="304"/>
    </row>
    <row r="40" spans="1:7" ht="30" customHeight="1" x14ac:dyDescent="0.2">
      <c r="A40" s="353"/>
      <c r="B40" s="298"/>
      <c r="C40" s="299"/>
      <c r="D40" s="356"/>
      <c r="E40" s="356"/>
      <c r="F40" s="356"/>
      <c r="G40" s="304"/>
    </row>
    <row r="41" spans="1:7" ht="30" customHeight="1" x14ac:dyDescent="0.2">
      <c r="A41" s="353"/>
      <c r="B41" s="298"/>
      <c r="C41" s="299"/>
      <c r="D41" s="356"/>
      <c r="E41" s="356"/>
      <c r="F41" s="356"/>
      <c r="G41" s="304"/>
    </row>
    <row r="42" spans="1:7" ht="30" customHeight="1" x14ac:dyDescent="0.2">
      <c r="A42" s="353"/>
      <c r="B42" s="298"/>
      <c r="C42" s="299"/>
      <c r="D42" s="356"/>
      <c r="E42" s="356"/>
      <c r="F42" s="356"/>
      <c r="G42" s="304"/>
    </row>
    <row r="43" spans="1:7" ht="30" customHeight="1" x14ac:dyDescent="0.2">
      <c r="A43" s="353"/>
      <c r="B43" s="298"/>
      <c r="C43" s="299"/>
      <c r="D43" s="356"/>
      <c r="E43" s="356"/>
      <c r="F43" s="356"/>
      <c r="G43" s="304"/>
    </row>
    <row r="44" spans="1:7" ht="5.0999999999999996" customHeight="1" x14ac:dyDescent="0.2">
      <c r="A44" s="354"/>
      <c r="B44" s="298"/>
      <c r="C44" s="299"/>
      <c r="D44" s="356"/>
      <c r="E44" s="356"/>
      <c r="F44" s="356"/>
      <c r="G44" s="304"/>
    </row>
    <row r="45" spans="1:7" ht="90" customHeight="1" x14ac:dyDescent="0.2">
      <c r="A45" s="152"/>
      <c r="B45" s="153"/>
      <c r="C45" s="153"/>
      <c r="D45" s="153"/>
      <c r="E45" s="9"/>
      <c r="F45" s="8"/>
      <c r="G45" s="9"/>
    </row>
    <row r="46" spans="1:7" ht="15" customHeight="1" x14ac:dyDescent="0.2">
      <c r="A46" s="733" t="str">
        <f>'DATOS BÁSICOS DE LA OBRA'!D21</f>
        <v>ING. MAURICIO BEDOYA</v>
      </c>
      <c r="B46" s="734"/>
      <c r="C46" s="734"/>
      <c r="D46" s="734"/>
      <c r="E46" s="735"/>
      <c r="F46" s="553" t="str">
        <f>'DATOS BÁSICOS DE LA OBRA'!D22</f>
        <v>ING. HERLAN RENÉ RAMOS ESTRADA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8"/>
      <c r="F47" s="556" t="str">
        <f>'DATOS BÁSICOS DE LA OBRA'!E22</f>
        <v>SUPERVISOR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5"/>
      <c r="F48" s="543" t="str">
        <f>'DATOS BÁSICOS DE LA OBRA'!C22</f>
        <v>ADMINISTRADORA BOLIVIANA DE CARRETERAS (A.B.C.); REGIONAL DE TARIJA</v>
      </c>
      <c r="G48" s="545"/>
    </row>
    <row r="49" spans="1:7" ht="5.0999999999999996" customHeight="1" x14ac:dyDescent="0.2">
      <c r="A49" s="159"/>
      <c r="B49" s="160"/>
      <c r="C49" s="161"/>
      <c r="D49" s="162"/>
      <c r="E49" s="11"/>
      <c r="F49" s="162"/>
      <c r="G49" s="11"/>
    </row>
  </sheetData>
  <mergeCells count="13">
    <mergeCell ref="D1:F2"/>
    <mergeCell ref="A2:C2"/>
    <mergeCell ref="A3:C3"/>
    <mergeCell ref="E3:G3"/>
    <mergeCell ref="A48:E48"/>
    <mergeCell ref="F48:G48"/>
    <mergeCell ref="A6:C6"/>
    <mergeCell ref="D6:F6"/>
    <mergeCell ref="G6:G7"/>
    <mergeCell ref="A46:E46"/>
    <mergeCell ref="F46:G46"/>
    <mergeCell ref="A47:E47"/>
    <mergeCell ref="F47:G47"/>
  </mergeCells>
  <conditionalFormatting sqref="D8:F8 D10:F44">
    <cfRule type="expression" dxfId="30" priority="2">
      <formula>D8=0</formula>
    </cfRule>
  </conditionalFormatting>
  <conditionalFormatting sqref="D9:F9">
    <cfRule type="expression" dxfId="29" priority="1">
      <formula>D9=0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80" zoomScaleNormal="80" workbookViewId="0">
      <pane ySplit="7" topLeftCell="A92" activePane="bottomLeft" state="frozen"/>
      <selection activeCell="J105" sqref="J105"/>
      <selection pane="bottomLeft" activeCell="H108" sqref="H108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8"/>
      <c r="C1" s="308"/>
      <c r="D1" s="8"/>
      <c r="E1" s="896" t="s">
        <v>17</v>
      </c>
      <c r="F1" s="897"/>
      <c r="G1" s="897"/>
      <c r="H1" s="898"/>
      <c r="I1" s="152"/>
      <c r="J1" s="154"/>
    </row>
    <row r="2" spans="1:10" ht="30" customHeight="1" x14ac:dyDescent="0.2">
      <c r="A2" s="872" t="str">
        <f>'DATOS BÁSICOS DE LA OBRA'!C7</f>
        <v>ADMINISTRADORA BOLIVIANA DE CARRETERAS (A.B.C.)</v>
      </c>
      <c r="B2" s="873"/>
      <c r="C2" s="873"/>
      <c r="D2" s="907"/>
      <c r="E2" s="899"/>
      <c r="F2" s="900"/>
      <c r="G2" s="900"/>
      <c r="H2" s="901"/>
      <c r="I2" s="715" t="str">
        <f>'DATOS BÁSICOS DE LA OBRA'!C21</f>
        <v>EMPRESA ESTRATEGICA BOLIVIANA DE CONSTRUCCION Y CONSERVACION DE INFRAESTRUCTURA CIVIL</v>
      </c>
      <c r="J2" s="717"/>
    </row>
    <row r="3" spans="1:10" ht="30" customHeight="1" x14ac:dyDescent="0.2">
      <c r="A3" s="774">
        <f>'DATOS BÁSICOS DE LA OBRA'!B1</f>
        <v>3</v>
      </c>
      <c r="B3" s="914"/>
      <c r="C3" s="914"/>
      <c r="D3" s="775"/>
      <c r="E3" s="860" t="str">
        <f>'DATOS BÁSICOS DE LA OBRA'!A3</f>
        <v>PROYECTO</v>
      </c>
      <c r="F3" s="861"/>
      <c r="G3" s="724" t="str">
        <f>'DATOS BÁSICOS DE LA OBRA'!B3</f>
        <v>CONSTRUCCION Y REHABILITACION TRAMO CARRETERO VILLA MONTES - LA VERTIENTE - PALO MARCADO</v>
      </c>
      <c r="H3" s="724"/>
      <c r="I3" s="724"/>
      <c r="J3" s="725"/>
    </row>
    <row r="4" spans="1:10" ht="30" customHeight="1" x14ac:dyDescent="0.2">
      <c r="A4" s="368">
        <f>'1.1. RESUMEN'!A4</f>
        <v>1</v>
      </c>
      <c r="B4" s="379" t="str">
        <f>'1.1. RESUMEN'!B4</f>
        <v>MOVIMIENTO DE TIERRAS</v>
      </c>
      <c r="C4" s="364"/>
      <c r="D4" s="364"/>
      <c r="E4" s="364"/>
      <c r="F4" s="364"/>
      <c r="G4" s="364"/>
      <c r="H4" s="364"/>
      <c r="I4" s="364"/>
      <c r="J4" s="365"/>
    </row>
    <row r="5" spans="1:10" ht="30" customHeight="1" x14ac:dyDescent="0.2">
      <c r="A5" s="369">
        <f>'1.1. RESUMEN'!A5</f>
        <v>1</v>
      </c>
      <c r="B5" s="380" t="str">
        <f>'1.1. RESUMEN'!B5</f>
        <v>DESBROCE, DESTRONQUE Y LIMPIEZA</v>
      </c>
      <c r="C5" s="366"/>
      <c r="D5" s="366"/>
      <c r="E5" s="366"/>
      <c r="F5" s="366"/>
      <c r="G5" s="366"/>
      <c r="H5" s="366"/>
      <c r="I5" s="366"/>
      <c r="J5" s="367"/>
    </row>
    <row r="6" spans="1:10" ht="30" customHeight="1" x14ac:dyDescent="0.2">
      <c r="A6" s="894" t="s">
        <v>425</v>
      </c>
      <c r="B6" s="894" t="s">
        <v>424</v>
      </c>
      <c r="C6" s="894" t="s">
        <v>423</v>
      </c>
      <c r="D6" s="294"/>
      <c r="E6" s="371"/>
      <c r="F6" s="371"/>
      <c r="G6" s="371"/>
      <c r="H6" s="906" t="s">
        <v>422</v>
      </c>
      <c r="I6" s="906"/>
      <c r="J6" s="906" t="s">
        <v>7</v>
      </c>
    </row>
    <row r="7" spans="1:10" ht="30" customHeight="1" x14ac:dyDescent="0.2">
      <c r="A7" s="895"/>
      <c r="B7" s="895"/>
      <c r="C7" s="895"/>
      <c r="D7" s="378"/>
      <c r="E7" s="371"/>
      <c r="F7" s="371"/>
      <c r="G7" s="371"/>
      <c r="H7" s="338" t="s">
        <v>18</v>
      </c>
      <c r="I7" s="338" t="s">
        <v>63</v>
      </c>
      <c r="J7" s="906"/>
    </row>
    <row r="8" spans="1:10" ht="30" customHeight="1" x14ac:dyDescent="0.2">
      <c r="A8" s="915" t="s">
        <v>489</v>
      </c>
      <c r="B8" s="916"/>
      <c r="C8" s="916"/>
      <c r="D8" s="916"/>
      <c r="E8" s="916"/>
      <c r="F8" s="916"/>
      <c r="G8" s="916"/>
      <c r="H8" s="508"/>
      <c r="I8" s="508"/>
      <c r="J8" s="509"/>
    </row>
    <row r="9" spans="1:10" ht="5.0999999999999996" customHeight="1" x14ac:dyDescent="0.2">
      <c r="A9" s="193"/>
      <c r="B9" s="193"/>
      <c r="C9" s="193"/>
      <c r="D9" s="193"/>
      <c r="E9" s="193"/>
      <c r="F9" s="193"/>
      <c r="G9" s="193"/>
      <c r="H9" s="356"/>
      <c r="I9" s="356">
        <f>ROUND(I8+H9,2)</f>
        <v>0</v>
      </c>
      <c r="J9" s="190"/>
    </row>
    <row r="10" spans="1:10" ht="30" customHeight="1" x14ac:dyDescent="0.2">
      <c r="A10" s="370">
        <v>18500</v>
      </c>
      <c r="B10" s="383">
        <f>ROUND(10*2,0)</f>
        <v>20</v>
      </c>
      <c r="C10" s="372"/>
      <c r="D10" s="193"/>
      <c r="E10" s="193"/>
      <c r="F10" s="193"/>
      <c r="G10" s="193"/>
      <c r="H10" s="357">
        <f>ROUND(PRODUCT(B10:G10)/10000,2)</f>
        <v>0</v>
      </c>
      <c r="I10" s="357">
        <f t="shared" ref="I10" si="0">ROUND(I9+H10,2)</f>
        <v>0</v>
      </c>
      <c r="J10" s="190"/>
    </row>
    <row r="11" spans="1:10" ht="30" customHeight="1" x14ac:dyDescent="0.2">
      <c r="A11" s="387">
        <f>ROUND(A10+100,0)</f>
        <v>18600</v>
      </c>
      <c r="B11" s="383">
        <f t="shared" ref="B11:B30" si="1">ROUND(10*2,0)</f>
        <v>20</v>
      </c>
      <c r="C11" s="383">
        <f>ROUND(A11-A10,2)</f>
        <v>100</v>
      </c>
      <c r="D11" s="193"/>
      <c r="E11" s="193"/>
      <c r="F11" s="193"/>
      <c r="G11" s="193"/>
      <c r="H11" s="357">
        <f t="shared" ref="H11" si="2">ROUND(PRODUCT(B11:G11)/10000,2)</f>
        <v>0.2</v>
      </c>
      <c r="I11" s="357">
        <f t="shared" ref="I11" si="3">ROUND(I10+H11,2)</f>
        <v>0.2</v>
      </c>
      <c r="J11" s="190"/>
    </row>
    <row r="12" spans="1:10" ht="30" customHeight="1" x14ac:dyDescent="0.2">
      <c r="A12" s="387">
        <f t="shared" ref="A12:A30" si="4">ROUND(A11+100,0)</f>
        <v>18700</v>
      </c>
      <c r="B12" s="383">
        <f t="shared" si="1"/>
        <v>20</v>
      </c>
      <c r="C12" s="383">
        <f t="shared" ref="C12:C30" si="5">ROUND(A12-A11,2)</f>
        <v>100</v>
      </c>
      <c r="D12" s="193"/>
      <c r="E12" s="193"/>
      <c r="F12" s="193"/>
      <c r="G12" s="193"/>
      <c r="H12" s="357">
        <f t="shared" ref="H12:H30" si="6">ROUND(PRODUCT(B12:G12)/10000,2)</f>
        <v>0.2</v>
      </c>
      <c r="I12" s="357">
        <f t="shared" ref="I12:I30" si="7">ROUND(I11+H12,2)</f>
        <v>0.4</v>
      </c>
      <c r="J12" s="190"/>
    </row>
    <row r="13" spans="1:10" ht="30" customHeight="1" x14ac:dyDescent="0.2">
      <c r="A13" s="387">
        <f t="shared" si="4"/>
        <v>18800</v>
      </c>
      <c r="B13" s="383">
        <f t="shared" si="1"/>
        <v>20</v>
      </c>
      <c r="C13" s="383">
        <f t="shared" si="5"/>
        <v>100</v>
      </c>
      <c r="D13" s="193"/>
      <c r="E13" s="193"/>
      <c r="F13" s="193"/>
      <c r="G13" s="193"/>
      <c r="H13" s="357">
        <f t="shared" si="6"/>
        <v>0.2</v>
      </c>
      <c r="I13" s="357">
        <f t="shared" si="7"/>
        <v>0.6</v>
      </c>
      <c r="J13" s="190"/>
    </row>
    <row r="14" spans="1:10" ht="30" customHeight="1" x14ac:dyDescent="0.2">
      <c r="A14" s="387">
        <f t="shared" si="4"/>
        <v>18900</v>
      </c>
      <c r="B14" s="383">
        <f t="shared" si="1"/>
        <v>20</v>
      </c>
      <c r="C14" s="383">
        <f t="shared" si="5"/>
        <v>100</v>
      </c>
      <c r="D14" s="193"/>
      <c r="E14" s="193"/>
      <c r="F14" s="193"/>
      <c r="G14" s="193"/>
      <c r="H14" s="357">
        <f t="shared" si="6"/>
        <v>0.2</v>
      </c>
      <c r="I14" s="357">
        <f t="shared" si="7"/>
        <v>0.8</v>
      </c>
      <c r="J14" s="190"/>
    </row>
    <row r="15" spans="1:10" ht="30" customHeight="1" x14ac:dyDescent="0.2">
      <c r="A15" s="387">
        <f t="shared" si="4"/>
        <v>19000</v>
      </c>
      <c r="B15" s="383">
        <f t="shared" si="1"/>
        <v>20</v>
      </c>
      <c r="C15" s="383">
        <f t="shared" si="5"/>
        <v>100</v>
      </c>
      <c r="D15" s="193"/>
      <c r="E15" s="193"/>
      <c r="F15" s="193"/>
      <c r="G15" s="193"/>
      <c r="H15" s="357">
        <f t="shared" si="6"/>
        <v>0.2</v>
      </c>
      <c r="I15" s="357">
        <f t="shared" si="7"/>
        <v>1</v>
      </c>
      <c r="J15" s="190"/>
    </row>
    <row r="16" spans="1:10" ht="30" customHeight="1" x14ac:dyDescent="0.2">
      <c r="A16" s="387">
        <f t="shared" si="4"/>
        <v>19100</v>
      </c>
      <c r="B16" s="383">
        <f t="shared" si="1"/>
        <v>20</v>
      </c>
      <c r="C16" s="383">
        <f t="shared" si="5"/>
        <v>100</v>
      </c>
      <c r="D16" s="193"/>
      <c r="E16" s="193"/>
      <c r="F16" s="193"/>
      <c r="G16" s="193"/>
      <c r="H16" s="357">
        <f t="shared" si="6"/>
        <v>0.2</v>
      </c>
      <c r="I16" s="357">
        <f t="shared" si="7"/>
        <v>1.2</v>
      </c>
      <c r="J16" s="190"/>
    </row>
    <row r="17" spans="1:10" ht="30" customHeight="1" x14ac:dyDescent="0.2">
      <c r="A17" s="387">
        <f t="shared" si="4"/>
        <v>19200</v>
      </c>
      <c r="B17" s="383">
        <f t="shared" si="1"/>
        <v>20</v>
      </c>
      <c r="C17" s="383">
        <f t="shared" si="5"/>
        <v>100</v>
      </c>
      <c r="D17" s="193"/>
      <c r="E17" s="193"/>
      <c r="F17" s="193"/>
      <c r="G17" s="193"/>
      <c r="H17" s="357">
        <f t="shared" si="6"/>
        <v>0.2</v>
      </c>
      <c r="I17" s="357">
        <f t="shared" si="7"/>
        <v>1.4</v>
      </c>
      <c r="J17" s="190"/>
    </row>
    <row r="18" spans="1:10" ht="30" customHeight="1" x14ac:dyDescent="0.2">
      <c r="A18" s="387">
        <f t="shared" si="4"/>
        <v>19300</v>
      </c>
      <c r="B18" s="383">
        <f t="shared" si="1"/>
        <v>20</v>
      </c>
      <c r="C18" s="383">
        <f t="shared" si="5"/>
        <v>100</v>
      </c>
      <c r="D18" s="193"/>
      <c r="E18" s="193"/>
      <c r="F18" s="193"/>
      <c r="G18" s="193"/>
      <c r="H18" s="357">
        <f t="shared" si="6"/>
        <v>0.2</v>
      </c>
      <c r="I18" s="357">
        <f t="shared" si="7"/>
        <v>1.6</v>
      </c>
      <c r="J18" s="190"/>
    </row>
    <row r="19" spans="1:10" ht="30" customHeight="1" x14ac:dyDescent="0.2">
      <c r="A19" s="387">
        <f t="shared" si="4"/>
        <v>19400</v>
      </c>
      <c r="B19" s="383">
        <f t="shared" si="1"/>
        <v>20</v>
      </c>
      <c r="C19" s="383">
        <f t="shared" si="5"/>
        <v>100</v>
      </c>
      <c r="D19" s="193"/>
      <c r="E19" s="193"/>
      <c r="F19" s="193"/>
      <c r="G19" s="193"/>
      <c r="H19" s="357">
        <f t="shared" si="6"/>
        <v>0.2</v>
      </c>
      <c r="I19" s="357">
        <f t="shared" si="7"/>
        <v>1.8</v>
      </c>
      <c r="J19" s="190"/>
    </row>
    <row r="20" spans="1:10" ht="30" customHeight="1" x14ac:dyDescent="0.2">
      <c r="A20" s="387">
        <f t="shared" si="4"/>
        <v>19500</v>
      </c>
      <c r="B20" s="383">
        <f t="shared" si="1"/>
        <v>20</v>
      </c>
      <c r="C20" s="383">
        <f t="shared" si="5"/>
        <v>100</v>
      </c>
      <c r="D20" s="193"/>
      <c r="E20" s="193"/>
      <c r="F20" s="193"/>
      <c r="G20" s="193"/>
      <c r="H20" s="357">
        <f t="shared" si="6"/>
        <v>0.2</v>
      </c>
      <c r="I20" s="357">
        <f t="shared" si="7"/>
        <v>2</v>
      </c>
      <c r="J20" s="190"/>
    </row>
    <row r="21" spans="1:10" ht="30" customHeight="1" x14ac:dyDescent="0.2">
      <c r="A21" s="387">
        <f t="shared" si="4"/>
        <v>19600</v>
      </c>
      <c r="B21" s="383">
        <f t="shared" si="1"/>
        <v>20</v>
      </c>
      <c r="C21" s="383">
        <f t="shared" si="5"/>
        <v>100</v>
      </c>
      <c r="D21" s="193"/>
      <c r="E21" s="193"/>
      <c r="F21" s="193"/>
      <c r="G21" s="193"/>
      <c r="H21" s="357">
        <f t="shared" si="6"/>
        <v>0.2</v>
      </c>
      <c r="I21" s="357">
        <f t="shared" si="7"/>
        <v>2.2000000000000002</v>
      </c>
      <c r="J21" s="190"/>
    </row>
    <row r="22" spans="1:10" ht="30" customHeight="1" x14ac:dyDescent="0.2">
      <c r="A22" s="387">
        <f t="shared" si="4"/>
        <v>19700</v>
      </c>
      <c r="B22" s="383">
        <f t="shared" si="1"/>
        <v>20</v>
      </c>
      <c r="C22" s="383">
        <f t="shared" si="5"/>
        <v>100</v>
      </c>
      <c r="D22" s="193"/>
      <c r="E22" s="193"/>
      <c r="F22" s="193"/>
      <c r="G22" s="193"/>
      <c r="H22" s="357">
        <f t="shared" si="6"/>
        <v>0.2</v>
      </c>
      <c r="I22" s="357">
        <f t="shared" si="7"/>
        <v>2.4</v>
      </c>
      <c r="J22" s="190"/>
    </row>
    <row r="23" spans="1:10" ht="30" customHeight="1" x14ac:dyDescent="0.2">
      <c r="A23" s="387">
        <f t="shared" si="4"/>
        <v>19800</v>
      </c>
      <c r="B23" s="383">
        <f t="shared" si="1"/>
        <v>20</v>
      </c>
      <c r="C23" s="383">
        <f t="shared" si="5"/>
        <v>100</v>
      </c>
      <c r="D23" s="193"/>
      <c r="E23" s="193"/>
      <c r="F23" s="193"/>
      <c r="G23" s="193"/>
      <c r="H23" s="357">
        <f t="shared" si="6"/>
        <v>0.2</v>
      </c>
      <c r="I23" s="357">
        <f t="shared" si="7"/>
        <v>2.6</v>
      </c>
      <c r="J23" s="190"/>
    </row>
    <row r="24" spans="1:10" ht="30" customHeight="1" x14ac:dyDescent="0.2">
      <c r="A24" s="387">
        <f t="shared" si="4"/>
        <v>19900</v>
      </c>
      <c r="B24" s="383">
        <f t="shared" si="1"/>
        <v>20</v>
      </c>
      <c r="C24" s="383">
        <f t="shared" si="5"/>
        <v>100</v>
      </c>
      <c r="D24" s="193"/>
      <c r="E24" s="193"/>
      <c r="F24" s="193"/>
      <c r="G24" s="193"/>
      <c r="H24" s="357">
        <f t="shared" si="6"/>
        <v>0.2</v>
      </c>
      <c r="I24" s="357">
        <f t="shared" si="7"/>
        <v>2.8</v>
      </c>
      <c r="J24" s="190"/>
    </row>
    <row r="25" spans="1:10" ht="30" customHeight="1" x14ac:dyDescent="0.2">
      <c r="A25" s="387">
        <f t="shared" si="4"/>
        <v>20000</v>
      </c>
      <c r="B25" s="383">
        <f t="shared" si="1"/>
        <v>20</v>
      </c>
      <c r="C25" s="383">
        <f t="shared" si="5"/>
        <v>100</v>
      </c>
      <c r="D25" s="193"/>
      <c r="E25" s="193"/>
      <c r="F25" s="193"/>
      <c r="G25" s="193"/>
      <c r="H25" s="357">
        <f t="shared" si="6"/>
        <v>0.2</v>
      </c>
      <c r="I25" s="357">
        <f t="shared" si="7"/>
        <v>3</v>
      </c>
      <c r="J25" s="190"/>
    </row>
    <row r="26" spans="1:10" ht="30" customHeight="1" x14ac:dyDescent="0.2">
      <c r="A26" s="387">
        <f t="shared" si="4"/>
        <v>20100</v>
      </c>
      <c r="B26" s="383">
        <f t="shared" si="1"/>
        <v>20</v>
      </c>
      <c r="C26" s="383">
        <f t="shared" si="5"/>
        <v>100</v>
      </c>
      <c r="D26" s="193"/>
      <c r="E26" s="193"/>
      <c r="F26" s="193"/>
      <c r="G26" s="193"/>
      <c r="H26" s="357">
        <f t="shared" si="6"/>
        <v>0.2</v>
      </c>
      <c r="I26" s="357">
        <f t="shared" si="7"/>
        <v>3.2</v>
      </c>
      <c r="J26" s="190"/>
    </row>
    <row r="27" spans="1:10" ht="30" customHeight="1" x14ac:dyDescent="0.2">
      <c r="A27" s="387">
        <f t="shared" si="4"/>
        <v>20200</v>
      </c>
      <c r="B27" s="383">
        <f t="shared" si="1"/>
        <v>20</v>
      </c>
      <c r="C27" s="383">
        <f t="shared" si="5"/>
        <v>100</v>
      </c>
      <c r="D27" s="193"/>
      <c r="E27" s="193"/>
      <c r="F27" s="193"/>
      <c r="G27" s="193"/>
      <c r="H27" s="357">
        <f t="shared" si="6"/>
        <v>0.2</v>
      </c>
      <c r="I27" s="357">
        <f t="shared" si="7"/>
        <v>3.4</v>
      </c>
      <c r="J27" s="190"/>
    </row>
    <row r="28" spans="1:10" ht="30" customHeight="1" x14ac:dyDescent="0.2">
      <c r="A28" s="387">
        <f t="shared" si="4"/>
        <v>20300</v>
      </c>
      <c r="B28" s="383">
        <f t="shared" si="1"/>
        <v>20</v>
      </c>
      <c r="C28" s="383">
        <f t="shared" si="5"/>
        <v>100</v>
      </c>
      <c r="D28" s="193"/>
      <c r="E28" s="193"/>
      <c r="F28" s="193"/>
      <c r="G28" s="193"/>
      <c r="H28" s="357">
        <f t="shared" si="6"/>
        <v>0.2</v>
      </c>
      <c r="I28" s="357">
        <f t="shared" si="7"/>
        <v>3.6</v>
      </c>
      <c r="J28" s="190"/>
    </row>
    <row r="29" spans="1:10" ht="30" customHeight="1" x14ac:dyDescent="0.2">
      <c r="A29" s="387">
        <f t="shared" si="4"/>
        <v>20400</v>
      </c>
      <c r="B29" s="383">
        <f t="shared" si="1"/>
        <v>20</v>
      </c>
      <c r="C29" s="383">
        <f t="shared" si="5"/>
        <v>100</v>
      </c>
      <c r="D29" s="193"/>
      <c r="E29" s="193"/>
      <c r="F29" s="193"/>
      <c r="G29" s="193"/>
      <c r="H29" s="357">
        <f t="shared" si="6"/>
        <v>0.2</v>
      </c>
      <c r="I29" s="357">
        <f t="shared" si="7"/>
        <v>3.8</v>
      </c>
      <c r="J29" s="190"/>
    </row>
    <row r="30" spans="1:10" ht="30" customHeight="1" x14ac:dyDescent="0.2">
      <c r="A30" s="387">
        <f t="shared" si="4"/>
        <v>20500</v>
      </c>
      <c r="B30" s="383">
        <f t="shared" si="1"/>
        <v>20</v>
      </c>
      <c r="C30" s="383">
        <f t="shared" si="5"/>
        <v>100</v>
      </c>
      <c r="D30" s="193"/>
      <c r="E30" s="193"/>
      <c r="F30" s="193"/>
      <c r="G30" s="193"/>
      <c r="H30" s="357">
        <f t="shared" si="6"/>
        <v>0.2</v>
      </c>
      <c r="I30" s="357">
        <f t="shared" si="7"/>
        <v>4</v>
      </c>
      <c r="J30" s="190"/>
    </row>
    <row r="31" spans="1:10" ht="5.0999999999999996" customHeight="1" x14ac:dyDescent="0.2">
      <c r="A31" s="387"/>
      <c r="B31" s="372"/>
      <c r="C31" s="383"/>
      <c r="D31" s="193"/>
      <c r="E31" s="193"/>
      <c r="F31" s="193"/>
      <c r="G31" s="193"/>
      <c r="H31" s="357"/>
      <c r="I31" s="357"/>
      <c r="J31" s="190"/>
    </row>
    <row r="32" spans="1:10" ht="30" customHeight="1" x14ac:dyDescent="0.2">
      <c r="A32" s="922" t="s">
        <v>493</v>
      </c>
      <c r="B32" s="923"/>
      <c r="C32" s="923"/>
      <c r="D32" s="923"/>
      <c r="E32" s="923"/>
      <c r="F32" s="923"/>
      <c r="G32" s="923"/>
      <c r="H32" s="508"/>
      <c r="I32" s="508"/>
      <c r="J32" s="509"/>
    </row>
    <row r="33" spans="1:10" ht="5.0999999999999996" customHeight="1" x14ac:dyDescent="0.2">
      <c r="A33" s="387"/>
      <c r="B33" s="372"/>
      <c r="C33" s="383"/>
      <c r="D33" s="193"/>
      <c r="E33" s="193"/>
      <c r="F33" s="193"/>
      <c r="G33" s="193"/>
      <c r="H33" s="357">
        <f t="shared" ref="H33" si="8">ROUND(PRODUCT(B33:G33)/10000,2)</f>
        <v>0</v>
      </c>
      <c r="I33" s="357">
        <f t="shared" ref="I33:I35" si="9">ROUND(I32+H33,2)</f>
        <v>0</v>
      </c>
      <c r="J33" s="190"/>
    </row>
    <row r="34" spans="1:10" ht="30" customHeight="1" x14ac:dyDescent="0.2">
      <c r="A34" s="370">
        <v>26500</v>
      </c>
      <c r="B34" s="383">
        <f>ROUND(10*2,0)</f>
        <v>20</v>
      </c>
      <c r="C34" s="372"/>
      <c r="D34" s="193"/>
      <c r="E34" s="193"/>
      <c r="F34" s="193"/>
      <c r="G34" s="193"/>
      <c r="H34" s="357">
        <f>ROUND(PRODUCT(B34:G34)/10000,2)</f>
        <v>0</v>
      </c>
      <c r="I34" s="357">
        <f t="shared" si="9"/>
        <v>0</v>
      </c>
      <c r="J34" s="190"/>
    </row>
    <row r="35" spans="1:10" ht="30" customHeight="1" x14ac:dyDescent="0.2">
      <c r="A35" s="387">
        <f>ROUND(A34+100,0)</f>
        <v>26600</v>
      </c>
      <c r="B35" s="383">
        <f t="shared" ref="B35:B49" si="10">ROUND(10*2,0)</f>
        <v>20</v>
      </c>
      <c r="C35" s="383">
        <f>ROUND(A35-A34,2)</f>
        <v>100</v>
      </c>
      <c r="D35" s="193"/>
      <c r="E35" s="193"/>
      <c r="F35" s="193"/>
      <c r="G35" s="193"/>
      <c r="H35" s="357">
        <f t="shared" ref="H35" si="11">ROUND(PRODUCT(B35:G35)/10000,2)</f>
        <v>0.2</v>
      </c>
      <c r="I35" s="357">
        <f t="shared" si="9"/>
        <v>0.2</v>
      </c>
      <c r="J35" s="190"/>
    </row>
    <row r="36" spans="1:10" ht="30" customHeight="1" x14ac:dyDescent="0.2">
      <c r="A36" s="387">
        <f t="shared" ref="A36:A49" si="12">ROUND(A35+100,0)</f>
        <v>26700</v>
      </c>
      <c r="B36" s="383">
        <f t="shared" si="10"/>
        <v>20</v>
      </c>
      <c r="C36" s="383">
        <f t="shared" ref="C36:C49" si="13">ROUND(A36-A35,2)</f>
        <v>100</v>
      </c>
      <c r="D36" s="193"/>
      <c r="E36" s="193"/>
      <c r="F36" s="193"/>
      <c r="G36" s="193"/>
      <c r="H36" s="357">
        <f t="shared" ref="H36:H49" si="14">ROUND(PRODUCT(B36:G36)/10000,2)</f>
        <v>0.2</v>
      </c>
      <c r="I36" s="357">
        <f t="shared" ref="I36:I49" si="15">ROUND(I35+H36,2)</f>
        <v>0.4</v>
      </c>
      <c r="J36" s="190"/>
    </row>
    <row r="37" spans="1:10" ht="30" customHeight="1" x14ac:dyDescent="0.2">
      <c r="A37" s="387">
        <f t="shared" si="12"/>
        <v>26800</v>
      </c>
      <c r="B37" s="383">
        <f t="shared" si="10"/>
        <v>20</v>
      </c>
      <c r="C37" s="383">
        <f t="shared" si="13"/>
        <v>100</v>
      </c>
      <c r="D37" s="193"/>
      <c r="E37" s="193"/>
      <c r="F37" s="193"/>
      <c r="G37" s="193"/>
      <c r="H37" s="357">
        <f t="shared" si="14"/>
        <v>0.2</v>
      </c>
      <c r="I37" s="357">
        <f t="shared" si="15"/>
        <v>0.6</v>
      </c>
      <c r="J37" s="190"/>
    </row>
    <row r="38" spans="1:10" ht="30" customHeight="1" x14ac:dyDescent="0.2">
      <c r="A38" s="387">
        <f t="shared" si="12"/>
        <v>26900</v>
      </c>
      <c r="B38" s="383">
        <f t="shared" si="10"/>
        <v>20</v>
      </c>
      <c r="C38" s="383">
        <f t="shared" si="13"/>
        <v>100</v>
      </c>
      <c r="D38" s="193"/>
      <c r="E38" s="193"/>
      <c r="F38" s="193"/>
      <c r="G38" s="193"/>
      <c r="H38" s="357">
        <f t="shared" si="14"/>
        <v>0.2</v>
      </c>
      <c r="I38" s="357">
        <f t="shared" si="15"/>
        <v>0.8</v>
      </c>
      <c r="J38" s="190"/>
    </row>
    <row r="39" spans="1:10" ht="30" customHeight="1" x14ac:dyDescent="0.2">
      <c r="A39" s="387">
        <f t="shared" si="12"/>
        <v>27000</v>
      </c>
      <c r="B39" s="383">
        <f t="shared" si="10"/>
        <v>20</v>
      </c>
      <c r="C39" s="383">
        <f t="shared" si="13"/>
        <v>100</v>
      </c>
      <c r="D39" s="193"/>
      <c r="E39" s="193"/>
      <c r="F39" s="193"/>
      <c r="G39" s="193"/>
      <c r="H39" s="357">
        <f t="shared" si="14"/>
        <v>0.2</v>
      </c>
      <c r="I39" s="357">
        <f t="shared" si="15"/>
        <v>1</v>
      </c>
      <c r="J39" s="190"/>
    </row>
    <row r="40" spans="1:10" ht="30" customHeight="1" x14ac:dyDescent="0.2">
      <c r="A40" s="387">
        <f t="shared" si="12"/>
        <v>27100</v>
      </c>
      <c r="B40" s="383">
        <f t="shared" si="10"/>
        <v>20</v>
      </c>
      <c r="C40" s="383">
        <f t="shared" si="13"/>
        <v>100</v>
      </c>
      <c r="D40" s="193"/>
      <c r="E40" s="193"/>
      <c r="F40" s="193"/>
      <c r="G40" s="193"/>
      <c r="H40" s="357">
        <f t="shared" si="14"/>
        <v>0.2</v>
      </c>
      <c r="I40" s="357">
        <f t="shared" si="15"/>
        <v>1.2</v>
      </c>
      <c r="J40" s="190"/>
    </row>
    <row r="41" spans="1:10" ht="30" customHeight="1" x14ac:dyDescent="0.2">
      <c r="A41" s="387">
        <f t="shared" si="12"/>
        <v>27200</v>
      </c>
      <c r="B41" s="383">
        <f t="shared" si="10"/>
        <v>20</v>
      </c>
      <c r="C41" s="383">
        <f t="shared" si="13"/>
        <v>100</v>
      </c>
      <c r="D41" s="193"/>
      <c r="E41" s="193"/>
      <c r="F41" s="193"/>
      <c r="G41" s="193"/>
      <c r="H41" s="357">
        <f t="shared" si="14"/>
        <v>0.2</v>
      </c>
      <c r="I41" s="357">
        <f t="shared" si="15"/>
        <v>1.4</v>
      </c>
      <c r="J41" s="190"/>
    </row>
    <row r="42" spans="1:10" ht="30" customHeight="1" x14ac:dyDescent="0.2">
      <c r="A42" s="387">
        <f t="shared" si="12"/>
        <v>27300</v>
      </c>
      <c r="B42" s="383">
        <f t="shared" si="10"/>
        <v>20</v>
      </c>
      <c r="C42" s="383">
        <f t="shared" si="13"/>
        <v>100</v>
      </c>
      <c r="D42" s="193"/>
      <c r="E42" s="193"/>
      <c r="F42" s="193"/>
      <c r="G42" s="193"/>
      <c r="H42" s="357">
        <f t="shared" si="14"/>
        <v>0.2</v>
      </c>
      <c r="I42" s="357">
        <f t="shared" si="15"/>
        <v>1.6</v>
      </c>
      <c r="J42" s="190"/>
    </row>
    <row r="43" spans="1:10" ht="30" customHeight="1" x14ac:dyDescent="0.2">
      <c r="A43" s="387">
        <f t="shared" si="12"/>
        <v>27400</v>
      </c>
      <c r="B43" s="383">
        <f t="shared" si="10"/>
        <v>20</v>
      </c>
      <c r="C43" s="383">
        <f t="shared" si="13"/>
        <v>100</v>
      </c>
      <c r="D43" s="193"/>
      <c r="E43" s="193"/>
      <c r="F43" s="193"/>
      <c r="G43" s="193"/>
      <c r="H43" s="357">
        <f t="shared" si="14"/>
        <v>0.2</v>
      </c>
      <c r="I43" s="357">
        <f t="shared" si="15"/>
        <v>1.8</v>
      </c>
      <c r="J43" s="190"/>
    </row>
    <row r="44" spans="1:10" ht="30" customHeight="1" x14ac:dyDescent="0.2">
      <c r="A44" s="387">
        <f t="shared" si="12"/>
        <v>27500</v>
      </c>
      <c r="B44" s="383">
        <f t="shared" si="10"/>
        <v>20</v>
      </c>
      <c r="C44" s="383">
        <f t="shared" si="13"/>
        <v>100</v>
      </c>
      <c r="D44" s="193"/>
      <c r="E44" s="193"/>
      <c r="F44" s="193"/>
      <c r="G44" s="193"/>
      <c r="H44" s="357">
        <f t="shared" si="14"/>
        <v>0.2</v>
      </c>
      <c r="I44" s="357">
        <f t="shared" si="15"/>
        <v>2</v>
      </c>
      <c r="J44" s="190"/>
    </row>
    <row r="45" spans="1:10" ht="30" customHeight="1" x14ac:dyDescent="0.2">
      <c r="A45" s="387">
        <f t="shared" si="12"/>
        <v>27600</v>
      </c>
      <c r="B45" s="383">
        <f t="shared" si="10"/>
        <v>20</v>
      </c>
      <c r="C45" s="383">
        <f t="shared" si="13"/>
        <v>100</v>
      </c>
      <c r="D45" s="193"/>
      <c r="E45" s="193"/>
      <c r="F45" s="193"/>
      <c r="G45" s="193"/>
      <c r="H45" s="357">
        <f t="shared" si="14"/>
        <v>0.2</v>
      </c>
      <c r="I45" s="357">
        <f t="shared" si="15"/>
        <v>2.2000000000000002</v>
      </c>
      <c r="J45" s="190"/>
    </row>
    <row r="46" spans="1:10" ht="30" customHeight="1" x14ac:dyDescent="0.2">
      <c r="A46" s="387">
        <f t="shared" si="12"/>
        <v>27700</v>
      </c>
      <c r="B46" s="383">
        <f t="shared" si="10"/>
        <v>20</v>
      </c>
      <c r="C46" s="383">
        <f t="shared" si="13"/>
        <v>100</v>
      </c>
      <c r="D46" s="193"/>
      <c r="E46" s="193"/>
      <c r="F46" s="193"/>
      <c r="G46" s="193"/>
      <c r="H46" s="357">
        <f t="shared" si="14"/>
        <v>0.2</v>
      </c>
      <c r="I46" s="357">
        <f t="shared" si="15"/>
        <v>2.4</v>
      </c>
      <c r="J46" s="190"/>
    </row>
    <row r="47" spans="1:10" ht="30" customHeight="1" x14ac:dyDescent="0.2">
      <c r="A47" s="387">
        <f t="shared" si="12"/>
        <v>27800</v>
      </c>
      <c r="B47" s="383">
        <f t="shared" si="10"/>
        <v>20</v>
      </c>
      <c r="C47" s="383">
        <f t="shared" si="13"/>
        <v>100</v>
      </c>
      <c r="D47" s="193"/>
      <c r="E47" s="193"/>
      <c r="F47" s="193"/>
      <c r="G47" s="193"/>
      <c r="H47" s="357">
        <f t="shared" si="14"/>
        <v>0.2</v>
      </c>
      <c r="I47" s="357">
        <f t="shared" si="15"/>
        <v>2.6</v>
      </c>
      <c r="J47" s="190"/>
    </row>
    <row r="48" spans="1:10" ht="30" customHeight="1" x14ac:dyDescent="0.2">
      <c r="A48" s="387">
        <f t="shared" si="12"/>
        <v>27900</v>
      </c>
      <c r="B48" s="383">
        <f t="shared" si="10"/>
        <v>20</v>
      </c>
      <c r="C48" s="383">
        <f t="shared" si="13"/>
        <v>100</v>
      </c>
      <c r="D48" s="193"/>
      <c r="E48" s="193"/>
      <c r="F48" s="193"/>
      <c r="G48" s="193"/>
      <c r="H48" s="357">
        <f t="shared" si="14"/>
        <v>0.2</v>
      </c>
      <c r="I48" s="357">
        <f t="shared" si="15"/>
        <v>2.8</v>
      </c>
      <c r="J48" s="190"/>
    </row>
    <row r="49" spans="1:10" ht="30" customHeight="1" x14ac:dyDescent="0.2">
      <c r="A49" s="387">
        <f t="shared" si="12"/>
        <v>28000</v>
      </c>
      <c r="B49" s="383">
        <f t="shared" si="10"/>
        <v>20</v>
      </c>
      <c r="C49" s="383">
        <f t="shared" si="13"/>
        <v>100</v>
      </c>
      <c r="D49" s="193"/>
      <c r="E49" s="193"/>
      <c r="F49" s="193"/>
      <c r="G49" s="193"/>
      <c r="H49" s="357">
        <f t="shared" si="14"/>
        <v>0.2</v>
      </c>
      <c r="I49" s="357">
        <f t="shared" si="15"/>
        <v>3</v>
      </c>
      <c r="J49" s="190"/>
    </row>
    <row r="50" spans="1:10" ht="5.0999999999999996" customHeight="1" x14ac:dyDescent="0.2">
      <c r="A50" s="387"/>
      <c r="B50" s="383"/>
      <c r="C50" s="383"/>
      <c r="D50" s="193"/>
      <c r="E50" s="193"/>
      <c r="F50" s="193"/>
      <c r="G50" s="193"/>
      <c r="H50" s="357">
        <f t="shared" ref="H50:H52" si="16">ROUND(PRODUCT(B50:G50)/10000,2)</f>
        <v>0</v>
      </c>
      <c r="I50" s="357"/>
      <c r="J50" s="190"/>
    </row>
    <row r="51" spans="1:10" ht="30" customHeight="1" x14ac:dyDescent="0.2">
      <c r="A51" s="922" t="s">
        <v>490</v>
      </c>
      <c r="B51" s="923"/>
      <c r="C51" s="923"/>
      <c r="D51" s="923"/>
      <c r="E51" s="923"/>
      <c r="F51" s="923"/>
      <c r="G51" s="923"/>
      <c r="H51" s="508"/>
      <c r="I51" s="508"/>
      <c r="J51" s="509"/>
    </row>
    <row r="52" spans="1:10" ht="5.0999999999999996" customHeight="1" x14ac:dyDescent="0.2">
      <c r="A52" s="387"/>
      <c r="B52" s="383"/>
      <c r="C52" s="383"/>
      <c r="D52" s="193"/>
      <c r="E52" s="193"/>
      <c r="F52" s="193"/>
      <c r="G52" s="193"/>
      <c r="H52" s="357">
        <f t="shared" si="16"/>
        <v>0</v>
      </c>
      <c r="I52" s="357">
        <f t="shared" ref="I52:I54" si="17">ROUND(I51+H52,2)</f>
        <v>0</v>
      </c>
      <c r="J52" s="190"/>
    </row>
    <row r="53" spans="1:10" ht="30" customHeight="1" x14ac:dyDescent="0.2">
      <c r="A53" s="370">
        <v>29000</v>
      </c>
      <c r="B53" s="383">
        <f>ROUND(10*2,0)</f>
        <v>20</v>
      </c>
      <c r="C53" s="372"/>
      <c r="D53" s="193"/>
      <c r="E53" s="193"/>
      <c r="F53" s="193"/>
      <c r="G53" s="193"/>
      <c r="H53" s="357">
        <f>ROUND(PRODUCT(B53:G53)/10000,2)</f>
        <v>0</v>
      </c>
      <c r="I53" s="357">
        <f t="shared" si="17"/>
        <v>0</v>
      </c>
      <c r="J53" s="190"/>
    </row>
    <row r="54" spans="1:10" ht="30" customHeight="1" x14ac:dyDescent="0.2">
      <c r="A54" s="387">
        <f>ROUND(A53+100,0)</f>
        <v>29100</v>
      </c>
      <c r="B54" s="383">
        <f t="shared" ref="B54:B93" si="18">ROUND(10*2,0)</f>
        <v>20</v>
      </c>
      <c r="C54" s="383">
        <f>ROUND(A54-A53,2)</f>
        <v>100</v>
      </c>
      <c r="D54" s="193"/>
      <c r="E54" s="193"/>
      <c r="F54" s="193"/>
      <c r="G54" s="193"/>
      <c r="H54" s="357">
        <f t="shared" ref="H54" si="19">ROUND(PRODUCT(B54:G54)/10000,2)</f>
        <v>0.2</v>
      </c>
      <c r="I54" s="357">
        <f t="shared" si="17"/>
        <v>0.2</v>
      </c>
      <c r="J54" s="190"/>
    </row>
    <row r="55" spans="1:10" ht="30" customHeight="1" x14ac:dyDescent="0.2">
      <c r="A55" s="387">
        <f t="shared" ref="A55:A93" si="20">ROUND(A54+100,0)</f>
        <v>29200</v>
      </c>
      <c r="B55" s="383">
        <f t="shared" si="18"/>
        <v>20</v>
      </c>
      <c r="C55" s="383">
        <f t="shared" ref="C55:C93" si="21">ROUND(A55-A54,2)</f>
        <v>100</v>
      </c>
      <c r="D55" s="193"/>
      <c r="E55" s="193"/>
      <c r="F55" s="193"/>
      <c r="G55" s="193"/>
      <c r="H55" s="357">
        <f t="shared" ref="H55:H93" si="22">ROUND(PRODUCT(B55:G55)/10000,2)</f>
        <v>0.2</v>
      </c>
      <c r="I55" s="357">
        <f t="shared" ref="I55:I93" si="23">ROUND(I54+H55,2)</f>
        <v>0.4</v>
      </c>
      <c r="J55" s="190"/>
    </row>
    <row r="56" spans="1:10" ht="30" customHeight="1" x14ac:dyDescent="0.2">
      <c r="A56" s="387">
        <f t="shared" si="20"/>
        <v>29300</v>
      </c>
      <c r="B56" s="383">
        <f t="shared" si="18"/>
        <v>20</v>
      </c>
      <c r="C56" s="383">
        <f t="shared" si="21"/>
        <v>100</v>
      </c>
      <c r="D56" s="193"/>
      <c r="E56" s="193"/>
      <c r="F56" s="193"/>
      <c r="G56" s="193"/>
      <c r="H56" s="357">
        <f t="shared" si="22"/>
        <v>0.2</v>
      </c>
      <c r="I56" s="357">
        <f t="shared" si="23"/>
        <v>0.6</v>
      </c>
      <c r="J56" s="190"/>
    </row>
    <row r="57" spans="1:10" ht="30" customHeight="1" x14ac:dyDescent="0.2">
      <c r="A57" s="387">
        <f t="shared" si="20"/>
        <v>29400</v>
      </c>
      <c r="B57" s="383">
        <f t="shared" si="18"/>
        <v>20</v>
      </c>
      <c r="C57" s="383">
        <f t="shared" si="21"/>
        <v>100</v>
      </c>
      <c r="D57" s="193"/>
      <c r="E57" s="193"/>
      <c r="F57" s="193"/>
      <c r="G57" s="193"/>
      <c r="H57" s="357">
        <f t="shared" si="22"/>
        <v>0.2</v>
      </c>
      <c r="I57" s="357">
        <f t="shared" si="23"/>
        <v>0.8</v>
      </c>
      <c r="J57" s="190"/>
    </row>
    <row r="58" spans="1:10" ht="30" customHeight="1" x14ac:dyDescent="0.2">
      <c r="A58" s="387">
        <f t="shared" si="20"/>
        <v>29500</v>
      </c>
      <c r="B58" s="383">
        <f t="shared" si="18"/>
        <v>20</v>
      </c>
      <c r="C58" s="383">
        <f t="shared" si="21"/>
        <v>100</v>
      </c>
      <c r="D58" s="193"/>
      <c r="E58" s="193"/>
      <c r="F58" s="193"/>
      <c r="G58" s="193"/>
      <c r="H58" s="357">
        <f t="shared" si="22"/>
        <v>0.2</v>
      </c>
      <c r="I58" s="357">
        <f t="shared" si="23"/>
        <v>1</v>
      </c>
      <c r="J58" s="190"/>
    </row>
    <row r="59" spans="1:10" ht="30" customHeight="1" x14ac:dyDescent="0.2">
      <c r="A59" s="387">
        <f t="shared" si="20"/>
        <v>29600</v>
      </c>
      <c r="B59" s="383">
        <f t="shared" si="18"/>
        <v>20</v>
      </c>
      <c r="C59" s="383">
        <f t="shared" si="21"/>
        <v>100</v>
      </c>
      <c r="D59" s="193"/>
      <c r="E59" s="193"/>
      <c r="F59" s="193"/>
      <c r="G59" s="193"/>
      <c r="H59" s="357">
        <f t="shared" si="22"/>
        <v>0.2</v>
      </c>
      <c r="I59" s="357">
        <f t="shared" si="23"/>
        <v>1.2</v>
      </c>
      <c r="J59" s="190"/>
    </row>
    <row r="60" spans="1:10" ht="30" customHeight="1" x14ac:dyDescent="0.2">
      <c r="A60" s="387">
        <f t="shared" si="20"/>
        <v>29700</v>
      </c>
      <c r="B60" s="383">
        <f t="shared" si="18"/>
        <v>20</v>
      </c>
      <c r="C60" s="383">
        <f t="shared" si="21"/>
        <v>100</v>
      </c>
      <c r="D60" s="193"/>
      <c r="E60" s="193"/>
      <c r="F60" s="193"/>
      <c r="G60" s="193"/>
      <c r="H60" s="357">
        <f t="shared" si="22"/>
        <v>0.2</v>
      </c>
      <c r="I60" s="357">
        <f t="shared" si="23"/>
        <v>1.4</v>
      </c>
      <c r="J60" s="190"/>
    </row>
    <row r="61" spans="1:10" ht="30" customHeight="1" x14ac:dyDescent="0.2">
      <c r="A61" s="387">
        <f t="shared" si="20"/>
        <v>29800</v>
      </c>
      <c r="B61" s="383">
        <f t="shared" si="18"/>
        <v>20</v>
      </c>
      <c r="C61" s="383">
        <f t="shared" si="21"/>
        <v>100</v>
      </c>
      <c r="D61" s="193"/>
      <c r="E61" s="193"/>
      <c r="F61" s="193"/>
      <c r="G61" s="193"/>
      <c r="H61" s="357">
        <f t="shared" si="22"/>
        <v>0.2</v>
      </c>
      <c r="I61" s="357">
        <f t="shared" si="23"/>
        <v>1.6</v>
      </c>
      <c r="J61" s="190"/>
    </row>
    <row r="62" spans="1:10" ht="30" customHeight="1" x14ac:dyDescent="0.2">
      <c r="A62" s="387">
        <f t="shared" si="20"/>
        <v>29900</v>
      </c>
      <c r="B62" s="383">
        <f t="shared" si="18"/>
        <v>20</v>
      </c>
      <c r="C62" s="383">
        <f t="shared" si="21"/>
        <v>100</v>
      </c>
      <c r="D62" s="193"/>
      <c r="E62" s="193"/>
      <c r="F62" s="193"/>
      <c r="G62" s="193"/>
      <c r="H62" s="357">
        <f t="shared" si="22"/>
        <v>0.2</v>
      </c>
      <c r="I62" s="357">
        <f t="shared" si="23"/>
        <v>1.8</v>
      </c>
      <c r="J62" s="190"/>
    </row>
    <row r="63" spans="1:10" ht="30" customHeight="1" x14ac:dyDescent="0.2">
      <c r="A63" s="387">
        <f t="shared" si="20"/>
        <v>30000</v>
      </c>
      <c r="B63" s="383">
        <f t="shared" si="18"/>
        <v>20</v>
      </c>
      <c r="C63" s="383">
        <f t="shared" si="21"/>
        <v>100</v>
      </c>
      <c r="D63" s="193"/>
      <c r="E63" s="193"/>
      <c r="F63" s="193"/>
      <c r="G63" s="193"/>
      <c r="H63" s="357">
        <f t="shared" si="22"/>
        <v>0.2</v>
      </c>
      <c r="I63" s="357">
        <f t="shared" si="23"/>
        <v>2</v>
      </c>
      <c r="J63" s="190"/>
    </row>
    <row r="64" spans="1:10" ht="30" customHeight="1" x14ac:dyDescent="0.2">
      <c r="A64" s="387">
        <f t="shared" si="20"/>
        <v>30100</v>
      </c>
      <c r="B64" s="383">
        <f t="shared" si="18"/>
        <v>20</v>
      </c>
      <c r="C64" s="383">
        <f t="shared" si="21"/>
        <v>100</v>
      </c>
      <c r="D64" s="193"/>
      <c r="E64" s="193"/>
      <c r="F64" s="193"/>
      <c r="G64" s="193"/>
      <c r="H64" s="357">
        <f t="shared" si="22"/>
        <v>0.2</v>
      </c>
      <c r="I64" s="357">
        <f t="shared" si="23"/>
        <v>2.2000000000000002</v>
      </c>
      <c r="J64" s="190"/>
    </row>
    <row r="65" spans="1:10" ht="30" customHeight="1" x14ac:dyDescent="0.2">
      <c r="A65" s="387">
        <f t="shared" si="20"/>
        <v>30200</v>
      </c>
      <c r="B65" s="383">
        <f t="shared" si="18"/>
        <v>20</v>
      </c>
      <c r="C65" s="383">
        <f t="shared" si="21"/>
        <v>100</v>
      </c>
      <c r="D65" s="193"/>
      <c r="E65" s="193"/>
      <c r="F65" s="193"/>
      <c r="G65" s="193"/>
      <c r="H65" s="357">
        <f t="shared" si="22"/>
        <v>0.2</v>
      </c>
      <c r="I65" s="357">
        <f t="shared" si="23"/>
        <v>2.4</v>
      </c>
      <c r="J65" s="190"/>
    </row>
    <row r="66" spans="1:10" ht="30" customHeight="1" x14ac:dyDescent="0.2">
      <c r="A66" s="387">
        <f t="shared" si="20"/>
        <v>30300</v>
      </c>
      <c r="B66" s="383">
        <f t="shared" si="18"/>
        <v>20</v>
      </c>
      <c r="C66" s="383">
        <f t="shared" si="21"/>
        <v>100</v>
      </c>
      <c r="D66" s="193"/>
      <c r="E66" s="193"/>
      <c r="F66" s="193"/>
      <c r="G66" s="193"/>
      <c r="H66" s="357">
        <f t="shared" si="22"/>
        <v>0.2</v>
      </c>
      <c r="I66" s="357">
        <f t="shared" si="23"/>
        <v>2.6</v>
      </c>
      <c r="J66" s="190"/>
    </row>
    <row r="67" spans="1:10" ht="30" customHeight="1" x14ac:dyDescent="0.2">
      <c r="A67" s="387">
        <f t="shared" si="20"/>
        <v>30400</v>
      </c>
      <c r="B67" s="383">
        <f t="shared" si="18"/>
        <v>20</v>
      </c>
      <c r="C67" s="383">
        <f t="shared" si="21"/>
        <v>100</v>
      </c>
      <c r="D67" s="193"/>
      <c r="E67" s="193"/>
      <c r="F67" s="193"/>
      <c r="G67" s="193"/>
      <c r="H67" s="357">
        <f t="shared" si="22"/>
        <v>0.2</v>
      </c>
      <c r="I67" s="357">
        <f t="shared" si="23"/>
        <v>2.8</v>
      </c>
      <c r="J67" s="190"/>
    </row>
    <row r="68" spans="1:10" ht="30" customHeight="1" x14ac:dyDescent="0.2">
      <c r="A68" s="387">
        <f t="shared" si="20"/>
        <v>30500</v>
      </c>
      <c r="B68" s="383">
        <f t="shared" si="18"/>
        <v>20</v>
      </c>
      <c r="C68" s="383">
        <f t="shared" si="21"/>
        <v>100</v>
      </c>
      <c r="D68" s="193"/>
      <c r="E68" s="193"/>
      <c r="F68" s="193"/>
      <c r="G68" s="193"/>
      <c r="H68" s="357">
        <f t="shared" si="22"/>
        <v>0.2</v>
      </c>
      <c r="I68" s="357">
        <f t="shared" si="23"/>
        <v>3</v>
      </c>
      <c r="J68" s="190"/>
    </row>
    <row r="69" spans="1:10" ht="30" customHeight="1" x14ac:dyDescent="0.2">
      <c r="A69" s="387">
        <f t="shared" si="20"/>
        <v>30600</v>
      </c>
      <c r="B69" s="383">
        <f t="shared" si="18"/>
        <v>20</v>
      </c>
      <c r="C69" s="383">
        <f t="shared" si="21"/>
        <v>100</v>
      </c>
      <c r="D69" s="193"/>
      <c r="E69" s="193"/>
      <c r="F69" s="193"/>
      <c r="G69" s="193"/>
      <c r="H69" s="357">
        <f t="shared" si="22"/>
        <v>0.2</v>
      </c>
      <c r="I69" s="357">
        <f t="shared" si="23"/>
        <v>3.2</v>
      </c>
      <c r="J69" s="190"/>
    </row>
    <row r="70" spans="1:10" ht="30" customHeight="1" x14ac:dyDescent="0.2">
      <c r="A70" s="387">
        <f t="shared" si="20"/>
        <v>30700</v>
      </c>
      <c r="B70" s="383">
        <f t="shared" si="18"/>
        <v>20</v>
      </c>
      <c r="C70" s="383">
        <f t="shared" si="21"/>
        <v>100</v>
      </c>
      <c r="D70" s="193"/>
      <c r="E70" s="193"/>
      <c r="F70" s="193"/>
      <c r="G70" s="193"/>
      <c r="H70" s="357">
        <f t="shared" si="22"/>
        <v>0.2</v>
      </c>
      <c r="I70" s="357">
        <f t="shared" si="23"/>
        <v>3.4</v>
      </c>
      <c r="J70" s="190"/>
    </row>
    <row r="71" spans="1:10" ht="30" customHeight="1" x14ac:dyDescent="0.2">
      <c r="A71" s="387">
        <f t="shared" si="20"/>
        <v>30800</v>
      </c>
      <c r="B71" s="383">
        <f t="shared" si="18"/>
        <v>20</v>
      </c>
      <c r="C71" s="383">
        <f t="shared" si="21"/>
        <v>100</v>
      </c>
      <c r="D71" s="193"/>
      <c r="E71" s="193"/>
      <c r="F71" s="193"/>
      <c r="G71" s="193"/>
      <c r="H71" s="357">
        <f t="shared" si="22"/>
        <v>0.2</v>
      </c>
      <c r="I71" s="357">
        <f t="shared" si="23"/>
        <v>3.6</v>
      </c>
      <c r="J71" s="190"/>
    </row>
    <row r="72" spans="1:10" ht="30" customHeight="1" x14ac:dyDescent="0.2">
      <c r="A72" s="387">
        <f t="shared" si="20"/>
        <v>30900</v>
      </c>
      <c r="B72" s="383">
        <f t="shared" si="18"/>
        <v>20</v>
      </c>
      <c r="C72" s="383">
        <f t="shared" si="21"/>
        <v>100</v>
      </c>
      <c r="D72" s="193"/>
      <c r="E72" s="193"/>
      <c r="F72" s="193"/>
      <c r="G72" s="193"/>
      <c r="H72" s="357">
        <f t="shared" si="22"/>
        <v>0.2</v>
      </c>
      <c r="I72" s="357">
        <f t="shared" si="23"/>
        <v>3.8</v>
      </c>
      <c r="J72" s="190"/>
    </row>
    <row r="73" spans="1:10" ht="30" customHeight="1" x14ac:dyDescent="0.2">
      <c r="A73" s="387">
        <f t="shared" si="20"/>
        <v>31000</v>
      </c>
      <c r="B73" s="383">
        <f t="shared" si="18"/>
        <v>20</v>
      </c>
      <c r="C73" s="383">
        <f t="shared" si="21"/>
        <v>100</v>
      </c>
      <c r="D73" s="193"/>
      <c r="E73" s="193"/>
      <c r="F73" s="193"/>
      <c r="G73" s="193"/>
      <c r="H73" s="357">
        <f t="shared" si="22"/>
        <v>0.2</v>
      </c>
      <c r="I73" s="357">
        <f t="shared" si="23"/>
        <v>4</v>
      </c>
      <c r="J73" s="190"/>
    </row>
    <row r="74" spans="1:10" ht="30" customHeight="1" x14ac:dyDescent="0.2">
      <c r="A74" s="387">
        <f t="shared" si="20"/>
        <v>31100</v>
      </c>
      <c r="B74" s="383">
        <f t="shared" si="18"/>
        <v>20</v>
      </c>
      <c r="C74" s="383">
        <f t="shared" si="21"/>
        <v>100</v>
      </c>
      <c r="D74" s="193"/>
      <c r="E74" s="193"/>
      <c r="F74" s="193"/>
      <c r="G74" s="193"/>
      <c r="H74" s="357">
        <f t="shared" si="22"/>
        <v>0.2</v>
      </c>
      <c r="I74" s="357">
        <f t="shared" si="23"/>
        <v>4.2</v>
      </c>
      <c r="J74" s="190"/>
    </row>
    <row r="75" spans="1:10" ht="30" customHeight="1" x14ac:dyDescent="0.2">
      <c r="A75" s="387">
        <f t="shared" si="20"/>
        <v>31200</v>
      </c>
      <c r="B75" s="383">
        <f t="shared" si="18"/>
        <v>20</v>
      </c>
      <c r="C75" s="383">
        <f t="shared" si="21"/>
        <v>100</v>
      </c>
      <c r="D75" s="193"/>
      <c r="E75" s="193"/>
      <c r="F75" s="193"/>
      <c r="G75" s="193"/>
      <c r="H75" s="357">
        <f t="shared" si="22"/>
        <v>0.2</v>
      </c>
      <c r="I75" s="357">
        <f t="shared" si="23"/>
        <v>4.4000000000000004</v>
      </c>
      <c r="J75" s="190"/>
    </row>
    <row r="76" spans="1:10" ht="30" customHeight="1" x14ac:dyDescent="0.2">
      <c r="A76" s="387">
        <f t="shared" si="20"/>
        <v>31300</v>
      </c>
      <c r="B76" s="383">
        <f t="shared" si="18"/>
        <v>20</v>
      </c>
      <c r="C76" s="383">
        <f t="shared" si="21"/>
        <v>100</v>
      </c>
      <c r="D76" s="193"/>
      <c r="E76" s="193"/>
      <c r="F76" s="193"/>
      <c r="G76" s="193"/>
      <c r="H76" s="357">
        <f t="shared" si="22"/>
        <v>0.2</v>
      </c>
      <c r="I76" s="357">
        <f t="shared" si="23"/>
        <v>4.5999999999999996</v>
      </c>
      <c r="J76" s="190"/>
    </row>
    <row r="77" spans="1:10" ht="30" customHeight="1" x14ac:dyDescent="0.2">
      <c r="A77" s="387">
        <f t="shared" si="20"/>
        <v>31400</v>
      </c>
      <c r="B77" s="383">
        <f t="shared" si="18"/>
        <v>20</v>
      </c>
      <c r="C77" s="383">
        <f t="shared" si="21"/>
        <v>100</v>
      </c>
      <c r="D77" s="193"/>
      <c r="E77" s="193"/>
      <c r="F77" s="193"/>
      <c r="G77" s="193"/>
      <c r="H77" s="357">
        <f t="shared" si="22"/>
        <v>0.2</v>
      </c>
      <c r="I77" s="357">
        <f t="shared" si="23"/>
        <v>4.8</v>
      </c>
      <c r="J77" s="190"/>
    </row>
    <row r="78" spans="1:10" ht="30" customHeight="1" x14ac:dyDescent="0.2">
      <c r="A78" s="387">
        <f t="shared" si="20"/>
        <v>31500</v>
      </c>
      <c r="B78" s="383">
        <f t="shared" si="18"/>
        <v>20</v>
      </c>
      <c r="C78" s="383">
        <f t="shared" si="21"/>
        <v>100</v>
      </c>
      <c r="D78" s="193"/>
      <c r="E78" s="193"/>
      <c r="F78" s="193"/>
      <c r="G78" s="193"/>
      <c r="H78" s="357">
        <f t="shared" si="22"/>
        <v>0.2</v>
      </c>
      <c r="I78" s="357">
        <f t="shared" si="23"/>
        <v>5</v>
      </c>
      <c r="J78" s="190"/>
    </row>
    <row r="79" spans="1:10" ht="30" customHeight="1" x14ac:dyDescent="0.2">
      <c r="A79" s="387">
        <f t="shared" si="20"/>
        <v>31600</v>
      </c>
      <c r="B79" s="383">
        <f t="shared" si="18"/>
        <v>20</v>
      </c>
      <c r="C79" s="383">
        <f t="shared" si="21"/>
        <v>100</v>
      </c>
      <c r="D79" s="193"/>
      <c r="E79" s="193"/>
      <c r="F79" s="193"/>
      <c r="G79" s="193"/>
      <c r="H79" s="357">
        <f t="shared" si="22"/>
        <v>0.2</v>
      </c>
      <c r="I79" s="357">
        <f t="shared" si="23"/>
        <v>5.2</v>
      </c>
      <c r="J79" s="190"/>
    </row>
    <row r="80" spans="1:10" ht="30" customHeight="1" x14ac:dyDescent="0.2">
      <c r="A80" s="387">
        <f t="shared" si="20"/>
        <v>31700</v>
      </c>
      <c r="B80" s="383">
        <f t="shared" si="18"/>
        <v>20</v>
      </c>
      <c r="C80" s="383">
        <f t="shared" si="21"/>
        <v>100</v>
      </c>
      <c r="D80" s="193"/>
      <c r="E80" s="193"/>
      <c r="F80" s="193"/>
      <c r="G80" s="193"/>
      <c r="H80" s="357">
        <f t="shared" si="22"/>
        <v>0.2</v>
      </c>
      <c r="I80" s="357">
        <f t="shared" si="23"/>
        <v>5.4</v>
      </c>
      <c r="J80" s="190"/>
    </row>
    <row r="81" spans="1:10" ht="30" customHeight="1" x14ac:dyDescent="0.2">
      <c r="A81" s="387">
        <f t="shared" si="20"/>
        <v>31800</v>
      </c>
      <c r="B81" s="383">
        <f t="shared" si="18"/>
        <v>20</v>
      </c>
      <c r="C81" s="383">
        <f t="shared" si="21"/>
        <v>100</v>
      </c>
      <c r="D81" s="193"/>
      <c r="E81" s="193"/>
      <c r="F81" s="193"/>
      <c r="G81" s="193"/>
      <c r="H81" s="357">
        <f t="shared" si="22"/>
        <v>0.2</v>
      </c>
      <c r="I81" s="357">
        <f t="shared" si="23"/>
        <v>5.6</v>
      </c>
      <c r="J81" s="190"/>
    </row>
    <row r="82" spans="1:10" ht="30" customHeight="1" x14ac:dyDescent="0.2">
      <c r="A82" s="387">
        <f t="shared" si="20"/>
        <v>31900</v>
      </c>
      <c r="B82" s="383">
        <f t="shared" si="18"/>
        <v>20</v>
      </c>
      <c r="C82" s="383">
        <f t="shared" si="21"/>
        <v>100</v>
      </c>
      <c r="D82" s="193"/>
      <c r="E82" s="193"/>
      <c r="F82" s="193"/>
      <c r="G82" s="193"/>
      <c r="H82" s="357">
        <f t="shared" si="22"/>
        <v>0.2</v>
      </c>
      <c r="I82" s="357">
        <f t="shared" si="23"/>
        <v>5.8</v>
      </c>
      <c r="J82" s="190"/>
    </row>
    <row r="83" spans="1:10" ht="30" customHeight="1" x14ac:dyDescent="0.2">
      <c r="A83" s="387">
        <f t="shared" si="20"/>
        <v>32000</v>
      </c>
      <c r="B83" s="383">
        <f t="shared" si="18"/>
        <v>20</v>
      </c>
      <c r="C83" s="383">
        <f t="shared" si="21"/>
        <v>100</v>
      </c>
      <c r="D83" s="193"/>
      <c r="E83" s="193"/>
      <c r="F83" s="193"/>
      <c r="G83" s="193"/>
      <c r="H83" s="357">
        <f t="shared" si="22"/>
        <v>0.2</v>
      </c>
      <c r="I83" s="357">
        <f t="shared" si="23"/>
        <v>6</v>
      </c>
      <c r="J83" s="190"/>
    </row>
    <row r="84" spans="1:10" ht="30" customHeight="1" x14ac:dyDescent="0.2">
      <c r="A84" s="387">
        <f t="shared" si="20"/>
        <v>32100</v>
      </c>
      <c r="B84" s="383">
        <f t="shared" si="18"/>
        <v>20</v>
      </c>
      <c r="C84" s="383">
        <f t="shared" si="21"/>
        <v>100</v>
      </c>
      <c r="D84" s="193"/>
      <c r="E84" s="193"/>
      <c r="F84" s="193"/>
      <c r="G84" s="193"/>
      <c r="H84" s="357">
        <f t="shared" si="22"/>
        <v>0.2</v>
      </c>
      <c r="I84" s="357">
        <f t="shared" si="23"/>
        <v>6.2</v>
      </c>
      <c r="J84" s="190"/>
    </row>
    <row r="85" spans="1:10" ht="30" customHeight="1" x14ac:dyDescent="0.2">
      <c r="A85" s="387">
        <f t="shared" si="20"/>
        <v>32200</v>
      </c>
      <c r="B85" s="383">
        <f t="shared" si="18"/>
        <v>20</v>
      </c>
      <c r="C85" s="383">
        <f t="shared" si="21"/>
        <v>100</v>
      </c>
      <c r="D85" s="193"/>
      <c r="E85" s="193"/>
      <c r="F85" s="193"/>
      <c r="G85" s="193"/>
      <c r="H85" s="357">
        <f t="shared" si="22"/>
        <v>0.2</v>
      </c>
      <c r="I85" s="357">
        <f t="shared" si="23"/>
        <v>6.4</v>
      </c>
      <c r="J85" s="190"/>
    </row>
    <row r="86" spans="1:10" ht="30" customHeight="1" x14ac:dyDescent="0.2">
      <c r="A86" s="387">
        <f t="shared" si="20"/>
        <v>32300</v>
      </c>
      <c r="B86" s="383">
        <f t="shared" si="18"/>
        <v>20</v>
      </c>
      <c r="C86" s="383">
        <f t="shared" si="21"/>
        <v>100</v>
      </c>
      <c r="D86" s="193"/>
      <c r="E86" s="193"/>
      <c r="F86" s="193"/>
      <c r="G86" s="193"/>
      <c r="H86" s="357">
        <f t="shared" si="22"/>
        <v>0.2</v>
      </c>
      <c r="I86" s="357">
        <f t="shared" si="23"/>
        <v>6.6</v>
      </c>
      <c r="J86" s="190"/>
    </row>
    <row r="87" spans="1:10" ht="30" customHeight="1" x14ac:dyDescent="0.2">
      <c r="A87" s="387">
        <f t="shared" si="20"/>
        <v>32400</v>
      </c>
      <c r="B87" s="383">
        <f t="shared" si="18"/>
        <v>20</v>
      </c>
      <c r="C87" s="383">
        <f t="shared" si="21"/>
        <v>100</v>
      </c>
      <c r="D87" s="193"/>
      <c r="E87" s="193"/>
      <c r="F87" s="193"/>
      <c r="G87" s="193"/>
      <c r="H87" s="357">
        <f t="shared" si="22"/>
        <v>0.2</v>
      </c>
      <c r="I87" s="357">
        <f t="shared" si="23"/>
        <v>6.8</v>
      </c>
      <c r="J87" s="190"/>
    </row>
    <row r="88" spans="1:10" ht="30" customHeight="1" x14ac:dyDescent="0.2">
      <c r="A88" s="387">
        <f t="shared" si="20"/>
        <v>32500</v>
      </c>
      <c r="B88" s="383">
        <f t="shared" si="18"/>
        <v>20</v>
      </c>
      <c r="C88" s="383">
        <f t="shared" si="21"/>
        <v>100</v>
      </c>
      <c r="D88" s="193"/>
      <c r="E88" s="193"/>
      <c r="F88" s="193"/>
      <c r="G88" s="193"/>
      <c r="H88" s="357">
        <f t="shared" si="22"/>
        <v>0.2</v>
      </c>
      <c r="I88" s="357">
        <f t="shared" si="23"/>
        <v>7</v>
      </c>
      <c r="J88" s="190"/>
    </row>
    <row r="89" spans="1:10" ht="30" customHeight="1" x14ac:dyDescent="0.2">
      <c r="A89" s="387">
        <f t="shared" si="20"/>
        <v>32600</v>
      </c>
      <c r="B89" s="383">
        <f t="shared" si="18"/>
        <v>20</v>
      </c>
      <c r="C89" s="383">
        <f t="shared" si="21"/>
        <v>100</v>
      </c>
      <c r="D89" s="193"/>
      <c r="E89" s="193"/>
      <c r="F89" s="193"/>
      <c r="G89" s="193"/>
      <c r="H89" s="357">
        <f t="shared" si="22"/>
        <v>0.2</v>
      </c>
      <c r="I89" s="357">
        <f t="shared" si="23"/>
        <v>7.2</v>
      </c>
      <c r="J89" s="190"/>
    </row>
    <row r="90" spans="1:10" ht="30" customHeight="1" x14ac:dyDescent="0.2">
      <c r="A90" s="387">
        <f t="shared" si="20"/>
        <v>32700</v>
      </c>
      <c r="B90" s="383">
        <f t="shared" si="18"/>
        <v>20</v>
      </c>
      <c r="C90" s="383">
        <f t="shared" si="21"/>
        <v>100</v>
      </c>
      <c r="D90" s="193"/>
      <c r="E90" s="193"/>
      <c r="F90" s="193"/>
      <c r="G90" s="193"/>
      <c r="H90" s="357">
        <f t="shared" si="22"/>
        <v>0.2</v>
      </c>
      <c r="I90" s="357">
        <f t="shared" si="23"/>
        <v>7.4</v>
      </c>
      <c r="J90" s="190"/>
    </row>
    <row r="91" spans="1:10" ht="30" customHeight="1" x14ac:dyDescent="0.2">
      <c r="A91" s="387">
        <f t="shared" si="20"/>
        <v>32800</v>
      </c>
      <c r="B91" s="383">
        <f t="shared" si="18"/>
        <v>20</v>
      </c>
      <c r="C91" s="383">
        <f t="shared" si="21"/>
        <v>100</v>
      </c>
      <c r="D91" s="193"/>
      <c r="E91" s="193"/>
      <c r="F91" s="193"/>
      <c r="G91" s="193"/>
      <c r="H91" s="357">
        <f t="shared" si="22"/>
        <v>0.2</v>
      </c>
      <c r="I91" s="357">
        <f t="shared" si="23"/>
        <v>7.6</v>
      </c>
      <c r="J91" s="190"/>
    </row>
    <row r="92" spans="1:10" ht="30" customHeight="1" x14ac:dyDescent="0.2">
      <c r="A92" s="387">
        <f t="shared" si="20"/>
        <v>32900</v>
      </c>
      <c r="B92" s="383">
        <f t="shared" si="18"/>
        <v>20</v>
      </c>
      <c r="C92" s="383">
        <f t="shared" si="21"/>
        <v>100</v>
      </c>
      <c r="D92" s="193"/>
      <c r="E92" s="193"/>
      <c r="F92" s="193"/>
      <c r="G92" s="193"/>
      <c r="H92" s="357">
        <f t="shared" si="22"/>
        <v>0.2</v>
      </c>
      <c r="I92" s="357">
        <f t="shared" si="23"/>
        <v>7.8</v>
      </c>
      <c r="J92" s="190"/>
    </row>
    <row r="93" spans="1:10" ht="30" customHeight="1" x14ac:dyDescent="0.2">
      <c r="A93" s="387">
        <f t="shared" si="20"/>
        <v>33000</v>
      </c>
      <c r="B93" s="383">
        <f t="shared" si="18"/>
        <v>20</v>
      </c>
      <c r="C93" s="383">
        <f t="shared" si="21"/>
        <v>100</v>
      </c>
      <c r="D93" s="193"/>
      <c r="E93" s="193"/>
      <c r="F93" s="193"/>
      <c r="G93" s="193"/>
      <c r="H93" s="357">
        <f t="shared" si="22"/>
        <v>0.2</v>
      </c>
      <c r="I93" s="357">
        <f t="shared" si="23"/>
        <v>8</v>
      </c>
      <c r="J93" s="190"/>
    </row>
    <row r="94" spans="1:10" ht="5.0999999999999996" customHeight="1" x14ac:dyDescent="0.2">
      <c r="A94" s="193"/>
      <c r="B94" s="193"/>
      <c r="C94" s="193"/>
      <c r="D94" s="193"/>
      <c r="E94" s="372"/>
      <c r="F94" s="193"/>
      <c r="G94" s="193"/>
      <c r="H94" s="356"/>
      <c r="I94" s="356"/>
      <c r="J94" s="194"/>
    </row>
    <row r="95" spans="1:10" ht="30" customHeight="1" x14ac:dyDescent="0.2">
      <c r="A95" s="917" t="s">
        <v>2</v>
      </c>
      <c r="B95" s="918"/>
      <c r="C95" s="918"/>
      <c r="D95" s="918"/>
      <c r="E95" s="918"/>
      <c r="F95" s="918"/>
      <c r="G95" s="919"/>
      <c r="H95" s="920">
        <f>ROUND(SUM(H8:H94),2)</f>
        <v>15</v>
      </c>
      <c r="I95" s="921"/>
      <c r="J95" s="510"/>
    </row>
    <row r="96" spans="1:10" ht="90" customHeight="1" x14ac:dyDescent="0.2">
      <c r="A96" s="152"/>
      <c r="B96" s="153"/>
      <c r="C96" s="153"/>
      <c r="D96" s="8"/>
      <c r="E96" s="8"/>
      <c r="F96" s="8"/>
      <c r="G96" s="7"/>
      <c r="H96" s="8"/>
      <c r="I96" s="8"/>
      <c r="J96" s="9"/>
    </row>
    <row r="97" spans="1:10" ht="15" customHeight="1" x14ac:dyDescent="0.2">
      <c r="A97" s="553" t="str">
        <f>'DATOS BÁSICOS DE LA OBRA'!D21</f>
        <v>ING. MAURICIO BEDOYA</v>
      </c>
      <c r="B97" s="554"/>
      <c r="C97" s="554"/>
      <c r="D97" s="554"/>
      <c r="E97" s="554"/>
      <c r="F97" s="554"/>
      <c r="G97" s="553" t="str">
        <f>'DATOS BÁSICOS DE LA OBRA'!D22</f>
        <v>ING. HERLAN RENÉ RAMOS ESTRADA</v>
      </c>
      <c r="H97" s="554"/>
      <c r="I97" s="554"/>
      <c r="J97" s="555"/>
    </row>
    <row r="98" spans="1:10" ht="15" customHeight="1" x14ac:dyDescent="0.2">
      <c r="A98" s="556" t="str">
        <f>'DATOS BÁSICOS DE LA OBRA'!E21</f>
        <v>SUPERINTENDENTE DE OBRA</v>
      </c>
      <c r="B98" s="557"/>
      <c r="C98" s="557"/>
      <c r="D98" s="557"/>
      <c r="E98" s="557"/>
      <c r="F98" s="557"/>
      <c r="G98" s="556" t="str">
        <f>'DATOS BÁSICOS DE LA OBRA'!E22</f>
        <v>SUPERVISOR DE OBRA</v>
      </c>
      <c r="H98" s="557"/>
      <c r="I98" s="557"/>
      <c r="J98" s="558"/>
    </row>
    <row r="99" spans="1:10" ht="30" customHeight="1" x14ac:dyDescent="0.2">
      <c r="A99" s="543" t="str">
        <f>'DATOS BÁSICOS DE LA OBRA'!C21</f>
        <v>EMPRESA ESTRATEGICA BOLIVIANA DE CONSTRUCCION Y CONSERVACION DE INFRAESTRUCTURA CIVIL</v>
      </c>
      <c r="B99" s="544"/>
      <c r="C99" s="544"/>
      <c r="D99" s="544"/>
      <c r="E99" s="544"/>
      <c r="F99" s="544"/>
      <c r="G99" s="543" t="str">
        <f>'DATOS BÁSICOS DE LA OBRA'!C22</f>
        <v>ADMINISTRADORA BOLIVIANA DE CARRETERAS (A.B.C.); REGIONAL DE TARIJA</v>
      </c>
      <c r="H99" s="544"/>
      <c r="I99" s="544"/>
      <c r="J99" s="545"/>
    </row>
    <row r="100" spans="1:10" ht="5.0999999999999996" customHeight="1" x14ac:dyDescent="0.2">
      <c r="A100" s="159"/>
      <c r="B100" s="160"/>
      <c r="C100" s="161"/>
      <c r="D100" s="12"/>
      <c r="E100" s="12"/>
      <c r="F100" s="12"/>
      <c r="G100" s="164"/>
      <c r="H100" s="12"/>
      <c r="I100" s="12"/>
      <c r="J100" s="11"/>
    </row>
  </sheetData>
  <mergeCells count="22">
    <mergeCell ref="A97:F97"/>
    <mergeCell ref="G97:J97"/>
    <mergeCell ref="A98:F98"/>
    <mergeCell ref="G98:J98"/>
    <mergeCell ref="A99:F99"/>
    <mergeCell ref="G99:J99"/>
    <mergeCell ref="H6:I6"/>
    <mergeCell ref="J6:J7"/>
    <mergeCell ref="A8:G8"/>
    <mergeCell ref="A95:G95"/>
    <mergeCell ref="H95:I95"/>
    <mergeCell ref="A32:G32"/>
    <mergeCell ref="A6:A7"/>
    <mergeCell ref="B6:B7"/>
    <mergeCell ref="C6:C7"/>
    <mergeCell ref="A51:G51"/>
    <mergeCell ref="E1:H2"/>
    <mergeCell ref="A2:D2"/>
    <mergeCell ref="I2:J2"/>
    <mergeCell ref="A3:D3"/>
    <mergeCell ref="E3:F3"/>
    <mergeCell ref="G3:J3"/>
  </mergeCells>
  <conditionalFormatting sqref="A94:I94 A9:I9 A33:I33 A52:I52 A13:I31 A11:A31 H56:I93 A34:A49 A37:I50">
    <cfRule type="expression" dxfId="28" priority="24">
      <formula>A9=0</formula>
    </cfRule>
  </conditionalFormatting>
  <conditionalFormatting sqref="B59:I93">
    <cfRule type="expression" dxfId="27" priority="23">
      <formula>B59=0</formula>
    </cfRule>
  </conditionalFormatting>
  <conditionalFormatting sqref="A56:I56 B57:I93">
    <cfRule type="expression" dxfId="26" priority="22">
      <formula>A56=0</formula>
    </cfRule>
  </conditionalFormatting>
  <conditionalFormatting sqref="A57:A93">
    <cfRule type="expression" dxfId="25" priority="21">
      <formula>A57=0</formula>
    </cfRule>
  </conditionalFormatting>
  <conditionalFormatting sqref="A33 A12:I30 C10:I10 A10:A30 D11:I30">
    <cfRule type="expression" dxfId="24" priority="20">
      <formula>A10=0</formula>
    </cfRule>
  </conditionalFormatting>
  <conditionalFormatting sqref="A52:I52 A56:I93">
    <cfRule type="expression" dxfId="23" priority="19">
      <formula>A52=0</formula>
    </cfRule>
  </conditionalFormatting>
  <conditionalFormatting sqref="A52:I52 A56:I93">
    <cfRule type="expression" dxfId="22" priority="18">
      <formula>A52=0</formula>
    </cfRule>
  </conditionalFormatting>
  <conditionalFormatting sqref="B52 B56:B93">
    <cfRule type="expression" dxfId="21" priority="14">
      <formula>B52=0</formula>
    </cfRule>
  </conditionalFormatting>
  <conditionalFormatting sqref="A53:A93 C56:I93">
    <cfRule type="expression" dxfId="20" priority="13">
      <formula>A53=0</formula>
    </cfRule>
  </conditionalFormatting>
  <conditionalFormatting sqref="B52 B56:B93">
    <cfRule type="expression" dxfId="19" priority="15">
      <formula>B52=0</formula>
    </cfRule>
  </conditionalFormatting>
  <conditionalFormatting sqref="B56:B93">
    <cfRule type="expression" dxfId="18" priority="10">
      <formula>B56=0</formula>
    </cfRule>
  </conditionalFormatting>
  <conditionalFormatting sqref="B56:B93">
    <cfRule type="expression" dxfId="17" priority="9">
      <formula>B56=0</formula>
    </cfRule>
  </conditionalFormatting>
  <conditionalFormatting sqref="B10">
    <cfRule type="expression" dxfId="16" priority="8">
      <formula>B10=0</formula>
    </cfRule>
  </conditionalFormatting>
  <conditionalFormatting sqref="B11:C30">
    <cfRule type="expression" dxfId="15" priority="7">
      <formula>B11=0</formula>
    </cfRule>
  </conditionalFormatting>
  <conditionalFormatting sqref="B36:I36 C34:I34 D35:I49">
    <cfRule type="expression" dxfId="14" priority="6">
      <formula>B34=0</formula>
    </cfRule>
  </conditionalFormatting>
  <conditionalFormatting sqref="B34">
    <cfRule type="expression" dxfId="13" priority="5">
      <formula>B34=0</formula>
    </cfRule>
  </conditionalFormatting>
  <conditionalFormatting sqref="B35:C49">
    <cfRule type="expression" dxfId="12" priority="4">
      <formula>B35=0</formula>
    </cfRule>
  </conditionalFormatting>
  <conditionalFormatting sqref="B55:I55 C53:I53 D54:I93">
    <cfRule type="expression" dxfId="11" priority="3">
      <formula>B53=0</formula>
    </cfRule>
  </conditionalFormatting>
  <conditionalFormatting sqref="B53">
    <cfRule type="expression" dxfId="10" priority="2">
      <formula>B53=0</formula>
    </cfRule>
  </conditionalFormatting>
  <conditionalFormatting sqref="B54:C93">
    <cfRule type="expression" dxfId="9" priority="1">
      <formula>B54=0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J105" sqref="J105"/>
      <selection pane="bottomLeft" activeCell="J105" sqref="J10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96" t="s">
        <v>14</v>
      </c>
      <c r="E1" s="897"/>
      <c r="F1" s="898"/>
      <c r="G1" s="292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73"/>
      <c r="D2" s="899"/>
      <c r="E2" s="900"/>
      <c r="F2" s="901"/>
      <c r="G2" s="229" t="str">
        <f>'DATOS BÁSICOS DE LA OBRA'!C21</f>
        <v>EMPRESA ESTRATEGICA BOLIVIANA DE CONSTRUCCION Y CONSERVACION DE INFRAESTRUCTURA CIVIL</v>
      </c>
    </row>
    <row r="3" spans="1:7" ht="30" customHeight="1" x14ac:dyDescent="0.2">
      <c r="A3" s="774">
        <f>'DATOS BÁSICOS DE LA OBRA'!B1</f>
        <v>3</v>
      </c>
      <c r="B3" s="914"/>
      <c r="C3" s="914"/>
      <c r="D3" s="375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30" customHeight="1" x14ac:dyDescent="0.2">
      <c r="A4" s="368">
        <v>2</v>
      </c>
      <c r="B4" s="360" t="s">
        <v>197</v>
      </c>
      <c r="C4" s="360"/>
      <c r="D4" s="360"/>
      <c r="E4" s="360"/>
      <c r="F4" s="360"/>
      <c r="G4" s="362"/>
    </row>
    <row r="5" spans="1:7" ht="30" customHeight="1" x14ac:dyDescent="0.2">
      <c r="A5" s="369">
        <v>5</v>
      </c>
      <c r="B5" s="361" t="s">
        <v>201</v>
      </c>
      <c r="C5" s="361"/>
      <c r="D5" s="361"/>
      <c r="E5" s="361"/>
      <c r="F5" s="361"/>
      <c r="G5" s="363"/>
    </row>
    <row r="6" spans="1:7" ht="30" customHeight="1" x14ac:dyDescent="0.2">
      <c r="A6" s="890" t="str">
        <f>'DATOS BÁSICOS DE LA OBRA'!A2</f>
        <v>PERIODO DE CERTIFICACION</v>
      </c>
      <c r="B6" s="890"/>
      <c r="C6" s="890"/>
      <c r="D6" s="891" t="s">
        <v>421</v>
      </c>
      <c r="E6" s="892"/>
      <c r="F6" s="893"/>
      <c r="G6" s="894" t="s">
        <v>7</v>
      </c>
    </row>
    <row r="7" spans="1:7" ht="30" customHeight="1" x14ac:dyDescent="0.2">
      <c r="A7" s="376" t="s">
        <v>0</v>
      </c>
      <c r="B7" s="376" t="s">
        <v>15</v>
      </c>
      <c r="C7" s="376" t="s">
        <v>16</v>
      </c>
      <c r="D7" s="294" t="s">
        <v>22</v>
      </c>
      <c r="E7" s="295" t="s">
        <v>1</v>
      </c>
      <c r="F7" s="377" t="s">
        <v>23</v>
      </c>
      <c r="G7" s="895"/>
    </row>
    <row r="8" spans="1:7" ht="5.0999999999999996" customHeight="1" x14ac:dyDescent="0.2">
      <c r="A8" s="297"/>
      <c r="B8" s="298"/>
      <c r="C8" s="299"/>
      <c r="D8" s="193"/>
      <c r="E8" s="193"/>
      <c r="F8" s="193"/>
      <c r="G8" s="300"/>
    </row>
    <row r="9" spans="1:7" ht="30" customHeight="1" x14ac:dyDescent="0.2">
      <c r="A9" s="352" t="s">
        <v>135</v>
      </c>
      <c r="B9" s="358">
        <v>43726</v>
      </c>
      <c r="C9" s="359">
        <v>44104</v>
      </c>
      <c r="D9" s="389">
        <f>F8</f>
        <v>0</v>
      </c>
      <c r="E9" s="382">
        <v>46926</v>
      </c>
      <c r="F9" s="389">
        <f>ROUND(D9+E9,2)</f>
        <v>46926</v>
      </c>
      <c r="G9" s="190"/>
    </row>
    <row r="10" spans="1:7" ht="30" customHeight="1" x14ac:dyDescent="0.2">
      <c r="A10" s="352" t="s">
        <v>60</v>
      </c>
      <c r="B10" s="358">
        <v>44105</v>
      </c>
      <c r="C10" s="359">
        <v>44135</v>
      </c>
      <c r="D10" s="389">
        <f t="shared" ref="D10:D11" si="0">F9</f>
        <v>46926</v>
      </c>
      <c r="E10" s="382">
        <v>112503.9</v>
      </c>
      <c r="F10" s="389">
        <f>ROUND(D10+E10,2)</f>
        <v>159429.9</v>
      </c>
      <c r="G10" s="302"/>
    </row>
    <row r="11" spans="1:7" ht="30" customHeight="1" x14ac:dyDescent="0.2">
      <c r="A11" s="352" t="s">
        <v>136</v>
      </c>
      <c r="B11" s="298">
        <v>44136</v>
      </c>
      <c r="C11" s="359">
        <v>44165</v>
      </c>
      <c r="D11" s="389">
        <f t="shared" si="0"/>
        <v>159429.9</v>
      </c>
      <c r="E11" s="389">
        <f>'2.5. CÓMPUTOS MÉTRICOS'!$H$72</f>
        <v>186282</v>
      </c>
      <c r="F11" s="389">
        <f>ROUND(D11+E11,2)</f>
        <v>345711.9</v>
      </c>
      <c r="G11" s="302"/>
    </row>
    <row r="12" spans="1:7" ht="30" customHeight="1" x14ac:dyDescent="0.2">
      <c r="A12" s="301"/>
      <c r="B12" s="298"/>
      <c r="C12" s="299"/>
      <c r="D12" s="389"/>
      <c r="E12" s="389"/>
      <c r="F12" s="389"/>
      <c r="G12" s="302"/>
    </row>
    <row r="13" spans="1:7" ht="30" customHeight="1" x14ac:dyDescent="0.2">
      <c r="A13" s="303"/>
      <c r="B13" s="298"/>
      <c r="C13" s="299"/>
      <c r="D13" s="389"/>
      <c r="E13" s="389"/>
      <c r="F13" s="389"/>
      <c r="G13" s="304"/>
    </row>
    <row r="14" spans="1:7" ht="30" customHeight="1" x14ac:dyDescent="0.2">
      <c r="A14" s="303"/>
      <c r="B14" s="298"/>
      <c r="C14" s="299"/>
      <c r="D14" s="389"/>
      <c r="E14" s="389"/>
      <c r="F14" s="389"/>
      <c r="G14" s="304"/>
    </row>
    <row r="15" spans="1:7" ht="30" customHeight="1" x14ac:dyDescent="0.2">
      <c r="A15" s="303"/>
      <c r="B15" s="298"/>
      <c r="C15" s="299"/>
      <c r="D15" s="389"/>
      <c r="E15" s="389"/>
      <c r="F15" s="389"/>
      <c r="G15" s="304"/>
    </row>
    <row r="16" spans="1:7" ht="30" customHeight="1" x14ac:dyDescent="0.2">
      <c r="A16" s="303"/>
      <c r="B16" s="298"/>
      <c r="C16" s="299"/>
      <c r="D16" s="389"/>
      <c r="E16" s="389"/>
      <c r="F16" s="389"/>
      <c r="G16" s="304"/>
    </row>
    <row r="17" spans="1:7" ht="30" customHeight="1" x14ac:dyDescent="0.2">
      <c r="A17" s="303"/>
      <c r="B17" s="298"/>
      <c r="C17" s="299"/>
      <c r="D17" s="389"/>
      <c r="E17" s="389"/>
      <c r="F17" s="389"/>
      <c r="G17" s="304"/>
    </row>
    <row r="18" spans="1:7" ht="30" customHeight="1" x14ac:dyDescent="0.2">
      <c r="A18" s="303"/>
      <c r="B18" s="298"/>
      <c r="C18" s="299"/>
      <c r="D18" s="389"/>
      <c r="E18" s="389"/>
      <c r="F18" s="389"/>
      <c r="G18" s="304"/>
    </row>
    <row r="19" spans="1:7" ht="30" customHeight="1" x14ac:dyDescent="0.2">
      <c r="A19" s="303"/>
      <c r="B19" s="298"/>
      <c r="C19" s="299"/>
      <c r="D19" s="389"/>
      <c r="E19" s="389"/>
      <c r="F19" s="389"/>
      <c r="G19" s="304"/>
    </row>
    <row r="20" spans="1:7" ht="30" customHeight="1" x14ac:dyDescent="0.2">
      <c r="A20" s="303"/>
      <c r="B20" s="298"/>
      <c r="C20" s="299"/>
      <c r="D20" s="389"/>
      <c r="E20" s="389"/>
      <c r="F20" s="389"/>
      <c r="G20" s="304"/>
    </row>
    <row r="21" spans="1:7" ht="30" customHeight="1" x14ac:dyDescent="0.2">
      <c r="A21" s="303"/>
      <c r="B21" s="298"/>
      <c r="C21" s="299"/>
      <c r="D21" s="389"/>
      <c r="E21" s="389"/>
      <c r="F21" s="389"/>
      <c r="G21" s="304"/>
    </row>
    <row r="22" spans="1:7" ht="30" customHeight="1" x14ac:dyDescent="0.2">
      <c r="A22" s="303"/>
      <c r="B22" s="298"/>
      <c r="C22" s="299"/>
      <c r="D22" s="389"/>
      <c r="E22" s="389"/>
      <c r="F22" s="389"/>
      <c r="G22" s="304"/>
    </row>
    <row r="23" spans="1:7" ht="30" customHeight="1" x14ac:dyDescent="0.2">
      <c r="A23" s="303"/>
      <c r="B23" s="298"/>
      <c r="C23" s="299"/>
      <c r="D23" s="389"/>
      <c r="E23" s="389"/>
      <c r="F23" s="389"/>
      <c r="G23" s="304"/>
    </row>
    <row r="24" spans="1:7" ht="30" customHeight="1" x14ac:dyDescent="0.2">
      <c r="A24" s="303"/>
      <c r="B24" s="298"/>
      <c r="C24" s="299"/>
      <c r="D24" s="389"/>
      <c r="E24" s="389"/>
      <c r="F24" s="389"/>
      <c r="G24" s="304"/>
    </row>
    <row r="25" spans="1:7" ht="30" customHeight="1" x14ac:dyDescent="0.2">
      <c r="A25" s="303"/>
      <c r="B25" s="298"/>
      <c r="C25" s="299"/>
      <c r="D25" s="389"/>
      <c r="E25" s="389"/>
      <c r="F25" s="389"/>
      <c r="G25" s="304"/>
    </row>
    <row r="26" spans="1:7" ht="30" customHeight="1" x14ac:dyDescent="0.2">
      <c r="A26" s="303"/>
      <c r="B26" s="298"/>
      <c r="C26" s="299"/>
      <c r="D26" s="389"/>
      <c r="E26" s="389"/>
      <c r="F26" s="389"/>
      <c r="G26" s="304"/>
    </row>
    <row r="27" spans="1:7" ht="30" customHeight="1" x14ac:dyDescent="0.2">
      <c r="A27" s="303"/>
      <c r="B27" s="298"/>
      <c r="C27" s="299"/>
      <c r="D27" s="389"/>
      <c r="E27" s="389"/>
      <c r="F27" s="389"/>
      <c r="G27" s="304"/>
    </row>
    <row r="28" spans="1:7" ht="30" customHeight="1" x14ac:dyDescent="0.2">
      <c r="A28" s="303"/>
      <c r="B28" s="298"/>
      <c r="C28" s="299"/>
      <c r="D28" s="389"/>
      <c r="E28" s="389"/>
      <c r="F28" s="389"/>
      <c r="G28" s="304"/>
    </row>
    <row r="29" spans="1:7" ht="30" customHeight="1" x14ac:dyDescent="0.2">
      <c r="A29" s="303"/>
      <c r="B29" s="298"/>
      <c r="C29" s="299"/>
      <c r="D29" s="389"/>
      <c r="E29" s="389"/>
      <c r="F29" s="389"/>
      <c r="G29" s="304"/>
    </row>
    <row r="30" spans="1:7" ht="30" customHeight="1" x14ac:dyDescent="0.2">
      <c r="A30" s="303"/>
      <c r="B30" s="298"/>
      <c r="C30" s="299"/>
      <c r="D30" s="389"/>
      <c r="E30" s="389"/>
      <c r="F30" s="389"/>
      <c r="G30" s="304"/>
    </row>
    <row r="31" spans="1:7" ht="30" customHeight="1" x14ac:dyDescent="0.2">
      <c r="A31" s="303"/>
      <c r="B31" s="298"/>
      <c r="C31" s="299"/>
      <c r="D31" s="389"/>
      <c r="E31" s="389"/>
      <c r="F31" s="389"/>
      <c r="G31" s="304"/>
    </row>
    <row r="32" spans="1:7" ht="30" customHeight="1" x14ac:dyDescent="0.2">
      <c r="A32" s="303"/>
      <c r="B32" s="298"/>
      <c r="C32" s="299"/>
      <c r="D32" s="389"/>
      <c r="E32" s="389"/>
      <c r="F32" s="389"/>
      <c r="G32" s="304"/>
    </row>
    <row r="33" spans="1:7" ht="30" customHeight="1" x14ac:dyDescent="0.2">
      <c r="A33" s="303"/>
      <c r="B33" s="298"/>
      <c r="C33" s="299"/>
      <c r="D33" s="389"/>
      <c r="E33" s="389"/>
      <c r="F33" s="389"/>
      <c r="G33" s="304"/>
    </row>
    <row r="34" spans="1:7" ht="30" customHeight="1" x14ac:dyDescent="0.2">
      <c r="A34" s="303"/>
      <c r="B34" s="298"/>
      <c r="C34" s="299"/>
      <c r="D34" s="389"/>
      <c r="E34" s="389"/>
      <c r="F34" s="389"/>
      <c r="G34" s="304"/>
    </row>
    <row r="35" spans="1:7" ht="30" customHeight="1" x14ac:dyDescent="0.2">
      <c r="A35" s="303"/>
      <c r="B35" s="298"/>
      <c r="C35" s="299"/>
      <c r="D35" s="389"/>
      <c r="E35" s="389"/>
      <c r="F35" s="389"/>
      <c r="G35" s="304"/>
    </row>
    <row r="36" spans="1:7" ht="30" customHeight="1" x14ac:dyDescent="0.2">
      <c r="A36" s="303"/>
      <c r="B36" s="298"/>
      <c r="C36" s="299"/>
      <c r="D36" s="389"/>
      <c r="E36" s="389"/>
      <c r="F36" s="389"/>
      <c r="G36" s="304"/>
    </row>
    <row r="37" spans="1:7" ht="30" customHeight="1" x14ac:dyDescent="0.2">
      <c r="A37" s="303"/>
      <c r="B37" s="298"/>
      <c r="C37" s="299"/>
      <c r="D37" s="389"/>
      <c r="E37" s="389"/>
      <c r="F37" s="389"/>
      <c r="G37" s="304"/>
    </row>
    <row r="38" spans="1:7" ht="30" customHeight="1" x14ac:dyDescent="0.2">
      <c r="A38" s="303"/>
      <c r="B38" s="298"/>
      <c r="C38" s="299"/>
      <c r="D38" s="389"/>
      <c r="E38" s="389"/>
      <c r="F38" s="389"/>
      <c r="G38" s="304"/>
    </row>
    <row r="39" spans="1:7" ht="30" customHeight="1" x14ac:dyDescent="0.2">
      <c r="A39" s="303"/>
      <c r="B39" s="298"/>
      <c r="C39" s="299"/>
      <c r="D39" s="389"/>
      <c r="E39" s="389"/>
      <c r="F39" s="389"/>
      <c r="G39" s="304"/>
    </row>
    <row r="40" spans="1:7" ht="30" customHeight="1" x14ac:dyDescent="0.2">
      <c r="A40" s="303"/>
      <c r="B40" s="298"/>
      <c r="C40" s="299"/>
      <c r="D40" s="389"/>
      <c r="E40" s="389"/>
      <c r="F40" s="389"/>
      <c r="G40" s="304"/>
    </row>
    <row r="41" spans="1:7" ht="30" customHeight="1" x14ac:dyDescent="0.2">
      <c r="A41" s="303"/>
      <c r="B41" s="298"/>
      <c r="C41" s="299"/>
      <c r="D41" s="389"/>
      <c r="E41" s="389"/>
      <c r="F41" s="389"/>
      <c r="G41" s="304"/>
    </row>
    <row r="42" spans="1:7" ht="30" customHeight="1" x14ac:dyDescent="0.2">
      <c r="A42" s="303"/>
      <c r="B42" s="298"/>
      <c r="C42" s="299"/>
      <c r="D42" s="389"/>
      <c r="E42" s="389"/>
      <c r="F42" s="389"/>
      <c r="G42" s="304"/>
    </row>
    <row r="43" spans="1:7" ht="30" customHeight="1" x14ac:dyDescent="0.2">
      <c r="A43" s="303"/>
      <c r="B43" s="298"/>
      <c r="C43" s="299"/>
      <c r="D43" s="389"/>
      <c r="E43" s="389"/>
      <c r="F43" s="389"/>
      <c r="G43" s="304"/>
    </row>
    <row r="44" spans="1:7" ht="5.0999999999999996" customHeight="1" x14ac:dyDescent="0.2">
      <c r="A44" s="305"/>
      <c r="B44" s="298"/>
      <c r="C44" s="299"/>
      <c r="D44" s="193"/>
      <c r="E44" s="193"/>
      <c r="F44" s="193"/>
      <c r="G44" s="304"/>
    </row>
    <row r="45" spans="1:7" ht="90" customHeight="1" x14ac:dyDescent="0.2">
      <c r="A45" s="152"/>
      <c r="B45" s="153"/>
      <c r="C45" s="153"/>
      <c r="D45" s="153"/>
      <c r="E45" s="9"/>
      <c r="F45" s="8"/>
      <c r="G45" s="9"/>
    </row>
    <row r="46" spans="1:7" ht="15" customHeight="1" x14ac:dyDescent="0.2">
      <c r="A46" s="733" t="str">
        <f>'DATOS BÁSICOS DE LA OBRA'!D21</f>
        <v>ING. MAURICIO BEDOYA</v>
      </c>
      <c r="B46" s="734"/>
      <c r="C46" s="734"/>
      <c r="D46" s="734"/>
      <c r="E46" s="735"/>
      <c r="F46" s="553" t="str">
        <f>'DATOS BÁSICOS DE LA OBRA'!D22</f>
        <v>ING. HERLAN RENÉ RAMOS ESTRADA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8"/>
      <c r="F47" s="556" t="str">
        <f>'DATOS BÁSICOS DE LA OBRA'!E22</f>
        <v>SUPERVISOR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5"/>
      <c r="F48" s="543" t="str">
        <f>'DATOS BÁSICOS DE LA OBRA'!C22</f>
        <v>ADMINISTRADORA BOLIVIANA DE CARRETERAS (A.B.C.); REGIONAL DE TARIJA</v>
      </c>
      <c r="G48" s="545"/>
    </row>
    <row r="49" spans="1:7" ht="5.0999999999999996" customHeight="1" x14ac:dyDescent="0.2">
      <c r="A49" s="159"/>
      <c r="B49" s="160"/>
      <c r="C49" s="161"/>
      <c r="D49" s="162"/>
      <c r="E49" s="11"/>
      <c r="F49" s="162"/>
      <c r="G49" s="11"/>
    </row>
  </sheetData>
  <mergeCells count="13">
    <mergeCell ref="D1:F2"/>
    <mergeCell ref="A2:C2"/>
    <mergeCell ref="A3:C3"/>
    <mergeCell ref="E3:G3"/>
    <mergeCell ref="A6:C6"/>
    <mergeCell ref="D6:F6"/>
    <mergeCell ref="G6:G7"/>
    <mergeCell ref="A46:E46"/>
    <mergeCell ref="F46:G46"/>
    <mergeCell ref="A47:E47"/>
    <mergeCell ref="F47:G47"/>
    <mergeCell ref="A48:E48"/>
    <mergeCell ref="F48:G48"/>
  </mergeCells>
  <conditionalFormatting sqref="D8:F44">
    <cfRule type="expression" dxfId="8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="80" zoomScaleNormal="80" workbookViewId="0">
      <pane ySplit="7" topLeftCell="A8" activePane="bottomLeft" state="frozen"/>
      <selection activeCell="J105" sqref="J105"/>
      <selection pane="bottomLeft" activeCell="D11" sqref="D11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8"/>
      <c r="C1" s="308"/>
      <c r="D1" s="8"/>
      <c r="E1" s="896" t="s">
        <v>17</v>
      </c>
      <c r="F1" s="897"/>
      <c r="G1" s="897"/>
      <c r="H1" s="898"/>
      <c r="I1" s="152"/>
      <c r="J1" s="154"/>
    </row>
    <row r="2" spans="1:10" ht="30" customHeight="1" x14ac:dyDescent="0.2">
      <c r="A2" s="872" t="str">
        <f>'DATOS BÁSICOS DE LA OBRA'!C7</f>
        <v>ADMINISTRADORA BOLIVIANA DE CARRETERAS (A.B.C.)</v>
      </c>
      <c r="B2" s="873"/>
      <c r="C2" s="873"/>
      <c r="D2" s="907"/>
      <c r="E2" s="899"/>
      <c r="F2" s="900"/>
      <c r="G2" s="900"/>
      <c r="H2" s="901"/>
      <c r="I2" s="715" t="str">
        <f>'DATOS BÁSICOS DE LA OBRA'!C21</f>
        <v>EMPRESA ESTRATEGICA BOLIVIANA DE CONSTRUCCION Y CONSERVACION DE INFRAESTRUCTURA CIVIL</v>
      </c>
      <c r="J2" s="717"/>
    </row>
    <row r="3" spans="1:10" ht="30" customHeight="1" x14ac:dyDescent="0.2">
      <c r="A3" s="774">
        <f>'DATOS BÁSICOS DE LA OBRA'!B1</f>
        <v>3</v>
      </c>
      <c r="B3" s="914"/>
      <c r="C3" s="914"/>
      <c r="D3" s="775"/>
      <c r="E3" s="860" t="str">
        <f>'DATOS BÁSICOS DE LA OBRA'!A3</f>
        <v>PROYECTO</v>
      </c>
      <c r="F3" s="861"/>
      <c r="G3" s="724" t="str">
        <f>'DATOS BÁSICOS DE LA OBRA'!B3</f>
        <v>CONSTRUCCION Y REHABILITACION TRAMO CARRETERO VILLA MONTES - LA VERTIENTE - PALO MARCADO</v>
      </c>
      <c r="H3" s="724"/>
      <c r="I3" s="724"/>
      <c r="J3" s="725"/>
    </row>
    <row r="4" spans="1:10" ht="30" customHeight="1" x14ac:dyDescent="0.2">
      <c r="A4" s="368">
        <f>'2.5. RESUMEN'!A4</f>
        <v>2</v>
      </c>
      <c r="B4" s="379" t="str">
        <f>'2.5. RESUMEN'!B4</f>
        <v>PAVIMENTACION</v>
      </c>
      <c r="C4" s="364"/>
      <c r="D4" s="364"/>
      <c r="E4" s="364"/>
      <c r="F4" s="364"/>
      <c r="G4" s="364"/>
      <c r="H4" s="364"/>
      <c r="I4" s="364"/>
      <c r="J4" s="365"/>
    </row>
    <row r="5" spans="1:10" ht="30" customHeight="1" x14ac:dyDescent="0.2">
      <c r="A5" s="369">
        <f>'2.5. RESUMEN'!A5</f>
        <v>5</v>
      </c>
      <c r="B5" s="380" t="str">
        <f>'2.5. RESUMEN'!B5</f>
        <v>TRANSPORTE DE CAPA BASE REMOVIDA DMT 12.70 KM</v>
      </c>
      <c r="C5" s="366"/>
      <c r="D5" s="366"/>
      <c r="E5" s="366"/>
      <c r="F5" s="366"/>
      <c r="G5" s="366"/>
      <c r="H5" s="366"/>
      <c r="I5" s="366"/>
      <c r="J5" s="367"/>
    </row>
    <row r="6" spans="1:10" ht="30" customHeight="1" x14ac:dyDescent="0.2">
      <c r="A6" s="894" t="s">
        <v>425</v>
      </c>
      <c r="B6" s="906" t="s">
        <v>431</v>
      </c>
      <c r="C6" s="906"/>
      <c r="D6" s="894" t="s">
        <v>429</v>
      </c>
      <c r="E6" s="894" t="s">
        <v>427</v>
      </c>
      <c r="F6" s="924" t="s">
        <v>428</v>
      </c>
      <c r="G6" s="384"/>
      <c r="H6" s="906" t="s">
        <v>426</v>
      </c>
      <c r="I6" s="906"/>
      <c r="J6" s="906" t="s">
        <v>7</v>
      </c>
    </row>
    <row r="7" spans="1:10" ht="30" customHeight="1" x14ac:dyDescent="0.2">
      <c r="A7" s="895"/>
      <c r="B7" s="378" t="s">
        <v>422</v>
      </c>
      <c r="C7" s="385" t="s">
        <v>430</v>
      </c>
      <c r="D7" s="895"/>
      <c r="E7" s="895"/>
      <c r="F7" s="925"/>
      <c r="G7" s="378"/>
      <c r="H7" s="378" t="s">
        <v>18</v>
      </c>
      <c r="I7" s="378" t="s">
        <v>63</v>
      </c>
      <c r="J7" s="906"/>
    </row>
    <row r="8" spans="1:10" ht="30" customHeight="1" x14ac:dyDescent="0.2">
      <c r="A8" s="922" t="s">
        <v>491</v>
      </c>
      <c r="B8" s="923"/>
      <c r="C8" s="923"/>
      <c r="D8" s="923"/>
      <c r="E8" s="923"/>
      <c r="F8" s="923"/>
      <c r="G8" s="923"/>
      <c r="H8" s="508"/>
      <c r="I8" s="508"/>
      <c r="J8" s="509"/>
    </row>
    <row r="9" spans="1:10" ht="5.0999999999999996" customHeight="1" x14ac:dyDescent="0.2">
      <c r="A9" s="193"/>
      <c r="B9" s="193"/>
      <c r="C9" s="193"/>
      <c r="D9" s="193"/>
      <c r="E9" s="193"/>
      <c r="F9" s="193"/>
      <c r="G9" s="193"/>
      <c r="H9" s="382"/>
      <c r="I9" s="382">
        <f>ROUND(I8+H9,2)</f>
        <v>0</v>
      </c>
      <c r="J9" s="190"/>
    </row>
    <row r="10" spans="1:10" ht="30" customHeight="1" x14ac:dyDescent="0.2">
      <c r="A10" s="370">
        <v>39000</v>
      </c>
      <c r="B10" s="391">
        <v>2.37</v>
      </c>
      <c r="C10" s="386"/>
      <c r="D10" s="370"/>
      <c r="E10" s="372"/>
      <c r="F10" s="388"/>
      <c r="G10" s="193"/>
      <c r="H10" s="389">
        <f>ROUND(C10*F10,2)</f>
        <v>0</v>
      </c>
      <c r="I10" s="389">
        <f t="shared" ref="I10" si="0">ROUND(I9+H10,2)</f>
        <v>0</v>
      </c>
      <c r="J10" s="190"/>
    </row>
    <row r="11" spans="1:10" ht="30" customHeight="1" x14ac:dyDescent="0.2">
      <c r="A11" s="387">
        <f>ROUND(A10+100,0)</f>
        <v>39100</v>
      </c>
      <c r="B11" s="391">
        <v>2.37</v>
      </c>
      <c r="C11" s="386">
        <f>ROUND((B11+B10)/2*(A11-A10),2)</f>
        <v>237</v>
      </c>
      <c r="D11" s="370">
        <v>29250</v>
      </c>
      <c r="E11" s="372">
        <v>350</v>
      </c>
      <c r="F11" s="388">
        <f>ROUND((ABS($D11-(A10+A11)/2)+E11)/1000,2)</f>
        <v>10.15</v>
      </c>
      <c r="G11" s="193"/>
      <c r="H11" s="389">
        <f t="shared" ref="H11" si="1">ROUND(C11*F11,2)</f>
        <v>2405.5500000000002</v>
      </c>
      <c r="I11" s="389">
        <f t="shared" ref="I11" si="2">ROUND(I10+H11,2)</f>
        <v>2405.5500000000002</v>
      </c>
      <c r="J11" s="190"/>
    </row>
    <row r="12" spans="1:10" ht="30" customHeight="1" x14ac:dyDescent="0.2">
      <c r="A12" s="387">
        <f t="shared" ref="A12:A70" si="3">ROUND(A11+100,0)</f>
        <v>39200</v>
      </c>
      <c r="B12" s="391">
        <v>2.37</v>
      </c>
      <c r="C12" s="386">
        <f t="shared" ref="C12:C70" si="4">ROUND((B12+B11)/2*(A12-A11),2)</f>
        <v>237</v>
      </c>
      <c r="D12" s="370">
        <v>29250</v>
      </c>
      <c r="E12" s="372">
        <v>350</v>
      </c>
      <c r="F12" s="388">
        <f t="shared" ref="F12:F70" si="5">ROUND((ABS($D12-(A11+A12)/2)+E12)/1000,2)</f>
        <v>10.25</v>
      </c>
      <c r="G12" s="193"/>
      <c r="H12" s="389">
        <f t="shared" ref="H12:H69" si="6">ROUND(C12*F12,2)</f>
        <v>2429.25</v>
      </c>
      <c r="I12" s="389">
        <f t="shared" ref="I12:I70" si="7">ROUND(I11+H12,2)</f>
        <v>4834.8</v>
      </c>
      <c r="J12" s="190"/>
    </row>
    <row r="13" spans="1:10" ht="30" customHeight="1" x14ac:dyDescent="0.2">
      <c r="A13" s="387">
        <f t="shared" si="3"/>
        <v>39300</v>
      </c>
      <c r="B13" s="391">
        <v>2.37</v>
      </c>
      <c r="C13" s="386">
        <f t="shared" si="4"/>
        <v>237</v>
      </c>
      <c r="D13" s="370">
        <v>29250</v>
      </c>
      <c r="E13" s="372">
        <v>350</v>
      </c>
      <c r="F13" s="388">
        <f t="shared" si="5"/>
        <v>10.35</v>
      </c>
      <c r="G13" s="193"/>
      <c r="H13" s="389">
        <f t="shared" si="6"/>
        <v>2452.9499999999998</v>
      </c>
      <c r="I13" s="389">
        <f t="shared" si="7"/>
        <v>7287.75</v>
      </c>
      <c r="J13" s="190"/>
    </row>
    <row r="14" spans="1:10" ht="30" customHeight="1" x14ac:dyDescent="0.2">
      <c r="A14" s="387">
        <f t="shared" si="3"/>
        <v>39400</v>
      </c>
      <c r="B14" s="391">
        <v>2.37</v>
      </c>
      <c r="C14" s="386">
        <f t="shared" si="4"/>
        <v>237</v>
      </c>
      <c r="D14" s="370">
        <v>29250</v>
      </c>
      <c r="E14" s="372">
        <v>350</v>
      </c>
      <c r="F14" s="388">
        <f t="shared" si="5"/>
        <v>10.45</v>
      </c>
      <c r="G14" s="193"/>
      <c r="H14" s="389">
        <f t="shared" si="6"/>
        <v>2476.65</v>
      </c>
      <c r="I14" s="389">
        <f t="shared" si="7"/>
        <v>9764.4</v>
      </c>
      <c r="J14" s="190"/>
    </row>
    <row r="15" spans="1:10" ht="30" customHeight="1" x14ac:dyDescent="0.2">
      <c r="A15" s="387">
        <f t="shared" si="3"/>
        <v>39500</v>
      </c>
      <c r="B15" s="391">
        <v>2.37</v>
      </c>
      <c r="C15" s="386">
        <f t="shared" si="4"/>
        <v>237</v>
      </c>
      <c r="D15" s="370">
        <v>29250</v>
      </c>
      <c r="E15" s="372">
        <v>350</v>
      </c>
      <c r="F15" s="388">
        <f t="shared" si="5"/>
        <v>10.55</v>
      </c>
      <c r="G15" s="193"/>
      <c r="H15" s="389">
        <f t="shared" si="6"/>
        <v>2500.35</v>
      </c>
      <c r="I15" s="389">
        <f t="shared" si="7"/>
        <v>12264.75</v>
      </c>
      <c r="J15" s="190"/>
    </row>
    <row r="16" spans="1:10" ht="30" customHeight="1" x14ac:dyDescent="0.2">
      <c r="A16" s="387">
        <f t="shared" si="3"/>
        <v>39600</v>
      </c>
      <c r="B16" s="391">
        <v>2.37</v>
      </c>
      <c r="C16" s="386">
        <f t="shared" si="4"/>
        <v>237</v>
      </c>
      <c r="D16" s="370">
        <v>29250</v>
      </c>
      <c r="E16" s="372">
        <v>350</v>
      </c>
      <c r="F16" s="388">
        <f t="shared" si="5"/>
        <v>10.65</v>
      </c>
      <c r="G16" s="193"/>
      <c r="H16" s="389">
        <f t="shared" si="6"/>
        <v>2524.0500000000002</v>
      </c>
      <c r="I16" s="389">
        <f t="shared" si="7"/>
        <v>14788.8</v>
      </c>
      <c r="J16" s="190"/>
    </row>
    <row r="17" spans="1:10" ht="30" customHeight="1" x14ac:dyDescent="0.2">
      <c r="A17" s="387">
        <f t="shared" si="3"/>
        <v>39700</v>
      </c>
      <c r="B17" s="391">
        <v>2.37</v>
      </c>
      <c r="C17" s="386">
        <f t="shared" si="4"/>
        <v>237</v>
      </c>
      <c r="D17" s="370">
        <v>29250</v>
      </c>
      <c r="E17" s="372">
        <v>350</v>
      </c>
      <c r="F17" s="388">
        <f t="shared" si="5"/>
        <v>10.75</v>
      </c>
      <c r="G17" s="193"/>
      <c r="H17" s="389">
        <f t="shared" si="6"/>
        <v>2547.75</v>
      </c>
      <c r="I17" s="389">
        <f t="shared" si="7"/>
        <v>17336.55</v>
      </c>
      <c r="J17" s="190"/>
    </row>
    <row r="18" spans="1:10" ht="30" customHeight="1" x14ac:dyDescent="0.2">
      <c r="A18" s="387">
        <f t="shared" si="3"/>
        <v>39800</v>
      </c>
      <c r="B18" s="391">
        <v>2.37</v>
      </c>
      <c r="C18" s="386">
        <f t="shared" si="4"/>
        <v>237</v>
      </c>
      <c r="D18" s="370">
        <v>29250</v>
      </c>
      <c r="E18" s="372">
        <v>350</v>
      </c>
      <c r="F18" s="388">
        <f t="shared" si="5"/>
        <v>10.85</v>
      </c>
      <c r="G18" s="193"/>
      <c r="H18" s="389">
        <f t="shared" si="6"/>
        <v>2571.4499999999998</v>
      </c>
      <c r="I18" s="389">
        <f t="shared" si="7"/>
        <v>19908</v>
      </c>
      <c r="J18" s="190"/>
    </row>
    <row r="19" spans="1:10" ht="30" customHeight="1" x14ac:dyDescent="0.2">
      <c r="A19" s="387">
        <f t="shared" si="3"/>
        <v>39900</v>
      </c>
      <c r="B19" s="391">
        <v>2.37</v>
      </c>
      <c r="C19" s="386">
        <f t="shared" si="4"/>
        <v>237</v>
      </c>
      <c r="D19" s="370">
        <v>29250</v>
      </c>
      <c r="E19" s="372">
        <v>350</v>
      </c>
      <c r="F19" s="388">
        <f t="shared" si="5"/>
        <v>10.95</v>
      </c>
      <c r="G19" s="193"/>
      <c r="H19" s="389">
        <f t="shared" si="6"/>
        <v>2595.15</v>
      </c>
      <c r="I19" s="389">
        <f t="shared" si="7"/>
        <v>22503.15</v>
      </c>
      <c r="J19" s="190"/>
    </row>
    <row r="20" spans="1:10" ht="30" customHeight="1" x14ac:dyDescent="0.2">
      <c r="A20" s="387">
        <f t="shared" si="3"/>
        <v>40000</v>
      </c>
      <c r="B20" s="391">
        <v>2.37</v>
      </c>
      <c r="C20" s="386">
        <f t="shared" si="4"/>
        <v>237</v>
      </c>
      <c r="D20" s="370">
        <v>29250</v>
      </c>
      <c r="E20" s="372">
        <v>350</v>
      </c>
      <c r="F20" s="388">
        <f t="shared" si="5"/>
        <v>11.05</v>
      </c>
      <c r="G20" s="193"/>
      <c r="H20" s="389">
        <f t="shared" si="6"/>
        <v>2618.85</v>
      </c>
      <c r="I20" s="389">
        <f t="shared" si="7"/>
        <v>25122</v>
      </c>
      <c r="J20" s="190"/>
    </row>
    <row r="21" spans="1:10" ht="30" customHeight="1" x14ac:dyDescent="0.2">
      <c r="A21" s="387">
        <f t="shared" si="3"/>
        <v>40100</v>
      </c>
      <c r="B21" s="391">
        <v>2.37</v>
      </c>
      <c r="C21" s="386">
        <f t="shared" si="4"/>
        <v>237</v>
      </c>
      <c r="D21" s="370">
        <v>29250</v>
      </c>
      <c r="E21" s="372">
        <v>350</v>
      </c>
      <c r="F21" s="388">
        <f t="shared" si="5"/>
        <v>11.15</v>
      </c>
      <c r="G21" s="193"/>
      <c r="H21" s="389">
        <f t="shared" si="6"/>
        <v>2642.55</v>
      </c>
      <c r="I21" s="389">
        <f t="shared" si="7"/>
        <v>27764.55</v>
      </c>
      <c r="J21" s="190"/>
    </row>
    <row r="22" spans="1:10" ht="30" customHeight="1" x14ac:dyDescent="0.2">
      <c r="A22" s="387">
        <f t="shared" si="3"/>
        <v>40200</v>
      </c>
      <c r="B22" s="391">
        <v>2.37</v>
      </c>
      <c r="C22" s="386">
        <f t="shared" si="4"/>
        <v>237</v>
      </c>
      <c r="D22" s="370">
        <v>29250</v>
      </c>
      <c r="E22" s="372">
        <v>350</v>
      </c>
      <c r="F22" s="388">
        <f t="shared" si="5"/>
        <v>11.25</v>
      </c>
      <c r="G22" s="193"/>
      <c r="H22" s="389">
        <f t="shared" si="6"/>
        <v>2666.25</v>
      </c>
      <c r="I22" s="389">
        <f t="shared" si="7"/>
        <v>30430.799999999999</v>
      </c>
      <c r="J22" s="190"/>
    </row>
    <row r="23" spans="1:10" ht="30" customHeight="1" x14ac:dyDescent="0.2">
      <c r="A23" s="387">
        <f t="shared" si="3"/>
        <v>40300</v>
      </c>
      <c r="B23" s="391">
        <v>2.37</v>
      </c>
      <c r="C23" s="386">
        <f t="shared" si="4"/>
        <v>237</v>
      </c>
      <c r="D23" s="370">
        <v>29250</v>
      </c>
      <c r="E23" s="372">
        <v>350</v>
      </c>
      <c r="F23" s="388">
        <f t="shared" si="5"/>
        <v>11.35</v>
      </c>
      <c r="G23" s="193"/>
      <c r="H23" s="389">
        <f t="shared" si="6"/>
        <v>2689.95</v>
      </c>
      <c r="I23" s="389">
        <f t="shared" si="7"/>
        <v>33120.75</v>
      </c>
      <c r="J23" s="190"/>
    </row>
    <row r="24" spans="1:10" ht="30" customHeight="1" x14ac:dyDescent="0.2">
      <c r="A24" s="387">
        <f t="shared" si="3"/>
        <v>40400</v>
      </c>
      <c r="B24" s="391">
        <v>2.37</v>
      </c>
      <c r="C24" s="386">
        <f t="shared" si="4"/>
        <v>237</v>
      </c>
      <c r="D24" s="370">
        <v>29250</v>
      </c>
      <c r="E24" s="372">
        <v>350</v>
      </c>
      <c r="F24" s="388">
        <f t="shared" si="5"/>
        <v>11.45</v>
      </c>
      <c r="G24" s="193"/>
      <c r="H24" s="389">
        <f t="shared" si="6"/>
        <v>2713.65</v>
      </c>
      <c r="I24" s="389">
        <f t="shared" si="7"/>
        <v>35834.400000000001</v>
      </c>
      <c r="J24" s="190"/>
    </row>
    <row r="25" spans="1:10" ht="30" customHeight="1" x14ac:dyDescent="0.2">
      <c r="A25" s="387">
        <f t="shared" si="3"/>
        <v>40500</v>
      </c>
      <c r="B25" s="391">
        <v>2.37</v>
      </c>
      <c r="C25" s="386">
        <f t="shared" si="4"/>
        <v>237</v>
      </c>
      <c r="D25" s="370">
        <v>29250</v>
      </c>
      <c r="E25" s="372">
        <v>350</v>
      </c>
      <c r="F25" s="388">
        <f t="shared" si="5"/>
        <v>11.55</v>
      </c>
      <c r="G25" s="193"/>
      <c r="H25" s="389">
        <f t="shared" si="6"/>
        <v>2737.35</v>
      </c>
      <c r="I25" s="389">
        <f t="shared" si="7"/>
        <v>38571.75</v>
      </c>
      <c r="J25" s="190"/>
    </row>
    <row r="26" spans="1:10" ht="30" customHeight="1" x14ac:dyDescent="0.2">
      <c r="A26" s="387">
        <f t="shared" si="3"/>
        <v>40600</v>
      </c>
      <c r="B26" s="391">
        <v>2.37</v>
      </c>
      <c r="C26" s="386">
        <f t="shared" si="4"/>
        <v>237</v>
      </c>
      <c r="D26" s="370">
        <v>29250</v>
      </c>
      <c r="E26" s="372">
        <v>350</v>
      </c>
      <c r="F26" s="388">
        <f t="shared" si="5"/>
        <v>11.65</v>
      </c>
      <c r="G26" s="193"/>
      <c r="H26" s="389">
        <f t="shared" si="6"/>
        <v>2761.05</v>
      </c>
      <c r="I26" s="389">
        <f t="shared" si="7"/>
        <v>41332.800000000003</v>
      </c>
      <c r="J26" s="190"/>
    </row>
    <row r="27" spans="1:10" ht="30" customHeight="1" x14ac:dyDescent="0.2">
      <c r="A27" s="387">
        <f t="shared" si="3"/>
        <v>40700</v>
      </c>
      <c r="B27" s="391">
        <v>2.37</v>
      </c>
      <c r="C27" s="386">
        <f t="shared" si="4"/>
        <v>237</v>
      </c>
      <c r="D27" s="370">
        <v>29250</v>
      </c>
      <c r="E27" s="372">
        <v>350</v>
      </c>
      <c r="F27" s="388">
        <f t="shared" si="5"/>
        <v>11.75</v>
      </c>
      <c r="G27" s="193"/>
      <c r="H27" s="389">
        <f t="shared" si="6"/>
        <v>2784.75</v>
      </c>
      <c r="I27" s="389">
        <f t="shared" si="7"/>
        <v>44117.55</v>
      </c>
      <c r="J27" s="190"/>
    </row>
    <row r="28" spans="1:10" ht="30" customHeight="1" x14ac:dyDescent="0.2">
      <c r="A28" s="387">
        <f t="shared" si="3"/>
        <v>40800</v>
      </c>
      <c r="B28" s="391">
        <v>2.37</v>
      </c>
      <c r="C28" s="386">
        <f t="shared" si="4"/>
        <v>237</v>
      </c>
      <c r="D28" s="370">
        <v>29250</v>
      </c>
      <c r="E28" s="372">
        <v>350</v>
      </c>
      <c r="F28" s="388">
        <f t="shared" si="5"/>
        <v>11.85</v>
      </c>
      <c r="G28" s="193"/>
      <c r="H28" s="389">
        <f t="shared" si="6"/>
        <v>2808.45</v>
      </c>
      <c r="I28" s="389">
        <f t="shared" si="7"/>
        <v>46926</v>
      </c>
      <c r="J28" s="190"/>
    </row>
    <row r="29" spans="1:10" ht="30" customHeight="1" x14ac:dyDescent="0.2">
      <c r="A29" s="387">
        <f t="shared" si="3"/>
        <v>40900</v>
      </c>
      <c r="B29" s="391">
        <v>2.37</v>
      </c>
      <c r="C29" s="386">
        <f t="shared" si="4"/>
        <v>237</v>
      </c>
      <c r="D29" s="370">
        <v>29250</v>
      </c>
      <c r="E29" s="372">
        <v>350</v>
      </c>
      <c r="F29" s="388">
        <f t="shared" si="5"/>
        <v>11.95</v>
      </c>
      <c r="G29" s="193"/>
      <c r="H29" s="389">
        <f t="shared" si="6"/>
        <v>2832.15</v>
      </c>
      <c r="I29" s="389">
        <f t="shared" si="7"/>
        <v>49758.15</v>
      </c>
      <c r="J29" s="190"/>
    </row>
    <row r="30" spans="1:10" ht="30" customHeight="1" x14ac:dyDescent="0.2">
      <c r="A30" s="387">
        <f t="shared" si="3"/>
        <v>41000</v>
      </c>
      <c r="B30" s="391">
        <v>2.37</v>
      </c>
      <c r="C30" s="386">
        <f t="shared" si="4"/>
        <v>237</v>
      </c>
      <c r="D30" s="370">
        <v>29250</v>
      </c>
      <c r="E30" s="372">
        <v>350</v>
      </c>
      <c r="F30" s="388">
        <f t="shared" si="5"/>
        <v>12.05</v>
      </c>
      <c r="G30" s="193"/>
      <c r="H30" s="389">
        <f t="shared" si="6"/>
        <v>2855.85</v>
      </c>
      <c r="I30" s="389">
        <f t="shared" si="7"/>
        <v>52614</v>
      </c>
      <c r="J30" s="190"/>
    </row>
    <row r="31" spans="1:10" ht="30" customHeight="1" x14ac:dyDescent="0.2">
      <c r="A31" s="387">
        <f t="shared" si="3"/>
        <v>41100</v>
      </c>
      <c r="B31" s="391">
        <v>2.37</v>
      </c>
      <c r="C31" s="386">
        <f t="shared" si="4"/>
        <v>237</v>
      </c>
      <c r="D31" s="370">
        <v>29250</v>
      </c>
      <c r="E31" s="372">
        <v>350</v>
      </c>
      <c r="F31" s="388">
        <f t="shared" si="5"/>
        <v>12.15</v>
      </c>
      <c r="G31" s="193"/>
      <c r="H31" s="389">
        <f t="shared" si="6"/>
        <v>2879.55</v>
      </c>
      <c r="I31" s="389">
        <f t="shared" si="7"/>
        <v>55493.55</v>
      </c>
      <c r="J31" s="190"/>
    </row>
    <row r="32" spans="1:10" ht="30" customHeight="1" x14ac:dyDescent="0.2">
      <c r="A32" s="387">
        <f t="shared" si="3"/>
        <v>41200</v>
      </c>
      <c r="B32" s="391">
        <v>2.37</v>
      </c>
      <c r="C32" s="386">
        <f t="shared" si="4"/>
        <v>237</v>
      </c>
      <c r="D32" s="370">
        <v>29250</v>
      </c>
      <c r="E32" s="372">
        <v>350</v>
      </c>
      <c r="F32" s="388">
        <f t="shared" si="5"/>
        <v>12.25</v>
      </c>
      <c r="G32" s="193"/>
      <c r="H32" s="389">
        <f t="shared" si="6"/>
        <v>2903.25</v>
      </c>
      <c r="I32" s="389">
        <f t="shared" si="7"/>
        <v>58396.800000000003</v>
      </c>
      <c r="J32" s="190"/>
    </row>
    <row r="33" spans="1:10" ht="30" customHeight="1" x14ac:dyDescent="0.2">
      <c r="A33" s="387">
        <f t="shared" si="3"/>
        <v>41300</v>
      </c>
      <c r="B33" s="391">
        <v>2.37</v>
      </c>
      <c r="C33" s="386">
        <f t="shared" si="4"/>
        <v>237</v>
      </c>
      <c r="D33" s="370">
        <v>29250</v>
      </c>
      <c r="E33" s="372">
        <v>350</v>
      </c>
      <c r="F33" s="388">
        <f t="shared" si="5"/>
        <v>12.35</v>
      </c>
      <c r="G33" s="193"/>
      <c r="H33" s="389">
        <f t="shared" si="6"/>
        <v>2926.95</v>
      </c>
      <c r="I33" s="389">
        <f t="shared" si="7"/>
        <v>61323.75</v>
      </c>
      <c r="J33" s="190"/>
    </row>
    <row r="34" spans="1:10" ht="30" customHeight="1" x14ac:dyDescent="0.2">
      <c r="A34" s="387">
        <f t="shared" si="3"/>
        <v>41400</v>
      </c>
      <c r="B34" s="391">
        <v>2.37</v>
      </c>
      <c r="C34" s="386">
        <f t="shared" si="4"/>
        <v>237</v>
      </c>
      <c r="D34" s="370">
        <v>29250</v>
      </c>
      <c r="E34" s="372">
        <v>350</v>
      </c>
      <c r="F34" s="388">
        <f t="shared" si="5"/>
        <v>12.45</v>
      </c>
      <c r="G34" s="193"/>
      <c r="H34" s="389">
        <f t="shared" si="6"/>
        <v>2950.65</v>
      </c>
      <c r="I34" s="389">
        <f t="shared" si="7"/>
        <v>64274.400000000001</v>
      </c>
      <c r="J34" s="190"/>
    </row>
    <row r="35" spans="1:10" ht="30" customHeight="1" x14ac:dyDescent="0.2">
      <c r="A35" s="387">
        <f t="shared" si="3"/>
        <v>41500</v>
      </c>
      <c r="B35" s="391">
        <v>2.37</v>
      </c>
      <c r="C35" s="386">
        <f t="shared" si="4"/>
        <v>237</v>
      </c>
      <c r="D35" s="370">
        <v>29250</v>
      </c>
      <c r="E35" s="372">
        <v>350</v>
      </c>
      <c r="F35" s="388">
        <f t="shared" si="5"/>
        <v>12.55</v>
      </c>
      <c r="G35" s="193"/>
      <c r="H35" s="389">
        <f t="shared" si="6"/>
        <v>2974.35</v>
      </c>
      <c r="I35" s="389">
        <f t="shared" si="7"/>
        <v>67248.75</v>
      </c>
      <c r="J35" s="190"/>
    </row>
    <row r="36" spans="1:10" ht="30" customHeight="1" x14ac:dyDescent="0.2">
      <c r="A36" s="387">
        <f t="shared" si="3"/>
        <v>41600</v>
      </c>
      <c r="B36" s="391">
        <v>2.37</v>
      </c>
      <c r="C36" s="386">
        <f t="shared" si="4"/>
        <v>237</v>
      </c>
      <c r="D36" s="370">
        <v>29250</v>
      </c>
      <c r="E36" s="372">
        <v>350</v>
      </c>
      <c r="F36" s="388">
        <f t="shared" si="5"/>
        <v>12.65</v>
      </c>
      <c r="G36" s="193"/>
      <c r="H36" s="389">
        <f t="shared" si="6"/>
        <v>2998.05</v>
      </c>
      <c r="I36" s="389">
        <f t="shared" si="7"/>
        <v>70246.8</v>
      </c>
      <c r="J36" s="190"/>
    </row>
    <row r="37" spans="1:10" ht="30" customHeight="1" x14ac:dyDescent="0.2">
      <c r="A37" s="387">
        <f t="shared" si="3"/>
        <v>41700</v>
      </c>
      <c r="B37" s="391">
        <v>2.37</v>
      </c>
      <c r="C37" s="386">
        <f t="shared" si="4"/>
        <v>237</v>
      </c>
      <c r="D37" s="370">
        <v>29250</v>
      </c>
      <c r="E37" s="372">
        <v>350</v>
      </c>
      <c r="F37" s="388">
        <f t="shared" si="5"/>
        <v>12.75</v>
      </c>
      <c r="G37" s="193"/>
      <c r="H37" s="389">
        <f t="shared" si="6"/>
        <v>3021.75</v>
      </c>
      <c r="I37" s="389">
        <f t="shared" si="7"/>
        <v>73268.55</v>
      </c>
      <c r="J37" s="190"/>
    </row>
    <row r="38" spans="1:10" ht="30" customHeight="1" x14ac:dyDescent="0.2">
      <c r="A38" s="387">
        <f t="shared" si="3"/>
        <v>41800</v>
      </c>
      <c r="B38" s="391">
        <v>2.37</v>
      </c>
      <c r="C38" s="386">
        <f t="shared" si="4"/>
        <v>237</v>
      </c>
      <c r="D38" s="370">
        <v>29250</v>
      </c>
      <c r="E38" s="372">
        <v>350</v>
      </c>
      <c r="F38" s="388">
        <f t="shared" si="5"/>
        <v>12.85</v>
      </c>
      <c r="G38" s="193"/>
      <c r="H38" s="389">
        <f t="shared" si="6"/>
        <v>3045.45</v>
      </c>
      <c r="I38" s="389">
        <f t="shared" si="7"/>
        <v>76314</v>
      </c>
      <c r="J38" s="190"/>
    </row>
    <row r="39" spans="1:10" ht="30" customHeight="1" x14ac:dyDescent="0.2">
      <c r="A39" s="387">
        <f t="shared" si="3"/>
        <v>41900</v>
      </c>
      <c r="B39" s="391">
        <v>2.37</v>
      </c>
      <c r="C39" s="386">
        <f t="shared" si="4"/>
        <v>237</v>
      </c>
      <c r="D39" s="370">
        <v>29250</v>
      </c>
      <c r="E39" s="372">
        <v>350</v>
      </c>
      <c r="F39" s="388">
        <f t="shared" si="5"/>
        <v>12.95</v>
      </c>
      <c r="G39" s="193"/>
      <c r="H39" s="389">
        <f t="shared" si="6"/>
        <v>3069.15</v>
      </c>
      <c r="I39" s="389">
        <f t="shared" si="7"/>
        <v>79383.149999999994</v>
      </c>
      <c r="J39" s="190"/>
    </row>
    <row r="40" spans="1:10" ht="30" customHeight="1" x14ac:dyDescent="0.2">
      <c r="A40" s="387">
        <f t="shared" si="3"/>
        <v>42000</v>
      </c>
      <c r="B40" s="391">
        <v>2.37</v>
      </c>
      <c r="C40" s="386">
        <f t="shared" si="4"/>
        <v>237</v>
      </c>
      <c r="D40" s="370">
        <v>29250</v>
      </c>
      <c r="E40" s="372">
        <v>350</v>
      </c>
      <c r="F40" s="388">
        <f t="shared" si="5"/>
        <v>13.05</v>
      </c>
      <c r="G40" s="193"/>
      <c r="H40" s="389">
        <f t="shared" si="6"/>
        <v>3092.85</v>
      </c>
      <c r="I40" s="389">
        <f t="shared" si="7"/>
        <v>82476</v>
      </c>
      <c r="J40" s="190"/>
    </row>
    <row r="41" spans="1:10" ht="30" customHeight="1" x14ac:dyDescent="0.2">
      <c r="A41" s="387">
        <f t="shared" si="3"/>
        <v>42100</v>
      </c>
      <c r="B41" s="391">
        <v>2.37</v>
      </c>
      <c r="C41" s="386">
        <f t="shared" si="4"/>
        <v>237</v>
      </c>
      <c r="D41" s="370">
        <v>29250</v>
      </c>
      <c r="E41" s="372">
        <v>350</v>
      </c>
      <c r="F41" s="388">
        <f t="shared" si="5"/>
        <v>13.15</v>
      </c>
      <c r="G41" s="193"/>
      <c r="H41" s="389">
        <f t="shared" si="6"/>
        <v>3116.55</v>
      </c>
      <c r="I41" s="389">
        <f t="shared" si="7"/>
        <v>85592.55</v>
      </c>
      <c r="J41" s="190"/>
    </row>
    <row r="42" spans="1:10" ht="30" customHeight="1" x14ac:dyDescent="0.2">
      <c r="A42" s="387">
        <f t="shared" si="3"/>
        <v>42200</v>
      </c>
      <c r="B42" s="391">
        <v>2.37</v>
      </c>
      <c r="C42" s="386">
        <f t="shared" si="4"/>
        <v>237</v>
      </c>
      <c r="D42" s="370">
        <v>29250</v>
      </c>
      <c r="E42" s="372">
        <v>350</v>
      </c>
      <c r="F42" s="388">
        <f t="shared" si="5"/>
        <v>13.25</v>
      </c>
      <c r="G42" s="193"/>
      <c r="H42" s="389">
        <f t="shared" si="6"/>
        <v>3140.25</v>
      </c>
      <c r="I42" s="389">
        <f t="shared" si="7"/>
        <v>88732.800000000003</v>
      </c>
      <c r="J42" s="190"/>
    </row>
    <row r="43" spans="1:10" ht="30" customHeight="1" x14ac:dyDescent="0.2">
      <c r="A43" s="387">
        <f t="shared" si="3"/>
        <v>42300</v>
      </c>
      <c r="B43" s="391">
        <v>2.37</v>
      </c>
      <c r="C43" s="386">
        <f t="shared" si="4"/>
        <v>237</v>
      </c>
      <c r="D43" s="370">
        <v>29250</v>
      </c>
      <c r="E43" s="372">
        <v>350</v>
      </c>
      <c r="F43" s="388">
        <f t="shared" si="5"/>
        <v>13.35</v>
      </c>
      <c r="G43" s="193"/>
      <c r="H43" s="389">
        <f t="shared" si="6"/>
        <v>3163.95</v>
      </c>
      <c r="I43" s="389">
        <f t="shared" si="7"/>
        <v>91896.75</v>
      </c>
      <c r="J43" s="190"/>
    </row>
    <row r="44" spans="1:10" ht="30" customHeight="1" x14ac:dyDescent="0.2">
      <c r="A44" s="387">
        <f t="shared" si="3"/>
        <v>42400</v>
      </c>
      <c r="B44" s="391">
        <v>2.37</v>
      </c>
      <c r="C44" s="386">
        <f t="shared" si="4"/>
        <v>237</v>
      </c>
      <c r="D44" s="370">
        <v>29250</v>
      </c>
      <c r="E44" s="372">
        <v>350</v>
      </c>
      <c r="F44" s="388">
        <f t="shared" si="5"/>
        <v>13.45</v>
      </c>
      <c r="G44" s="193"/>
      <c r="H44" s="389">
        <f t="shared" si="6"/>
        <v>3187.65</v>
      </c>
      <c r="I44" s="389">
        <f t="shared" si="7"/>
        <v>95084.4</v>
      </c>
      <c r="J44" s="190"/>
    </row>
    <row r="45" spans="1:10" ht="30" customHeight="1" x14ac:dyDescent="0.2">
      <c r="A45" s="387">
        <f t="shared" si="3"/>
        <v>42500</v>
      </c>
      <c r="B45" s="391">
        <v>2.37</v>
      </c>
      <c r="C45" s="386">
        <f t="shared" si="4"/>
        <v>237</v>
      </c>
      <c r="D45" s="370">
        <v>29250</v>
      </c>
      <c r="E45" s="372">
        <v>350</v>
      </c>
      <c r="F45" s="388">
        <f t="shared" si="5"/>
        <v>13.55</v>
      </c>
      <c r="G45" s="193"/>
      <c r="H45" s="389">
        <f t="shared" si="6"/>
        <v>3211.35</v>
      </c>
      <c r="I45" s="389">
        <f t="shared" si="7"/>
        <v>98295.75</v>
      </c>
      <c r="J45" s="190"/>
    </row>
    <row r="46" spans="1:10" ht="30" customHeight="1" x14ac:dyDescent="0.2">
      <c r="A46" s="387">
        <f t="shared" si="3"/>
        <v>42600</v>
      </c>
      <c r="B46" s="391">
        <v>2.37</v>
      </c>
      <c r="C46" s="386">
        <f t="shared" si="4"/>
        <v>237</v>
      </c>
      <c r="D46" s="370">
        <v>29250</v>
      </c>
      <c r="E46" s="372">
        <v>350</v>
      </c>
      <c r="F46" s="388">
        <f t="shared" si="5"/>
        <v>13.65</v>
      </c>
      <c r="G46" s="193"/>
      <c r="H46" s="389">
        <f t="shared" si="6"/>
        <v>3235.05</v>
      </c>
      <c r="I46" s="389">
        <f t="shared" si="7"/>
        <v>101530.8</v>
      </c>
      <c r="J46" s="190"/>
    </row>
    <row r="47" spans="1:10" ht="30" customHeight="1" x14ac:dyDescent="0.2">
      <c r="A47" s="387">
        <f t="shared" si="3"/>
        <v>42700</v>
      </c>
      <c r="B47" s="391">
        <v>2.37</v>
      </c>
      <c r="C47" s="386">
        <f t="shared" si="4"/>
        <v>237</v>
      </c>
      <c r="D47" s="370">
        <v>29250</v>
      </c>
      <c r="E47" s="372">
        <v>350</v>
      </c>
      <c r="F47" s="388">
        <f t="shared" si="5"/>
        <v>13.75</v>
      </c>
      <c r="G47" s="193"/>
      <c r="H47" s="389">
        <f t="shared" si="6"/>
        <v>3258.75</v>
      </c>
      <c r="I47" s="389">
        <f t="shared" si="7"/>
        <v>104789.55</v>
      </c>
      <c r="J47" s="190"/>
    </row>
    <row r="48" spans="1:10" ht="30" customHeight="1" x14ac:dyDescent="0.2">
      <c r="A48" s="387">
        <f t="shared" si="3"/>
        <v>42800</v>
      </c>
      <c r="B48" s="391">
        <v>2.37</v>
      </c>
      <c r="C48" s="386">
        <f t="shared" si="4"/>
        <v>237</v>
      </c>
      <c r="D48" s="370">
        <v>29250</v>
      </c>
      <c r="E48" s="372">
        <v>350</v>
      </c>
      <c r="F48" s="388">
        <f t="shared" si="5"/>
        <v>13.85</v>
      </c>
      <c r="G48" s="193"/>
      <c r="H48" s="389">
        <f t="shared" si="6"/>
        <v>3282.45</v>
      </c>
      <c r="I48" s="389">
        <f t="shared" si="7"/>
        <v>108072</v>
      </c>
      <c r="J48" s="190"/>
    </row>
    <row r="49" spans="1:10" ht="30" customHeight="1" x14ac:dyDescent="0.2">
      <c r="A49" s="387">
        <f t="shared" si="3"/>
        <v>42900</v>
      </c>
      <c r="B49" s="391">
        <v>2.37</v>
      </c>
      <c r="C49" s="386">
        <f t="shared" si="4"/>
        <v>237</v>
      </c>
      <c r="D49" s="370">
        <v>29250</v>
      </c>
      <c r="E49" s="372">
        <v>350</v>
      </c>
      <c r="F49" s="388">
        <f t="shared" si="5"/>
        <v>13.95</v>
      </c>
      <c r="G49" s="193"/>
      <c r="H49" s="389">
        <f t="shared" si="6"/>
        <v>3306.15</v>
      </c>
      <c r="I49" s="389">
        <f t="shared" si="7"/>
        <v>111378.15</v>
      </c>
      <c r="J49" s="190"/>
    </row>
    <row r="50" spans="1:10" ht="30" customHeight="1" x14ac:dyDescent="0.2">
      <c r="A50" s="387">
        <f t="shared" si="3"/>
        <v>43000</v>
      </c>
      <c r="B50" s="391">
        <v>2.37</v>
      </c>
      <c r="C50" s="386">
        <f t="shared" si="4"/>
        <v>237</v>
      </c>
      <c r="D50" s="370">
        <v>29250</v>
      </c>
      <c r="E50" s="372">
        <v>350</v>
      </c>
      <c r="F50" s="388">
        <f t="shared" si="5"/>
        <v>14.05</v>
      </c>
      <c r="G50" s="193"/>
      <c r="H50" s="389">
        <f t="shared" si="6"/>
        <v>3329.85</v>
      </c>
      <c r="I50" s="389">
        <f t="shared" si="7"/>
        <v>114708</v>
      </c>
      <c r="J50" s="190"/>
    </row>
    <row r="51" spans="1:10" ht="30" customHeight="1" x14ac:dyDescent="0.2">
      <c r="A51" s="387">
        <f t="shared" si="3"/>
        <v>43100</v>
      </c>
      <c r="B51" s="391">
        <v>2.37</v>
      </c>
      <c r="C51" s="386">
        <f t="shared" si="4"/>
        <v>237</v>
      </c>
      <c r="D51" s="370">
        <v>29250</v>
      </c>
      <c r="E51" s="372">
        <v>350</v>
      </c>
      <c r="F51" s="388">
        <f t="shared" si="5"/>
        <v>14.15</v>
      </c>
      <c r="G51" s="193"/>
      <c r="H51" s="389">
        <f t="shared" si="6"/>
        <v>3353.55</v>
      </c>
      <c r="I51" s="389">
        <f t="shared" si="7"/>
        <v>118061.55</v>
      </c>
      <c r="J51" s="190"/>
    </row>
    <row r="52" spans="1:10" ht="30" customHeight="1" x14ac:dyDescent="0.2">
      <c r="A52" s="387">
        <f t="shared" si="3"/>
        <v>43200</v>
      </c>
      <c r="B52" s="391">
        <v>2.37</v>
      </c>
      <c r="C52" s="386">
        <f t="shared" si="4"/>
        <v>237</v>
      </c>
      <c r="D52" s="370">
        <v>29250</v>
      </c>
      <c r="E52" s="372">
        <v>350</v>
      </c>
      <c r="F52" s="388">
        <f t="shared" si="5"/>
        <v>14.25</v>
      </c>
      <c r="G52" s="193"/>
      <c r="H52" s="389">
        <f t="shared" si="6"/>
        <v>3377.25</v>
      </c>
      <c r="I52" s="389">
        <f t="shared" si="7"/>
        <v>121438.8</v>
      </c>
      <c r="J52" s="190"/>
    </row>
    <row r="53" spans="1:10" ht="30" customHeight="1" x14ac:dyDescent="0.2">
      <c r="A53" s="387">
        <f t="shared" si="3"/>
        <v>43300</v>
      </c>
      <c r="B53" s="391">
        <v>2.37</v>
      </c>
      <c r="C53" s="386">
        <f t="shared" si="4"/>
        <v>237</v>
      </c>
      <c r="D53" s="370">
        <v>29250</v>
      </c>
      <c r="E53" s="372">
        <v>350</v>
      </c>
      <c r="F53" s="388">
        <f t="shared" si="5"/>
        <v>14.35</v>
      </c>
      <c r="G53" s="193"/>
      <c r="H53" s="389">
        <f t="shared" si="6"/>
        <v>3400.95</v>
      </c>
      <c r="I53" s="389">
        <f t="shared" si="7"/>
        <v>124839.75</v>
      </c>
      <c r="J53" s="190"/>
    </row>
    <row r="54" spans="1:10" ht="30" customHeight="1" x14ac:dyDescent="0.2">
      <c r="A54" s="387">
        <f t="shared" si="3"/>
        <v>43400</v>
      </c>
      <c r="B54" s="391">
        <v>2.37</v>
      </c>
      <c r="C54" s="386">
        <f t="shared" si="4"/>
        <v>237</v>
      </c>
      <c r="D54" s="370">
        <v>29250</v>
      </c>
      <c r="E54" s="372">
        <v>350</v>
      </c>
      <c r="F54" s="388">
        <f t="shared" si="5"/>
        <v>14.45</v>
      </c>
      <c r="G54" s="193"/>
      <c r="H54" s="389">
        <f t="shared" si="6"/>
        <v>3424.65</v>
      </c>
      <c r="I54" s="389">
        <f t="shared" si="7"/>
        <v>128264.4</v>
      </c>
      <c r="J54" s="190"/>
    </row>
    <row r="55" spans="1:10" ht="30" customHeight="1" x14ac:dyDescent="0.2">
      <c r="A55" s="387">
        <f t="shared" si="3"/>
        <v>43500</v>
      </c>
      <c r="B55" s="391">
        <v>2.37</v>
      </c>
      <c r="C55" s="386">
        <f t="shared" si="4"/>
        <v>237</v>
      </c>
      <c r="D55" s="370">
        <v>29250</v>
      </c>
      <c r="E55" s="372">
        <v>350</v>
      </c>
      <c r="F55" s="388">
        <f t="shared" si="5"/>
        <v>14.55</v>
      </c>
      <c r="G55" s="193"/>
      <c r="H55" s="389">
        <f t="shared" si="6"/>
        <v>3448.35</v>
      </c>
      <c r="I55" s="389">
        <f t="shared" si="7"/>
        <v>131712.75</v>
      </c>
      <c r="J55" s="190"/>
    </row>
    <row r="56" spans="1:10" ht="30" customHeight="1" x14ac:dyDescent="0.2">
      <c r="A56" s="387">
        <f t="shared" si="3"/>
        <v>43600</v>
      </c>
      <c r="B56" s="391">
        <v>2.37</v>
      </c>
      <c r="C56" s="386">
        <f t="shared" si="4"/>
        <v>237</v>
      </c>
      <c r="D56" s="370">
        <v>29250</v>
      </c>
      <c r="E56" s="372">
        <v>350</v>
      </c>
      <c r="F56" s="388">
        <f t="shared" si="5"/>
        <v>14.65</v>
      </c>
      <c r="G56" s="193"/>
      <c r="H56" s="389">
        <f t="shared" si="6"/>
        <v>3472.05</v>
      </c>
      <c r="I56" s="389">
        <f t="shared" si="7"/>
        <v>135184.79999999999</v>
      </c>
      <c r="J56" s="190"/>
    </row>
    <row r="57" spans="1:10" ht="30" customHeight="1" x14ac:dyDescent="0.2">
      <c r="A57" s="387">
        <f t="shared" si="3"/>
        <v>43700</v>
      </c>
      <c r="B57" s="391">
        <v>2.37</v>
      </c>
      <c r="C57" s="386">
        <f t="shared" si="4"/>
        <v>237</v>
      </c>
      <c r="D57" s="370">
        <v>29250</v>
      </c>
      <c r="E57" s="372">
        <v>350</v>
      </c>
      <c r="F57" s="388">
        <f t="shared" si="5"/>
        <v>14.75</v>
      </c>
      <c r="G57" s="193"/>
      <c r="H57" s="389">
        <f t="shared" si="6"/>
        <v>3495.75</v>
      </c>
      <c r="I57" s="389">
        <f t="shared" si="7"/>
        <v>138680.54999999999</v>
      </c>
      <c r="J57" s="190"/>
    </row>
    <row r="58" spans="1:10" ht="30" customHeight="1" x14ac:dyDescent="0.2">
      <c r="A58" s="387">
        <f t="shared" si="3"/>
        <v>43800</v>
      </c>
      <c r="B58" s="391">
        <v>2.37</v>
      </c>
      <c r="C58" s="386">
        <f t="shared" si="4"/>
        <v>237</v>
      </c>
      <c r="D58" s="370">
        <v>29250</v>
      </c>
      <c r="E58" s="372">
        <v>350</v>
      </c>
      <c r="F58" s="388">
        <f t="shared" si="5"/>
        <v>14.85</v>
      </c>
      <c r="G58" s="193"/>
      <c r="H58" s="389">
        <f t="shared" si="6"/>
        <v>3519.45</v>
      </c>
      <c r="I58" s="389">
        <f t="shared" si="7"/>
        <v>142200</v>
      </c>
      <c r="J58" s="190"/>
    </row>
    <row r="59" spans="1:10" ht="30" customHeight="1" x14ac:dyDescent="0.2">
      <c r="A59" s="387">
        <f t="shared" si="3"/>
        <v>43900</v>
      </c>
      <c r="B59" s="391">
        <v>2.37</v>
      </c>
      <c r="C59" s="386">
        <f t="shared" si="4"/>
        <v>237</v>
      </c>
      <c r="D59" s="370">
        <v>29250</v>
      </c>
      <c r="E59" s="372">
        <v>350</v>
      </c>
      <c r="F59" s="388">
        <f t="shared" si="5"/>
        <v>14.95</v>
      </c>
      <c r="G59" s="193"/>
      <c r="H59" s="389">
        <f t="shared" si="6"/>
        <v>3543.15</v>
      </c>
      <c r="I59" s="389">
        <f t="shared" si="7"/>
        <v>145743.15</v>
      </c>
      <c r="J59" s="190"/>
    </row>
    <row r="60" spans="1:10" ht="30" customHeight="1" x14ac:dyDescent="0.2">
      <c r="A60" s="387">
        <f t="shared" si="3"/>
        <v>44000</v>
      </c>
      <c r="B60" s="391">
        <v>2.37</v>
      </c>
      <c r="C60" s="386">
        <f t="shared" si="4"/>
        <v>237</v>
      </c>
      <c r="D60" s="370">
        <v>29250</v>
      </c>
      <c r="E60" s="372">
        <v>350</v>
      </c>
      <c r="F60" s="388">
        <f t="shared" si="5"/>
        <v>15.05</v>
      </c>
      <c r="G60" s="193"/>
      <c r="H60" s="389">
        <f t="shared" si="6"/>
        <v>3566.85</v>
      </c>
      <c r="I60" s="389">
        <f t="shared" si="7"/>
        <v>149310</v>
      </c>
      <c r="J60" s="190"/>
    </row>
    <row r="61" spans="1:10" ht="30" customHeight="1" x14ac:dyDescent="0.2">
      <c r="A61" s="387">
        <f t="shared" si="3"/>
        <v>44100</v>
      </c>
      <c r="B61" s="391">
        <v>2.37</v>
      </c>
      <c r="C61" s="386">
        <f t="shared" si="4"/>
        <v>237</v>
      </c>
      <c r="D61" s="370">
        <v>29250</v>
      </c>
      <c r="E61" s="372">
        <v>350</v>
      </c>
      <c r="F61" s="388">
        <f t="shared" si="5"/>
        <v>15.15</v>
      </c>
      <c r="G61" s="193"/>
      <c r="H61" s="389">
        <f t="shared" si="6"/>
        <v>3590.55</v>
      </c>
      <c r="I61" s="389">
        <f t="shared" si="7"/>
        <v>152900.54999999999</v>
      </c>
      <c r="J61" s="190"/>
    </row>
    <row r="62" spans="1:10" ht="30" customHeight="1" x14ac:dyDescent="0.2">
      <c r="A62" s="387">
        <f t="shared" si="3"/>
        <v>44200</v>
      </c>
      <c r="B62" s="391">
        <v>2.37</v>
      </c>
      <c r="C62" s="386">
        <f t="shared" si="4"/>
        <v>237</v>
      </c>
      <c r="D62" s="370">
        <v>29250</v>
      </c>
      <c r="E62" s="372">
        <v>350</v>
      </c>
      <c r="F62" s="388">
        <f t="shared" si="5"/>
        <v>15.25</v>
      </c>
      <c r="G62" s="193"/>
      <c r="H62" s="389">
        <f t="shared" si="6"/>
        <v>3614.25</v>
      </c>
      <c r="I62" s="389">
        <f t="shared" si="7"/>
        <v>156514.79999999999</v>
      </c>
      <c r="J62" s="190"/>
    </row>
    <row r="63" spans="1:10" ht="30" customHeight="1" x14ac:dyDescent="0.2">
      <c r="A63" s="387">
        <f t="shared" si="3"/>
        <v>44300</v>
      </c>
      <c r="B63" s="391">
        <v>2.37</v>
      </c>
      <c r="C63" s="386">
        <f t="shared" si="4"/>
        <v>237</v>
      </c>
      <c r="D63" s="370">
        <v>29250</v>
      </c>
      <c r="E63" s="372">
        <v>350</v>
      </c>
      <c r="F63" s="388">
        <f t="shared" si="5"/>
        <v>15.35</v>
      </c>
      <c r="G63" s="193"/>
      <c r="H63" s="389">
        <f t="shared" si="6"/>
        <v>3637.95</v>
      </c>
      <c r="I63" s="389">
        <f t="shared" si="7"/>
        <v>160152.75</v>
      </c>
      <c r="J63" s="190"/>
    </row>
    <row r="64" spans="1:10" ht="30" customHeight="1" x14ac:dyDescent="0.2">
      <c r="A64" s="387">
        <f t="shared" si="3"/>
        <v>44400</v>
      </c>
      <c r="B64" s="391">
        <v>2.37</v>
      </c>
      <c r="C64" s="386">
        <f t="shared" si="4"/>
        <v>237</v>
      </c>
      <c r="D64" s="370">
        <v>29250</v>
      </c>
      <c r="E64" s="372">
        <v>350</v>
      </c>
      <c r="F64" s="388">
        <f t="shared" si="5"/>
        <v>15.45</v>
      </c>
      <c r="G64" s="193"/>
      <c r="H64" s="389">
        <f t="shared" si="6"/>
        <v>3661.65</v>
      </c>
      <c r="I64" s="389">
        <f t="shared" si="7"/>
        <v>163814.39999999999</v>
      </c>
      <c r="J64" s="190"/>
    </row>
    <row r="65" spans="1:10" ht="30" customHeight="1" x14ac:dyDescent="0.2">
      <c r="A65" s="387">
        <f t="shared" si="3"/>
        <v>44500</v>
      </c>
      <c r="B65" s="391">
        <v>2.37</v>
      </c>
      <c r="C65" s="386">
        <f t="shared" si="4"/>
        <v>237</v>
      </c>
      <c r="D65" s="370">
        <v>29250</v>
      </c>
      <c r="E65" s="372">
        <v>350</v>
      </c>
      <c r="F65" s="388">
        <f t="shared" si="5"/>
        <v>15.55</v>
      </c>
      <c r="G65" s="193"/>
      <c r="H65" s="389">
        <f t="shared" si="6"/>
        <v>3685.35</v>
      </c>
      <c r="I65" s="389">
        <f t="shared" si="7"/>
        <v>167499.75</v>
      </c>
      <c r="J65" s="190"/>
    </row>
    <row r="66" spans="1:10" ht="30" customHeight="1" x14ac:dyDescent="0.2">
      <c r="A66" s="387">
        <f t="shared" si="3"/>
        <v>44600</v>
      </c>
      <c r="B66" s="391">
        <v>2.37</v>
      </c>
      <c r="C66" s="386">
        <f t="shared" si="4"/>
        <v>237</v>
      </c>
      <c r="D66" s="370">
        <v>29250</v>
      </c>
      <c r="E66" s="372">
        <v>350</v>
      </c>
      <c r="F66" s="388">
        <f t="shared" si="5"/>
        <v>15.65</v>
      </c>
      <c r="G66" s="193"/>
      <c r="H66" s="389">
        <f t="shared" si="6"/>
        <v>3709.05</v>
      </c>
      <c r="I66" s="389">
        <f t="shared" si="7"/>
        <v>171208.8</v>
      </c>
      <c r="J66" s="190"/>
    </row>
    <row r="67" spans="1:10" ht="30" customHeight="1" x14ac:dyDescent="0.2">
      <c r="A67" s="387">
        <f t="shared" si="3"/>
        <v>44700</v>
      </c>
      <c r="B67" s="391">
        <v>2.37</v>
      </c>
      <c r="C67" s="386">
        <f t="shared" si="4"/>
        <v>237</v>
      </c>
      <c r="D67" s="370">
        <v>29250</v>
      </c>
      <c r="E67" s="372">
        <v>350</v>
      </c>
      <c r="F67" s="388">
        <f t="shared" si="5"/>
        <v>15.75</v>
      </c>
      <c r="G67" s="193"/>
      <c r="H67" s="389">
        <f t="shared" si="6"/>
        <v>3732.75</v>
      </c>
      <c r="I67" s="389">
        <f t="shared" si="7"/>
        <v>174941.55</v>
      </c>
      <c r="J67" s="190"/>
    </row>
    <row r="68" spans="1:10" ht="30" customHeight="1" x14ac:dyDescent="0.2">
      <c r="A68" s="387">
        <f t="shared" si="3"/>
        <v>44800</v>
      </c>
      <c r="B68" s="391">
        <v>2.37</v>
      </c>
      <c r="C68" s="386">
        <f t="shared" si="4"/>
        <v>237</v>
      </c>
      <c r="D68" s="370">
        <v>29250</v>
      </c>
      <c r="E68" s="372">
        <v>350</v>
      </c>
      <c r="F68" s="388">
        <f t="shared" si="5"/>
        <v>15.85</v>
      </c>
      <c r="G68" s="193"/>
      <c r="H68" s="389">
        <f t="shared" si="6"/>
        <v>3756.45</v>
      </c>
      <c r="I68" s="389">
        <f t="shared" si="7"/>
        <v>178698</v>
      </c>
      <c r="J68" s="190"/>
    </row>
    <row r="69" spans="1:10" ht="30" customHeight="1" x14ac:dyDescent="0.2">
      <c r="A69" s="387">
        <f t="shared" si="3"/>
        <v>44900</v>
      </c>
      <c r="B69" s="391">
        <v>2.37</v>
      </c>
      <c r="C69" s="386">
        <f t="shared" si="4"/>
        <v>237</v>
      </c>
      <c r="D69" s="370">
        <v>29250</v>
      </c>
      <c r="E69" s="372">
        <v>350</v>
      </c>
      <c r="F69" s="388">
        <f t="shared" si="5"/>
        <v>15.95</v>
      </c>
      <c r="G69" s="193"/>
      <c r="H69" s="389">
        <f t="shared" si="6"/>
        <v>3780.15</v>
      </c>
      <c r="I69" s="389">
        <f t="shared" si="7"/>
        <v>182478.15</v>
      </c>
      <c r="J69" s="190"/>
    </row>
    <row r="70" spans="1:10" ht="30" customHeight="1" x14ac:dyDescent="0.2">
      <c r="A70" s="387">
        <f t="shared" si="3"/>
        <v>45000</v>
      </c>
      <c r="B70" s="391">
        <v>2.37</v>
      </c>
      <c r="C70" s="386">
        <f t="shared" si="4"/>
        <v>237</v>
      </c>
      <c r="D70" s="370">
        <v>29250</v>
      </c>
      <c r="E70" s="372">
        <v>350</v>
      </c>
      <c r="F70" s="388">
        <f t="shared" si="5"/>
        <v>16.05</v>
      </c>
      <c r="G70" s="193"/>
      <c r="H70" s="389">
        <f>ROUND(C70*F70,2)</f>
        <v>3803.85</v>
      </c>
      <c r="I70" s="389">
        <f t="shared" si="7"/>
        <v>186282</v>
      </c>
      <c r="J70" s="190"/>
    </row>
    <row r="71" spans="1:10" ht="5.0999999999999996" customHeight="1" x14ac:dyDescent="0.2">
      <c r="A71" s="193"/>
      <c r="B71" s="193"/>
      <c r="C71" s="193"/>
      <c r="D71" s="193"/>
      <c r="E71" s="193"/>
      <c r="F71" s="193"/>
      <c r="G71" s="193"/>
      <c r="H71" s="193"/>
      <c r="I71" s="193"/>
      <c r="J71" s="194"/>
    </row>
    <row r="72" spans="1:10" ht="30" customHeight="1" x14ac:dyDescent="0.2">
      <c r="A72" s="917" t="s">
        <v>2</v>
      </c>
      <c r="B72" s="918"/>
      <c r="C72" s="918"/>
      <c r="D72" s="918"/>
      <c r="E72" s="918"/>
      <c r="F72" s="918"/>
      <c r="G72" s="919"/>
      <c r="H72" s="926">
        <f>ROUND(SUM(H8:H71),2)</f>
        <v>186282</v>
      </c>
      <c r="I72" s="927"/>
      <c r="J72" s="510"/>
    </row>
    <row r="73" spans="1:10" ht="90" customHeight="1" x14ac:dyDescent="0.2">
      <c r="A73" s="152"/>
      <c r="B73" s="153"/>
      <c r="C73" s="153"/>
      <c r="D73" s="8"/>
      <c r="E73" s="8"/>
      <c r="F73" s="8"/>
      <c r="G73" s="7"/>
      <c r="H73" s="8"/>
      <c r="I73" s="8"/>
      <c r="J73" s="9"/>
    </row>
    <row r="74" spans="1:10" ht="15" customHeight="1" x14ac:dyDescent="0.2">
      <c r="A74" s="553" t="str">
        <f>'DATOS BÁSICOS DE LA OBRA'!D21</f>
        <v>ING. MAURICIO BEDOYA</v>
      </c>
      <c r="B74" s="554"/>
      <c r="C74" s="554"/>
      <c r="D74" s="554"/>
      <c r="E74" s="554"/>
      <c r="F74" s="554"/>
      <c r="G74" s="553" t="str">
        <f>'DATOS BÁSICOS DE LA OBRA'!D22</f>
        <v>ING. HERLAN RENÉ RAMOS ESTRADA</v>
      </c>
      <c r="H74" s="554"/>
      <c r="I74" s="554"/>
      <c r="J74" s="555"/>
    </row>
    <row r="75" spans="1:10" ht="15" customHeight="1" x14ac:dyDescent="0.2">
      <c r="A75" s="556" t="str">
        <f>'DATOS BÁSICOS DE LA OBRA'!E21</f>
        <v>SUPERINTENDENTE DE OBRA</v>
      </c>
      <c r="B75" s="557"/>
      <c r="C75" s="557"/>
      <c r="D75" s="557"/>
      <c r="E75" s="557"/>
      <c r="F75" s="557"/>
      <c r="G75" s="556" t="str">
        <f>'DATOS BÁSICOS DE LA OBRA'!E22</f>
        <v>SUPERVISOR DE OBRA</v>
      </c>
      <c r="H75" s="557"/>
      <c r="I75" s="557"/>
      <c r="J75" s="558"/>
    </row>
    <row r="76" spans="1:10" ht="30" customHeight="1" x14ac:dyDescent="0.2">
      <c r="A76" s="543" t="str">
        <f>'DATOS BÁSICOS DE LA OBRA'!C21</f>
        <v>EMPRESA ESTRATEGICA BOLIVIANA DE CONSTRUCCION Y CONSERVACION DE INFRAESTRUCTURA CIVIL</v>
      </c>
      <c r="B76" s="544"/>
      <c r="C76" s="544"/>
      <c r="D76" s="544"/>
      <c r="E76" s="544"/>
      <c r="F76" s="544"/>
      <c r="G76" s="543" t="str">
        <f>'DATOS BÁSICOS DE LA OBRA'!C22</f>
        <v>ADMINISTRADORA BOLIVIANA DE CARRETERAS (A.B.C.); REGIONAL DE TARIJA</v>
      </c>
      <c r="H76" s="544"/>
      <c r="I76" s="544"/>
      <c r="J76" s="545"/>
    </row>
    <row r="77" spans="1:10" ht="5.0999999999999996" customHeight="1" x14ac:dyDescent="0.2">
      <c r="A77" s="159"/>
      <c r="B77" s="160"/>
      <c r="C77" s="161"/>
      <c r="D77" s="12"/>
      <c r="E77" s="12"/>
      <c r="F77" s="12"/>
      <c r="G77" s="164"/>
      <c r="H77" s="12"/>
      <c r="I77" s="12"/>
      <c r="J77" s="11"/>
    </row>
  </sheetData>
  <mergeCells count="22">
    <mergeCell ref="E1:H2"/>
    <mergeCell ref="A2:D2"/>
    <mergeCell ref="I2:J2"/>
    <mergeCell ref="A3:D3"/>
    <mergeCell ref="E3:F3"/>
    <mergeCell ref="G3:J3"/>
    <mergeCell ref="A75:F75"/>
    <mergeCell ref="G75:J75"/>
    <mergeCell ref="A76:F76"/>
    <mergeCell ref="G76:J76"/>
    <mergeCell ref="D6:D7"/>
    <mergeCell ref="E6:E7"/>
    <mergeCell ref="F6:F7"/>
    <mergeCell ref="A6:A7"/>
    <mergeCell ref="H6:I6"/>
    <mergeCell ref="J6:J7"/>
    <mergeCell ref="A8:G8"/>
    <mergeCell ref="A72:G72"/>
    <mergeCell ref="H72:I72"/>
    <mergeCell ref="A74:F74"/>
    <mergeCell ref="G74:J74"/>
    <mergeCell ref="B6:C6"/>
  </mergeCells>
  <conditionalFormatting sqref="A9:I9 A71:I71 A13:I53 F13:F70 B13:B70 H10:I70">
    <cfRule type="expression" dxfId="7" priority="4">
      <formula>A9=0</formula>
    </cfRule>
  </conditionalFormatting>
  <conditionalFormatting sqref="A54:I70">
    <cfRule type="expression" dxfId="6" priority="3">
      <formula>A54=0</formula>
    </cfRule>
  </conditionalFormatting>
  <conditionalFormatting sqref="A12:G12 A10:B70 D10:G70">
    <cfRule type="expression" dxfId="5" priority="1">
      <formula>A10=0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39" activePane="bottomLeft" state="frozen"/>
      <selection activeCell="B25" sqref="B25"/>
      <selection pane="bottomLeft" activeCell="E9" sqref="E9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96" t="s">
        <v>14</v>
      </c>
      <c r="E1" s="897"/>
      <c r="F1" s="898"/>
      <c r="G1" s="292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73"/>
      <c r="D2" s="899"/>
      <c r="E2" s="900"/>
      <c r="F2" s="901"/>
      <c r="G2" s="229" t="str">
        <f>'DATOS BÁSICOS DE LA OBRA'!C21</f>
        <v>EMPRESA ESTRATEGICA BOLIVIANA DE CONSTRUCCION Y CONSERVACION DE INFRAESTRUCTURA CIVIL</v>
      </c>
    </row>
    <row r="3" spans="1:7" ht="30" customHeight="1" x14ac:dyDescent="0.2">
      <c r="A3" s="774">
        <f>'DATOS BÁSICOS DE LA OBRA'!B1</f>
        <v>3</v>
      </c>
      <c r="B3" s="914"/>
      <c r="C3" s="914"/>
      <c r="D3" s="423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30" customHeight="1" x14ac:dyDescent="0.2">
      <c r="A4" s="368">
        <v>6</v>
      </c>
      <c r="B4" s="360" t="s">
        <v>42</v>
      </c>
      <c r="C4" s="360"/>
      <c r="D4" s="360"/>
      <c r="E4" s="360"/>
      <c r="F4" s="360"/>
      <c r="G4" s="362"/>
    </row>
    <row r="5" spans="1:7" ht="30" customHeight="1" x14ac:dyDescent="0.2">
      <c r="A5" s="369">
        <v>74</v>
      </c>
      <c r="B5" s="361" t="s">
        <v>42</v>
      </c>
      <c r="C5" s="361"/>
      <c r="D5" s="361"/>
      <c r="E5" s="361"/>
      <c r="F5" s="361"/>
      <c r="G5" s="363"/>
    </row>
    <row r="6" spans="1:7" ht="30" customHeight="1" x14ac:dyDescent="0.2">
      <c r="A6" s="890" t="str">
        <f>'DATOS BÁSICOS DE LA OBRA'!A2</f>
        <v>PERIODO DE CERTIFICACION</v>
      </c>
      <c r="B6" s="890"/>
      <c r="C6" s="890"/>
      <c r="D6" s="891" t="s">
        <v>421</v>
      </c>
      <c r="E6" s="892"/>
      <c r="F6" s="893"/>
      <c r="G6" s="894" t="s">
        <v>7</v>
      </c>
    </row>
    <row r="7" spans="1:7" ht="30" customHeight="1" x14ac:dyDescent="0.2">
      <c r="A7" s="426" t="s">
        <v>0</v>
      </c>
      <c r="B7" s="426" t="s">
        <v>15</v>
      </c>
      <c r="C7" s="426" t="s">
        <v>16</v>
      </c>
      <c r="D7" s="294" t="s">
        <v>22</v>
      </c>
      <c r="E7" s="295" t="s">
        <v>1</v>
      </c>
      <c r="F7" s="427" t="s">
        <v>23</v>
      </c>
      <c r="G7" s="895"/>
    </row>
    <row r="8" spans="1:7" ht="5.0999999999999996" customHeight="1" x14ac:dyDescent="0.2">
      <c r="A8" s="297"/>
      <c r="B8" s="298"/>
      <c r="C8" s="299"/>
      <c r="D8" s="193"/>
      <c r="E8" s="193"/>
      <c r="F8" s="193"/>
      <c r="G8" s="300"/>
    </row>
    <row r="9" spans="1:7" ht="30" customHeight="1" x14ac:dyDescent="0.2">
      <c r="A9" s="352" t="s">
        <v>135</v>
      </c>
      <c r="B9" s="358">
        <v>44105</v>
      </c>
      <c r="C9" s="359">
        <v>44135</v>
      </c>
      <c r="D9" s="489">
        <f>F8</f>
        <v>0</v>
      </c>
      <c r="E9" s="485">
        <v>0.04</v>
      </c>
      <c r="F9" s="489">
        <f>ROUND(D9+E9,2)</f>
        <v>0.04</v>
      </c>
      <c r="G9" s="190"/>
    </row>
    <row r="10" spans="1:7" ht="30" customHeight="1" x14ac:dyDescent="0.2">
      <c r="A10" s="301"/>
      <c r="B10" s="298"/>
      <c r="C10" s="299"/>
      <c r="D10" s="489">
        <f>F9</f>
        <v>0.04</v>
      </c>
      <c r="E10" s="489">
        <f>'6.74. CÓMPUTOS MÉTRICOS'!$H$51</f>
        <v>0</v>
      </c>
      <c r="F10" s="489">
        <f>ROUND(D10+E10,2)</f>
        <v>0.04</v>
      </c>
      <c r="G10" s="302"/>
    </row>
    <row r="11" spans="1:7" ht="30" customHeight="1" x14ac:dyDescent="0.2">
      <c r="A11" s="301"/>
      <c r="B11" s="298"/>
      <c r="C11" s="299"/>
      <c r="D11" s="485"/>
      <c r="E11" s="485"/>
      <c r="F11" s="485"/>
      <c r="G11" s="302"/>
    </row>
    <row r="12" spans="1:7" ht="30" customHeight="1" x14ac:dyDescent="0.2">
      <c r="A12" s="301"/>
      <c r="B12" s="298"/>
      <c r="C12" s="299"/>
      <c r="D12" s="485"/>
      <c r="E12" s="485"/>
      <c r="F12" s="485"/>
      <c r="G12" s="302"/>
    </row>
    <row r="13" spans="1:7" ht="30" customHeight="1" x14ac:dyDescent="0.2">
      <c r="A13" s="303"/>
      <c r="B13" s="298"/>
      <c r="C13" s="299"/>
      <c r="D13" s="485"/>
      <c r="E13" s="485"/>
      <c r="F13" s="485"/>
      <c r="G13" s="304"/>
    </row>
    <row r="14" spans="1:7" ht="30" customHeight="1" x14ac:dyDescent="0.2">
      <c r="A14" s="303"/>
      <c r="B14" s="298"/>
      <c r="C14" s="299"/>
      <c r="D14" s="485"/>
      <c r="E14" s="485"/>
      <c r="F14" s="485"/>
      <c r="G14" s="304"/>
    </row>
    <row r="15" spans="1:7" ht="30" customHeight="1" x14ac:dyDescent="0.2">
      <c r="A15" s="303"/>
      <c r="B15" s="298"/>
      <c r="C15" s="299"/>
      <c r="D15" s="485"/>
      <c r="E15" s="485"/>
      <c r="F15" s="485"/>
      <c r="G15" s="304"/>
    </row>
    <row r="16" spans="1:7" ht="30" customHeight="1" x14ac:dyDescent="0.2">
      <c r="A16" s="303"/>
      <c r="B16" s="298"/>
      <c r="C16" s="299"/>
      <c r="D16" s="485"/>
      <c r="E16" s="485"/>
      <c r="F16" s="485"/>
      <c r="G16" s="304"/>
    </row>
    <row r="17" spans="1:7" ht="30" customHeight="1" x14ac:dyDescent="0.2">
      <c r="A17" s="303"/>
      <c r="B17" s="298"/>
      <c r="C17" s="299"/>
      <c r="D17" s="485"/>
      <c r="E17" s="485"/>
      <c r="F17" s="485"/>
      <c r="G17" s="304"/>
    </row>
    <row r="18" spans="1:7" ht="30" customHeight="1" x14ac:dyDescent="0.2">
      <c r="A18" s="303"/>
      <c r="B18" s="298"/>
      <c r="C18" s="299"/>
      <c r="D18" s="485"/>
      <c r="E18" s="485"/>
      <c r="F18" s="485"/>
      <c r="G18" s="304"/>
    </row>
    <row r="19" spans="1:7" ht="30" customHeight="1" x14ac:dyDescent="0.2">
      <c r="A19" s="303"/>
      <c r="B19" s="298"/>
      <c r="C19" s="299"/>
      <c r="D19" s="485"/>
      <c r="E19" s="485"/>
      <c r="F19" s="485"/>
      <c r="G19" s="304"/>
    </row>
    <row r="20" spans="1:7" ht="30" customHeight="1" x14ac:dyDescent="0.2">
      <c r="A20" s="303"/>
      <c r="B20" s="298"/>
      <c r="C20" s="299"/>
      <c r="D20" s="485"/>
      <c r="E20" s="485"/>
      <c r="F20" s="485"/>
      <c r="G20" s="304"/>
    </row>
    <row r="21" spans="1:7" ht="30" customHeight="1" x14ac:dyDescent="0.2">
      <c r="A21" s="303"/>
      <c r="B21" s="298"/>
      <c r="C21" s="299"/>
      <c r="D21" s="485"/>
      <c r="E21" s="485"/>
      <c r="F21" s="485"/>
      <c r="G21" s="304"/>
    </row>
    <row r="22" spans="1:7" ht="30" customHeight="1" x14ac:dyDescent="0.2">
      <c r="A22" s="303"/>
      <c r="B22" s="298"/>
      <c r="C22" s="299"/>
      <c r="D22" s="485"/>
      <c r="E22" s="485"/>
      <c r="F22" s="485"/>
      <c r="G22" s="304"/>
    </row>
    <row r="23" spans="1:7" ht="30" customHeight="1" x14ac:dyDescent="0.2">
      <c r="A23" s="303"/>
      <c r="B23" s="298"/>
      <c r="C23" s="299"/>
      <c r="D23" s="485"/>
      <c r="E23" s="485"/>
      <c r="F23" s="485"/>
      <c r="G23" s="304"/>
    </row>
    <row r="24" spans="1:7" ht="30" customHeight="1" x14ac:dyDescent="0.2">
      <c r="A24" s="303"/>
      <c r="B24" s="298"/>
      <c r="C24" s="299"/>
      <c r="D24" s="485"/>
      <c r="E24" s="485"/>
      <c r="F24" s="485"/>
      <c r="G24" s="304"/>
    </row>
    <row r="25" spans="1:7" ht="30" customHeight="1" x14ac:dyDescent="0.2">
      <c r="A25" s="303"/>
      <c r="B25" s="298"/>
      <c r="C25" s="299"/>
      <c r="D25" s="485"/>
      <c r="E25" s="485"/>
      <c r="F25" s="485"/>
      <c r="G25" s="304"/>
    </row>
    <row r="26" spans="1:7" ht="30" customHeight="1" x14ac:dyDescent="0.2">
      <c r="A26" s="303"/>
      <c r="B26" s="298"/>
      <c r="C26" s="299"/>
      <c r="D26" s="485"/>
      <c r="E26" s="485"/>
      <c r="F26" s="485"/>
      <c r="G26" s="304"/>
    </row>
    <row r="27" spans="1:7" ht="30" customHeight="1" x14ac:dyDescent="0.2">
      <c r="A27" s="303"/>
      <c r="B27" s="298"/>
      <c r="C27" s="299"/>
      <c r="D27" s="485"/>
      <c r="E27" s="485"/>
      <c r="F27" s="485"/>
      <c r="G27" s="304"/>
    </row>
    <row r="28" spans="1:7" ht="30" customHeight="1" x14ac:dyDescent="0.2">
      <c r="A28" s="303"/>
      <c r="B28" s="298"/>
      <c r="C28" s="299"/>
      <c r="D28" s="485"/>
      <c r="E28" s="485"/>
      <c r="F28" s="485"/>
      <c r="G28" s="304"/>
    </row>
    <row r="29" spans="1:7" ht="30" customHeight="1" x14ac:dyDescent="0.2">
      <c r="A29" s="303"/>
      <c r="B29" s="298"/>
      <c r="C29" s="299"/>
      <c r="D29" s="485"/>
      <c r="E29" s="485"/>
      <c r="F29" s="485"/>
      <c r="G29" s="304"/>
    </row>
    <row r="30" spans="1:7" ht="30" customHeight="1" x14ac:dyDescent="0.2">
      <c r="A30" s="303"/>
      <c r="B30" s="298"/>
      <c r="C30" s="299"/>
      <c r="D30" s="485"/>
      <c r="E30" s="485"/>
      <c r="F30" s="485"/>
      <c r="G30" s="304"/>
    </row>
    <row r="31" spans="1:7" ht="30" customHeight="1" x14ac:dyDescent="0.2">
      <c r="A31" s="303"/>
      <c r="B31" s="298"/>
      <c r="C31" s="299"/>
      <c r="D31" s="485"/>
      <c r="E31" s="485"/>
      <c r="F31" s="485"/>
      <c r="G31" s="304"/>
    </row>
    <row r="32" spans="1:7" ht="30" customHeight="1" x14ac:dyDescent="0.2">
      <c r="A32" s="303"/>
      <c r="B32" s="298"/>
      <c r="C32" s="299"/>
      <c r="D32" s="485"/>
      <c r="E32" s="485"/>
      <c r="F32" s="485"/>
      <c r="G32" s="304"/>
    </row>
    <row r="33" spans="1:7" ht="30" customHeight="1" x14ac:dyDescent="0.2">
      <c r="A33" s="303"/>
      <c r="B33" s="298"/>
      <c r="C33" s="299"/>
      <c r="D33" s="485"/>
      <c r="E33" s="485"/>
      <c r="F33" s="485"/>
      <c r="G33" s="304"/>
    </row>
    <row r="34" spans="1:7" ht="30" customHeight="1" x14ac:dyDescent="0.2">
      <c r="A34" s="303"/>
      <c r="B34" s="298"/>
      <c r="C34" s="299"/>
      <c r="D34" s="485"/>
      <c r="E34" s="485"/>
      <c r="F34" s="485"/>
      <c r="G34" s="304"/>
    </row>
    <row r="35" spans="1:7" ht="30" customHeight="1" x14ac:dyDescent="0.2">
      <c r="A35" s="303"/>
      <c r="B35" s="298"/>
      <c r="C35" s="299"/>
      <c r="D35" s="485"/>
      <c r="E35" s="485"/>
      <c r="F35" s="485"/>
      <c r="G35" s="304"/>
    </row>
    <row r="36" spans="1:7" ht="30" customHeight="1" x14ac:dyDescent="0.2">
      <c r="A36" s="303"/>
      <c r="B36" s="298"/>
      <c r="C36" s="299"/>
      <c r="D36" s="485"/>
      <c r="E36" s="485"/>
      <c r="F36" s="485"/>
      <c r="G36" s="304"/>
    </row>
    <row r="37" spans="1:7" ht="30" customHeight="1" x14ac:dyDescent="0.2">
      <c r="A37" s="303"/>
      <c r="B37" s="298"/>
      <c r="C37" s="299"/>
      <c r="D37" s="485"/>
      <c r="E37" s="485"/>
      <c r="F37" s="485"/>
      <c r="G37" s="304"/>
    </row>
    <row r="38" spans="1:7" ht="30" customHeight="1" x14ac:dyDescent="0.2">
      <c r="A38" s="303"/>
      <c r="B38" s="298"/>
      <c r="C38" s="299"/>
      <c r="D38" s="485"/>
      <c r="E38" s="485"/>
      <c r="F38" s="485"/>
      <c r="G38" s="304"/>
    </row>
    <row r="39" spans="1:7" ht="30" customHeight="1" x14ac:dyDescent="0.2">
      <c r="A39" s="303"/>
      <c r="B39" s="298"/>
      <c r="C39" s="299"/>
      <c r="D39" s="485"/>
      <c r="E39" s="485"/>
      <c r="F39" s="485"/>
      <c r="G39" s="304"/>
    </row>
    <row r="40" spans="1:7" ht="30" customHeight="1" x14ac:dyDescent="0.2">
      <c r="A40" s="303"/>
      <c r="B40" s="298"/>
      <c r="C40" s="299"/>
      <c r="D40" s="485"/>
      <c r="E40" s="485"/>
      <c r="F40" s="485"/>
      <c r="G40" s="304"/>
    </row>
    <row r="41" spans="1:7" ht="30" customHeight="1" x14ac:dyDescent="0.2">
      <c r="A41" s="303"/>
      <c r="B41" s="298"/>
      <c r="C41" s="299"/>
      <c r="D41" s="485"/>
      <c r="E41" s="485"/>
      <c r="F41" s="485"/>
      <c r="G41" s="304"/>
    </row>
    <row r="42" spans="1:7" ht="30" customHeight="1" x14ac:dyDescent="0.2">
      <c r="A42" s="303"/>
      <c r="B42" s="298"/>
      <c r="C42" s="299"/>
      <c r="D42" s="485"/>
      <c r="E42" s="485"/>
      <c r="F42" s="485"/>
      <c r="G42" s="304"/>
    </row>
    <row r="43" spans="1:7" ht="30" customHeight="1" x14ac:dyDescent="0.2">
      <c r="A43" s="303"/>
      <c r="B43" s="298"/>
      <c r="C43" s="299"/>
      <c r="D43" s="485"/>
      <c r="E43" s="485"/>
      <c r="F43" s="485"/>
      <c r="G43" s="304"/>
    </row>
    <row r="44" spans="1:7" ht="5.0999999999999996" customHeight="1" x14ac:dyDescent="0.2">
      <c r="A44" s="305"/>
      <c r="B44" s="298"/>
      <c r="C44" s="299"/>
      <c r="D44" s="193"/>
      <c r="E44" s="193"/>
      <c r="F44" s="193"/>
      <c r="G44" s="304"/>
    </row>
    <row r="45" spans="1:7" ht="90" customHeight="1" x14ac:dyDescent="0.2">
      <c r="A45" s="152"/>
      <c r="B45" s="153"/>
      <c r="C45" s="153"/>
      <c r="D45" s="153"/>
      <c r="E45" s="9"/>
      <c r="F45" s="8"/>
      <c r="G45" s="9"/>
    </row>
    <row r="46" spans="1:7" ht="15" customHeight="1" x14ac:dyDescent="0.2">
      <c r="A46" s="733" t="str">
        <f>'DATOS BÁSICOS DE LA OBRA'!D21</f>
        <v>ING. MAURICIO BEDOYA</v>
      </c>
      <c r="B46" s="734"/>
      <c r="C46" s="734"/>
      <c r="D46" s="734"/>
      <c r="E46" s="735"/>
      <c r="F46" s="553" t="str">
        <f>'DATOS BÁSICOS DE LA OBRA'!D22</f>
        <v>ING. HERLAN RENÉ RAMOS ESTRADA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8"/>
      <c r="F47" s="556" t="str">
        <f>'DATOS BÁSICOS DE LA OBRA'!E22</f>
        <v>SUPERVISOR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5"/>
      <c r="F48" s="543" t="str">
        <f>'DATOS BÁSICOS DE LA OBRA'!C22</f>
        <v>ADMINISTRADORA BOLIVIANA DE CARRETERAS (A.B.C.); REGIONAL DE TARIJA</v>
      </c>
      <c r="G48" s="545"/>
    </row>
    <row r="49" spans="1:7" ht="5.0999999999999996" customHeight="1" x14ac:dyDescent="0.2">
      <c r="A49" s="159"/>
      <c r="B49" s="160"/>
      <c r="C49" s="161"/>
      <c r="D49" s="162"/>
      <c r="E49" s="11"/>
      <c r="F49" s="162"/>
      <c r="G49" s="11"/>
    </row>
  </sheetData>
  <mergeCells count="13">
    <mergeCell ref="A46:E46"/>
    <mergeCell ref="F46:G46"/>
    <mergeCell ref="A47:E47"/>
    <mergeCell ref="F47:G47"/>
    <mergeCell ref="A48:E48"/>
    <mergeCell ref="F48:G48"/>
    <mergeCell ref="D1:F2"/>
    <mergeCell ref="A2:C2"/>
    <mergeCell ref="A3:C3"/>
    <mergeCell ref="E3:G3"/>
    <mergeCell ref="A6:C6"/>
    <mergeCell ref="D6:F6"/>
    <mergeCell ref="G6:G7"/>
  </mergeCells>
  <conditionalFormatting sqref="D8:F44">
    <cfRule type="expression" dxfId="4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80" zoomScaleNormal="80" workbookViewId="0">
      <pane ySplit="7" topLeftCell="A35" activePane="bottomLeft" state="frozen"/>
      <selection activeCell="B25" sqref="B25"/>
      <selection pane="bottomLeft" activeCell="A30" sqref="A30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8"/>
      <c r="C1" s="308"/>
      <c r="D1" s="8"/>
      <c r="E1" s="896" t="s">
        <v>17</v>
      </c>
      <c r="F1" s="897"/>
      <c r="G1" s="897"/>
      <c r="H1" s="898"/>
      <c r="I1" s="152"/>
      <c r="J1" s="154"/>
    </row>
    <row r="2" spans="1:10" ht="30" customHeight="1" x14ac:dyDescent="0.2">
      <c r="A2" s="872" t="str">
        <f>'DATOS BÁSICOS DE LA OBRA'!C7</f>
        <v>ADMINISTRADORA BOLIVIANA DE CARRETERAS (A.B.C.)</v>
      </c>
      <c r="B2" s="873"/>
      <c r="C2" s="873"/>
      <c r="D2" s="907"/>
      <c r="E2" s="899"/>
      <c r="F2" s="900"/>
      <c r="G2" s="900"/>
      <c r="H2" s="901"/>
      <c r="I2" s="715" t="str">
        <f>'DATOS BÁSICOS DE LA OBRA'!C21</f>
        <v>EMPRESA ESTRATEGICA BOLIVIANA DE CONSTRUCCION Y CONSERVACION DE INFRAESTRUCTURA CIVIL</v>
      </c>
      <c r="J2" s="717"/>
    </row>
    <row r="3" spans="1:10" ht="30" customHeight="1" x14ac:dyDescent="0.2">
      <c r="A3" s="774">
        <f>'DATOS BÁSICOS DE LA OBRA'!B1</f>
        <v>3</v>
      </c>
      <c r="B3" s="914"/>
      <c r="C3" s="914"/>
      <c r="D3" s="775"/>
      <c r="E3" s="860" t="str">
        <f>'DATOS BÁSICOS DE LA OBRA'!A3</f>
        <v>PROYECTO</v>
      </c>
      <c r="F3" s="861"/>
      <c r="G3" s="724" t="str">
        <f>'DATOS BÁSICOS DE LA OBRA'!B3</f>
        <v>CONSTRUCCION Y REHABILITACION TRAMO CARRETERO VILLA MONTES - LA VERTIENTE - PALO MARCADO</v>
      </c>
      <c r="H3" s="724"/>
      <c r="I3" s="724"/>
      <c r="J3" s="725"/>
    </row>
    <row r="4" spans="1:10" ht="30" customHeight="1" x14ac:dyDescent="0.2">
      <c r="A4" s="368">
        <f>'6.74. RESUMEN'!A4</f>
        <v>6</v>
      </c>
      <c r="B4" s="483" t="str">
        <f>'6.74. RESUMEN'!B4</f>
        <v>MEDIDAS DE MITIGACION AMBIENTAL</v>
      </c>
      <c r="C4" s="364"/>
      <c r="D4" s="364"/>
      <c r="E4" s="364"/>
      <c r="F4" s="364"/>
      <c r="G4" s="364"/>
      <c r="H4" s="364"/>
      <c r="I4" s="364"/>
      <c r="J4" s="365"/>
    </row>
    <row r="5" spans="1:10" ht="30" customHeight="1" x14ac:dyDescent="0.2">
      <c r="A5" s="369">
        <f>'6.74. RESUMEN'!A5</f>
        <v>74</v>
      </c>
      <c r="B5" s="484" t="str">
        <f>'6.74. RESUMEN'!B5</f>
        <v>MEDIDAS DE MITIGACION AMBIENTAL</v>
      </c>
      <c r="C5" s="366"/>
      <c r="D5" s="366"/>
      <c r="E5" s="366"/>
      <c r="F5" s="366"/>
      <c r="G5" s="366"/>
      <c r="H5" s="366"/>
      <c r="I5" s="366"/>
      <c r="J5" s="367"/>
    </row>
    <row r="6" spans="1:10" ht="30" customHeight="1" x14ac:dyDescent="0.2">
      <c r="A6" s="894" t="s">
        <v>475</v>
      </c>
      <c r="B6" s="371"/>
      <c r="C6" s="371"/>
      <c r="D6" s="294"/>
      <c r="E6" s="428"/>
      <c r="F6" s="428"/>
      <c r="G6" s="428"/>
      <c r="H6" s="906" t="s">
        <v>448</v>
      </c>
      <c r="I6" s="906"/>
      <c r="J6" s="906" t="s">
        <v>7</v>
      </c>
    </row>
    <row r="7" spans="1:10" ht="30" customHeight="1" x14ac:dyDescent="0.2">
      <c r="A7" s="895"/>
      <c r="B7" s="294"/>
      <c r="C7" s="294"/>
      <c r="D7" s="428"/>
      <c r="E7" s="428"/>
      <c r="F7" s="428"/>
      <c r="G7" s="428"/>
      <c r="H7" s="428" t="s">
        <v>18</v>
      </c>
      <c r="I7" s="428" t="s">
        <v>63</v>
      </c>
      <c r="J7" s="906"/>
    </row>
    <row r="8" spans="1:10" ht="30" customHeight="1" x14ac:dyDescent="0.2">
      <c r="A8" s="904" t="s">
        <v>449</v>
      </c>
      <c r="B8" s="905"/>
      <c r="C8" s="905"/>
      <c r="D8" s="905"/>
      <c r="E8" s="905"/>
      <c r="F8" s="905"/>
      <c r="G8" s="905"/>
      <c r="H8" s="490"/>
      <c r="I8" s="490"/>
      <c r="J8" s="311"/>
    </row>
    <row r="9" spans="1:10" ht="5.0999999999999996" customHeight="1" x14ac:dyDescent="0.2">
      <c r="A9" s="487"/>
      <c r="B9" s="193"/>
      <c r="C9" s="193"/>
      <c r="D9" s="193"/>
      <c r="E9" s="193"/>
      <c r="F9" s="193"/>
      <c r="G9" s="193"/>
      <c r="H9" s="488">
        <f>ROUND(SUM(A9:G9),3)</f>
        <v>0</v>
      </c>
      <c r="I9" s="488">
        <f>ROUND(I8+H9,3)</f>
        <v>0</v>
      </c>
      <c r="J9" s="190"/>
    </row>
    <row r="10" spans="1:10" ht="30" customHeight="1" x14ac:dyDescent="0.2">
      <c r="A10" s="487"/>
      <c r="B10" s="193"/>
      <c r="C10" s="193"/>
      <c r="D10" s="193"/>
      <c r="E10" s="193"/>
      <c r="F10" s="193"/>
      <c r="G10" s="193"/>
      <c r="H10" s="488">
        <f t="shared" ref="H10:H46" si="0">ROUND(SUM(A10:G10),3)</f>
        <v>0</v>
      </c>
      <c r="I10" s="488">
        <f t="shared" ref="I10:I46" si="1">ROUND(I9+H10,3)</f>
        <v>0</v>
      </c>
      <c r="J10" s="190" t="s">
        <v>450</v>
      </c>
    </row>
    <row r="11" spans="1:10" ht="30" customHeight="1" x14ac:dyDescent="0.2">
      <c r="A11" s="487"/>
      <c r="B11" s="193"/>
      <c r="C11" s="193"/>
      <c r="D11" s="193"/>
      <c r="E11" s="193"/>
      <c r="F11" s="193"/>
      <c r="G11" s="193"/>
      <c r="H11" s="488">
        <f t="shared" si="0"/>
        <v>0</v>
      </c>
      <c r="I11" s="488">
        <f t="shared" si="1"/>
        <v>0</v>
      </c>
      <c r="J11" s="190" t="s">
        <v>451</v>
      </c>
    </row>
    <row r="12" spans="1:10" ht="30" customHeight="1" x14ac:dyDescent="0.2">
      <c r="A12" s="487"/>
      <c r="B12" s="193"/>
      <c r="C12" s="193"/>
      <c r="D12" s="193"/>
      <c r="E12" s="193"/>
      <c r="F12" s="193"/>
      <c r="G12" s="193"/>
      <c r="H12" s="488">
        <f t="shared" si="0"/>
        <v>0</v>
      </c>
      <c r="I12" s="488">
        <f t="shared" si="1"/>
        <v>0</v>
      </c>
      <c r="J12" s="190" t="s">
        <v>452</v>
      </c>
    </row>
    <row r="13" spans="1:10" ht="30" customHeight="1" x14ac:dyDescent="0.2">
      <c r="A13" s="487"/>
      <c r="B13" s="193"/>
      <c r="C13" s="193"/>
      <c r="D13" s="193"/>
      <c r="E13" s="193"/>
      <c r="F13" s="193"/>
      <c r="G13" s="193"/>
      <c r="H13" s="488">
        <f t="shared" si="0"/>
        <v>0</v>
      </c>
      <c r="I13" s="488">
        <f t="shared" si="1"/>
        <v>0</v>
      </c>
      <c r="J13" s="190" t="s">
        <v>453</v>
      </c>
    </row>
    <row r="14" spans="1:10" ht="5.0999999999999996" customHeight="1" x14ac:dyDescent="0.2">
      <c r="A14" s="487"/>
      <c r="B14" s="193"/>
      <c r="C14" s="193"/>
      <c r="D14" s="193"/>
      <c r="E14" s="193"/>
      <c r="F14" s="193"/>
      <c r="G14" s="193"/>
      <c r="H14" s="488">
        <f t="shared" si="0"/>
        <v>0</v>
      </c>
      <c r="I14" s="488"/>
      <c r="J14" s="190"/>
    </row>
    <row r="15" spans="1:10" ht="30" customHeight="1" x14ac:dyDescent="0.2">
      <c r="A15" s="904" t="s">
        <v>454</v>
      </c>
      <c r="B15" s="905"/>
      <c r="C15" s="905"/>
      <c r="D15" s="905"/>
      <c r="E15" s="905"/>
      <c r="F15" s="905"/>
      <c r="G15" s="905"/>
      <c r="H15" s="490"/>
      <c r="I15" s="490"/>
      <c r="J15" s="311"/>
    </row>
    <row r="16" spans="1:10" ht="5.0999999999999996" customHeight="1" x14ac:dyDescent="0.2">
      <c r="A16" s="491"/>
      <c r="B16" s="491"/>
      <c r="C16" s="491"/>
      <c r="D16" s="491"/>
      <c r="E16" s="491"/>
      <c r="F16" s="491"/>
      <c r="G16" s="491"/>
      <c r="H16" s="486"/>
      <c r="I16" s="486"/>
      <c r="J16" s="190"/>
    </row>
    <row r="17" spans="1:10" ht="30" customHeight="1" x14ac:dyDescent="0.2">
      <c r="A17" s="487"/>
      <c r="B17" s="193"/>
      <c r="C17" s="193"/>
      <c r="D17" s="193"/>
      <c r="E17" s="193"/>
      <c r="F17" s="193"/>
      <c r="G17" s="193"/>
      <c r="H17" s="488">
        <f t="shared" si="0"/>
        <v>0</v>
      </c>
      <c r="I17" s="488">
        <f>ROUND(I15+H17,3)</f>
        <v>0</v>
      </c>
      <c r="J17" s="190" t="s">
        <v>455</v>
      </c>
    </row>
    <row r="18" spans="1:10" ht="30" customHeight="1" x14ac:dyDescent="0.2">
      <c r="A18" s="487"/>
      <c r="B18" s="193"/>
      <c r="C18" s="193"/>
      <c r="D18" s="193"/>
      <c r="E18" s="193"/>
      <c r="F18" s="193"/>
      <c r="G18" s="193"/>
      <c r="H18" s="488">
        <f t="shared" si="0"/>
        <v>0</v>
      </c>
      <c r="I18" s="488">
        <f t="shared" si="1"/>
        <v>0</v>
      </c>
      <c r="J18" s="190" t="s">
        <v>456</v>
      </c>
    </row>
    <row r="19" spans="1:10" ht="30" customHeight="1" x14ac:dyDescent="0.2">
      <c r="A19" s="487"/>
      <c r="B19" s="193"/>
      <c r="C19" s="193"/>
      <c r="D19" s="193"/>
      <c r="E19" s="193"/>
      <c r="F19" s="193"/>
      <c r="G19" s="193"/>
      <c r="H19" s="488">
        <f t="shared" si="0"/>
        <v>0</v>
      </c>
      <c r="I19" s="488">
        <f t="shared" si="1"/>
        <v>0</v>
      </c>
      <c r="J19" s="190" t="s">
        <v>457</v>
      </c>
    </row>
    <row r="20" spans="1:10" ht="30" customHeight="1" x14ac:dyDescent="0.2">
      <c r="A20" s="487"/>
      <c r="B20" s="193"/>
      <c r="C20" s="193"/>
      <c r="D20" s="193"/>
      <c r="E20" s="193"/>
      <c r="F20" s="193"/>
      <c r="G20" s="193"/>
      <c r="H20" s="488">
        <f t="shared" si="0"/>
        <v>0</v>
      </c>
      <c r="I20" s="488">
        <f t="shared" si="1"/>
        <v>0</v>
      </c>
      <c r="J20" s="190" t="s">
        <v>458</v>
      </c>
    </row>
    <row r="21" spans="1:10" ht="5.0999999999999996" customHeight="1" x14ac:dyDescent="0.2">
      <c r="A21" s="487"/>
      <c r="B21" s="193"/>
      <c r="C21" s="193"/>
      <c r="D21" s="193"/>
      <c r="E21" s="193"/>
      <c r="F21" s="193"/>
      <c r="G21" s="193"/>
      <c r="H21" s="488">
        <f t="shared" si="0"/>
        <v>0</v>
      </c>
      <c r="I21" s="488">
        <f t="shared" si="1"/>
        <v>0</v>
      </c>
      <c r="J21" s="190"/>
    </row>
    <row r="22" spans="1:10" ht="30" customHeight="1" x14ac:dyDescent="0.2">
      <c r="A22" s="904" t="s">
        <v>459</v>
      </c>
      <c r="B22" s="905"/>
      <c r="C22" s="905"/>
      <c r="D22" s="905"/>
      <c r="E22" s="905"/>
      <c r="F22" s="905"/>
      <c r="G22" s="905"/>
      <c r="H22" s="490"/>
      <c r="I22" s="490"/>
      <c r="J22" s="311"/>
    </row>
    <row r="23" spans="1:10" ht="5.0999999999999996" customHeight="1" x14ac:dyDescent="0.2">
      <c r="A23" s="487"/>
      <c r="B23" s="193"/>
      <c r="C23" s="193"/>
      <c r="D23" s="193"/>
      <c r="E23" s="193"/>
      <c r="F23" s="193"/>
      <c r="G23" s="193"/>
      <c r="H23" s="488"/>
      <c r="I23" s="488"/>
      <c r="J23" s="190"/>
    </row>
    <row r="24" spans="1:10" ht="30" customHeight="1" x14ac:dyDescent="0.2">
      <c r="A24" s="487"/>
      <c r="B24" s="193"/>
      <c r="C24" s="193"/>
      <c r="D24" s="193"/>
      <c r="E24" s="193"/>
      <c r="F24" s="193"/>
      <c r="G24" s="193"/>
      <c r="H24" s="488">
        <f t="shared" si="0"/>
        <v>0</v>
      </c>
      <c r="I24" s="488">
        <f>ROUND(I22+H24,3)</f>
        <v>0</v>
      </c>
      <c r="J24" s="190" t="s">
        <v>460</v>
      </c>
    </row>
    <row r="25" spans="1:10" ht="30" customHeight="1" x14ac:dyDescent="0.2">
      <c r="A25" s="487"/>
      <c r="B25" s="193"/>
      <c r="C25" s="193"/>
      <c r="D25" s="193"/>
      <c r="E25" s="193"/>
      <c r="F25" s="193"/>
      <c r="G25" s="193"/>
      <c r="H25" s="488">
        <f t="shared" si="0"/>
        <v>0</v>
      </c>
      <c r="I25" s="488">
        <f t="shared" si="1"/>
        <v>0</v>
      </c>
      <c r="J25" s="190" t="s">
        <v>461</v>
      </c>
    </row>
    <row r="26" spans="1:10" ht="30" customHeight="1" x14ac:dyDescent="0.2">
      <c r="A26" s="487"/>
      <c r="B26" s="193"/>
      <c r="C26" s="193"/>
      <c r="D26" s="193"/>
      <c r="E26" s="193"/>
      <c r="F26" s="193"/>
      <c r="G26" s="193"/>
      <c r="H26" s="488">
        <f t="shared" si="0"/>
        <v>0</v>
      </c>
      <c r="I26" s="488">
        <f t="shared" si="1"/>
        <v>0</v>
      </c>
      <c r="J26" s="190" t="s">
        <v>462</v>
      </c>
    </row>
    <row r="27" spans="1:10" ht="5.0999999999999996" customHeight="1" x14ac:dyDescent="0.2">
      <c r="A27" s="487"/>
      <c r="B27" s="193"/>
      <c r="C27" s="193"/>
      <c r="D27" s="193"/>
      <c r="E27" s="193"/>
      <c r="F27" s="193"/>
      <c r="G27" s="193"/>
      <c r="H27" s="488"/>
      <c r="I27" s="488"/>
      <c r="J27" s="190"/>
    </row>
    <row r="28" spans="1:10" ht="30" customHeight="1" x14ac:dyDescent="0.2">
      <c r="A28" s="904" t="s">
        <v>463</v>
      </c>
      <c r="B28" s="905"/>
      <c r="C28" s="905"/>
      <c r="D28" s="905"/>
      <c r="E28" s="905"/>
      <c r="F28" s="905"/>
      <c r="G28" s="905"/>
      <c r="H28" s="490"/>
      <c r="I28" s="490"/>
      <c r="J28" s="311"/>
    </row>
    <row r="29" spans="1:10" ht="5.0999999999999996" customHeight="1" x14ac:dyDescent="0.2">
      <c r="A29" s="487"/>
      <c r="B29" s="193"/>
      <c r="C29" s="193"/>
      <c r="D29" s="193"/>
      <c r="E29" s="193"/>
      <c r="F29" s="193"/>
      <c r="G29" s="193"/>
      <c r="H29" s="488"/>
      <c r="I29" s="488"/>
      <c r="J29" s="190"/>
    </row>
    <row r="30" spans="1:10" ht="30" customHeight="1" x14ac:dyDescent="0.2">
      <c r="A30" s="487"/>
      <c r="B30" s="193"/>
      <c r="C30" s="193"/>
      <c r="D30" s="193"/>
      <c r="E30" s="193"/>
      <c r="F30" s="193"/>
      <c r="G30" s="193"/>
      <c r="H30" s="488">
        <f t="shared" si="0"/>
        <v>0</v>
      </c>
      <c r="I30" s="488">
        <f>ROUND(I28+H30,3)</f>
        <v>0</v>
      </c>
      <c r="J30" s="190" t="s">
        <v>464</v>
      </c>
    </row>
    <row r="31" spans="1:10" ht="30" customHeight="1" x14ac:dyDescent="0.2">
      <c r="A31" s="487"/>
      <c r="B31" s="193"/>
      <c r="C31" s="193"/>
      <c r="D31" s="193"/>
      <c r="E31" s="193"/>
      <c r="F31" s="193"/>
      <c r="G31" s="193"/>
      <c r="H31" s="488">
        <f t="shared" si="0"/>
        <v>0</v>
      </c>
      <c r="I31" s="488">
        <f t="shared" si="1"/>
        <v>0</v>
      </c>
      <c r="J31" s="190" t="s">
        <v>465</v>
      </c>
    </row>
    <row r="32" spans="1:10" ht="5.0999999999999996" customHeight="1" x14ac:dyDescent="0.2">
      <c r="A32" s="487"/>
      <c r="B32" s="193"/>
      <c r="C32" s="193"/>
      <c r="D32" s="193"/>
      <c r="E32" s="193"/>
      <c r="F32" s="193"/>
      <c r="G32" s="193"/>
      <c r="H32" s="488">
        <f t="shared" si="0"/>
        <v>0</v>
      </c>
      <c r="I32" s="488"/>
      <c r="J32" s="190"/>
    </row>
    <row r="33" spans="1:10" ht="30" customHeight="1" x14ac:dyDescent="0.2">
      <c r="A33" s="904" t="s">
        <v>466</v>
      </c>
      <c r="B33" s="905"/>
      <c r="C33" s="905"/>
      <c r="D33" s="905"/>
      <c r="E33" s="905"/>
      <c r="F33" s="905"/>
      <c r="G33" s="905"/>
      <c r="H33" s="490"/>
      <c r="I33" s="490"/>
      <c r="J33" s="311"/>
    </row>
    <row r="34" spans="1:10" ht="5.0999999999999996" customHeight="1" x14ac:dyDescent="0.2">
      <c r="A34" s="487"/>
      <c r="B34" s="193"/>
      <c r="C34" s="193"/>
      <c r="D34" s="193"/>
      <c r="E34" s="193"/>
      <c r="F34" s="193"/>
      <c r="G34" s="193"/>
      <c r="H34" s="488"/>
      <c r="I34" s="488"/>
      <c r="J34" s="190"/>
    </row>
    <row r="35" spans="1:10" ht="30" customHeight="1" x14ac:dyDescent="0.2">
      <c r="A35" s="487"/>
      <c r="B35" s="193"/>
      <c r="C35" s="193"/>
      <c r="D35" s="193"/>
      <c r="E35" s="193"/>
      <c r="F35" s="193"/>
      <c r="G35" s="193"/>
      <c r="H35" s="488">
        <f t="shared" si="0"/>
        <v>0</v>
      </c>
      <c r="I35" s="488">
        <f>ROUND(I33+H35,3)</f>
        <v>0</v>
      </c>
      <c r="J35" s="190" t="s">
        <v>467</v>
      </c>
    </row>
    <row r="36" spans="1:10" ht="30" customHeight="1" x14ac:dyDescent="0.2">
      <c r="A36" s="487"/>
      <c r="B36" s="193"/>
      <c r="C36" s="193"/>
      <c r="D36" s="193"/>
      <c r="E36" s="193"/>
      <c r="F36" s="193"/>
      <c r="G36" s="193"/>
      <c r="H36" s="488">
        <f t="shared" si="0"/>
        <v>0</v>
      </c>
      <c r="I36" s="488">
        <f t="shared" si="1"/>
        <v>0</v>
      </c>
      <c r="J36" s="190" t="s">
        <v>468</v>
      </c>
    </row>
    <row r="37" spans="1:10" ht="30" customHeight="1" x14ac:dyDescent="0.2">
      <c r="A37" s="487"/>
      <c r="B37" s="193"/>
      <c r="C37" s="193"/>
      <c r="D37" s="193"/>
      <c r="E37" s="193"/>
      <c r="F37" s="193"/>
      <c r="G37" s="193"/>
      <c r="H37" s="488">
        <f t="shared" si="0"/>
        <v>0</v>
      </c>
      <c r="I37" s="488">
        <f t="shared" si="1"/>
        <v>0</v>
      </c>
      <c r="J37" s="190" t="s">
        <v>469</v>
      </c>
    </row>
    <row r="38" spans="1:10" ht="5.0999999999999996" customHeight="1" x14ac:dyDescent="0.2">
      <c r="A38" s="487"/>
      <c r="B38" s="193"/>
      <c r="C38" s="193"/>
      <c r="D38" s="193"/>
      <c r="E38" s="193"/>
      <c r="F38" s="193"/>
      <c r="G38" s="193"/>
      <c r="H38" s="488">
        <f t="shared" si="0"/>
        <v>0</v>
      </c>
      <c r="I38" s="488">
        <f t="shared" si="1"/>
        <v>0</v>
      </c>
      <c r="J38" s="190"/>
    </row>
    <row r="39" spans="1:10" ht="30" customHeight="1" x14ac:dyDescent="0.2">
      <c r="A39" s="904" t="s">
        <v>470</v>
      </c>
      <c r="B39" s="905"/>
      <c r="C39" s="905"/>
      <c r="D39" s="905"/>
      <c r="E39" s="905"/>
      <c r="F39" s="905"/>
      <c r="G39" s="905"/>
      <c r="H39" s="490"/>
      <c r="I39" s="490"/>
      <c r="J39" s="311"/>
    </row>
    <row r="40" spans="1:10" ht="5.0999999999999996" customHeight="1" x14ac:dyDescent="0.2">
      <c r="A40" s="487"/>
      <c r="B40" s="193"/>
      <c r="C40" s="193"/>
      <c r="D40" s="193"/>
      <c r="E40" s="193"/>
      <c r="F40" s="193"/>
      <c r="G40" s="193"/>
      <c r="H40" s="488"/>
      <c r="I40" s="488"/>
      <c r="J40" s="190"/>
    </row>
    <row r="41" spans="1:10" ht="30" customHeight="1" x14ac:dyDescent="0.2">
      <c r="A41" s="487"/>
      <c r="B41" s="193"/>
      <c r="C41" s="193"/>
      <c r="D41" s="193"/>
      <c r="E41" s="193"/>
      <c r="F41" s="193"/>
      <c r="G41" s="193"/>
      <c r="H41" s="488">
        <f t="shared" si="0"/>
        <v>0</v>
      </c>
      <c r="I41" s="488">
        <f>ROUND(I39+H41,3)</f>
        <v>0</v>
      </c>
      <c r="J41" s="190" t="s">
        <v>471</v>
      </c>
    </row>
    <row r="42" spans="1:10" ht="5.0999999999999996" customHeight="1" x14ac:dyDescent="0.2">
      <c r="A42" s="487"/>
      <c r="B42" s="193"/>
      <c r="C42" s="193"/>
      <c r="D42" s="193"/>
      <c r="E42" s="193"/>
      <c r="F42" s="193"/>
      <c r="G42" s="193"/>
      <c r="H42" s="488">
        <f t="shared" si="0"/>
        <v>0</v>
      </c>
      <c r="I42" s="488">
        <f t="shared" si="1"/>
        <v>0</v>
      </c>
      <c r="J42" s="190"/>
    </row>
    <row r="43" spans="1:10" ht="30" customHeight="1" x14ac:dyDescent="0.2">
      <c r="A43" s="904" t="s">
        <v>472</v>
      </c>
      <c r="B43" s="905"/>
      <c r="C43" s="905"/>
      <c r="D43" s="905"/>
      <c r="E43" s="905"/>
      <c r="F43" s="905"/>
      <c r="G43" s="905"/>
      <c r="H43" s="490"/>
      <c r="I43" s="490"/>
      <c r="J43" s="311"/>
    </row>
    <row r="44" spans="1:10" ht="5.0999999999999996" customHeight="1" x14ac:dyDescent="0.2">
      <c r="A44" s="487"/>
      <c r="B44" s="193"/>
      <c r="C44" s="193"/>
      <c r="D44" s="193"/>
      <c r="E44" s="193"/>
      <c r="F44" s="193"/>
      <c r="G44" s="193"/>
      <c r="H44" s="488"/>
      <c r="I44" s="488"/>
      <c r="J44" s="190"/>
    </row>
    <row r="45" spans="1:10" ht="30" customHeight="1" x14ac:dyDescent="0.2">
      <c r="A45" s="487"/>
      <c r="B45" s="193"/>
      <c r="C45" s="193"/>
      <c r="D45" s="193"/>
      <c r="E45" s="193"/>
      <c r="F45" s="193"/>
      <c r="G45" s="193"/>
      <c r="H45" s="488">
        <f t="shared" si="0"/>
        <v>0</v>
      </c>
      <c r="I45" s="488">
        <f>ROUND(I43+H45,3)</f>
        <v>0</v>
      </c>
      <c r="J45" s="190" t="s">
        <v>473</v>
      </c>
    </row>
    <row r="46" spans="1:10" ht="5.0999999999999996" customHeight="1" x14ac:dyDescent="0.2">
      <c r="A46" s="487"/>
      <c r="B46" s="193"/>
      <c r="C46" s="193"/>
      <c r="D46" s="193"/>
      <c r="E46" s="193"/>
      <c r="F46" s="193"/>
      <c r="G46" s="193"/>
      <c r="H46" s="488">
        <f t="shared" si="0"/>
        <v>0</v>
      </c>
      <c r="I46" s="488">
        <f t="shared" si="1"/>
        <v>0</v>
      </c>
      <c r="J46" s="190"/>
    </row>
    <row r="47" spans="1:10" ht="30" customHeight="1" x14ac:dyDescent="0.2">
      <c r="A47" s="904" t="s">
        <v>474</v>
      </c>
      <c r="B47" s="905"/>
      <c r="C47" s="905"/>
      <c r="D47" s="905"/>
      <c r="E47" s="905"/>
      <c r="F47" s="905"/>
      <c r="G47" s="905"/>
      <c r="H47" s="490"/>
      <c r="I47" s="490"/>
      <c r="J47" s="311"/>
    </row>
    <row r="48" spans="1:10" ht="5.0999999999999996" customHeight="1" x14ac:dyDescent="0.2">
      <c r="A48" s="487"/>
      <c r="B48" s="193"/>
      <c r="C48" s="193"/>
      <c r="D48" s="193"/>
      <c r="E48" s="193"/>
      <c r="F48" s="193"/>
      <c r="G48" s="193"/>
      <c r="H48" s="488"/>
      <c r="I48" s="488"/>
      <c r="J48" s="190"/>
    </row>
    <row r="49" spans="1:10" ht="30" customHeight="1" x14ac:dyDescent="0.2">
      <c r="A49" s="487"/>
      <c r="B49" s="193"/>
      <c r="C49" s="193"/>
      <c r="D49" s="193"/>
      <c r="E49" s="193"/>
      <c r="F49" s="193"/>
      <c r="G49" s="193"/>
      <c r="H49" s="488"/>
      <c r="I49" s="488"/>
      <c r="J49" s="190" t="s">
        <v>476</v>
      </c>
    </row>
    <row r="50" spans="1:10" ht="5.0999999999999996" customHeight="1" x14ac:dyDescent="0.2">
      <c r="A50" s="193"/>
      <c r="B50" s="193"/>
      <c r="C50" s="193"/>
      <c r="D50" s="193"/>
      <c r="E50" s="193"/>
      <c r="F50" s="193"/>
      <c r="G50" s="193"/>
      <c r="H50" s="485"/>
      <c r="I50" s="485"/>
      <c r="J50" s="194"/>
    </row>
    <row r="51" spans="1:10" ht="30" customHeight="1" x14ac:dyDescent="0.2">
      <c r="A51" s="909" t="s">
        <v>2</v>
      </c>
      <c r="B51" s="910"/>
      <c r="C51" s="910"/>
      <c r="D51" s="910"/>
      <c r="E51" s="910"/>
      <c r="F51" s="910"/>
      <c r="G51" s="911"/>
      <c r="H51" s="928">
        <f>ROUND(SUM(H8:H50),2)</f>
        <v>0</v>
      </c>
      <c r="I51" s="929"/>
      <c r="J51" s="311"/>
    </row>
    <row r="52" spans="1:10" ht="90" customHeight="1" x14ac:dyDescent="0.2">
      <c r="A52" s="152"/>
      <c r="B52" s="153"/>
      <c r="C52" s="153"/>
      <c r="D52" s="8"/>
      <c r="E52" s="8"/>
      <c r="F52" s="8"/>
      <c r="G52" s="7"/>
      <c r="H52" s="8"/>
      <c r="I52" s="8"/>
      <c r="J52" s="9"/>
    </row>
    <row r="53" spans="1:10" ht="15" customHeight="1" x14ac:dyDescent="0.2">
      <c r="A53" s="553" t="str">
        <f>'DATOS BÁSICOS DE LA OBRA'!D21</f>
        <v>ING. MAURICIO BEDOYA</v>
      </c>
      <c r="B53" s="554"/>
      <c r="C53" s="554"/>
      <c r="D53" s="554"/>
      <c r="E53" s="554"/>
      <c r="F53" s="554"/>
      <c r="G53" s="553" t="str">
        <f>'DATOS BÁSICOS DE LA OBRA'!D22</f>
        <v>ING. HERLAN RENÉ RAMOS ESTRADA</v>
      </c>
      <c r="H53" s="554"/>
      <c r="I53" s="554"/>
      <c r="J53" s="555"/>
    </row>
    <row r="54" spans="1:10" ht="15" customHeight="1" x14ac:dyDescent="0.2">
      <c r="A54" s="556" t="str">
        <f>'DATOS BÁSICOS DE LA OBRA'!E21</f>
        <v>SUPERINTENDENTE DE OBRA</v>
      </c>
      <c r="B54" s="557"/>
      <c r="C54" s="557"/>
      <c r="D54" s="557"/>
      <c r="E54" s="557"/>
      <c r="F54" s="557"/>
      <c r="G54" s="556" t="str">
        <f>'DATOS BÁSICOS DE LA OBRA'!E22</f>
        <v>SUPERVISOR DE OBRA</v>
      </c>
      <c r="H54" s="557"/>
      <c r="I54" s="557"/>
      <c r="J54" s="558"/>
    </row>
    <row r="55" spans="1:10" ht="30" customHeight="1" x14ac:dyDescent="0.2">
      <c r="A55" s="543" t="str">
        <f>'DATOS BÁSICOS DE LA OBRA'!C21</f>
        <v>EMPRESA ESTRATEGICA BOLIVIANA DE CONSTRUCCION Y CONSERVACION DE INFRAESTRUCTURA CIVIL</v>
      </c>
      <c r="B55" s="544"/>
      <c r="C55" s="544"/>
      <c r="D55" s="544"/>
      <c r="E55" s="544"/>
      <c r="F55" s="544"/>
      <c r="G55" s="543" t="str">
        <f>'DATOS BÁSICOS DE LA OBRA'!C22</f>
        <v>ADMINISTRADORA BOLIVIANA DE CARRETERAS (A.B.C.); REGIONAL DE TARIJA</v>
      </c>
      <c r="H55" s="544"/>
      <c r="I55" s="544"/>
      <c r="J55" s="545"/>
    </row>
    <row r="56" spans="1:10" ht="5.0999999999999996" customHeight="1" x14ac:dyDescent="0.2">
      <c r="A56" s="159"/>
      <c r="B56" s="160"/>
      <c r="C56" s="161"/>
      <c r="D56" s="12"/>
      <c r="E56" s="12"/>
      <c r="F56" s="12"/>
      <c r="G56" s="164"/>
      <c r="H56" s="12"/>
      <c r="I56" s="12"/>
      <c r="J56" s="11"/>
    </row>
  </sheetData>
  <mergeCells count="25">
    <mergeCell ref="A54:F54"/>
    <mergeCell ref="G54:J54"/>
    <mergeCell ref="A55:F55"/>
    <mergeCell ref="G55:J55"/>
    <mergeCell ref="A53:F53"/>
    <mergeCell ref="G53:J53"/>
    <mergeCell ref="H6:I6"/>
    <mergeCell ref="J6:J7"/>
    <mergeCell ref="A8:G8"/>
    <mergeCell ref="A51:G51"/>
    <mergeCell ref="H51:I51"/>
    <mergeCell ref="A39:G39"/>
    <mergeCell ref="A43:G43"/>
    <mergeCell ref="A6:A7"/>
    <mergeCell ref="A15:G15"/>
    <mergeCell ref="A22:G22"/>
    <mergeCell ref="A28:G28"/>
    <mergeCell ref="A33:G33"/>
    <mergeCell ref="A47:G47"/>
    <mergeCell ref="E1:H2"/>
    <mergeCell ref="A2:D2"/>
    <mergeCell ref="I2:J2"/>
    <mergeCell ref="A3:D3"/>
    <mergeCell ref="E3:F3"/>
    <mergeCell ref="G3:J3"/>
  </mergeCells>
  <conditionalFormatting sqref="A9:I14 A17:I21 A23:I27 A29:I32 A34:I38 A40:I42 A44:I46 A48:I50">
    <cfRule type="expression" dxfId="3" priority="1">
      <formula>A9=0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B25" sqref="B25"/>
      <selection pane="bottomLeft" activeCell="B25" sqref="B2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96" t="s">
        <v>14</v>
      </c>
      <c r="E1" s="897"/>
      <c r="F1" s="898"/>
      <c r="G1" s="292"/>
    </row>
    <row r="2" spans="1:7" ht="30" customHeight="1" x14ac:dyDescent="0.2">
      <c r="A2" s="872" t="str">
        <f>'DATOS BÁSICOS DE LA OBRA'!C7</f>
        <v>ADMINISTRADORA BOLIVIANA DE CARRETERAS (A.B.C.)</v>
      </c>
      <c r="B2" s="873"/>
      <c r="C2" s="873"/>
      <c r="D2" s="899"/>
      <c r="E2" s="900"/>
      <c r="F2" s="901"/>
      <c r="G2" s="229" t="str">
        <f>'DATOS BÁSICOS DE LA OBRA'!C21</f>
        <v>EMPRESA ESTRATEGICA BOLIVIANA DE CONSTRUCCION Y CONSERVACION DE INFRAESTRUCTURA CIVIL</v>
      </c>
    </row>
    <row r="3" spans="1:7" ht="30" customHeight="1" x14ac:dyDescent="0.2">
      <c r="A3" s="774">
        <f>'DATOS BÁSICOS DE LA OBRA'!B1</f>
        <v>3</v>
      </c>
      <c r="B3" s="914"/>
      <c r="C3" s="914"/>
      <c r="D3" s="375" t="str">
        <f>'DATOS BÁSICOS DE LA OBRA'!A3</f>
        <v>PROYECTO</v>
      </c>
      <c r="E3" s="724" t="str">
        <f>'DATOS BÁSICOS DE LA OBRA'!B3</f>
        <v>CONSTRUCCION Y REHABILITACION TRAMO CARRETERO VILLA MONTES - LA VERTIENTE - PALO MARCADO</v>
      </c>
      <c r="F3" s="724"/>
      <c r="G3" s="725"/>
    </row>
    <row r="4" spans="1:7" ht="30" customHeight="1" x14ac:dyDescent="0.2">
      <c r="A4" s="368">
        <v>7</v>
      </c>
      <c r="B4" s="360" t="s">
        <v>351</v>
      </c>
      <c r="C4" s="360"/>
      <c r="D4" s="360"/>
      <c r="E4" s="360"/>
      <c r="F4" s="360"/>
      <c r="G4" s="362"/>
    </row>
    <row r="5" spans="1:7" ht="30" customHeight="1" x14ac:dyDescent="0.2">
      <c r="A5" s="369">
        <v>79</v>
      </c>
      <c r="B5" s="361" t="s">
        <v>362</v>
      </c>
      <c r="C5" s="361"/>
      <c r="D5" s="361"/>
      <c r="E5" s="361"/>
      <c r="F5" s="361"/>
      <c r="G5" s="363"/>
    </row>
    <row r="6" spans="1:7" ht="30" customHeight="1" x14ac:dyDescent="0.2">
      <c r="A6" s="890" t="str">
        <f>'DATOS BÁSICOS DE LA OBRA'!A2</f>
        <v>PERIODO DE CERTIFICACION</v>
      </c>
      <c r="B6" s="890"/>
      <c r="C6" s="890"/>
      <c r="D6" s="891" t="s">
        <v>421</v>
      </c>
      <c r="E6" s="892"/>
      <c r="F6" s="893"/>
      <c r="G6" s="894" t="s">
        <v>7</v>
      </c>
    </row>
    <row r="7" spans="1:7" ht="30" customHeight="1" x14ac:dyDescent="0.2">
      <c r="A7" s="376" t="s">
        <v>0</v>
      </c>
      <c r="B7" s="376" t="s">
        <v>15</v>
      </c>
      <c r="C7" s="376" t="s">
        <v>16</v>
      </c>
      <c r="D7" s="294" t="s">
        <v>22</v>
      </c>
      <c r="E7" s="295" t="s">
        <v>1</v>
      </c>
      <c r="F7" s="377" t="s">
        <v>23</v>
      </c>
      <c r="G7" s="895"/>
    </row>
    <row r="8" spans="1:7" ht="5.0999999999999996" customHeight="1" x14ac:dyDescent="0.2">
      <c r="A8" s="297"/>
      <c r="B8" s="298"/>
      <c r="C8" s="299"/>
      <c r="D8" s="193"/>
      <c r="E8" s="193"/>
      <c r="F8" s="193"/>
      <c r="G8" s="300"/>
    </row>
    <row r="9" spans="1:7" ht="30" customHeight="1" x14ac:dyDescent="0.2">
      <c r="A9" s="352" t="s">
        <v>135</v>
      </c>
      <c r="B9" s="358">
        <v>43726</v>
      </c>
      <c r="C9" s="359">
        <v>44104</v>
      </c>
      <c r="D9" s="390">
        <f>F8</f>
        <v>0</v>
      </c>
      <c r="E9" s="420">
        <v>1300</v>
      </c>
      <c r="F9" s="390">
        <f>ROUND(D9+E9,2)</f>
        <v>1300</v>
      </c>
      <c r="G9" s="190"/>
    </row>
    <row r="10" spans="1:7" ht="30" customHeight="1" x14ac:dyDescent="0.2">
      <c r="A10" s="352" t="s">
        <v>60</v>
      </c>
      <c r="B10" s="358"/>
      <c r="C10" s="359"/>
      <c r="D10" s="390">
        <f>F9</f>
        <v>1300</v>
      </c>
      <c r="E10" s="390">
        <f>'7.79. CÓMPUTOS MÉTRICOS'!$H$44</f>
        <v>0</v>
      </c>
      <c r="F10" s="390">
        <f>ROUND(D10+E10,2)</f>
        <v>1300</v>
      </c>
      <c r="G10" s="302"/>
    </row>
    <row r="11" spans="1:7" ht="30" customHeight="1" x14ac:dyDescent="0.2">
      <c r="A11" s="301"/>
      <c r="B11" s="298"/>
      <c r="C11" s="299"/>
      <c r="D11" s="390"/>
      <c r="E11" s="390"/>
      <c r="F11" s="390"/>
      <c r="G11" s="302"/>
    </row>
    <row r="12" spans="1:7" ht="30" customHeight="1" x14ac:dyDescent="0.2">
      <c r="A12" s="301"/>
      <c r="B12" s="298"/>
      <c r="C12" s="299"/>
      <c r="D12" s="390"/>
      <c r="E12" s="390"/>
      <c r="F12" s="390"/>
      <c r="G12" s="302"/>
    </row>
    <row r="13" spans="1:7" ht="30" customHeight="1" x14ac:dyDescent="0.2">
      <c r="A13" s="303"/>
      <c r="B13" s="298"/>
      <c r="C13" s="299"/>
      <c r="D13" s="390"/>
      <c r="E13" s="390"/>
      <c r="F13" s="390"/>
      <c r="G13" s="304"/>
    </row>
    <row r="14" spans="1:7" ht="30" customHeight="1" x14ac:dyDescent="0.2">
      <c r="A14" s="303"/>
      <c r="B14" s="298"/>
      <c r="C14" s="299"/>
      <c r="D14" s="390"/>
      <c r="E14" s="390"/>
      <c r="F14" s="390"/>
      <c r="G14" s="304"/>
    </row>
    <row r="15" spans="1:7" ht="30" customHeight="1" x14ac:dyDescent="0.2">
      <c r="A15" s="303"/>
      <c r="B15" s="298"/>
      <c r="C15" s="299"/>
      <c r="D15" s="390"/>
      <c r="E15" s="390"/>
      <c r="F15" s="390"/>
      <c r="G15" s="304"/>
    </row>
    <row r="16" spans="1:7" ht="30" customHeight="1" x14ac:dyDescent="0.2">
      <c r="A16" s="303"/>
      <c r="B16" s="298"/>
      <c r="C16" s="299"/>
      <c r="D16" s="390"/>
      <c r="E16" s="390"/>
      <c r="F16" s="390"/>
      <c r="G16" s="304"/>
    </row>
    <row r="17" spans="1:7" ht="30" customHeight="1" x14ac:dyDescent="0.2">
      <c r="A17" s="303"/>
      <c r="B17" s="298"/>
      <c r="C17" s="299"/>
      <c r="D17" s="390"/>
      <c r="E17" s="390"/>
      <c r="F17" s="390"/>
      <c r="G17" s="304"/>
    </row>
    <row r="18" spans="1:7" ht="30" customHeight="1" x14ac:dyDescent="0.2">
      <c r="A18" s="303"/>
      <c r="B18" s="298"/>
      <c r="C18" s="299"/>
      <c r="D18" s="390"/>
      <c r="E18" s="390"/>
      <c r="F18" s="390"/>
      <c r="G18" s="304"/>
    </row>
    <row r="19" spans="1:7" ht="30" customHeight="1" x14ac:dyDescent="0.2">
      <c r="A19" s="303"/>
      <c r="B19" s="298"/>
      <c r="C19" s="299"/>
      <c r="D19" s="390"/>
      <c r="E19" s="390"/>
      <c r="F19" s="390"/>
      <c r="G19" s="304"/>
    </row>
    <row r="20" spans="1:7" ht="30" customHeight="1" x14ac:dyDescent="0.2">
      <c r="A20" s="303"/>
      <c r="B20" s="298"/>
      <c r="C20" s="299"/>
      <c r="D20" s="390"/>
      <c r="E20" s="390"/>
      <c r="F20" s="390"/>
      <c r="G20" s="304"/>
    </row>
    <row r="21" spans="1:7" ht="30" customHeight="1" x14ac:dyDescent="0.2">
      <c r="A21" s="303"/>
      <c r="B21" s="298"/>
      <c r="C21" s="299"/>
      <c r="D21" s="390"/>
      <c r="E21" s="390"/>
      <c r="F21" s="390"/>
      <c r="G21" s="304"/>
    </row>
    <row r="22" spans="1:7" ht="30" customHeight="1" x14ac:dyDescent="0.2">
      <c r="A22" s="303"/>
      <c r="B22" s="298"/>
      <c r="C22" s="299"/>
      <c r="D22" s="390"/>
      <c r="E22" s="390"/>
      <c r="F22" s="390"/>
      <c r="G22" s="304"/>
    </row>
    <row r="23" spans="1:7" ht="30" customHeight="1" x14ac:dyDescent="0.2">
      <c r="A23" s="303"/>
      <c r="B23" s="298"/>
      <c r="C23" s="299"/>
      <c r="D23" s="390"/>
      <c r="E23" s="390"/>
      <c r="F23" s="390"/>
      <c r="G23" s="304"/>
    </row>
    <row r="24" spans="1:7" ht="30" customHeight="1" x14ac:dyDescent="0.2">
      <c r="A24" s="303"/>
      <c r="B24" s="298"/>
      <c r="C24" s="299"/>
      <c r="D24" s="390"/>
      <c r="E24" s="390"/>
      <c r="F24" s="390"/>
      <c r="G24" s="304"/>
    </row>
    <row r="25" spans="1:7" ht="30" customHeight="1" x14ac:dyDescent="0.2">
      <c r="A25" s="303"/>
      <c r="B25" s="298"/>
      <c r="C25" s="299"/>
      <c r="D25" s="390"/>
      <c r="E25" s="390"/>
      <c r="F25" s="390"/>
      <c r="G25" s="304"/>
    </row>
    <row r="26" spans="1:7" ht="30" customHeight="1" x14ac:dyDescent="0.2">
      <c r="A26" s="303"/>
      <c r="B26" s="298"/>
      <c r="C26" s="299"/>
      <c r="D26" s="390"/>
      <c r="E26" s="390"/>
      <c r="F26" s="390"/>
      <c r="G26" s="304"/>
    </row>
    <row r="27" spans="1:7" ht="30" customHeight="1" x14ac:dyDescent="0.2">
      <c r="A27" s="303"/>
      <c r="B27" s="298"/>
      <c r="C27" s="299"/>
      <c r="D27" s="390"/>
      <c r="E27" s="390"/>
      <c r="F27" s="390"/>
      <c r="G27" s="304"/>
    </row>
    <row r="28" spans="1:7" ht="30" customHeight="1" x14ac:dyDescent="0.2">
      <c r="A28" s="303"/>
      <c r="B28" s="298"/>
      <c r="C28" s="299"/>
      <c r="D28" s="390"/>
      <c r="E28" s="390"/>
      <c r="F28" s="390"/>
      <c r="G28" s="304"/>
    </row>
    <row r="29" spans="1:7" ht="30" customHeight="1" x14ac:dyDescent="0.2">
      <c r="A29" s="303"/>
      <c r="B29" s="298"/>
      <c r="C29" s="299"/>
      <c r="D29" s="390"/>
      <c r="E29" s="390"/>
      <c r="F29" s="390"/>
      <c r="G29" s="304"/>
    </row>
    <row r="30" spans="1:7" ht="30" customHeight="1" x14ac:dyDescent="0.2">
      <c r="A30" s="303"/>
      <c r="B30" s="298"/>
      <c r="C30" s="299"/>
      <c r="D30" s="390"/>
      <c r="E30" s="390"/>
      <c r="F30" s="390"/>
      <c r="G30" s="304"/>
    </row>
    <row r="31" spans="1:7" ht="30" customHeight="1" x14ac:dyDescent="0.2">
      <c r="A31" s="303"/>
      <c r="B31" s="298"/>
      <c r="C31" s="299"/>
      <c r="D31" s="390"/>
      <c r="E31" s="390"/>
      <c r="F31" s="390"/>
      <c r="G31" s="304"/>
    </row>
    <row r="32" spans="1:7" ht="30" customHeight="1" x14ac:dyDescent="0.2">
      <c r="A32" s="303"/>
      <c r="B32" s="298"/>
      <c r="C32" s="299"/>
      <c r="D32" s="390"/>
      <c r="E32" s="390"/>
      <c r="F32" s="390"/>
      <c r="G32" s="304"/>
    </row>
    <row r="33" spans="1:7" ht="30" customHeight="1" x14ac:dyDescent="0.2">
      <c r="A33" s="303"/>
      <c r="B33" s="298"/>
      <c r="C33" s="299"/>
      <c r="D33" s="390"/>
      <c r="E33" s="390"/>
      <c r="F33" s="390"/>
      <c r="G33" s="304"/>
    </row>
    <row r="34" spans="1:7" ht="30" customHeight="1" x14ac:dyDescent="0.2">
      <c r="A34" s="303"/>
      <c r="B34" s="298"/>
      <c r="C34" s="299"/>
      <c r="D34" s="390"/>
      <c r="E34" s="390"/>
      <c r="F34" s="390"/>
      <c r="G34" s="304"/>
    </row>
    <row r="35" spans="1:7" ht="30" customHeight="1" x14ac:dyDescent="0.2">
      <c r="A35" s="303"/>
      <c r="B35" s="298"/>
      <c r="C35" s="299"/>
      <c r="D35" s="390"/>
      <c r="E35" s="390"/>
      <c r="F35" s="390"/>
      <c r="G35" s="304"/>
    </row>
    <row r="36" spans="1:7" ht="30" customHeight="1" x14ac:dyDescent="0.2">
      <c r="A36" s="303"/>
      <c r="B36" s="298"/>
      <c r="C36" s="299"/>
      <c r="D36" s="390"/>
      <c r="E36" s="390"/>
      <c r="F36" s="390"/>
      <c r="G36" s="304"/>
    </row>
    <row r="37" spans="1:7" ht="30" customHeight="1" x14ac:dyDescent="0.2">
      <c r="A37" s="303"/>
      <c r="B37" s="298"/>
      <c r="C37" s="299"/>
      <c r="D37" s="390"/>
      <c r="E37" s="390"/>
      <c r="F37" s="390"/>
      <c r="G37" s="304"/>
    </row>
    <row r="38" spans="1:7" ht="30" customHeight="1" x14ac:dyDescent="0.2">
      <c r="A38" s="303"/>
      <c r="B38" s="298"/>
      <c r="C38" s="299"/>
      <c r="D38" s="390"/>
      <c r="E38" s="390"/>
      <c r="F38" s="390"/>
      <c r="G38" s="304"/>
    </row>
    <row r="39" spans="1:7" ht="30" customHeight="1" x14ac:dyDescent="0.2">
      <c r="A39" s="303"/>
      <c r="B39" s="298"/>
      <c r="C39" s="299"/>
      <c r="D39" s="390"/>
      <c r="E39" s="390"/>
      <c r="F39" s="390"/>
      <c r="G39" s="304"/>
    </row>
    <row r="40" spans="1:7" ht="30" customHeight="1" x14ac:dyDescent="0.2">
      <c r="A40" s="303"/>
      <c r="B40" s="298"/>
      <c r="C40" s="299"/>
      <c r="D40" s="390"/>
      <c r="E40" s="390"/>
      <c r="F40" s="390"/>
      <c r="G40" s="304"/>
    </row>
    <row r="41" spans="1:7" ht="30" customHeight="1" x14ac:dyDescent="0.2">
      <c r="A41" s="303"/>
      <c r="B41" s="298"/>
      <c r="C41" s="299"/>
      <c r="D41" s="390"/>
      <c r="E41" s="390"/>
      <c r="F41" s="390"/>
      <c r="G41" s="304"/>
    </row>
    <row r="42" spans="1:7" ht="30" customHeight="1" x14ac:dyDescent="0.2">
      <c r="A42" s="303"/>
      <c r="B42" s="298"/>
      <c r="C42" s="299"/>
      <c r="D42" s="390"/>
      <c r="E42" s="390"/>
      <c r="F42" s="390"/>
      <c r="G42" s="304"/>
    </row>
    <row r="43" spans="1:7" ht="30" customHeight="1" x14ac:dyDescent="0.2">
      <c r="A43" s="303"/>
      <c r="B43" s="298"/>
      <c r="C43" s="299"/>
      <c r="D43" s="390"/>
      <c r="E43" s="390"/>
      <c r="F43" s="390"/>
      <c r="G43" s="304"/>
    </row>
    <row r="44" spans="1:7" ht="5.0999999999999996" customHeight="1" x14ac:dyDescent="0.2">
      <c r="A44" s="305"/>
      <c r="B44" s="298"/>
      <c r="C44" s="299"/>
      <c r="D44" s="193"/>
      <c r="E44" s="193"/>
      <c r="F44" s="193"/>
      <c r="G44" s="304"/>
    </row>
    <row r="45" spans="1:7" ht="90" customHeight="1" x14ac:dyDescent="0.2">
      <c r="A45" s="152"/>
      <c r="B45" s="153"/>
      <c r="C45" s="153"/>
      <c r="D45" s="153"/>
      <c r="E45" s="9"/>
      <c r="F45" s="8"/>
      <c r="G45" s="9"/>
    </row>
    <row r="46" spans="1:7" ht="15" customHeight="1" x14ac:dyDescent="0.2">
      <c r="A46" s="733" t="str">
        <f>'DATOS BÁSICOS DE LA OBRA'!D21</f>
        <v>ING. MAURICIO BEDOYA</v>
      </c>
      <c r="B46" s="734"/>
      <c r="C46" s="734"/>
      <c r="D46" s="734"/>
      <c r="E46" s="735"/>
      <c r="F46" s="553" t="str">
        <f>'DATOS BÁSICOS DE LA OBRA'!D22</f>
        <v>ING. HERLAN RENÉ RAMOS ESTRADA</v>
      </c>
      <c r="G46" s="555"/>
    </row>
    <row r="47" spans="1:7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8"/>
      <c r="F47" s="556" t="str">
        <f>'DATOS BÁSICOS DE LA OBRA'!E22</f>
        <v>SUPERVISOR DE OBRA</v>
      </c>
      <c r="G47" s="558"/>
    </row>
    <row r="48" spans="1:7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5"/>
      <c r="F48" s="543" t="str">
        <f>'DATOS BÁSICOS DE LA OBRA'!C22</f>
        <v>ADMINISTRADORA BOLIVIANA DE CARRETERAS (A.B.C.); REGIONAL DE TARIJA</v>
      </c>
      <c r="G48" s="545"/>
    </row>
    <row r="49" spans="1:7" ht="5.0999999999999996" customHeight="1" x14ac:dyDescent="0.2">
      <c r="A49" s="159"/>
      <c r="B49" s="160"/>
      <c r="C49" s="161"/>
      <c r="D49" s="162"/>
      <c r="E49" s="11"/>
      <c r="F49" s="162"/>
      <c r="G49" s="11"/>
    </row>
  </sheetData>
  <mergeCells count="13">
    <mergeCell ref="D1:F2"/>
    <mergeCell ref="A2:C2"/>
    <mergeCell ref="A3:C3"/>
    <mergeCell ref="E3:G3"/>
    <mergeCell ref="A6:C6"/>
    <mergeCell ref="D6:F6"/>
    <mergeCell ref="G6:G7"/>
    <mergeCell ref="A46:E46"/>
    <mergeCell ref="F46:G46"/>
    <mergeCell ref="A47:E47"/>
    <mergeCell ref="F47:G47"/>
    <mergeCell ref="A48:E48"/>
    <mergeCell ref="F48:G48"/>
  </mergeCells>
  <conditionalFormatting sqref="D8:F44">
    <cfRule type="expression" dxfId="2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0" zoomScaleNormal="80" workbookViewId="0">
      <pane ySplit="7" topLeftCell="A8" activePane="bottomLeft" state="frozen"/>
      <selection activeCell="B25" sqref="B25"/>
      <selection pane="bottomLeft" activeCell="B25" sqref="B25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8"/>
      <c r="C1" s="308"/>
      <c r="D1" s="8"/>
      <c r="E1" s="896" t="s">
        <v>17</v>
      </c>
      <c r="F1" s="897"/>
      <c r="G1" s="897"/>
      <c r="H1" s="898"/>
      <c r="I1" s="152"/>
      <c r="J1" s="154"/>
    </row>
    <row r="2" spans="1:10" ht="30" customHeight="1" x14ac:dyDescent="0.2">
      <c r="A2" s="872" t="str">
        <f>'DATOS BÁSICOS DE LA OBRA'!C7</f>
        <v>ADMINISTRADORA BOLIVIANA DE CARRETERAS (A.B.C.)</v>
      </c>
      <c r="B2" s="873"/>
      <c r="C2" s="873"/>
      <c r="D2" s="907"/>
      <c r="E2" s="899"/>
      <c r="F2" s="900"/>
      <c r="G2" s="900"/>
      <c r="H2" s="901"/>
      <c r="I2" s="715" t="str">
        <f>'DATOS BÁSICOS DE LA OBRA'!C21</f>
        <v>EMPRESA ESTRATEGICA BOLIVIANA DE CONSTRUCCION Y CONSERVACION DE INFRAESTRUCTURA CIVIL</v>
      </c>
      <c r="J2" s="717"/>
    </row>
    <row r="3" spans="1:10" ht="30" customHeight="1" x14ac:dyDescent="0.2">
      <c r="A3" s="774">
        <f>'DATOS BÁSICOS DE LA OBRA'!B1</f>
        <v>3</v>
      </c>
      <c r="B3" s="914"/>
      <c r="C3" s="914"/>
      <c r="D3" s="775"/>
      <c r="E3" s="860" t="str">
        <f>'DATOS BÁSICOS DE LA OBRA'!A3</f>
        <v>PROYECTO</v>
      </c>
      <c r="F3" s="861"/>
      <c r="G3" s="724" t="str">
        <f>'DATOS BÁSICOS DE LA OBRA'!B3</f>
        <v>CONSTRUCCION Y REHABILITACION TRAMO CARRETERO VILLA MONTES - LA VERTIENTE - PALO MARCADO</v>
      </c>
      <c r="H3" s="724"/>
      <c r="I3" s="724"/>
      <c r="J3" s="725"/>
    </row>
    <row r="4" spans="1:10" ht="30" customHeight="1" x14ac:dyDescent="0.2">
      <c r="A4" s="368">
        <f>'7.79. RESUMEN'!A4</f>
        <v>7</v>
      </c>
      <c r="B4" s="379" t="str">
        <f>'7.79. RESUMEN'!B4</f>
        <v>SERVICIOS PARA EL INGENIERO</v>
      </c>
      <c r="C4" s="364"/>
      <c r="D4" s="364"/>
      <c r="E4" s="364"/>
      <c r="F4" s="364"/>
      <c r="G4" s="364"/>
      <c r="H4" s="364"/>
      <c r="I4" s="364"/>
      <c r="J4" s="365"/>
    </row>
    <row r="5" spans="1:10" ht="30" customHeight="1" x14ac:dyDescent="0.2">
      <c r="A5" s="369">
        <f>'7.79. RESUMEN'!A5</f>
        <v>79</v>
      </c>
      <c r="B5" s="380" t="str">
        <f>'7.79. RESUMEN'!B5</f>
        <v>ALQUILER DE OFICINAS  VIVIENDAS Y OTRAS INSTALACIONES</v>
      </c>
      <c r="C5" s="366"/>
      <c r="D5" s="366"/>
      <c r="E5" s="366"/>
      <c r="F5" s="366"/>
      <c r="G5" s="366"/>
      <c r="H5" s="366"/>
      <c r="I5" s="366"/>
      <c r="J5" s="367"/>
    </row>
    <row r="6" spans="1:10" ht="30" customHeight="1" x14ac:dyDescent="0.2">
      <c r="A6" s="894" t="s">
        <v>422</v>
      </c>
      <c r="B6" s="371"/>
      <c r="C6" s="294"/>
      <c r="D6" s="294"/>
      <c r="E6" s="398"/>
      <c r="F6" s="398"/>
      <c r="G6" s="398"/>
      <c r="H6" s="906" t="s">
        <v>422</v>
      </c>
      <c r="I6" s="906"/>
      <c r="J6" s="906" t="s">
        <v>7</v>
      </c>
    </row>
    <row r="7" spans="1:10" ht="30" customHeight="1" x14ac:dyDescent="0.2">
      <c r="A7" s="895"/>
      <c r="B7" s="371"/>
      <c r="C7" s="294"/>
      <c r="D7" s="398"/>
      <c r="E7" s="398"/>
      <c r="F7" s="398"/>
      <c r="G7" s="398"/>
      <c r="H7" s="398" t="s">
        <v>18</v>
      </c>
      <c r="I7" s="398" t="s">
        <v>63</v>
      </c>
      <c r="J7" s="906"/>
    </row>
    <row r="8" spans="1:10" ht="30" customHeight="1" x14ac:dyDescent="0.2">
      <c r="A8" s="904" t="s">
        <v>432</v>
      </c>
      <c r="B8" s="905"/>
      <c r="C8" s="905"/>
      <c r="D8" s="905"/>
      <c r="E8" s="905"/>
      <c r="F8" s="905"/>
      <c r="G8" s="905"/>
      <c r="H8" s="309"/>
      <c r="I8" s="309"/>
      <c r="J8" s="310"/>
    </row>
    <row r="9" spans="1:10" ht="5.0999999999999996" customHeight="1" x14ac:dyDescent="0.2">
      <c r="A9" s="193"/>
      <c r="B9" s="193"/>
      <c r="C9" s="193"/>
      <c r="D9" s="193"/>
      <c r="E9" s="193"/>
      <c r="F9" s="193"/>
      <c r="G9" s="193"/>
      <c r="H9" s="193"/>
      <c r="I9" s="193">
        <f>ROUND(I8+H9,2)</f>
        <v>0</v>
      </c>
      <c r="J9" s="190"/>
    </row>
    <row r="10" spans="1:10" ht="30" customHeight="1" x14ac:dyDescent="0.2">
      <c r="A10" s="373"/>
      <c r="B10" s="372"/>
      <c r="C10" s="193"/>
      <c r="D10" s="193"/>
      <c r="E10" s="193"/>
      <c r="F10" s="193"/>
      <c r="G10" s="193"/>
      <c r="H10" s="399">
        <f>ROUND(PRODUCT(A10:G10),2)</f>
        <v>0</v>
      </c>
      <c r="I10" s="399">
        <f t="shared" ref="I10" si="0">ROUND(I9+H10,2)</f>
        <v>0</v>
      </c>
      <c r="J10" s="190"/>
    </row>
    <row r="11" spans="1:10" ht="30" customHeight="1" x14ac:dyDescent="0.2">
      <c r="A11" s="372"/>
      <c r="B11" s="372"/>
      <c r="C11" s="193"/>
      <c r="D11" s="193"/>
      <c r="E11" s="193"/>
      <c r="F11" s="193"/>
      <c r="G11" s="193"/>
      <c r="H11" s="399"/>
      <c r="I11" s="399"/>
      <c r="J11" s="190"/>
    </row>
    <row r="12" spans="1:10" ht="30" customHeight="1" x14ac:dyDescent="0.2">
      <c r="A12" s="372"/>
      <c r="B12" s="372"/>
      <c r="C12" s="193"/>
      <c r="D12" s="193"/>
      <c r="E12" s="193"/>
      <c r="F12" s="193"/>
      <c r="G12" s="193"/>
      <c r="H12" s="399"/>
      <c r="I12" s="399"/>
      <c r="J12" s="190"/>
    </row>
    <row r="13" spans="1:10" ht="30" customHeight="1" x14ac:dyDescent="0.2">
      <c r="A13" s="372"/>
      <c r="B13" s="372"/>
      <c r="C13" s="193"/>
      <c r="D13" s="193"/>
      <c r="E13" s="193"/>
      <c r="F13" s="193"/>
      <c r="G13" s="193"/>
      <c r="H13" s="399"/>
      <c r="I13" s="399"/>
      <c r="J13" s="190"/>
    </row>
    <row r="14" spans="1:10" ht="30" customHeight="1" x14ac:dyDescent="0.2">
      <c r="A14" s="372"/>
      <c r="B14" s="372"/>
      <c r="C14" s="193"/>
      <c r="D14" s="193"/>
      <c r="E14" s="193"/>
      <c r="F14" s="193"/>
      <c r="G14" s="193"/>
      <c r="H14" s="399"/>
      <c r="I14" s="399"/>
      <c r="J14" s="190"/>
    </row>
    <row r="15" spans="1:10" ht="30" customHeight="1" x14ac:dyDescent="0.2">
      <c r="A15" s="372"/>
      <c r="B15" s="372"/>
      <c r="C15" s="193"/>
      <c r="D15" s="193"/>
      <c r="E15" s="193"/>
      <c r="F15" s="193"/>
      <c r="G15" s="193"/>
      <c r="H15" s="399"/>
      <c r="I15" s="399"/>
      <c r="J15" s="190"/>
    </row>
    <row r="16" spans="1:10" ht="30" customHeight="1" x14ac:dyDescent="0.2">
      <c r="A16" s="372"/>
      <c r="B16" s="372"/>
      <c r="C16" s="193"/>
      <c r="D16" s="193"/>
      <c r="E16" s="193"/>
      <c r="F16" s="193"/>
      <c r="G16" s="193"/>
      <c r="H16" s="399"/>
      <c r="I16" s="399"/>
      <c r="J16" s="190"/>
    </row>
    <row r="17" spans="1:10" ht="30" customHeight="1" x14ac:dyDescent="0.2">
      <c r="A17" s="372"/>
      <c r="B17" s="372"/>
      <c r="C17" s="193"/>
      <c r="D17" s="193"/>
      <c r="E17" s="193"/>
      <c r="F17" s="193"/>
      <c r="G17" s="193"/>
      <c r="H17" s="399"/>
      <c r="I17" s="399"/>
      <c r="J17" s="190"/>
    </row>
    <row r="18" spans="1:10" ht="30" customHeight="1" x14ac:dyDescent="0.2">
      <c r="A18" s="372"/>
      <c r="B18" s="372"/>
      <c r="C18" s="193"/>
      <c r="D18" s="193"/>
      <c r="E18" s="193"/>
      <c r="F18" s="193"/>
      <c r="G18" s="193"/>
      <c r="H18" s="399"/>
      <c r="I18" s="399"/>
      <c r="J18" s="190"/>
    </row>
    <row r="19" spans="1:10" ht="30" customHeight="1" x14ac:dyDescent="0.2">
      <c r="A19" s="372"/>
      <c r="B19" s="372"/>
      <c r="C19" s="193"/>
      <c r="D19" s="193"/>
      <c r="E19" s="193"/>
      <c r="F19" s="193"/>
      <c r="G19" s="193"/>
      <c r="H19" s="399"/>
      <c r="I19" s="399"/>
      <c r="J19" s="190"/>
    </row>
    <row r="20" spans="1:10" ht="30" customHeight="1" x14ac:dyDescent="0.2">
      <c r="A20" s="372"/>
      <c r="B20" s="372"/>
      <c r="C20" s="193"/>
      <c r="D20" s="193"/>
      <c r="E20" s="193"/>
      <c r="F20" s="193"/>
      <c r="G20" s="193"/>
      <c r="H20" s="399"/>
      <c r="I20" s="399"/>
      <c r="J20" s="190"/>
    </row>
    <row r="21" spans="1:10" ht="30" customHeight="1" x14ac:dyDescent="0.2">
      <c r="A21" s="372"/>
      <c r="B21" s="372"/>
      <c r="C21" s="193"/>
      <c r="D21" s="193"/>
      <c r="E21" s="193"/>
      <c r="F21" s="193"/>
      <c r="G21" s="193"/>
      <c r="H21" s="399"/>
      <c r="I21" s="399"/>
      <c r="J21" s="190"/>
    </row>
    <row r="22" spans="1:10" ht="30" customHeight="1" x14ac:dyDescent="0.2">
      <c r="A22" s="372"/>
      <c r="B22" s="372"/>
      <c r="C22" s="193"/>
      <c r="D22" s="193"/>
      <c r="E22" s="193"/>
      <c r="F22" s="193"/>
      <c r="G22" s="193"/>
      <c r="H22" s="399"/>
      <c r="I22" s="399"/>
      <c r="J22" s="190"/>
    </row>
    <row r="23" spans="1:10" ht="30" customHeight="1" x14ac:dyDescent="0.2">
      <c r="A23" s="372"/>
      <c r="B23" s="372"/>
      <c r="C23" s="193"/>
      <c r="D23" s="193"/>
      <c r="E23" s="193"/>
      <c r="F23" s="193"/>
      <c r="G23" s="193"/>
      <c r="H23" s="399"/>
      <c r="I23" s="399"/>
      <c r="J23" s="190"/>
    </row>
    <row r="24" spans="1:10" ht="30" customHeight="1" x14ac:dyDescent="0.2">
      <c r="A24" s="372"/>
      <c r="B24" s="372"/>
      <c r="C24" s="193"/>
      <c r="D24" s="193"/>
      <c r="E24" s="193"/>
      <c r="F24" s="193"/>
      <c r="G24" s="193"/>
      <c r="H24" s="399"/>
      <c r="I24" s="399"/>
      <c r="J24" s="190"/>
    </row>
    <row r="25" spans="1:10" ht="30" customHeight="1" x14ac:dyDescent="0.2">
      <c r="A25" s="372"/>
      <c r="B25" s="372"/>
      <c r="C25" s="193"/>
      <c r="D25" s="193"/>
      <c r="E25" s="193"/>
      <c r="F25" s="193"/>
      <c r="G25" s="193"/>
      <c r="H25" s="399"/>
      <c r="I25" s="399"/>
      <c r="J25" s="190"/>
    </row>
    <row r="26" spans="1:10" ht="30" customHeight="1" x14ac:dyDescent="0.2">
      <c r="A26" s="372"/>
      <c r="B26" s="372"/>
      <c r="C26" s="193"/>
      <c r="D26" s="193"/>
      <c r="E26" s="193"/>
      <c r="F26" s="193"/>
      <c r="G26" s="193"/>
      <c r="H26" s="399"/>
      <c r="I26" s="399"/>
      <c r="J26" s="190"/>
    </row>
    <row r="27" spans="1:10" ht="30" customHeight="1" x14ac:dyDescent="0.2">
      <c r="A27" s="372"/>
      <c r="B27" s="372"/>
      <c r="C27" s="193"/>
      <c r="D27" s="193"/>
      <c r="E27" s="193"/>
      <c r="F27" s="193"/>
      <c r="G27" s="193"/>
      <c r="H27" s="399"/>
      <c r="I27" s="399"/>
      <c r="J27" s="190"/>
    </row>
    <row r="28" spans="1:10" ht="30" customHeight="1" x14ac:dyDescent="0.2">
      <c r="A28" s="372"/>
      <c r="B28" s="372"/>
      <c r="C28" s="193"/>
      <c r="D28" s="193"/>
      <c r="E28" s="193"/>
      <c r="F28" s="193"/>
      <c r="G28" s="193"/>
      <c r="H28" s="399"/>
      <c r="I28" s="399"/>
      <c r="J28" s="190"/>
    </row>
    <row r="29" spans="1:10" ht="30" customHeight="1" x14ac:dyDescent="0.2">
      <c r="A29" s="372"/>
      <c r="B29" s="372"/>
      <c r="C29" s="193"/>
      <c r="D29" s="193"/>
      <c r="E29" s="193"/>
      <c r="F29" s="193"/>
      <c r="G29" s="193"/>
      <c r="H29" s="399"/>
      <c r="I29" s="399"/>
      <c r="J29" s="190"/>
    </row>
    <row r="30" spans="1:10" ht="30" customHeight="1" x14ac:dyDescent="0.2">
      <c r="A30" s="372"/>
      <c r="B30" s="372"/>
      <c r="C30" s="193"/>
      <c r="D30" s="193"/>
      <c r="E30" s="193"/>
      <c r="F30" s="193"/>
      <c r="G30" s="193"/>
      <c r="H30" s="399"/>
      <c r="I30" s="399"/>
      <c r="J30" s="190"/>
    </row>
    <row r="31" spans="1:10" ht="30" customHeight="1" x14ac:dyDescent="0.2">
      <c r="A31" s="372"/>
      <c r="B31" s="372"/>
      <c r="C31" s="193"/>
      <c r="D31" s="193"/>
      <c r="E31" s="193"/>
      <c r="F31" s="193"/>
      <c r="G31" s="193"/>
      <c r="H31" s="399"/>
      <c r="I31" s="399"/>
      <c r="J31" s="190"/>
    </row>
    <row r="32" spans="1:10" ht="30" customHeight="1" x14ac:dyDescent="0.2">
      <c r="A32" s="372"/>
      <c r="B32" s="372"/>
      <c r="C32" s="193"/>
      <c r="D32" s="193"/>
      <c r="E32" s="193"/>
      <c r="F32" s="193"/>
      <c r="G32" s="193"/>
      <c r="H32" s="399"/>
      <c r="I32" s="399"/>
      <c r="J32" s="190"/>
    </row>
    <row r="33" spans="1:10" ht="30" customHeight="1" x14ac:dyDescent="0.2">
      <c r="A33" s="372"/>
      <c r="B33" s="372"/>
      <c r="C33" s="193"/>
      <c r="D33" s="193"/>
      <c r="E33" s="193"/>
      <c r="F33" s="193"/>
      <c r="G33" s="193"/>
      <c r="H33" s="399"/>
      <c r="I33" s="399"/>
      <c r="J33" s="190"/>
    </row>
    <row r="34" spans="1:10" ht="30" customHeight="1" x14ac:dyDescent="0.2">
      <c r="A34" s="372"/>
      <c r="B34" s="372"/>
      <c r="C34" s="193"/>
      <c r="D34" s="193"/>
      <c r="E34" s="193"/>
      <c r="F34" s="193"/>
      <c r="G34" s="193"/>
      <c r="H34" s="399"/>
      <c r="I34" s="399"/>
      <c r="J34" s="190"/>
    </row>
    <row r="35" spans="1:10" ht="30" customHeight="1" x14ac:dyDescent="0.2">
      <c r="A35" s="372"/>
      <c r="B35" s="372"/>
      <c r="C35" s="193"/>
      <c r="D35" s="193"/>
      <c r="E35" s="193"/>
      <c r="F35" s="193"/>
      <c r="G35" s="193"/>
      <c r="H35" s="399"/>
      <c r="I35" s="399"/>
      <c r="J35" s="190"/>
    </row>
    <row r="36" spans="1:10" ht="30" customHeight="1" x14ac:dyDescent="0.2">
      <c r="A36" s="372"/>
      <c r="B36" s="372"/>
      <c r="C36" s="193"/>
      <c r="D36" s="193"/>
      <c r="E36" s="193"/>
      <c r="F36" s="193"/>
      <c r="G36" s="193"/>
      <c r="H36" s="399"/>
      <c r="I36" s="399"/>
      <c r="J36" s="190"/>
    </row>
    <row r="37" spans="1:10" ht="30" customHeight="1" x14ac:dyDescent="0.2">
      <c r="A37" s="372"/>
      <c r="B37" s="372"/>
      <c r="C37" s="193"/>
      <c r="D37" s="193"/>
      <c r="E37" s="193"/>
      <c r="F37" s="193"/>
      <c r="G37" s="193"/>
      <c r="H37" s="399"/>
      <c r="I37" s="399"/>
      <c r="J37" s="190"/>
    </row>
    <row r="38" spans="1:10" ht="30" customHeight="1" x14ac:dyDescent="0.2">
      <c r="A38" s="372"/>
      <c r="B38" s="372"/>
      <c r="C38" s="193"/>
      <c r="D38" s="193"/>
      <c r="E38" s="193"/>
      <c r="F38" s="193"/>
      <c r="G38" s="193"/>
      <c r="H38" s="399"/>
      <c r="I38" s="399"/>
      <c r="J38" s="190"/>
    </row>
    <row r="39" spans="1:10" ht="30" customHeight="1" x14ac:dyDescent="0.2">
      <c r="A39" s="372"/>
      <c r="B39" s="372"/>
      <c r="C39" s="193"/>
      <c r="D39" s="193"/>
      <c r="E39" s="193"/>
      <c r="F39" s="193"/>
      <c r="G39" s="193"/>
      <c r="H39" s="399"/>
      <c r="I39" s="399"/>
      <c r="J39" s="190"/>
    </row>
    <row r="40" spans="1:10" ht="30" customHeight="1" x14ac:dyDescent="0.2">
      <c r="A40" s="372"/>
      <c r="B40" s="372"/>
      <c r="C40" s="193"/>
      <c r="D40" s="193"/>
      <c r="E40" s="193"/>
      <c r="F40" s="193"/>
      <c r="G40" s="193"/>
      <c r="H40" s="399"/>
      <c r="I40" s="399"/>
      <c r="J40" s="190"/>
    </row>
    <row r="41" spans="1:10" ht="30" customHeight="1" x14ac:dyDescent="0.2">
      <c r="A41" s="372"/>
      <c r="B41" s="372"/>
      <c r="C41" s="193"/>
      <c r="D41" s="193"/>
      <c r="E41" s="193"/>
      <c r="F41" s="193"/>
      <c r="G41" s="193"/>
      <c r="H41" s="399"/>
      <c r="I41" s="399"/>
      <c r="J41" s="190"/>
    </row>
    <row r="42" spans="1:10" ht="30" customHeight="1" x14ac:dyDescent="0.2">
      <c r="A42" s="372"/>
      <c r="B42" s="372"/>
      <c r="C42" s="193"/>
      <c r="D42" s="193"/>
      <c r="E42" s="193"/>
      <c r="F42" s="193"/>
      <c r="G42" s="193"/>
      <c r="H42" s="399"/>
      <c r="I42" s="399"/>
      <c r="J42" s="190"/>
    </row>
    <row r="43" spans="1:10" ht="5.0999999999999996" customHeight="1" x14ac:dyDescent="0.2">
      <c r="A43" s="193"/>
      <c r="B43" s="193"/>
      <c r="C43" s="193"/>
      <c r="D43" s="193"/>
      <c r="E43" s="193"/>
      <c r="F43" s="193"/>
      <c r="G43" s="193"/>
      <c r="H43" s="193"/>
      <c r="I43" s="193"/>
      <c r="J43" s="194"/>
    </row>
    <row r="44" spans="1:10" ht="30" customHeight="1" x14ac:dyDescent="0.2">
      <c r="A44" s="909" t="s">
        <v>2</v>
      </c>
      <c r="B44" s="910"/>
      <c r="C44" s="910"/>
      <c r="D44" s="910"/>
      <c r="E44" s="910"/>
      <c r="F44" s="910"/>
      <c r="G44" s="911"/>
      <c r="H44" s="930">
        <f>ROUND(SUM(H8:H43),2)</f>
        <v>0</v>
      </c>
      <c r="I44" s="931"/>
      <c r="J44" s="311"/>
    </row>
    <row r="45" spans="1:10" ht="90" customHeight="1" x14ac:dyDescent="0.2">
      <c r="A45" s="152"/>
      <c r="B45" s="153"/>
      <c r="C45" s="153"/>
      <c r="D45" s="8"/>
      <c r="E45" s="8"/>
      <c r="F45" s="8"/>
      <c r="G45" s="7"/>
      <c r="H45" s="8"/>
      <c r="I45" s="8"/>
      <c r="J45" s="9"/>
    </row>
    <row r="46" spans="1:10" ht="15" customHeight="1" x14ac:dyDescent="0.2">
      <c r="A46" s="553" t="str">
        <f>'DATOS BÁSICOS DE LA OBRA'!D21</f>
        <v>ING. MAURICIO BEDOYA</v>
      </c>
      <c r="B46" s="554"/>
      <c r="C46" s="554"/>
      <c r="D46" s="554"/>
      <c r="E46" s="554"/>
      <c r="F46" s="554"/>
      <c r="G46" s="553" t="str">
        <f>'DATOS BÁSICOS DE LA OBRA'!D22</f>
        <v>ING. HERLAN RENÉ RAMOS ESTRADA</v>
      </c>
      <c r="H46" s="554"/>
      <c r="I46" s="554"/>
      <c r="J46" s="555"/>
    </row>
    <row r="47" spans="1:10" ht="15" customHeight="1" x14ac:dyDescent="0.2">
      <c r="A47" s="556" t="str">
        <f>'DATOS BÁSICOS DE LA OBRA'!E21</f>
        <v>SUPERINTENDENTE DE OBRA</v>
      </c>
      <c r="B47" s="557"/>
      <c r="C47" s="557"/>
      <c r="D47" s="557"/>
      <c r="E47" s="557"/>
      <c r="F47" s="557"/>
      <c r="G47" s="556" t="str">
        <f>'DATOS BÁSICOS DE LA OBRA'!E22</f>
        <v>SUPERVISOR DE OBRA</v>
      </c>
      <c r="H47" s="557"/>
      <c r="I47" s="557"/>
      <c r="J47" s="558"/>
    </row>
    <row r="48" spans="1:10" ht="30" customHeight="1" x14ac:dyDescent="0.2">
      <c r="A48" s="543" t="str">
        <f>'DATOS BÁSICOS DE LA OBRA'!C21</f>
        <v>EMPRESA ESTRATEGICA BOLIVIANA DE CONSTRUCCION Y CONSERVACION DE INFRAESTRUCTURA CIVIL</v>
      </c>
      <c r="B48" s="544"/>
      <c r="C48" s="544"/>
      <c r="D48" s="544"/>
      <c r="E48" s="544"/>
      <c r="F48" s="544"/>
      <c r="G48" s="543" t="str">
        <f>'DATOS BÁSICOS DE LA OBRA'!C22</f>
        <v>ADMINISTRADORA BOLIVIANA DE CARRETERAS (A.B.C.); REGIONAL DE TARIJA</v>
      </c>
      <c r="H48" s="544"/>
      <c r="I48" s="544"/>
      <c r="J48" s="545"/>
    </row>
    <row r="49" spans="1:10" ht="5.0999999999999996" customHeight="1" x14ac:dyDescent="0.2">
      <c r="A49" s="159"/>
      <c r="B49" s="160"/>
      <c r="C49" s="161"/>
      <c r="D49" s="12"/>
      <c r="E49" s="12"/>
      <c r="F49" s="12"/>
      <c r="G49" s="164"/>
      <c r="H49" s="12"/>
      <c r="I49" s="12"/>
      <c r="J49" s="11"/>
    </row>
  </sheetData>
  <mergeCells count="18">
    <mergeCell ref="E1:H2"/>
    <mergeCell ref="A2:D2"/>
    <mergeCell ref="I2:J2"/>
    <mergeCell ref="A3:D3"/>
    <mergeCell ref="E3:F3"/>
    <mergeCell ref="G3:J3"/>
    <mergeCell ref="A47:F47"/>
    <mergeCell ref="G47:J47"/>
    <mergeCell ref="A48:F48"/>
    <mergeCell ref="G48:J48"/>
    <mergeCell ref="A6:A7"/>
    <mergeCell ref="H6:I6"/>
    <mergeCell ref="J6:J7"/>
    <mergeCell ref="A8:G8"/>
    <mergeCell ref="A44:G44"/>
    <mergeCell ref="H44:I44"/>
    <mergeCell ref="A46:F46"/>
    <mergeCell ref="G46:J46"/>
  </mergeCells>
  <conditionalFormatting sqref="A9:I9 A11:I43">
    <cfRule type="expression" dxfId="1" priority="2">
      <formula>A9=0</formula>
    </cfRule>
  </conditionalFormatting>
  <conditionalFormatting sqref="H10:I42 A10:I10">
    <cfRule type="expression" dxfId="0" priority="1">
      <formula>A10=0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31</vt:i4>
      </vt:variant>
    </vt:vector>
  </HeadingPairs>
  <TitlesOfParts>
    <vt:vector size="57" baseType="lpstr">
      <vt:lpstr>DATOS BÁSICOS DE LA OBRA</vt:lpstr>
      <vt:lpstr>CONTROL DE DOCUMENTACION</vt:lpstr>
      <vt:lpstr>HOJA DE CONTROL</vt:lpstr>
      <vt:lpstr>CERTIFICADO DE PAGO</vt:lpstr>
      <vt:lpstr>PLANILLA DE AVANCE</vt:lpstr>
      <vt:lpstr>IMPORTE DE ANTICIPO</vt:lpstr>
      <vt:lpstr>RETENCION Y RESTITUCION</vt:lpstr>
      <vt:lpstr>MULTAS Y PENALIDADES</vt:lpstr>
      <vt:lpstr>DEVOLUCIÓN DEL ANTICIPO</vt:lpstr>
      <vt:lpstr>MAT. PERM. ALM. (VACIO)</vt:lpstr>
      <vt:lpstr>MAT. PERM. ALM. (-)</vt:lpstr>
      <vt:lpstr>MAT. PERM. ALM. (LLENO)</vt:lpstr>
      <vt:lpstr>RETENCIÓN DEL 7%</vt:lpstr>
      <vt:lpstr>CRONOGRAMA Vs AVANCE DE OBRA</vt:lpstr>
      <vt:lpstr>PERSONAL CLAVE</vt:lpstr>
      <vt:lpstr>DOCUMENTOS DE GARANTÍA</vt:lpstr>
      <vt:lpstr>0. RESUMEN</vt:lpstr>
      <vt:lpstr>0. CÓMPUTOS MÉTRICOS</vt:lpstr>
      <vt:lpstr>1.1. RESUMEN</vt:lpstr>
      <vt:lpstr>1.1. CÓMPUTOS MÉTRICOS</vt:lpstr>
      <vt:lpstr>2.5. RESUMEN</vt:lpstr>
      <vt:lpstr>2.5. CÓMPUTOS MÉTRICOS</vt:lpstr>
      <vt:lpstr>6.74. RESUMEN</vt:lpstr>
      <vt:lpstr>6.74. CÓMPUTOS MÉTRICOS</vt:lpstr>
      <vt:lpstr>7.79. RESUMEN</vt:lpstr>
      <vt:lpstr>7.79. CÓMPUTOS MÉTRICOS</vt:lpstr>
      <vt:lpstr>'0. CÓMPUTOS MÉTRICOS'!Área_de_impresión</vt:lpstr>
      <vt:lpstr>'1.1. CÓMPUTOS MÉTRICOS'!Área_de_impresión</vt:lpstr>
      <vt:lpstr>'2.5. CÓMPUTOS MÉTRICOS'!Área_de_impresión</vt:lpstr>
      <vt:lpstr>'6.74. CÓMPUTOS MÉTRICOS'!Área_de_impresión</vt:lpstr>
      <vt:lpstr>'7.79. CÓMPUTOS MÉTRICOS'!Área_de_impresión</vt:lpstr>
      <vt:lpstr>'CERTIFICADO DE PAGO'!Área_de_impresión</vt:lpstr>
      <vt:lpstr>'CONTROL DE DOCUMENTACION'!Área_de_impresión</vt:lpstr>
      <vt:lpstr>'CRONOGRAMA Vs AVANCE DE OBRA'!Área_de_impresión</vt:lpstr>
      <vt:lpstr>'MAT. PERM. ALM. (LLENO)'!Área_de_impresión</vt:lpstr>
      <vt:lpstr>'MAT. PERM. ALM. (VACIO)'!Área_de_impresión</vt:lpstr>
      <vt:lpstr>'MULTAS Y PENALIDADES'!Área_de_impresión</vt:lpstr>
      <vt:lpstr>'PERSONAL CLAVE'!Área_de_impresión</vt:lpstr>
      <vt:lpstr>'RETENCION Y RESTITUCION'!Área_de_impresión</vt:lpstr>
      <vt:lpstr>'0. CÓMPUTOS MÉTRICOS'!Títulos_a_imprimir</vt:lpstr>
      <vt:lpstr>'0. RESUMEN'!Títulos_a_imprimir</vt:lpstr>
      <vt:lpstr>'1.1. CÓMPUTOS MÉTRICOS'!Títulos_a_imprimir</vt:lpstr>
      <vt:lpstr>'1.1. RESUMEN'!Títulos_a_imprimir</vt:lpstr>
      <vt:lpstr>'2.5. CÓMPUTOS MÉTRICOS'!Títulos_a_imprimir</vt:lpstr>
      <vt:lpstr>'2.5. RESUMEN'!Títulos_a_imprimir</vt:lpstr>
      <vt:lpstr>'6.74. CÓMPUTOS MÉTRICOS'!Títulos_a_imprimir</vt:lpstr>
      <vt:lpstr>'6.74. RESUMEN'!Títulos_a_imprimir</vt:lpstr>
      <vt:lpstr>'7.79. CÓMPUTOS MÉTRICOS'!Títulos_a_imprimir</vt:lpstr>
      <vt:lpstr>'7.79. RESUMEN'!Títulos_a_imprimir</vt:lpstr>
      <vt:lpstr>'CRONOGRAMA Vs AVANCE DE OBRA'!Títulos_a_imprimir</vt:lpstr>
      <vt:lpstr>'DEVOLUCIÓN DEL ANTICIPO'!Títulos_a_imprimir</vt:lpstr>
      <vt:lpstr>'DOCUMENTOS DE GARANTÍA'!Títulos_a_imprimir</vt:lpstr>
      <vt:lpstr>'MULTAS Y PENALIDADES'!Títulos_a_imprimir</vt:lpstr>
      <vt:lpstr>'PERSONAL CLAVE'!Títulos_a_imprimir</vt:lpstr>
      <vt:lpstr>'PLANILLA DE AVANCE'!Títulos_a_imprimir</vt:lpstr>
      <vt:lpstr>'RETENCIÓN DEL 7%'!Títulos_a_imprimir</vt:lpstr>
      <vt:lpstr>'RETENCION Y RESTITUCION'!Títulos_a_imprimir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ebc</cp:lastModifiedBy>
  <cp:lastPrinted>2021-03-02T20:42:16Z</cp:lastPrinted>
  <dcterms:created xsi:type="dcterms:W3CDTF">2016-04-23T12:06:19Z</dcterms:created>
  <dcterms:modified xsi:type="dcterms:W3CDTF">2021-03-12T18:14:35Z</dcterms:modified>
</cp:coreProperties>
</file>