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cuments\CERT VM-PM\"/>
    </mc:Choice>
  </mc:AlternateContent>
  <bookViews>
    <workbookView xWindow="0" yWindow="0" windowWidth="28770" windowHeight="12450"/>
  </bookViews>
  <sheets>
    <sheet name="Planilla de Avanc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#N/A</definedName>
    <definedName name="_" localSheetId="0" hidden="1">#REF!</definedName>
    <definedName name="_" hidden="1">#REF!</definedName>
    <definedName name="_1" localSheetId="0" hidden="1">'[2]Flujo de Caja Consorcio'!#REF!</definedName>
    <definedName name="_1" hidden="1">'[2]Flujo de Caja Consorcio'!#REF!</definedName>
    <definedName name="_2" localSheetId="0" hidden="1">'[2]Flujo de Caja Consorcio'!#REF!</definedName>
    <definedName name="_2" hidden="1">'[2]Flujo de Caja Consorcio'!#REF!</definedName>
    <definedName name="_2Excel_BuiltIn_Print_Area_7_1" localSheetId="0">[3]SUBBASE!#REF!</definedName>
    <definedName name="_2Excel_BuiltIn_Print_Area_7_1">[3]SUBBASE!#REF!</definedName>
    <definedName name="_Fill" localSheetId="0" hidden="1">#REF!</definedName>
    <definedName name="_Fill" hidden="1">#REF!</definedName>
    <definedName name="_xlnm._FilterDatabase" localSheetId="0" hidden="1">'Planilla de Avance'!$A$9:$AJ$108</definedName>
    <definedName name="_HMA1" localSheetId="0" hidden="1">'[2]Flujo de Caja Consorcio'!#REF!</definedName>
    <definedName name="_HMA1" hidden="1">'[2]Flujo de Caja Consorcio'!#REF!</definedName>
    <definedName name="_i" localSheetId="0" hidden="1">'[2]Flujo de Caja Consorcio'!#REF!</definedName>
    <definedName name="_i" hidden="1">'[2]Flujo de Caja Consorcio'!#REF!</definedName>
    <definedName name="_Key1" localSheetId="0" hidden="1">'[4]Flujo de Caja Consorcio'!#REF!</definedName>
    <definedName name="_Key1" hidden="1">'[4]Flujo de Caja Consorcio'!#REF!</definedName>
    <definedName name="_key2" localSheetId="0" hidden="1">'[2]Flujo de Caja Consorcio'!#REF!</definedName>
    <definedName name="_key2" hidden="1">'[2]Flujo de Caja Consorcio'!#REF!</definedName>
    <definedName name="_m" localSheetId="0" hidden="1">'[2]Flujo de Caja Consorcio'!#REF!</definedName>
    <definedName name="_m" hidden="1">'[2]Flujo de Caja Consorcio'!#REF!</definedName>
    <definedName name="_o" localSheetId="0" hidden="1">'[2]Flujo de Caja Consorcio'!#REF!</definedName>
    <definedName name="_o" hidden="1">'[2]Flujo de Caja Consorcio'!#REF!</definedName>
    <definedName name="_Order1" hidden="1">255</definedName>
    <definedName name="_Order2" hidden="1">255</definedName>
    <definedName name="_p" localSheetId="0" hidden="1">'[2]Flujo de Caja Consorcio'!#REF!</definedName>
    <definedName name="_p" hidden="1">'[2]Flujo de Caja Consorcio'!#REF!</definedName>
    <definedName name="_po" localSheetId="0" hidden="1">'[2]Flujo de Caja Consorcio'!#REF!</definedName>
    <definedName name="_po" hidden="1">'[2]Flujo de Caja Consorcio'!#REF!</definedName>
    <definedName name="_sh1" localSheetId="0">#REF!</definedName>
    <definedName name="_sh1">#REF!</definedName>
    <definedName name="_sh2" localSheetId="0">#REF!</definedName>
    <definedName name="_sh2">#REF!</definedName>
    <definedName name="_Sort" localSheetId="0" hidden="1">'[4]Flujo de Caja Consorcio'!#REF!</definedName>
    <definedName name="_Sort" hidden="1">'[4]Flujo de Caja Consorcio'!#REF!</definedName>
    <definedName name="_ss1" localSheetId="0">#REF!</definedName>
    <definedName name="_ss1">#REF!</definedName>
    <definedName name="_ss2" localSheetId="0">#REF!</definedName>
    <definedName name="_ss2">#REF!</definedName>
    <definedName name="_SSS" localSheetId="0">#REF!</definedName>
    <definedName name="_SSS">#REF!</definedName>
    <definedName name="_TIT1">[5]DEFINICION!$B$12</definedName>
    <definedName name="_TIT2">[5]DEFINICION!$B$13</definedName>
    <definedName name="A">'[4]BASES DE DATOS'!$A$8:$E$215</definedName>
    <definedName name="A_2" localSheetId="0">'[4]BASES DE DATOS'!#REF!</definedName>
    <definedName name="A_2">'[4]BASES DE DATOS'!#REF!</definedName>
    <definedName name="A_3" localSheetId="0">'[2]BASES DE DATOS'!#REF!</definedName>
    <definedName name="A_3">'[2]BASES DE DATOS'!#REF!</definedName>
    <definedName name="aa" localSheetId="0" hidden="1">{"'Hoja1 (13)'!$A$6:$F$53"}</definedName>
    <definedName name="aa">#REF!</definedName>
    <definedName name="aaa" localSheetId="0">#REF!</definedName>
    <definedName name="aaa">#REF!</definedName>
    <definedName name="AAAA" localSheetId="0">'[6]ESTACADO DEL EJE'!#REF!</definedName>
    <definedName name="AAAA">'[6]ESTACADO DEL EJE'!#REF!</definedName>
    <definedName name="aaaaaaaaa" localSheetId="0">'[4]Flujo de Caja Consorcio'!#REF!</definedName>
    <definedName name="aaaaaaaaa">'[4]Flujo de Caja Consorcio'!#REF!</definedName>
    <definedName name="aaaaaaaaaaaaaawq" localSheetId="0">#REF!</definedName>
    <definedName name="aaaaaaaaaaaaaawq">#REF!</definedName>
    <definedName name="ABCD" localSheetId="0">#REF!</definedName>
    <definedName name="ABCD">#REF!</definedName>
    <definedName name="ac" localSheetId="0">#REF!</definedName>
    <definedName name="ac">#REF!</definedName>
    <definedName name="agbinderp">[7]analisis!$M$12</definedName>
    <definedName name="agp">[7]analisis!$I$12</definedName>
    <definedName name="ah" localSheetId="0">#REF!</definedName>
    <definedName name="ah">#REF!</definedName>
    <definedName name="alambrep">[7]analisis!$M$16</definedName>
    <definedName name="albp">[7]analisis!$P$5</definedName>
    <definedName name="alcan48">[7]analisis!$K$19</definedName>
    <definedName name="alcan48p">[7]analisis!$M$19</definedName>
    <definedName name="alcan60">[7]analisis!$K$20</definedName>
    <definedName name="alcan60p">[7]analisis!$M$20</definedName>
    <definedName name="ALIM" localSheetId="0" hidden="1">'[4]Flujo de Caja Consorcio'!#REF!</definedName>
    <definedName name="ALIM" hidden="1">'[4]Flujo de Caja Consorcio'!#REF!</definedName>
    <definedName name="Alq">#N/A</definedName>
    <definedName name="Alqui" localSheetId="0">#REF!</definedName>
    <definedName name="Alqui">#REF!</definedName>
    <definedName name="ANTI" localSheetId="0">'[4]C.D. INSUMOS'!#REF!</definedName>
    <definedName name="ANTI">'[4]C.D. INSUMOS'!#REF!</definedName>
    <definedName name="ANTICIPO" localSheetId="0">'[4]C.D. INSUMOS'!#REF!</definedName>
    <definedName name="ANTICIPO">'[4]C.D. INSUMOS'!#REF!</definedName>
    <definedName name="_xlnm.Extract" localSheetId="0">#REF!</definedName>
    <definedName name="_xlnm.Extract">#REF!</definedName>
    <definedName name="_xlnm.Print_Area" localSheetId="0">'Planilla de Avance'!$C$2:$X$127</definedName>
    <definedName name="arep">[7]analisis!$M$7</definedName>
    <definedName name="as" localSheetId="0" hidden="1">'[4]Flujo de Caja Consorcio'!#REF!</definedName>
    <definedName name="as" hidden="1">'[4]Flujo de Caja Consorcio'!#REF!</definedName>
    <definedName name="asfaljuntasp">[7]analisis!$M$17</definedName>
    <definedName name="asfaltop">[7]analisis!$M$2</definedName>
    <definedName name="Ass" localSheetId="0">'[2]BASES DE DATOS'!#REF!</definedName>
    <definedName name="Ass">'[2]BASES DE DATOS'!#REF!</definedName>
    <definedName name="ayucop">[7]analisis!$P$4</definedName>
    <definedName name="AYUDANTE">'[2]BASES DE DATOS'!$B$9:$B$198</definedName>
    <definedName name="B" localSheetId="0" hidden="1">#REF!</definedName>
    <definedName name="B" hidden="1">#REF!</definedName>
    <definedName name="_xlnm.Database" localSheetId="0">#REF!</definedName>
    <definedName name="_xlnm.Database">#REF!</definedName>
    <definedName name="BBB" localSheetId="0">'[8]ESTACADO DEL EJE'!#REF!</definedName>
    <definedName name="BBB">'[8]ESTACADO DEL EJE'!#REF!</definedName>
    <definedName name="bbbbbbbbbbbbbb" localSheetId="0">#REF!</definedName>
    <definedName name="bbbbbbbbbbbbbb">#REF!</definedName>
    <definedName name="BJK" localSheetId="0" hidden="1">'[2]Flujo de Caja Consorcio'!#REF!</definedName>
    <definedName name="BJK" hidden="1">'[2]Flujo de Caja Consorcio'!#REF!</definedName>
    <definedName name="ca" localSheetId="0" hidden="1">'[2]Flujo de Caja Consorcio'!#REF!</definedName>
    <definedName name="ca" hidden="1">'[2]Flujo de Caja Consorcio'!#REF!</definedName>
    <definedName name="capap">[7]analisis!$P$2</definedName>
    <definedName name="cbasep">[7]analisis!$M$5</definedName>
    <definedName name="cemp">[7]analisis!$M$4</definedName>
    <definedName name="Certificado4" hidden="1">{"'Hoja1 (13)'!$A$6:$F$53"}</definedName>
    <definedName name="CHAPEAU" localSheetId="0">'[2]Flujo de Caja Consorcio'!#REF!</definedName>
    <definedName name="CHAPEAU">'[2]Flujo de Caja Consorcio'!#REF!</definedName>
    <definedName name="choferp">[7]analisis!$P$6</definedName>
    <definedName name="cip">[7]analisis!$I$8</definedName>
    <definedName name="clavosp">[7]analisis!$M$14</definedName>
    <definedName name="Cll_4N__15_AE_40_San_Eduardo_II_Etapa._Tel_750372._Cúcuta_Colombia." localSheetId="0">#REF!</definedName>
    <definedName name="Cll_4N__15_AE_40_San_Eduardo_II_Etapa._Tel_750372._Cúcuta_Colombia.">#REF!</definedName>
    <definedName name="cnep">[7]analisis!$I$7</definedName>
    <definedName name="columna" localSheetId="0">'[2]Flujo de Caja Consorcio'!#REF!</definedName>
    <definedName name="columna">'[2]Flujo de Caja Consorcio'!#REF!</definedName>
    <definedName name="COMIENZO" localSheetId="0">'[8]ESTACADO DEL EJE'!#REF!</definedName>
    <definedName name="COMIENZO">'[8]ESTACADO DEL EJE'!#REF!</definedName>
    <definedName name="compresorap">[7]analisis!$I$4</definedName>
    <definedName name="COSTO_DIRECTO" localSheetId="0">'[2]Flujo de Caja Consorcio'!#REF!</definedName>
    <definedName name="COSTO_DIRECTO">'[2]Flujo de Caja Consorcio'!#REF!</definedName>
    <definedName name="COSTO_INDIRECTO" localSheetId="0">'[2]Flujo de Caja Consorcio'!#REF!</definedName>
    <definedName name="COSTO_INDIRECTO">'[2]Flujo de Caja Consorcio'!#REF!</definedName>
    <definedName name="cplacap">[7]analisis!$I$14</definedName>
    <definedName name="CrDesOC7" hidden="1">{"'Hoja1 (13)'!$A$6:$F$53"}</definedName>
    <definedName name="cvp">[7]analisis!$I$13</definedName>
    <definedName name="d" localSheetId="0" hidden="1">'[9]Flujo de Caja Consorcio'!#REF!</definedName>
    <definedName name="d" hidden="1">'[9]Flujo de Caja Consorcio'!#REF!</definedName>
    <definedName name="D_APU">[10]DEFINICIONES!$B$16</definedName>
    <definedName name="DARIPAVA_SOFTWARE_INC" localSheetId="0">#REF!</definedName>
    <definedName name="DARIPAVA_SOFTWARE_INC">#REF!</definedName>
    <definedName name="dd" hidden="1">{"'Hoja1 (13)'!$A$6:$F$53"}</definedName>
    <definedName name="DDD" localSheetId="0" hidden="1">#REF!</definedName>
    <definedName name="DDD" hidden="1">#REF!</definedName>
    <definedName name="ddddd" localSheetId="0">'[8]ESTACADO DEL EJE'!#REF!</definedName>
    <definedName name="ddddd">'[8]ESTACADO DEL EJE'!#REF!</definedName>
    <definedName name="derretidorp">[7]analisis!$I$15</definedName>
    <definedName name="DEWDWD" localSheetId="0">'[2]Flujo de Caja Consorcio'!#REF!</definedName>
    <definedName name="DEWDWD">'[2]Flujo de Caja Consorcio'!#REF!</definedName>
    <definedName name="DILMAR" localSheetId="0">#REF!</definedName>
    <definedName name="DILMAR">#REF!</definedName>
    <definedName name="DOLAR" localSheetId="0">'[4]Flujo de Caja Consorcio'!#REF!</definedName>
    <definedName name="DOLAR">'[4]Flujo de Caja Consorcio'!#REF!</definedName>
    <definedName name="dscd" localSheetId="0">'[2]Flujo de Caja Consorcio'!#REF!</definedName>
    <definedName name="dscd">'[2]Flujo de Caja Consorcio'!#REF!</definedName>
    <definedName name="dsdf" localSheetId="0" hidden="1">'[4]Flujo de Caja Consorcio'!#REF!</definedName>
    <definedName name="dsdf" hidden="1">'[4]Flujo de Caja Consorcio'!#REF!</definedName>
    <definedName name="ERT" localSheetId="0">'[4]Flujo de Caja Consorcio'!#REF!</definedName>
    <definedName name="ERT">'[4]Flujo de Caja Consorcio'!#REF!</definedName>
    <definedName name="exc">[7]analisis!$H$19</definedName>
    <definedName name="excavacion" localSheetId="0" hidden="1">'[2]Flujo de Caja Consorcio'!#REF!</definedName>
    <definedName name="excavacion" hidden="1">'[2]Flujo de Caja Consorcio'!#REF!</definedName>
    <definedName name="Excel_BuiltIn_Print_Area_1" localSheetId="0">#REF!</definedName>
    <definedName name="Excel_BuiltIn_Print_Area_1">#REF!</definedName>
    <definedName name="Excel_BuiltIn_Print_Titles_1" localSheetId="0">#REF!</definedName>
    <definedName name="Excel_BuiltIn_Print_Titles_1">#REF!</definedName>
    <definedName name="Excel_BuiltIn_Print_Titles_7" localSheetId="0">[3]SUBBASE!#REF!</definedName>
    <definedName name="Excel_BuiltIn_Print_Titles_7">[3]SUBBASE!#REF!</definedName>
    <definedName name="excp">[7]analisis!$I$19</definedName>
    <definedName name="EXPOSICION" localSheetId="0">'[4]C.D. INSUMOS'!#REF!</definedName>
    <definedName name="EXPOSICION">'[4]C.D. INSUMOS'!#REF!</definedName>
    <definedName name="fce" localSheetId="0">#REF!</definedName>
    <definedName name="fce">#REF!</definedName>
    <definedName name="ferna" localSheetId="0">'[8]ESTACADO DEL EJE'!#REF!</definedName>
    <definedName name="ferna">'[8]ESTACADO DEL EJE'!#REF!</definedName>
    <definedName name="FF">'[4]C.D. INSUMOS'!$H$2</definedName>
    <definedName name="FG" localSheetId="0">#REF!</definedName>
    <definedName name="FG">#REF!</definedName>
    <definedName name="FGE" localSheetId="0" hidden="1">'[2]Flujo de Caja Consorcio'!#REF!</definedName>
    <definedName name="FGE" hidden="1">'[2]Flujo de Caja Consorcio'!#REF!</definedName>
    <definedName name="fierrop">[7]analisis!$M$15</definedName>
    <definedName name="FINAL" localSheetId="0">'[8]ESTACADO DEL EJE'!#REF!</definedName>
    <definedName name="FINAL">'[8]ESTACADO DEL EJE'!#REF!</definedName>
    <definedName name="finop">[7]analisis!$M$9</definedName>
    <definedName name="FREDDDY" localSheetId="0">'[2]Flujo de Caja Consorcio'!#REF!</definedName>
    <definedName name="FREDDDY">'[2]Flujo de Caja Consorcio'!#REF!</definedName>
    <definedName name="FREDDY" localSheetId="0">'[2]C.D. INSUMOS'!#REF!</definedName>
    <definedName name="FREDDY">'[2]C.D. INSUMOS'!#REF!</definedName>
    <definedName name="G_G">[11]DEFINICIONES!$B$3</definedName>
    <definedName name="ga">[12]OT!$D$108</definedName>
    <definedName name="Gar">#N/A</definedName>
    <definedName name="Garantia" localSheetId="0">#REF!</definedName>
    <definedName name="Garantia">#REF!</definedName>
    <definedName name="gavionp">[7]analisis!$M$18</definedName>
    <definedName name="Generación_de_análisis_de_precios_Unitarios." localSheetId="0">#REF!</definedName>
    <definedName name="Generación_de_análisis_de_precios_Unitarios.">#REF!</definedName>
    <definedName name="GFG" localSheetId="0">'[4]C.D. INSUMOS'!#REF!</definedName>
    <definedName name="GFG">'[4]C.D. INSUMOS'!#REF!</definedName>
    <definedName name="GG" localSheetId="0">'[4]Flujo de Caja Consorcio'!#REF!</definedName>
    <definedName name="GG">'[4]Flujo de Caja Consorcio'!#REF!</definedName>
    <definedName name="gggereteey" localSheetId="0">#REF!</definedName>
    <definedName name="gggereteey">#REF!</definedName>
    <definedName name="_xlnm.Recorder" localSheetId="0">#REF!</definedName>
    <definedName name="_xlnm.Recorder">#REF!</definedName>
    <definedName name="Gral">#N/A</definedName>
    <definedName name="gruesop">[7]analisis!$M$8</definedName>
    <definedName name="gshgdhgsgdu" localSheetId="0">#REF!</definedName>
    <definedName name="gshgdhgsgdu">#REF!</definedName>
    <definedName name="GVarios" localSheetId="0">#REF!</definedName>
    <definedName name="GVarios">#REF!</definedName>
    <definedName name="H1_APU">[11]DEFINICIONES!$B$14</definedName>
    <definedName name="HOJA5000" localSheetId="0">#REF!</definedName>
    <definedName name="HOJA5000">#REF!</definedName>
    <definedName name="HR">'[4]BASES DE DATOS'!$C$9:$C$198</definedName>
    <definedName name="HTML_CodePage" hidden="1">1252</definedName>
    <definedName name="HTML_Control" localSheetId="0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0">'[2]C.D. INSUMOS'!#REF!</definedName>
    <definedName name="IJ">'[2]C.D. INSUMOS'!#REF!</definedName>
    <definedName name="IMP">[11]DEFINICIONES!$B$5</definedName>
    <definedName name="impacto" localSheetId="0">#REF!</definedName>
    <definedName name="impacto">#REF!</definedName>
    <definedName name="Impuesto" localSheetId="0">#REF!</definedName>
    <definedName name="Impuesto">#REF!</definedName>
    <definedName name="INICIO" localSheetId="0">'[8]ESTACADO DEL EJE'!#REF!</definedName>
    <definedName name="INICIO">'[8]ESTACADO DEL EJE'!#REF!</definedName>
    <definedName name="INTERESES" localSheetId="0">'[4]C.D. INSUMOS'!#REF!</definedName>
    <definedName name="INTERESES">'[4]C.D. INSUMOS'!#REF!</definedName>
    <definedName name="IVA" localSheetId="0">'[4]Flujo de Caja Consorcio'!#REF!</definedName>
    <definedName name="IVA">'[4]Flujo de Caja Consorcio'!#REF!</definedName>
    <definedName name="J" localSheetId="0">#REF!</definedName>
    <definedName name="J">#REF!</definedName>
    <definedName name="JKHGKJG" localSheetId="0">#REF!</definedName>
    <definedName name="JKHGKJG">#REF!</definedName>
    <definedName name="JUAN" localSheetId="0">'[2]C.D. INSUMOS'!#REF!</definedName>
    <definedName name="JUAN">'[2]C.D. INSUMOS'!#REF!</definedName>
    <definedName name="kerp">[7]analisis!$M$3</definedName>
    <definedName name="L" localSheetId="0" hidden="1">'[4]Flujo de Caja Consorcio'!#REF!</definedName>
    <definedName name="L" hidden="1">'[4]Flujo de Caja Consorcio'!#REF!</definedName>
    <definedName name="Lg">"Grupo 141"</definedName>
    <definedName name="LL" localSheetId="0">'[4]C.D. INSUMOS'!#REF!</definedName>
    <definedName name="LL">'[4]C.D. INSUMOS'!#REF!</definedName>
    <definedName name="Lv" localSheetId="0">#REF!</definedName>
    <definedName name="Lv">#REF!</definedName>
    <definedName name="M" localSheetId="0">#REF!</definedName>
    <definedName name="M">#REF!</definedName>
    <definedName name="madp">[7]analisis!$M$10</definedName>
    <definedName name="material" localSheetId="0" hidden="1">'[2]Flujo de Caja Consorcio'!#REF!</definedName>
    <definedName name="material" hidden="1">'[2]Flujo de Caja Consorcio'!#REF!</definedName>
    <definedName name="mbvcgj" localSheetId="0" hidden="1">'[2]Flujo de Caja Consorcio'!#REF!</definedName>
    <definedName name="mbvcgj" hidden="1">'[2]Flujo de Caja Consorcio'!#REF!</definedName>
    <definedName name="MES" localSheetId="0">#REF!</definedName>
    <definedName name="MES">#REF!</definedName>
    <definedName name="mezclap">[7]analisis!$I$16</definedName>
    <definedName name="Misc">#N/A</definedName>
    <definedName name="Miscel" localSheetId="0">#REF!</definedName>
    <definedName name="Miscel">#REF!</definedName>
    <definedName name="MONEDA">'[13]PARAMETROS GENERALES'!$C$1</definedName>
    <definedName name="moneda1">[5]DEFINICION!$C$15</definedName>
    <definedName name="mtp">[7]analisis!$I$2</definedName>
    <definedName name="N0" localSheetId="0">'[2]C.D. INSUMOS'!#REF!</definedName>
    <definedName name="N0">'[2]C.D. INSUMOS'!#REF!</definedName>
    <definedName name="NN" localSheetId="0" hidden="1">'[2]Flujo de Caja Consorcio'!#REF!</definedName>
    <definedName name="NN" hidden="1">'[2]Flujo de Caja Consorcio'!#REF!</definedName>
    <definedName name="NOMBRE" localSheetId="0">#REF!</definedName>
    <definedName name="NOMBRE">#REF!</definedName>
    <definedName name="NUMERO" localSheetId="0">#REF!</definedName>
    <definedName name="NUMERO">#REF!</definedName>
    <definedName name="O" localSheetId="0" hidden="1">'[9]Flujo de Caja Consorcio'!#REF!</definedName>
    <definedName name="O" hidden="1">'[9]Flujo de Caja Consorcio'!#REF!</definedName>
    <definedName name="opap">[7]analisis!$P$3</definedName>
    <definedName name="ORDEN" localSheetId="0">#REF!</definedName>
    <definedName name="ORDEN">#REF!</definedName>
    <definedName name="p" localSheetId="0" hidden="1">'[2]Flujo de Caja Consorcio'!#REF!</definedName>
    <definedName name="p" hidden="1">'[2]Flujo de Caja Consorcio'!#REF!</definedName>
    <definedName name="Pas">#N/A</definedName>
    <definedName name="Pasaje" localSheetId="0">#REF!</definedName>
    <definedName name="Pasaje">#REF!</definedName>
    <definedName name="pf" localSheetId="0">'[4]C.D. INSUMOS'!#REF!</definedName>
    <definedName name="pf">'[4]C.D. INSUMOS'!#REF!</definedName>
    <definedName name="piedrap">[7]analisis!$M$13</definedName>
    <definedName name="planasfp">[7]analisis!$I$10</definedName>
    <definedName name="plazo" localSheetId="0">'[4]C.D. INSUMOS'!#REF!</definedName>
    <definedName name="plazo">'[4]C.D. INSUMOS'!#REF!</definedName>
    <definedName name="plp">[7]analisis!$I$11</definedName>
    <definedName name="PNac">#N/A</definedName>
    <definedName name="PRECIO" localSheetId="0">'[4]Flujo de Caja Consorcio'!#REF!</definedName>
    <definedName name="PRECIO">'[4]Flujo de Caja Consorcio'!#REF!</definedName>
    <definedName name="Print_Area_MI" localSheetId="0">#REF!</definedName>
    <definedName name="Print_Area_MI">#REF!</definedName>
    <definedName name="Prot" localSheetId="0">#REF!</definedName>
    <definedName name="Prot">#REF!</definedName>
    <definedName name="PRUEVA" localSheetId="0">'[2]Flujo de Caja Consorcio'!#REF!</definedName>
    <definedName name="PRUEVA">'[2]Flujo de Caja Consorcio'!#REF!</definedName>
    <definedName name="Q" localSheetId="0">#REF!</definedName>
    <definedName name="Q">#REF!</definedName>
    <definedName name="re">[12]OT!$D$106</definedName>
    <definedName name="red" localSheetId="0" hidden="1">'[2]Flujo de Caja Consorcio'!#REF!</definedName>
    <definedName name="red" hidden="1">'[2]Flujo de Caja Consorcio'!#REF!</definedName>
    <definedName name="REPRESENTANTE">[5]DEFINICION!$B$17</definedName>
    <definedName name="RES" localSheetId="0">'[2]C.D. INSUMOS'!#REF!</definedName>
    <definedName name="RES">'[2]C.D. INSUMOS'!#REF!</definedName>
    <definedName name="RET" localSheetId="0" hidden="1">'[4]Flujo de Caja Consorcio'!#REF!</definedName>
    <definedName name="RET" hidden="1">'[4]Flujo de Caja Consorcio'!#REF!</definedName>
    <definedName name="ripp">[7]analisis!$M$6</definedName>
    <definedName name="RL" localSheetId="0">'[2]C.D. INSUMOS'!#REF!</definedName>
    <definedName name="RL">'[2]C.D. INSUMOS'!#REF!</definedName>
    <definedName name="rompepavip">[7]analisis!$I$5</definedName>
    <definedName name="RTW" localSheetId="0" hidden="1">'[4]Flujo de Caja Consorcio'!#REF!</definedName>
    <definedName name="RTW" hidden="1">'[4]Flujo de Caja Consorcio'!#REF!</definedName>
    <definedName name="S" localSheetId="0" hidden="1">#REF!</definedName>
    <definedName name="S" hidden="1">#REF!</definedName>
    <definedName name="s1c" localSheetId="0">#REF!</definedName>
    <definedName name="s1c">#REF!</definedName>
    <definedName name="s2c" localSheetId="0">#REF!</definedName>
    <definedName name="s2c">#REF!</definedName>
    <definedName name="SADSAD" localSheetId="0">'[14]ESTACADO DEL EJE'!#REF!</definedName>
    <definedName name="SADSAD">'[14]ESTACADO DEL EJE'!#REF!</definedName>
    <definedName name="sbase">[7]analisis!$K$21</definedName>
    <definedName name="sbasep">[7]analisis!$M$21</definedName>
    <definedName name="SDVSD" localSheetId="0" hidden="1">'[2]Flujo de Caja Consorcio'!#REF!</definedName>
    <definedName name="SDVSD" hidden="1">'[2]Flujo de Caja Consorcio'!#REF!</definedName>
    <definedName name="SEC" localSheetId="0" hidden="1">'[2]Flujo de Caja Consorcio'!#REF!</definedName>
    <definedName name="SEC" hidden="1">'[2]Flujo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>[12]OT!$D$990</definedName>
    <definedName name="sss" localSheetId="0" hidden="1">'[2]Flujo de Caja Consorcio'!#REF!</definedName>
    <definedName name="sss" hidden="1">'[2]Flujo de Caja Consorcio'!#REF!</definedName>
    <definedName name="sssssssssssss" localSheetId="0" hidden="1">'[2]Flujo de Caja Consorcio'!#REF!</definedName>
    <definedName name="sssssssssssss" hidden="1">'[2]Flujo de Caja Consorcio'!#REF!</definedName>
    <definedName name="Su" localSheetId="0">#REF!</definedName>
    <definedName name="Su">#REF!</definedName>
    <definedName name="Sueldo" localSheetId="0">#REF!</definedName>
    <definedName name="Sueldo">#REF!</definedName>
    <definedName name="SueldoApoyo" localSheetId="0">#REF!</definedName>
    <definedName name="SueldoApoyo">#REF!</definedName>
    <definedName name="SueldoInt" localSheetId="0">#REF!</definedName>
    <definedName name="SueldoInt">#REF!</definedName>
    <definedName name="SueldoPE" localSheetId="0">[15]PERSONAL!#REF!</definedName>
    <definedName name="SueldoPE">[15]PERSONAL!#REF!</definedName>
    <definedName name="Sueldos" localSheetId="0">#REF!</definedName>
    <definedName name="Sueldos">#REF!</definedName>
    <definedName name="T_C">[11]DEFINICIONES!$B$6</definedName>
    <definedName name="TAC" localSheetId="0">'[4]Flujo de Caja Consorcio'!#REF!</definedName>
    <definedName name="TAC">'[4]Flujo de Caja Consorcio'!#REF!</definedName>
    <definedName name="tasa_cero" localSheetId="0">'[4]Flujo de Caja Consorcio'!#REF!</definedName>
    <definedName name="tasa_cero">'[4]Flujo de Caja Consorcio'!#REF!</definedName>
    <definedName name="tc">'[16]planilla geral'!$A$1</definedName>
    <definedName name="terasfp">[7]analisis!$I$9</definedName>
    <definedName name="TERR3" localSheetId="0" hidden="1">'[2]Flujo de Caja Consorcio'!#REF!</definedName>
    <definedName name="TERR3" hidden="1">'[2]Flujo de Caja Consorcio'!#REF!</definedName>
    <definedName name="Terra">"Imagen 23"</definedName>
    <definedName name="tipo_moneda">[5]DEFINICION!$B$16</definedName>
    <definedName name="_xlnm.Print_Titles" localSheetId="0">'Planilla de Avance'!$2:$8</definedName>
    <definedName name="TOTAL">'[4]Flujo de Caja Consorcio'!$I$3</definedName>
    <definedName name="TPA" localSheetId="0">'[4]Flujo de Caja Consorcio'!#REF!</definedName>
    <definedName name="TPA">'[4]Flujo de Caja Consorcio'!#REF!</definedName>
    <definedName name="Tramsp" localSheetId="0">#REF!</definedName>
    <definedName name="Tramsp">#REF!</definedName>
    <definedName name="Tran">#N/A</definedName>
    <definedName name="Transporte" localSheetId="0">#REF!</definedName>
    <definedName name="Transporte">#REF!</definedName>
    <definedName name="tratamientop">[7]analisis!$M$11</definedName>
    <definedName name="trp">[7]analisis!$I$3</definedName>
    <definedName name="UT">[10]DEFINICIONES!$B$4</definedName>
    <definedName name="val" localSheetId="0">'[4]C.D. INSUMOS'!#REF!</definedName>
    <definedName name="val">'[4]C.D. INSUMOS'!#REF!</definedName>
    <definedName name="Via">#N/A</definedName>
    <definedName name="Viatico" localSheetId="0">#REF!</definedName>
    <definedName name="Viatico">#REF!</definedName>
    <definedName name="vibp">[7]analisis!$I$6</definedName>
    <definedName name="vibrahormigonp">[7]analisis!$I$17</definedName>
    <definedName name="W" localSheetId="0">[17]cantidades_enero_2006!#REF!</definedName>
    <definedName name="W">[17]cantidades_enero_2006!#REF!</definedName>
    <definedName name="WERT" localSheetId="0">'[4]C.D. INSUMOS'!#REF!</definedName>
    <definedName name="WERT">'[4]C.D. INSUMOS'!#REF!</definedName>
    <definedName name="wsq" localSheetId="0" hidden="1">'[2]Flujo de Caja Consorcio'!#REF!</definedName>
    <definedName name="wsq" hidden="1">'[2]Flujo de Caja Consorcio'!#REF!</definedName>
    <definedName name="xxx" localSheetId="0">#REF!</definedName>
    <definedName name="xxx">#REF!</definedName>
    <definedName name="YH" localSheetId="0">'[2]C.D. INSUMOS'!#REF!</definedName>
    <definedName name="YH">'[2]C.D. INSUMOS'!#REF!</definedName>
    <definedName name="yy" localSheetId="0">#REF!</definedName>
    <definedName name="yy">#REF!</definedName>
    <definedName name="yyy" localSheetId="0">#REF!</definedName>
    <definedName name="yyy">#REF!</definedName>
    <definedName name="yyyy" localSheetId="0">#REF!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5" i="1" l="1"/>
  <c r="K125" i="1"/>
  <c r="T124" i="1"/>
  <c r="K124" i="1"/>
  <c r="T123" i="1"/>
  <c r="K123" i="1"/>
  <c r="G123" i="1"/>
  <c r="R105" i="1"/>
  <c r="T105" i="1" s="1"/>
  <c r="P105" i="1"/>
  <c r="Q105" i="1" s="1"/>
  <c r="S105" i="1" s="1"/>
  <c r="U105" i="1" s="1"/>
  <c r="O105" i="1"/>
  <c r="N105" i="1"/>
  <c r="M105" i="1"/>
  <c r="L105" i="1"/>
  <c r="J105" i="1"/>
  <c r="D105" i="1"/>
  <c r="B105" i="1"/>
  <c r="R104" i="1"/>
  <c r="Q104" i="1"/>
  <c r="V104" i="1" s="1"/>
  <c r="P104" i="1"/>
  <c r="O104" i="1"/>
  <c r="N104" i="1"/>
  <c r="M104" i="1"/>
  <c r="L104" i="1"/>
  <c r="J104" i="1"/>
  <c r="B104" i="1"/>
  <c r="Y103" i="1"/>
  <c r="P103" i="1"/>
  <c r="B103" i="1" s="1"/>
  <c r="O103" i="1"/>
  <c r="N103" i="1"/>
  <c r="R103" i="1" s="1"/>
  <c r="T103" i="1" s="1"/>
  <c r="M103" i="1"/>
  <c r="J103" i="1"/>
  <c r="R102" i="1"/>
  <c r="Q102" i="1"/>
  <c r="P102" i="1"/>
  <c r="O102" i="1"/>
  <c r="N102" i="1"/>
  <c r="M102" i="1"/>
  <c r="J102" i="1"/>
  <c r="B102" i="1"/>
  <c r="P101" i="1"/>
  <c r="B101" i="1" s="1"/>
  <c r="O101" i="1"/>
  <c r="N101" i="1"/>
  <c r="R101" i="1" s="1"/>
  <c r="T101" i="1" s="1"/>
  <c r="M101" i="1"/>
  <c r="L101" i="1"/>
  <c r="J101" i="1"/>
  <c r="T100" i="1"/>
  <c r="R100" i="1"/>
  <c r="Y100" i="1" s="1"/>
  <c r="Q100" i="1"/>
  <c r="S100" i="1" s="1"/>
  <c r="P100" i="1"/>
  <c r="O100" i="1"/>
  <c r="N100" i="1"/>
  <c r="M100" i="1"/>
  <c r="L100" i="1"/>
  <c r="J100" i="1"/>
  <c r="D100" i="1"/>
  <c r="D101" i="1" s="1"/>
  <c r="D102" i="1" s="1"/>
  <c r="D103" i="1" s="1"/>
  <c r="D104" i="1" s="1"/>
  <c r="B100" i="1"/>
  <c r="O99" i="1"/>
  <c r="J99" i="1"/>
  <c r="B99" i="1"/>
  <c r="A99" i="1" s="1"/>
  <c r="P98" i="1"/>
  <c r="Q98" i="1" s="1"/>
  <c r="O98" i="1"/>
  <c r="N98" i="1"/>
  <c r="M98" i="1"/>
  <c r="M97" i="1" s="1"/>
  <c r="L98" i="1"/>
  <c r="J98" i="1"/>
  <c r="D98" i="1"/>
  <c r="O97" i="1"/>
  <c r="J97" i="1"/>
  <c r="B97" i="1"/>
  <c r="C97" i="1" s="1"/>
  <c r="Z96" i="1"/>
  <c r="Q96" i="1"/>
  <c r="V96" i="1" s="1"/>
  <c r="P96" i="1"/>
  <c r="B96" i="1" s="1"/>
  <c r="O96" i="1"/>
  <c r="S96" i="1" s="1"/>
  <c r="N96" i="1"/>
  <c r="R96" i="1" s="1"/>
  <c r="T96" i="1" s="1"/>
  <c r="AB96" i="1" s="1"/>
  <c r="M96" i="1"/>
  <c r="U96" i="1" s="1"/>
  <c r="L96" i="1"/>
  <c r="J96" i="1"/>
  <c r="P95" i="1"/>
  <c r="Q95" i="1" s="1"/>
  <c r="S95" i="1" s="1"/>
  <c r="O95" i="1"/>
  <c r="N95" i="1"/>
  <c r="R95" i="1" s="1"/>
  <c r="M95" i="1"/>
  <c r="U95" i="1" s="1"/>
  <c r="L95" i="1"/>
  <c r="J95" i="1"/>
  <c r="B95" i="1"/>
  <c r="S94" i="1"/>
  <c r="Q94" i="1"/>
  <c r="V94" i="1" s="1"/>
  <c r="P94" i="1"/>
  <c r="O94" i="1"/>
  <c r="N94" i="1"/>
  <c r="R94" i="1" s="1"/>
  <c r="Y94" i="1" s="1"/>
  <c r="M94" i="1"/>
  <c r="L94" i="1"/>
  <c r="J94" i="1"/>
  <c r="B94" i="1"/>
  <c r="P93" i="1"/>
  <c r="B93" i="1" s="1"/>
  <c r="O93" i="1"/>
  <c r="N93" i="1"/>
  <c r="M93" i="1"/>
  <c r="L93" i="1"/>
  <c r="J93" i="1"/>
  <c r="Y92" i="1"/>
  <c r="Q92" i="1"/>
  <c r="V92" i="1" s="1"/>
  <c r="P92" i="1"/>
  <c r="B92" i="1" s="1"/>
  <c r="O92" i="1"/>
  <c r="S92" i="1" s="1"/>
  <c r="W92" i="1" s="1"/>
  <c r="X92" i="1" s="1"/>
  <c r="N92" i="1"/>
  <c r="R92" i="1" s="1"/>
  <c r="T92" i="1" s="1"/>
  <c r="AB92" i="1" s="1"/>
  <c r="M92" i="1"/>
  <c r="L92" i="1"/>
  <c r="J92" i="1"/>
  <c r="P91" i="1"/>
  <c r="Q91" i="1" s="1"/>
  <c r="S91" i="1" s="1"/>
  <c r="W91" i="1" s="1"/>
  <c r="X91" i="1" s="1"/>
  <c r="O91" i="1"/>
  <c r="N91" i="1"/>
  <c r="R91" i="1" s="1"/>
  <c r="M91" i="1"/>
  <c r="L91" i="1"/>
  <c r="J91" i="1"/>
  <c r="B91" i="1"/>
  <c r="T90" i="1"/>
  <c r="AB90" i="1" s="1"/>
  <c r="S90" i="1"/>
  <c r="Q90" i="1"/>
  <c r="V90" i="1" s="1"/>
  <c r="P90" i="1"/>
  <c r="O90" i="1"/>
  <c r="N90" i="1"/>
  <c r="R90" i="1" s="1"/>
  <c r="Y90" i="1" s="1"/>
  <c r="M90" i="1"/>
  <c r="L90" i="1"/>
  <c r="J90" i="1"/>
  <c r="B90" i="1"/>
  <c r="P89" i="1"/>
  <c r="B89" i="1" s="1"/>
  <c r="O89" i="1"/>
  <c r="N89" i="1"/>
  <c r="M89" i="1"/>
  <c r="L89" i="1"/>
  <c r="J89" i="1"/>
  <c r="Y88" i="1"/>
  <c r="Q88" i="1"/>
  <c r="P88" i="1"/>
  <c r="B88" i="1" s="1"/>
  <c r="O88" i="1"/>
  <c r="S88" i="1" s="1"/>
  <c r="N88" i="1"/>
  <c r="R88" i="1" s="1"/>
  <c r="T88" i="1" s="1"/>
  <c r="AB88" i="1" s="1"/>
  <c r="M88" i="1"/>
  <c r="U88" i="1" s="1"/>
  <c r="Z88" i="1" s="1"/>
  <c r="L88" i="1"/>
  <c r="J88" i="1"/>
  <c r="W87" i="1"/>
  <c r="X87" i="1" s="1"/>
  <c r="V87" i="1"/>
  <c r="P87" i="1"/>
  <c r="Q87" i="1" s="1"/>
  <c r="S87" i="1" s="1"/>
  <c r="O87" i="1"/>
  <c r="N87" i="1"/>
  <c r="R87" i="1" s="1"/>
  <c r="M87" i="1"/>
  <c r="L87" i="1"/>
  <c r="J87" i="1"/>
  <c r="B87" i="1"/>
  <c r="R86" i="1"/>
  <c r="P86" i="1"/>
  <c r="Q86" i="1" s="1"/>
  <c r="V86" i="1" s="1"/>
  <c r="O86" i="1"/>
  <c r="N86" i="1"/>
  <c r="M86" i="1"/>
  <c r="L86" i="1"/>
  <c r="J86" i="1"/>
  <c r="B86" i="1"/>
  <c r="P85" i="1"/>
  <c r="B85" i="1" s="1"/>
  <c r="O85" i="1"/>
  <c r="N85" i="1"/>
  <c r="R85" i="1" s="1"/>
  <c r="M85" i="1"/>
  <c r="L85" i="1"/>
  <c r="J85" i="1"/>
  <c r="W84" i="1"/>
  <c r="X84" i="1" s="1"/>
  <c r="Q84" i="1"/>
  <c r="V84" i="1" s="1"/>
  <c r="P84" i="1"/>
  <c r="O84" i="1"/>
  <c r="S84" i="1" s="1"/>
  <c r="N84" i="1"/>
  <c r="R84" i="1" s="1"/>
  <c r="M84" i="1"/>
  <c r="U84" i="1" s="1"/>
  <c r="L84" i="1"/>
  <c r="J84" i="1"/>
  <c r="B84" i="1"/>
  <c r="V83" i="1"/>
  <c r="T83" i="1"/>
  <c r="AB83" i="1" s="1"/>
  <c r="R83" i="1"/>
  <c r="Y83" i="1" s="1"/>
  <c r="Q83" i="1"/>
  <c r="P83" i="1"/>
  <c r="O83" i="1"/>
  <c r="S83" i="1" s="1"/>
  <c r="N83" i="1"/>
  <c r="M83" i="1"/>
  <c r="L83" i="1"/>
  <c r="J83" i="1"/>
  <c r="B83" i="1"/>
  <c r="R82" i="1"/>
  <c r="Q82" i="1"/>
  <c r="P82" i="1"/>
  <c r="O82" i="1"/>
  <c r="N82" i="1"/>
  <c r="M82" i="1"/>
  <c r="L82" i="1"/>
  <c r="J82" i="1"/>
  <c r="J80" i="1" s="1"/>
  <c r="B82" i="1"/>
  <c r="P81" i="1"/>
  <c r="B81" i="1" s="1"/>
  <c r="O81" i="1"/>
  <c r="N81" i="1"/>
  <c r="R81" i="1" s="1"/>
  <c r="M81" i="1"/>
  <c r="L81" i="1"/>
  <c r="J81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B80" i="1"/>
  <c r="C80" i="1" s="1"/>
  <c r="P79" i="1"/>
  <c r="B79" i="1" s="1"/>
  <c r="O79" i="1"/>
  <c r="N79" i="1"/>
  <c r="R79" i="1" s="1"/>
  <c r="M79" i="1"/>
  <c r="J79" i="1"/>
  <c r="R78" i="1"/>
  <c r="Q78" i="1"/>
  <c r="P78" i="1"/>
  <c r="O78" i="1"/>
  <c r="N78" i="1"/>
  <c r="M78" i="1"/>
  <c r="L78" i="1"/>
  <c r="J78" i="1"/>
  <c r="B78" i="1"/>
  <c r="Y77" i="1"/>
  <c r="Q77" i="1"/>
  <c r="V77" i="1" s="1"/>
  <c r="P77" i="1"/>
  <c r="B77" i="1" s="1"/>
  <c r="O77" i="1"/>
  <c r="S77" i="1" s="1"/>
  <c r="W77" i="1" s="1"/>
  <c r="X77" i="1" s="1"/>
  <c r="N77" i="1"/>
  <c r="R77" i="1" s="1"/>
  <c r="T77" i="1" s="1"/>
  <c r="M77" i="1"/>
  <c r="L77" i="1"/>
  <c r="J77" i="1"/>
  <c r="Y76" i="1"/>
  <c r="V76" i="1"/>
  <c r="U76" i="1"/>
  <c r="R76" i="1"/>
  <c r="T76" i="1" s="1"/>
  <c r="Q76" i="1"/>
  <c r="P76" i="1"/>
  <c r="B76" i="1" s="1"/>
  <c r="O76" i="1"/>
  <c r="S76" i="1" s="1"/>
  <c r="N76" i="1"/>
  <c r="M76" i="1"/>
  <c r="L76" i="1"/>
  <c r="J76" i="1"/>
  <c r="R75" i="1"/>
  <c r="Q75" i="1"/>
  <c r="P75" i="1"/>
  <c r="O75" i="1"/>
  <c r="N75" i="1"/>
  <c r="M75" i="1"/>
  <c r="L75" i="1"/>
  <c r="J75" i="1"/>
  <c r="B75" i="1"/>
  <c r="Y74" i="1"/>
  <c r="Q74" i="1"/>
  <c r="P74" i="1"/>
  <c r="B74" i="1" s="1"/>
  <c r="O74" i="1"/>
  <c r="S74" i="1" s="1"/>
  <c r="Z74" i="1" s="1"/>
  <c r="N74" i="1"/>
  <c r="R74" i="1" s="1"/>
  <c r="T74" i="1" s="1"/>
  <c r="M74" i="1"/>
  <c r="U74" i="1" s="1"/>
  <c r="L74" i="1"/>
  <c r="J74" i="1"/>
  <c r="Y73" i="1"/>
  <c r="V73" i="1"/>
  <c r="R73" i="1"/>
  <c r="T73" i="1" s="1"/>
  <c r="Q73" i="1"/>
  <c r="P73" i="1"/>
  <c r="B73" i="1" s="1"/>
  <c r="O73" i="1"/>
  <c r="S73" i="1" s="1"/>
  <c r="U73" i="1" s="1"/>
  <c r="N73" i="1"/>
  <c r="M73" i="1"/>
  <c r="L73" i="1"/>
  <c r="J73" i="1"/>
  <c r="R72" i="1"/>
  <c r="Q72" i="1"/>
  <c r="P72" i="1"/>
  <c r="O72" i="1"/>
  <c r="N72" i="1"/>
  <c r="M72" i="1"/>
  <c r="L72" i="1"/>
  <c r="J72" i="1"/>
  <c r="B72" i="1"/>
  <c r="P71" i="1"/>
  <c r="B71" i="1" s="1"/>
  <c r="O71" i="1"/>
  <c r="N71" i="1"/>
  <c r="R71" i="1" s="1"/>
  <c r="M71" i="1"/>
  <c r="L71" i="1"/>
  <c r="J71" i="1"/>
  <c r="W70" i="1"/>
  <c r="X70" i="1" s="1"/>
  <c r="Q70" i="1"/>
  <c r="V70" i="1" s="1"/>
  <c r="P70" i="1"/>
  <c r="O70" i="1"/>
  <c r="S70" i="1" s="1"/>
  <c r="N70" i="1"/>
  <c r="R70" i="1" s="1"/>
  <c r="M70" i="1"/>
  <c r="U70" i="1" s="1"/>
  <c r="L70" i="1"/>
  <c r="J70" i="1"/>
  <c r="B70" i="1"/>
  <c r="U69" i="1"/>
  <c r="T69" i="1"/>
  <c r="AB69" i="1" s="1"/>
  <c r="P69" i="1"/>
  <c r="Q69" i="1" s="1"/>
  <c r="V69" i="1" s="1"/>
  <c r="O69" i="1"/>
  <c r="S69" i="1" s="1"/>
  <c r="N69" i="1"/>
  <c r="R69" i="1" s="1"/>
  <c r="Y69" i="1" s="1"/>
  <c r="M69" i="1"/>
  <c r="L69" i="1"/>
  <c r="J69" i="1"/>
  <c r="B69" i="1"/>
  <c r="R68" i="1"/>
  <c r="Q68" i="1"/>
  <c r="P68" i="1"/>
  <c r="O68" i="1"/>
  <c r="N68" i="1"/>
  <c r="M68" i="1"/>
  <c r="L68" i="1"/>
  <c r="J68" i="1"/>
  <c r="B68" i="1"/>
  <c r="Q67" i="1"/>
  <c r="V67" i="1" s="1"/>
  <c r="P67" i="1"/>
  <c r="B67" i="1" s="1"/>
  <c r="O67" i="1"/>
  <c r="S67" i="1" s="1"/>
  <c r="N67" i="1"/>
  <c r="R67" i="1" s="1"/>
  <c r="M67" i="1"/>
  <c r="L67" i="1"/>
  <c r="J67" i="1"/>
  <c r="Q66" i="1"/>
  <c r="V66" i="1" s="1"/>
  <c r="P66" i="1"/>
  <c r="O66" i="1"/>
  <c r="S66" i="1" s="1"/>
  <c r="N66" i="1"/>
  <c r="R66" i="1" s="1"/>
  <c r="M66" i="1"/>
  <c r="L66" i="1"/>
  <c r="J66" i="1"/>
  <c r="B66" i="1"/>
  <c r="T65" i="1"/>
  <c r="AB65" i="1" s="1"/>
  <c r="P65" i="1"/>
  <c r="Q65" i="1" s="1"/>
  <c r="V65" i="1" s="1"/>
  <c r="O65" i="1"/>
  <c r="S65" i="1" s="1"/>
  <c r="N65" i="1"/>
  <c r="R65" i="1" s="1"/>
  <c r="Y65" i="1" s="1"/>
  <c r="M65" i="1"/>
  <c r="L65" i="1"/>
  <c r="J65" i="1"/>
  <c r="B65" i="1"/>
  <c r="R64" i="1"/>
  <c r="Q64" i="1"/>
  <c r="P64" i="1"/>
  <c r="O64" i="1"/>
  <c r="N64" i="1"/>
  <c r="M64" i="1"/>
  <c r="L64" i="1"/>
  <c r="J64" i="1"/>
  <c r="B64" i="1"/>
  <c r="P63" i="1"/>
  <c r="B63" i="1" s="1"/>
  <c r="O63" i="1"/>
  <c r="N63" i="1"/>
  <c r="R63" i="1" s="1"/>
  <c r="M63" i="1"/>
  <c r="L63" i="1"/>
  <c r="J63" i="1"/>
  <c r="X62" i="1"/>
  <c r="W62" i="1"/>
  <c r="Q62" i="1"/>
  <c r="V62" i="1" s="1"/>
  <c r="P62" i="1"/>
  <c r="O62" i="1"/>
  <c r="S62" i="1" s="1"/>
  <c r="N62" i="1"/>
  <c r="R62" i="1" s="1"/>
  <c r="M62" i="1"/>
  <c r="U62" i="1" s="1"/>
  <c r="L62" i="1"/>
  <c r="J62" i="1"/>
  <c r="B62" i="1"/>
  <c r="P61" i="1"/>
  <c r="Q61" i="1" s="1"/>
  <c r="V61" i="1" s="1"/>
  <c r="O61" i="1"/>
  <c r="N61" i="1"/>
  <c r="R61" i="1" s="1"/>
  <c r="Y61" i="1" s="1"/>
  <c r="M61" i="1"/>
  <c r="J61" i="1"/>
  <c r="B61" i="1"/>
  <c r="Q60" i="1"/>
  <c r="P60" i="1"/>
  <c r="O60" i="1"/>
  <c r="N60" i="1"/>
  <c r="M60" i="1"/>
  <c r="L60" i="1"/>
  <c r="J60" i="1"/>
  <c r="Q59" i="1"/>
  <c r="P59" i="1"/>
  <c r="B59" i="1" s="1"/>
  <c r="O59" i="1"/>
  <c r="S59" i="1" s="1"/>
  <c r="W59" i="1" s="1"/>
  <c r="X59" i="1" s="1"/>
  <c r="N59" i="1"/>
  <c r="R59" i="1" s="1"/>
  <c r="T59" i="1" s="1"/>
  <c r="AB59" i="1" s="1"/>
  <c r="M59" i="1"/>
  <c r="J59" i="1"/>
  <c r="Y58" i="1"/>
  <c r="V58" i="1"/>
  <c r="U58" i="1"/>
  <c r="R58" i="1"/>
  <c r="T58" i="1" s="1"/>
  <c r="AB58" i="1" s="1"/>
  <c r="Q58" i="1"/>
  <c r="P58" i="1"/>
  <c r="O58" i="1"/>
  <c r="S58" i="1" s="1"/>
  <c r="N58" i="1"/>
  <c r="M58" i="1"/>
  <c r="J58" i="1"/>
  <c r="B58" i="1"/>
  <c r="R57" i="1"/>
  <c r="Q57" i="1"/>
  <c r="P57" i="1"/>
  <c r="O57" i="1"/>
  <c r="N57" i="1"/>
  <c r="M57" i="1"/>
  <c r="L57" i="1"/>
  <c r="J57" i="1"/>
  <c r="B57" i="1"/>
  <c r="P56" i="1"/>
  <c r="B56" i="1" s="1"/>
  <c r="O56" i="1"/>
  <c r="N56" i="1"/>
  <c r="R56" i="1" s="1"/>
  <c r="M56" i="1"/>
  <c r="L56" i="1"/>
  <c r="J56" i="1"/>
  <c r="Q55" i="1"/>
  <c r="V55" i="1" s="1"/>
  <c r="P55" i="1"/>
  <c r="O55" i="1"/>
  <c r="S55" i="1" s="1"/>
  <c r="W55" i="1" s="1"/>
  <c r="X55" i="1" s="1"/>
  <c r="N55" i="1"/>
  <c r="R55" i="1" s="1"/>
  <c r="M55" i="1"/>
  <c r="L55" i="1"/>
  <c r="J55" i="1"/>
  <c r="B55" i="1"/>
  <c r="P54" i="1"/>
  <c r="Q54" i="1" s="1"/>
  <c r="V54" i="1" s="1"/>
  <c r="O54" i="1"/>
  <c r="N54" i="1"/>
  <c r="R54" i="1" s="1"/>
  <c r="Y54" i="1" s="1"/>
  <c r="M54" i="1"/>
  <c r="L54" i="1"/>
  <c r="J54" i="1"/>
  <c r="B54" i="1"/>
  <c r="R53" i="1"/>
  <c r="Y53" i="1" s="1"/>
  <c r="Q53" i="1"/>
  <c r="V53" i="1" s="1"/>
  <c r="P53" i="1"/>
  <c r="B53" i="1" s="1"/>
  <c r="O53" i="1"/>
  <c r="N53" i="1"/>
  <c r="M53" i="1"/>
  <c r="L53" i="1"/>
  <c r="J53" i="1"/>
  <c r="Q52" i="1"/>
  <c r="V52" i="1" s="1"/>
  <c r="P52" i="1"/>
  <c r="B52" i="1" s="1"/>
  <c r="O52" i="1"/>
  <c r="N52" i="1"/>
  <c r="R52" i="1" s="1"/>
  <c r="T52" i="1" s="1"/>
  <c r="AB52" i="1" s="1"/>
  <c r="M52" i="1"/>
  <c r="L52" i="1"/>
  <c r="J52" i="1"/>
  <c r="Y51" i="1"/>
  <c r="P51" i="1"/>
  <c r="B51" i="1" s="1"/>
  <c r="O51" i="1"/>
  <c r="N51" i="1"/>
  <c r="R51" i="1" s="1"/>
  <c r="T51" i="1" s="1"/>
  <c r="AB51" i="1" s="1"/>
  <c r="M51" i="1"/>
  <c r="L51" i="1"/>
  <c r="J51" i="1"/>
  <c r="Y50" i="1"/>
  <c r="T50" i="1"/>
  <c r="AB50" i="1" s="1"/>
  <c r="S50" i="1"/>
  <c r="Q50" i="1"/>
  <c r="P50" i="1"/>
  <c r="O50" i="1"/>
  <c r="N50" i="1"/>
  <c r="R50" i="1" s="1"/>
  <c r="M50" i="1"/>
  <c r="V50" i="1" s="1"/>
  <c r="L50" i="1"/>
  <c r="J50" i="1"/>
  <c r="B50" i="1"/>
  <c r="Q49" i="1"/>
  <c r="V49" i="1" s="1"/>
  <c r="P49" i="1"/>
  <c r="B49" i="1" s="1"/>
  <c r="O49" i="1"/>
  <c r="N49" i="1"/>
  <c r="R49" i="1" s="1"/>
  <c r="M49" i="1"/>
  <c r="L49" i="1"/>
  <c r="J49" i="1"/>
  <c r="Y48" i="1"/>
  <c r="Q48" i="1"/>
  <c r="P48" i="1"/>
  <c r="B48" i="1" s="1"/>
  <c r="O48" i="1"/>
  <c r="S48" i="1" s="1"/>
  <c r="N48" i="1"/>
  <c r="R48" i="1" s="1"/>
  <c r="T48" i="1" s="1"/>
  <c r="AB48" i="1" s="1"/>
  <c r="M48" i="1"/>
  <c r="L48" i="1"/>
  <c r="J48" i="1"/>
  <c r="P47" i="1"/>
  <c r="O47" i="1"/>
  <c r="N47" i="1"/>
  <c r="R47" i="1" s="1"/>
  <c r="M47" i="1"/>
  <c r="J47" i="1"/>
  <c r="P46" i="1"/>
  <c r="Q46" i="1" s="1"/>
  <c r="S46" i="1" s="1"/>
  <c r="O46" i="1"/>
  <c r="N46" i="1"/>
  <c r="R46" i="1" s="1"/>
  <c r="M46" i="1"/>
  <c r="L46" i="1"/>
  <c r="J46" i="1"/>
  <c r="Y45" i="1"/>
  <c r="R45" i="1"/>
  <c r="T45" i="1" s="1"/>
  <c r="AB45" i="1" s="1"/>
  <c r="Q45" i="1"/>
  <c r="V45" i="1" s="1"/>
  <c r="P45" i="1"/>
  <c r="B45" i="1" s="1"/>
  <c r="O45" i="1"/>
  <c r="N45" i="1"/>
  <c r="J45" i="1"/>
  <c r="P44" i="1"/>
  <c r="O44" i="1"/>
  <c r="N44" i="1"/>
  <c r="R44" i="1" s="1"/>
  <c r="M44" i="1"/>
  <c r="J44" i="1"/>
  <c r="V43" i="1"/>
  <c r="R43" i="1"/>
  <c r="Y43" i="1" s="1"/>
  <c r="P43" i="1"/>
  <c r="Q43" i="1" s="1"/>
  <c r="O43" i="1"/>
  <c r="S43" i="1" s="1"/>
  <c r="N43" i="1"/>
  <c r="M43" i="1"/>
  <c r="L43" i="1"/>
  <c r="J43" i="1"/>
  <c r="B43" i="1"/>
  <c r="P42" i="1"/>
  <c r="B42" i="1" s="1"/>
  <c r="O42" i="1"/>
  <c r="N42" i="1"/>
  <c r="M42" i="1"/>
  <c r="L42" i="1"/>
  <c r="J42" i="1"/>
  <c r="V41" i="1"/>
  <c r="S41" i="1"/>
  <c r="Z41" i="1" s="1"/>
  <c r="P41" i="1"/>
  <c r="Q41" i="1" s="1"/>
  <c r="O41" i="1"/>
  <c r="N41" i="1"/>
  <c r="R41" i="1" s="1"/>
  <c r="M41" i="1"/>
  <c r="U41" i="1" s="1"/>
  <c r="L41" i="1"/>
  <c r="J41" i="1"/>
  <c r="P40" i="1"/>
  <c r="B40" i="1" s="1"/>
  <c r="C40" i="1" s="1"/>
  <c r="O40" i="1"/>
  <c r="N40" i="1"/>
  <c r="M40" i="1"/>
  <c r="M38" i="1" s="1"/>
  <c r="L40" i="1"/>
  <c r="J40" i="1"/>
  <c r="J38" i="1" s="1"/>
  <c r="AB39" i="1"/>
  <c r="P39" i="1"/>
  <c r="Q39" i="1" s="1"/>
  <c r="V39" i="1" s="1"/>
  <c r="O39" i="1"/>
  <c r="N39" i="1"/>
  <c r="R39" i="1" s="1"/>
  <c r="M39" i="1"/>
  <c r="L39" i="1"/>
  <c r="J39" i="1"/>
  <c r="D39" i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B39" i="1"/>
  <c r="C39" i="1" s="1"/>
  <c r="A39" i="1" s="1"/>
  <c r="AB38" i="1"/>
  <c r="C38" i="1"/>
  <c r="B38" i="1"/>
  <c r="A38" i="1"/>
  <c r="P37" i="1"/>
  <c r="B37" i="1" s="1"/>
  <c r="O37" i="1"/>
  <c r="N37" i="1"/>
  <c r="R37" i="1" s="1"/>
  <c r="M37" i="1"/>
  <c r="L37" i="1"/>
  <c r="J37" i="1"/>
  <c r="P36" i="1"/>
  <c r="B36" i="1" s="1"/>
  <c r="O36" i="1"/>
  <c r="N36" i="1"/>
  <c r="M36" i="1"/>
  <c r="L36" i="1"/>
  <c r="J36" i="1"/>
  <c r="Y35" i="1"/>
  <c r="R35" i="1"/>
  <c r="T35" i="1" s="1"/>
  <c r="AB35" i="1" s="1"/>
  <c r="P35" i="1"/>
  <c r="B35" i="1" s="1"/>
  <c r="O35" i="1"/>
  <c r="N35" i="1"/>
  <c r="M35" i="1"/>
  <c r="L35" i="1"/>
  <c r="J35" i="1"/>
  <c r="R34" i="1"/>
  <c r="Y34" i="1" s="1"/>
  <c r="P34" i="1"/>
  <c r="Q34" i="1" s="1"/>
  <c r="V34" i="1" s="1"/>
  <c r="O34" i="1"/>
  <c r="S34" i="1" s="1"/>
  <c r="N34" i="1"/>
  <c r="M34" i="1"/>
  <c r="L34" i="1"/>
  <c r="J34" i="1"/>
  <c r="P33" i="1"/>
  <c r="Q33" i="1" s="1"/>
  <c r="V33" i="1" s="1"/>
  <c r="O33" i="1"/>
  <c r="S33" i="1" s="1"/>
  <c r="N33" i="1"/>
  <c r="R33" i="1" s="1"/>
  <c r="M33" i="1"/>
  <c r="L33" i="1"/>
  <c r="J33" i="1"/>
  <c r="B33" i="1"/>
  <c r="V32" i="1"/>
  <c r="Q32" i="1"/>
  <c r="S32" i="1" s="1"/>
  <c r="P32" i="1"/>
  <c r="O32" i="1"/>
  <c r="N32" i="1"/>
  <c r="R32" i="1" s="1"/>
  <c r="M32" i="1"/>
  <c r="L32" i="1"/>
  <c r="J32" i="1"/>
  <c r="D32" i="1"/>
  <c r="D33" i="1" s="1"/>
  <c r="D34" i="1" s="1"/>
  <c r="D35" i="1" s="1"/>
  <c r="D36" i="1" s="1"/>
  <c r="D37" i="1" s="1"/>
  <c r="B32" i="1"/>
  <c r="J31" i="1"/>
  <c r="B31" i="1"/>
  <c r="C31" i="1" s="1"/>
  <c r="A31" i="1"/>
  <c r="R30" i="1"/>
  <c r="Y30" i="1" s="1"/>
  <c r="P30" i="1"/>
  <c r="Q30" i="1" s="1"/>
  <c r="V30" i="1" s="1"/>
  <c r="O30" i="1"/>
  <c r="S30" i="1" s="1"/>
  <c r="N30" i="1"/>
  <c r="M30" i="1"/>
  <c r="J30" i="1"/>
  <c r="Q29" i="1"/>
  <c r="V29" i="1" s="1"/>
  <c r="P29" i="1"/>
  <c r="B29" i="1" s="1"/>
  <c r="O29" i="1"/>
  <c r="N29" i="1"/>
  <c r="R29" i="1" s="1"/>
  <c r="M29" i="1"/>
  <c r="J29" i="1"/>
  <c r="T28" i="1"/>
  <c r="R28" i="1"/>
  <c r="Y28" i="1" s="1"/>
  <c r="Q28" i="1"/>
  <c r="V28" i="1" s="1"/>
  <c r="P28" i="1"/>
  <c r="O28" i="1"/>
  <c r="S28" i="1" s="1"/>
  <c r="N28" i="1"/>
  <c r="M28" i="1"/>
  <c r="J28" i="1"/>
  <c r="B28" i="1"/>
  <c r="R27" i="1"/>
  <c r="Y27" i="1" s="1"/>
  <c r="P27" i="1"/>
  <c r="Q27" i="1" s="1"/>
  <c r="V27" i="1" s="1"/>
  <c r="O27" i="1"/>
  <c r="S27" i="1" s="1"/>
  <c r="N27" i="1"/>
  <c r="M27" i="1"/>
  <c r="J27" i="1"/>
  <c r="P26" i="1"/>
  <c r="B26" i="1" s="1"/>
  <c r="O26" i="1"/>
  <c r="N26" i="1"/>
  <c r="R26" i="1" s="1"/>
  <c r="M26" i="1"/>
  <c r="J26" i="1"/>
  <c r="AA25" i="1"/>
  <c r="AB25" i="1" s="1"/>
  <c r="Q25" i="1"/>
  <c r="V25" i="1" s="1"/>
  <c r="P25" i="1"/>
  <c r="B25" i="1" s="1"/>
  <c r="O25" i="1"/>
  <c r="N25" i="1"/>
  <c r="R25" i="1" s="1"/>
  <c r="M25" i="1"/>
  <c r="J25" i="1"/>
  <c r="Q24" i="1"/>
  <c r="V24" i="1" s="1"/>
  <c r="P24" i="1"/>
  <c r="O24" i="1"/>
  <c r="S24" i="1" s="1"/>
  <c r="N24" i="1"/>
  <c r="R24" i="1" s="1"/>
  <c r="M24" i="1"/>
  <c r="J24" i="1"/>
  <c r="B24" i="1"/>
  <c r="AJ23" i="1"/>
  <c r="AI23" i="1"/>
  <c r="AH23" i="1"/>
  <c r="R23" i="1"/>
  <c r="Y23" i="1" s="1"/>
  <c r="P23" i="1"/>
  <c r="Q23" i="1" s="1"/>
  <c r="V23" i="1" s="1"/>
  <c r="O23" i="1"/>
  <c r="N23" i="1"/>
  <c r="M23" i="1"/>
  <c r="J23" i="1"/>
  <c r="P22" i="1"/>
  <c r="Q22" i="1" s="1"/>
  <c r="O22" i="1"/>
  <c r="N22" i="1"/>
  <c r="R22" i="1" s="1"/>
  <c r="M22" i="1"/>
  <c r="J22" i="1"/>
  <c r="B22" i="1"/>
  <c r="P21" i="1"/>
  <c r="B21" i="1" s="1"/>
  <c r="O21" i="1"/>
  <c r="N21" i="1"/>
  <c r="R21" i="1" s="1"/>
  <c r="M21" i="1"/>
  <c r="L21" i="1"/>
  <c r="J21" i="1"/>
  <c r="R20" i="1"/>
  <c r="Y20" i="1" s="1"/>
  <c r="P20" i="1"/>
  <c r="Q20" i="1" s="1"/>
  <c r="V20" i="1" s="1"/>
  <c r="O20" i="1"/>
  <c r="S20" i="1" s="1"/>
  <c r="N20" i="1"/>
  <c r="M20" i="1"/>
  <c r="U20" i="1" s="1"/>
  <c r="J20" i="1"/>
  <c r="S19" i="1"/>
  <c r="W19" i="1" s="1"/>
  <c r="X19" i="1" s="1"/>
  <c r="Q19" i="1"/>
  <c r="V19" i="1" s="1"/>
  <c r="P19" i="1"/>
  <c r="B19" i="1" s="1"/>
  <c r="O19" i="1"/>
  <c r="N19" i="1"/>
  <c r="R19" i="1" s="1"/>
  <c r="M19" i="1"/>
  <c r="U19" i="1" s="1"/>
  <c r="J19" i="1"/>
  <c r="Q18" i="1"/>
  <c r="V18" i="1" s="1"/>
  <c r="P18" i="1"/>
  <c r="O18" i="1"/>
  <c r="S18" i="1" s="1"/>
  <c r="N18" i="1"/>
  <c r="R18" i="1" s="1"/>
  <c r="M18" i="1"/>
  <c r="L18" i="1"/>
  <c r="J18" i="1"/>
  <c r="B18" i="1"/>
  <c r="X17" i="1"/>
  <c r="S17" i="1"/>
  <c r="Q17" i="1"/>
  <c r="P17" i="1"/>
  <c r="B17" i="1" s="1"/>
  <c r="O17" i="1"/>
  <c r="N17" i="1"/>
  <c r="R17" i="1" s="1"/>
  <c r="T17" i="1" s="1"/>
  <c r="M17" i="1"/>
  <c r="U17" i="1" s="1"/>
  <c r="J17" i="1"/>
  <c r="X16" i="1"/>
  <c r="Q16" i="1"/>
  <c r="P16" i="1"/>
  <c r="O16" i="1"/>
  <c r="S16" i="1" s="1"/>
  <c r="N16" i="1"/>
  <c r="R16" i="1" s="1"/>
  <c r="T16" i="1" s="1"/>
  <c r="M16" i="1"/>
  <c r="J16" i="1"/>
  <c r="J14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B16" i="1"/>
  <c r="R15" i="1"/>
  <c r="T15" i="1" s="1"/>
  <c r="P15" i="1"/>
  <c r="B15" i="1" s="1"/>
  <c r="O15" i="1"/>
  <c r="N15" i="1"/>
  <c r="M15" i="1"/>
  <c r="M14" i="1" s="1"/>
  <c r="L15" i="1"/>
  <c r="J15" i="1"/>
  <c r="D15" i="1"/>
  <c r="O14" i="1"/>
  <c r="C14" i="1"/>
  <c r="B14" i="1"/>
  <c r="A14" i="1"/>
  <c r="AA13" i="1"/>
  <c r="P13" i="1"/>
  <c r="R13" i="1" s="1"/>
  <c r="O13" i="1"/>
  <c r="N13" i="1"/>
  <c r="M13" i="1"/>
  <c r="J13" i="1"/>
  <c r="B13" i="1"/>
  <c r="AA12" i="1"/>
  <c r="Q12" i="1"/>
  <c r="V12" i="1" s="1"/>
  <c r="P12" i="1"/>
  <c r="O12" i="1"/>
  <c r="S12" i="1" s="1"/>
  <c r="N12" i="1"/>
  <c r="R12" i="1" s="1"/>
  <c r="M12" i="1"/>
  <c r="J12" i="1"/>
  <c r="B12" i="1"/>
  <c r="R11" i="1"/>
  <c r="T11" i="1" s="1"/>
  <c r="P11" i="1"/>
  <c r="B11" i="1" s="1"/>
  <c r="O11" i="1"/>
  <c r="N11" i="1"/>
  <c r="M11" i="1"/>
  <c r="J11" i="1"/>
  <c r="Q10" i="1"/>
  <c r="V10" i="1" s="1"/>
  <c r="P10" i="1"/>
  <c r="O10" i="1"/>
  <c r="S10" i="1" s="1"/>
  <c r="N10" i="1"/>
  <c r="R10" i="1" s="1"/>
  <c r="M10" i="1"/>
  <c r="U10" i="1" s="1"/>
  <c r="L10" i="1"/>
  <c r="J10" i="1"/>
  <c r="D10" i="1"/>
  <c r="D11" i="1" s="1"/>
  <c r="D12" i="1" s="1"/>
  <c r="D13" i="1" s="1"/>
  <c r="B10" i="1"/>
  <c r="M9" i="1"/>
  <c r="J9" i="1"/>
  <c r="G4" i="1"/>
  <c r="G3" i="1"/>
  <c r="Z17" i="1" l="1"/>
  <c r="Y19" i="1"/>
  <c r="T19" i="1"/>
  <c r="W24" i="1"/>
  <c r="X24" i="1" s="1"/>
  <c r="U24" i="1"/>
  <c r="Z24" i="1" s="1"/>
  <c r="Y26" i="1"/>
  <c r="T26" i="1"/>
  <c r="AA26" i="1" s="1"/>
  <c r="AB26" i="1" s="1"/>
  <c r="AC26" i="1" s="1"/>
  <c r="W33" i="1"/>
  <c r="X33" i="1" s="1"/>
  <c r="U33" i="1"/>
  <c r="Z33" i="1" s="1"/>
  <c r="S42" i="1"/>
  <c r="U42" i="1" s="1"/>
  <c r="Y33" i="1"/>
  <c r="T33" i="1"/>
  <c r="W28" i="1"/>
  <c r="X28" i="1" s="1"/>
  <c r="U28" i="1"/>
  <c r="Z28" i="1" s="1"/>
  <c r="U30" i="1"/>
  <c r="U32" i="1"/>
  <c r="Y44" i="1"/>
  <c r="T44" i="1"/>
  <c r="AB44" i="1" s="1"/>
  <c r="V22" i="1"/>
  <c r="Y24" i="1"/>
  <c r="T24" i="1"/>
  <c r="U16" i="1"/>
  <c r="Z16" i="1" s="1"/>
  <c r="T21" i="1"/>
  <c r="Y21" i="1"/>
  <c r="S23" i="1"/>
  <c r="T32" i="1"/>
  <c r="Y32" i="1"/>
  <c r="Y37" i="1"/>
  <c r="T37" i="1"/>
  <c r="AB37" i="1" s="1"/>
  <c r="T39" i="1"/>
  <c r="Y39" i="1"/>
  <c r="Y46" i="1"/>
  <c r="T46" i="1"/>
  <c r="AB46" i="1" s="1"/>
  <c r="Z48" i="1"/>
  <c r="W48" i="1"/>
  <c r="X48" i="1" s="1"/>
  <c r="Q97" i="1"/>
  <c r="V97" i="1" s="1"/>
  <c r="V98" i="1"/>
  <c r="S98" i="1"/>
  <c r="A10" i="1"/>
  <c r="Z30" i="1"/>
  <c r="W30" i="1"/>
  <c r="X30" i="1" s="1"/>
  <c r="T41" i="1"/>
  <c r="AB41" i="1" s="1"/>
  <c r="Y41" i="1"/>
  <c r="U27" i="1"/>
  <c r="Z27" i="1" s="1"/>
  <c r="U34" i="1"/>
  <c r="Z34" i="1" s="1"/>
  <c r="W46" i="1"/>
  <c r="X46" i="1" s="1"/>
  <c r="U46" i="1"/>
  <c r="Z46" i="1" s="1"/>
  <c r="Y56" i="1"/>
  <c r="T56" i="1"/>
  <c r="AB56" i="1" s="1"/>
  <c r="T25" i="1"/>
  <c r="Y25" i="1"/>
  <c r="Z32" i="1"/>
  <c r="W32" i="1"/>
  <c r="X32" i="1" s="1"/>
  <c r="W27" i="1"/>
  <c r="X27" i="1" s="1"/>
  <c r="W34" i="1"/>
  <c r="X34" i="1" s="1"/>
  <c r="T18" i="1"/>
  <c r="Y18" i="1"/>
  <c r="W43" i="1"/>
  <c r="X43" i="1" s="1"/>
  <c r="U43" i="1"/>
  <c r="Z43" i="1"/>
  <c r="Y47" i="1"/>
  <c r="T47" i="1"/>
  <c r="AB47" i="1" s="1"/>
  <c r="T13" i="1"/>
  <c r="Y13" i="1"/>
  <c r="Y22" i="1"/>
  <c r="T22" i="1"/>
  <c r="W12" i="1"/>
  <c r="X12" i="1" s="1"/>
  <c r="U12" i="1"/>
  <c r="Z12" i="1" s="1"/>
  <c r="C15" i="1"/>
  <c r="A15" i="1" s="1"/>
  <c r="W18" i="1"/>
  <c r="X18" i="1" s="1"/>
  <c r="U18" i="1"/>
  <c r="Z18" i="1" s="1"/>
  <c r="Y10" i="1"/>
  <c r="T10" i="1"/>
  <c r="AB10" i="1" s="1"/>
  <c r="Z20" i="1"/>
  <c r="W20" i="1"/>
  <c r="X20" i="1" s="1"/>
  <c r="T29" i="1"/>
  <c r="Y29" i="1"/>
  <c r="Z10" i="1"/>
  <c r="W10" i="1"/>
  <c r="X10" i="1" s="1"/>
  <c r="Y12" i="1"/>
  <c r="T12" i="1"/>
  <c r="S22" i="1"/>
  <c r="C32" i="1"/>
  <c r="Y49" i="1"/>
  <c r="T49" i="1"/>
  <c r="AB49" i="1" s="1"/>
  <c r="C83" i="1"/>
  <c r="C84" i="1" s="1"/>
  <c r="C85" i="1" s="1"/>
  <c r="U48" i="1"/>
  <c r="V60" i="1"/>
  <c r="S60" i="1"/>
  <c r="Y67" i="1"/>
  <c r="T67" i="1"/>
  <c r="AB67" i="1" s="1"/>
  <c r="C81" i="1"/>
  <c r="C82" i="1" s="1"/>
  <c r="A82" i="1" s="1"/>
  <c r="Y15" i="1"/>
  <c r="Z19" i="1"/>
  <c r="Q26" i="1"/>
  <c r="M31" i="1"/>
  <c r="Q37" i="1"/>
  <c r="Q40" i="1"/>
  <c r="Q38" i="1" s="1"/>
  <c r="V38" i="1" s="1"/>
  <c r="B46" i="1"/>
  <c r="Y52" i="1"/>
  <c r="T54" i="1"/>
  <c r="AB54" i="1" s="1"/>
  <c r="W67" i="1"/>
  <c r="X67" i="1" s="1"/>
  <c r="U67" i="1"/>
  <c r="Z67" i="1" s="1"/>
  <c r="V68" i="1"/>
  <c r="S68" i="1"/>
  <c r="V91" i="1"/>
  <c r="Z95" i="1"/>
  <c r="C10" i="1"/>
  <c r="C11" i="1" s="1"/>
  <c r="Y11" i="1"/>
  <c r="T20" i="1"/>
  <c r="T23" i="1"/>
  <c r="T27" i="1"/>
  <c r="AA27" i="1" s="1"/>
  <c r="AB27" i="1" s="1"/>
  <c r="AC27" i="1" s="1"/>
  <c r="T30" i="1"/>
  <c r="O31" i="1"/>
  <c r="B34" i="1"/>
  <c r="T34" i="1"/>
  <c r="AB34" i="1" s="1"/>
  <c r="R40" i="1"/>
  <c r="Q42" i="1"/>
  <c r="V42" i="1" s="1"/>
  <c r="V46" i="1"/>
  <c r="U50" i="1"/>
  <c r="S53" i="1"/>
  <c r="T62" i="1"/>
  <c r="AB62" i="1" s="1"/>
  <c r="Y62" i="1"/>
  <c r="U66" i="1"/>
  <c r="Z66" i="1" s="1"/>
  <c r="Y68" i="1"/>
  <c r="T68" i="1"/>
  <c r="AB68" i="1" s="1"/>
  <c r="Y71" i="1"/>
  <c r="T71" i="1"/>
  <c r="AB71" i="1" s="1"/>
  <c r="V72" i="1"/>
  <c r="S72" i="1"/>
  <c r="U77" i="1"/>
  <c r="Y85" i="1"/>
  <c r="T85" i="1"/>
  <c r="Y86" i="1"/>
  <c r="T86" i="1"/>
  <c r="R89" i="1"/>
  <c r="V95" i="1"/>
  <c r="Y101" i="1"/>
  <c r="Y104" i="1"/>
  <c r="T104" i="1"/>
  <c r="V105" i="1"/>
  <c r="B44" i="1"/>
  <c r="Q44" i="1"/>
  <c r="B47" i="1"/>
  <c r="Q47" i="1"/>
  <c r="Y64" i="1"/>
  <c r="T64" i="1"/>
  <c r="AB64" i="1" s="1"/>
  <c r="I107" i="1"/>
  <c r="J1" i="1" s="1"/>
  <c r="B20" i="1"/>
  <c r="B23" i="1"/>
  <c r="B27" i="1"/>
  <c r="B30" i="1"/>
  <c r="R42" i="1"/>
  <c r="T53" i="1"/>
  <c r="Z58" i="1"/>
  <c r="W58" i="1"/>
  <c r="X58" i="1" s="1"/>
  <c r="V59" i="1"/>
  <c r="Z62" i="1"/>
  <c r="T66" i="1"/>
  <c r="AB66" i="1" s="1"/>
  <c r="Y66" i="1"/>
  <c r="Y72" i="1"/>
  <c r="T72" i="1"/>
  <c r="S86" i="1"/>
  <c r="W90" i="1"/>
  <c r="X90" i="1" s="1"/>
  <c r="U90" i="1"/>
  <c r="Z90" i="1" s="1"/>
  <c r="R93" i="1"/>
  <c r="W95" i="1"/>
  <c r="X95" i="1" s="1"/>
  <c r="C99" i="1"/>
  <c r="C100" i="1" s="1"/>
  <c r="W100" i="1"/>
  <c r="X100" i="1" s="1"/>
  <c r="Z50" i="1"/>
  <c r="A40" i="1"/>
  <c r="V48" i="1"/>
  <c r="W50" i="1"/>
  <c r="X50" i="1" s="1"/>
  <c r="Y59" i="1"/>
  <c r="V78" i="1"/>
  <c r="S78" i="1"/>
  <c r="W94" i="1"/>
  <c r="X94" i="1" s="1"/>
  <c r="U94" i="1"/>
  <c r="Z94" i="1" s="1"/>
  <c r="C101" i="1"/>
  <c r="C102" i="1" s="1"/>
  <c r="O9" i="1"/>
  <c r="N107" i="1" s="1"/>
  <c r="O1" i="1" s="1"/>
  <c r="Q11" i="1"/>
  <c r="Q15" i="1"/>
  <c r="Q36" i="1"/>
  <c r="O38" i="1"/>
  <c r="T70" i="1"/>
  <c r="AB70" i="1" s="1"/>
  <c r="Y70" i="1"/>
  <c r="Z76" i="1"/>
  <c r="W76" i="1"/>
  <c r="X76" i="1" s="1"/>
  <c r="Y78" i="1"/>
  <c r="T78" i="1"/>
  <c r="T84" i="1"/>
  <c r="AB84" i="1" s="1"/>
  <c r="Y84" i="1"/>
  <c r="Q89" i="1"/>
  <c r="U92" i="1"/>
  <c r="T94" i="1"/>
  <c r="AB94" i="1" s="1"/>
  <c r="S25" i="1"/>
  <c r="S29" i="1"/>
  <c r="U29" i="1" s="1"/>
  <c r="R36" i="1"/>
  <c r="S45" i="1"/>
  <c r="S61" i="1"/>
  <c r="Z70" i="1"/>
  <c r="Z83" i="1"/>
  <c r="W83" i="1"/>
  <c r="X83" i="1" s="1"/>
  <c r="Z84" i="1"/>
  <c r="W88" i="1"/>
  <c r="X88" i="1" s="1"/>
  <c r="Q93" i="1"/>
  <c r="A100" i="1"/>
  <c r="U100" i="1"/>
  <c r="Z100" i="1" s="1"/>
  <c r="Q21" i="1"/>
  <c r="W65" i="1"/>
  <c r="X65" i="1" s="1"/>
  <c r="W66" i="1"/>
  <c r="X66" i="1" s="1"/>
  <c r="S102" i="1"/>
  <c r="Q13" i="1"/>
  <c r="V13" i="1" s="1"/>
  <c r="Q35" i="1"/>
  <c r="Q31" i="1" s="1"/>
  <c r="V31" i="1" s="1"/>
  <c r="S39" i="1"/>
  <c r="U53" i="1"/>
  <c r="U55" i="1"/>
  <c r="V57" i="1"/>
  <c r="S57" i="1"/>
  <c r="U60" i="1"/>
  <c r="T61" i="1"/>
  <c r="AB61" i="1" s="1"/>
  <c r="Z77" i="1"/>
  <c r="U87" i="1"/>
  <c r="V88" i="1"/>
  <c r="W96" i="1"/>
  <c r="X96" i="1" s="1"/>
  <c r="Z91" i="1"/>
  <c r="W41" i="1"/>
  <c r="X41" i="1" s="1"/>
  <c r="S49" i="1"/>
  <c r="U49" i="1" s="1"/>
  <c r="T55" i="1"/>
  <c r="AB55" i="1" s="1"/>
  <c r="Y55" i="1"/>
  <c r="Y57" i="1"/>
  <c r="T57" i="1"/>
  <c r="AB57" i="1" s="1"/>
  <c r="U68" i="1"/>
  <c r="Z69" i="1"/>
  <c r="W69" i="1"/>
  <c r="X69" i="1" s="1"/>
  <c r="W74" i="1"/>
  <c r="X74" i="1" s="1"/>
  <c r="V75" i="1"/>
  <c r="S75" i="1"/>
  <c r="T87" i="1"/>
  <c r="AB87" i="1" s="1"/>
  <c r="Y87" i="1"/>
  <c r="U91" i="1"/>
  <c r="M99" i="1"/>
  <c r="B98" i="1"/>
  <c r="R98" i="1"/>
  <c r="S52" i="1"/>
  <c r="U52" i="1" s="1"/>
  <c r="Z55" i="1"/>
  <c r="U65" i="1"/>
  <c r="Z65" i="1" s="1"/>
  <c r="Z73" i="1"/>
  <c r="W73" i="1"/>
  <c r="X73" i="1" s="1"/>
  <c r="Y75" i="1"/>
  <c r="T75" i="1"/>
  <c r="T79" i="1"/>
  <c r="Y79" i="1"/>
  <c r="Y81" i="1"/>
  <c r="T81" i="1"/>
  <c r="AB81" i="1" s="1"/>
  <c r="V82" i="1"/>
  <c r="S82" i="1"/>
  <c r="T91" i="1"/>
  <c r="AB91" i="1" s="1"/>
  <c r="Y91" i="1"/>
  <c r="Y102" i="1"/>
  <c r="T102" i="1"/>
  <c r="B41" i="1"/>
  <c r="T43" i="1"/>
  <c r="AB43" i="1" s="1"/>
  <c r="S54" i="1"/>
  <c r="U59" i="1"/>
  <c r="Z59" i="1" s="1"/>
  <c r="B60" i="1"/>
  <c r="R60" i="1"/>
  <c r="Y63" i="1"/>
  <c r="T63" i="1"/>
  <c r="AB63" i="1" s="1"/>
  <c r="V64" i="1"/>
  <c r="S64" i="1"/>
  <c r="U64" i="1" s="1"/>
  <c r="V74" i="1"/>
  <c r="O80" i="1"/>
  <c r="Y82" i="1"/>
  <c r="T82" i="1"/>
  <c r="AB82" i="1" s="1"/>
  <c r="U83" i="1"/>
  <c r="Z87" i="1"/>
  <c r="Z92" i="1"/>
  <c r="T95" i="1"/>
  <c r="AB95" i="1" s="1"/>
  <c r="Y95" i="1"/>
  <c r="Y96" i="1"/>
  <c r="S104" i="1"/>
  <c r="Z105" i="1"/>
  <c r="W105" i="1"/>
  <c r="X105" i="1" s="1"/>
  <c r="V100" i="1"/>
  <c r="Q56" i="1"/>
  <c r="V56" i="1" s="1"/>
  <c r="Q63" i="1"/>
  <c r="V63" i="1" s="1"/>
  <c r="Q71" i="1"/>
  <c r="V71" i="1" s="1"/>
  <c r="Q81" i="1"/>
  <c r="S81" i="1" s="1"/>
  <c r="Q85" i="1"/>
  <c r="V85" i="1" s="1"/>
  <c r="A97" i="1"/>
  <c r="Q103" i="1"/>
  <c r="V103" i="1" s="1"/>
  <c r="Y105" i="1"/>
  <c r="A80" i="1"/>
  <c r="U98" i="1"/>
  <c r="U97" i="1" s="1"/>
  <c r="X97" i="1" s="1"/>
  <c r="Q101" i="1"/>
  <c r="V101" i="1" s="1"/>
  <c r="Q51" i="1"/>
  <c r="Q79" i="1"/>
  <c r="M80" i="1"/>
  <c r="L107" i="1" s="1"/>
  <c r="M1" i="1" s="1"/>
  <c r="C12" i="1" l="1"/>
  <c r="A11" i="1"/>
  <c r="A102" i="1"/>
  <c r="A103" i="1"/>
  <c r="C103" i="1"/>
  <c r="C86" i="1"/>
  <c r="A85" i="1"/>
  <c r="W81" i="1"/>
  <c r="X81" i="1" s="1"/>
  <c r="U81" i="1"/>
  <c r="Z81" i="1"/>
  <c r="V26" i="1"/>
  <c r="S26" i="1"/>
  <c r="Q99" i="1"/>
  <c r="V99" i="1" s="1"/>
  <c r="A101" i="1"/>
  <c r="S85" i="1"/>
  <c r="S80" i="1" s="1"/>
  <c r="W80" i="1" s="1"/>
  <c r="S103" i="1"/>
  <c r="Y60" i="1"/>
  <c r="T60" i="1"/>
  <c r="AB60" i="1" s="1"/>
  <c r="A32" i="1"/>
  <c r="C33" i="1"/>
  <c r="A33" i="1" s="1"/>
  <c r="Z53" i="1"/>
  <c r="W53" i="1"/>
  <c r="X53" i="1" s="1"/>
  <c r="W39" i="1"/>
  <c r="X39" i="1" s="1"/>
  <c r="U39" i="1"/>
  <c r="Z39" i="1" s="1"/>
  <c r="S71" i="1"/>
  <c r="A83" i="1"/>
  <c r="W23" i="1"/>
  <c r="X23" i="1" s="1"/>
  <c r="U23" i="1"/>
  <c r="Z23" i="1" s="1"/>
  <c r="T42" i="1"/>
  <c r="AB42" i="1" s="1"/>
  <c r="Y42" i="1"/>
  <c r="Z82" i="1"/>
  <c r="W82" i="1"/>
  <c r="X82" i="1" s="1"/>
  <c r="U82" i="1"/>
  <c r="S35" i="1"/>
  <c r="V35" i="1"/>
  <c r="S21" i="1"/>
  <c r="V21" i="1"/>
  <c r="Y89" i="1"/>
  <c r="T89" i="1"/>
  <c r="AB89" i="1" s="1"/>
  <c r="S63" i="1"/>
  <c r="A81" i="1"/>
  <c r="W22" i="1"/>
  <c r="X22" i="1" s="1"/>
  <c r="U22" i="1"/>
  <c r="Z22" i="1"/>
  <c r="Z75" i="1"/>
  <c r="W75" i="1"/>
  <c r="X75" i="1" s="1"/>
  <c r="U75" i="1"/>
  <c r="V89" i="1"/>
  <c r="S89" i="1"/>
  <c r="S47" i="1"/>
  <c r="V47" i="1"/>
  <c r="T40" i="1"/>
  <c r="AB40" i="1" s="1"/>
  <c r="Y40" i="1"/>
  <c r="C16" i="1"/>
  <c r="Z54" i="1"/>
  <c r="W54" i="1"/>
  <c r="X54" i="1" s="1"/>
  <c r="U54" i="1"/>
  <c r="W52" i="1"/>
  <c r="X52" i="1" s="1"/>
  <c r="Z52" i="1"/>
  <c r="W49" i="1"/>
  <c r="X49" i="1" s="1"/>
  <c r="Z49" i="1"/>
  <c r="U102" i="1"/>
  <c r="Z102" i="1" s="1"/>
  <c r="W61" i="1"/>
  <c r="X61" i="1" s="1"/>
  <c r="U61" i="1"/>
  <c r="Z61" i="1" s="1"/>
  <c r="S13" i="1"/>
  <c r="Z42" i="1"/>
  <c r="W42" i="1"/>
  <c r="X42" i="1" s="1"/>
  <c r="S56" i="1"/>
  <c r="Z86" i="1"/>
  <c r="W86" i="1"/>
  <c r="X86" i="1" s="1"/>
  <c r="U86" i="1"/>
  <c r="Y98" i="1"/>
  <c r="T98" i="1"/>
  <c r="W45" i="1"/>
  <c r="X45" i="1" s="1"/>
  <c r="U45" i="1"/>
  <c r="Z45" i="1" s="1"/>
  <c r="Y93" i="1"/>
  <c r="T93" i="1"/>
  <c r="AB93" i="1" s="1"/>
  <c r="V44" i="1"/>
  <c r="S44" i="1"/>
  <c r="S101" i="1"/>
  <c r="C98" i="1"/>
  <c r="A98" i="1"/>
  <c r="T36" i="1"/>
  <c r="AB36" i="1" s="1"/>
  <c r="Y36" i="1"/>
  <c r="V36" i="1"/>
  <c r="S36" i="1"/>
  <c r="A84" i="1"/>
  <c r="V40" i="1"/>
  <c r="S40" i="1"/>
  <c r="Z60" i="1"/>
  <c r="W60" i="1"/>
  <c r="X60" i="1" s="1"/>
  <c r="V93" i="1"/>
  <c r="S93" i="1"/>
  <c r="V15" i="1"/>
  <c r="S15" i="1"/>
  <c r="Q14" i="1"/>
  <c r="V14" i="1" s="1"/>
  <c r="Z68" i="1"/>
  <c r="W68" i="1"/>
  <c r="X68" i="1" s="1"/>
  <c r="V37" i="1"/>
  <c r="S37" i="1"/>
  <c r="Z98" i="1"/>
  <c r="S97" i="1"/>
  <c r="W97" i="1" s="1"/>
  <c r="W98" i="1"/>
  <c r="X98" i="1" s="1"/>
  <c r="W104" i="1"/>
  <c r="X104" i="1" s="1"/>
  <c r="U104" i="1"/>
  <c r="Z104" i="1" s="1"/>
  <c r="Q80" i="1"/>
  <c r="V80" i="1" s="1"/>
  <c r="V81" i="1"/>
  <c r="S79" i="1"/>
  <c r="V79" i="1"/>
  <c r="W57" i="1"/>
  <c r="X57" i="1" s="1"/>
  <c r="U57" i="1"/>
  <c r="Z57" i="1" s="1"/>
  <c r="W29" i="1"/>
  <c r="X29" i="1" s="1"/>
  <c r="Z29" i="1"/>
  <c r="S51" i="1"/>
  <c r="V51" i="1"/>
  <c r="Z64" i="1"/>
  <c r="W64" i="1"/>
  <c r="X64" i="1" s="1"/>
  <c r="A41" i="1"/>
  <c r="C41" i="1"/>
  <c r="W25" i="1"/>
  <c r="X25" i="1" s="1"/>
  <c r="V11" i="1"/>
  <c r="Q9" i="1"/>
  <c r="S11" i="1"/>
  <c r="W78" i="1"/>
  <c r="X78" i="1" s="1"/>
  <c r="U78" i="1"/>
  <c r="Z78" i="1" s="1"/>
  <c r="W72" i="1"/>
  <c r="X72" i="1" s="1"/>
  <c r="U72" i="1"/>
  <c r="Z72" i="1" s="1"/>
  <c r="U25" i="1"/>
  <c r="Z25" i="1" s="1"/>
  <c r="W36" i="1" l="1"/>
  <c r="X36" i="1" s="1"/>
  <c r="U36" i="1"/>
  <c r="Z36" i="1"/>
  <c r="W26" i="1"/>
  <c r="X26" i="1" s="1"/>
  <c r="U26" i="1"/>
  <c r="Z26" i="1" s="1"/>
  <c r="U13" i="1"/>
  <c r="Z13" i="1" s="1"/>
  <c r="W13" i="1"/>
  <c r="X13" i="1" s="1"/>
  <c r="W47" i="1"/>
  <c r="X47" i="1" s="1"/>
  <c r="U47" i="1"/>
  <c r="Z47" i="1" s="1"/>
  <c r="W63" i="1"/>
  <c r="X63" i="1" s="1"/>
  <c r="U63" i="1"/>
  <c r="Z63" i="1"/>
  <c r="W51" i="1"/>
  <c r="X51" i="1" s="1"/>
  <c r="U51" i="1"/>
  <c r="Z51" i="1" s="1"/>
  <c r="W93" i="1"/>
  <c r="X93" i="1" s="1"/>
  <c r="U93" i="1"/>
  <c r="Z93" i="1" s="1"/>
  <c r="C42" i="1"/>
  <c r="A42" i="1"/>
  <c r="Z89" i="1"/>
  <c r="W89" i="1"/>
  <c r="X89" i="1" s="1"/>
  <c r="U89" i="1"/>
  <c r="W11" i="1"/>
  <c r="X11" i="1" s="1"/>
  <c r="U11" i="1"/>
  <c r="U9" i="1" s="1"/>
  <c r="S9" i="1"/>
  <c r="P107" i="1"/>
  <c r="W101" i="1"/>
  <c r="X101" i="1" s="1"/>
  <c r="Z101" i="1"/>
  <c r="U101" i="1"/>
  <c r="S99" i="1"/>
  <c r="W99" i="1" s="1"/>
  <c r="U35" i="1"/>
  <c r="U31" i="1" s="1"/>
  <c r="X31" i="1" s="1"/>
  <c r="W35" i="1"/>
  <c r="X35" i="1" s="1"/>
  <c r="S31" i="1"/>
  <c r="W31" i="1" s="1"/>
  <c r="W79" i="1"/>
  <c r="X79" i="1" s="1"/>
  <c r="U79" i="1"/>
  <c r="Z79" i="1" s="1"/>
  <c r="W15" i="1"/>
  <c r="X15" i="1" s="1"/>
  <c r="U15" i="1"/>
  <c r="Z15" i="1"/>
  <c r="S14" i="1"/>
  <c r="W14" i="1" s="1"/>
  <c r="A12" i="1"/>
  <c r="C13" i="1"/>
  <c r="A13" i="1" s="1"/>
  <c r="W40" i="1"/>
  <c r="X40" i="1" s="1"/>
  <c r="U40" i="1"/>
  <c r="Z40" i="1" s="1"/>
  <c r="W37" i="1"/>
  <c r="X37" i="1" s="1"/>
  <c r="U37" i="1"/>
  <c r="Z37" i="1" s="1"/>
  <c r="C34" i="1"/>
  <c r="W21" i="1"/>
  <c r="X21" i="1" s="1"/>
  <c r="U21" i="1"/>
  <c r="Z21" i="1" s="1"/>
  <c r="AB21" i="1" s="1"/>
  <c r="W71" i="1"/>
  <c r="X71" i="1" s="1"/>
  <c r="U71" i="1"/>
  <c r="Z71" i="1" s="1"/>
  <c r="A86" i="1"/>
  <c r="C87" i="1"/>
  <c r="W44" i="1"/>
  <c r="X44" i="1" s="1"/>
  <c r="U44" i="1"/>
  <c r="Z44" i="1" s="1"/>
  <c r="W103" i="1"/>
  <c r="X103" i="1" s="1"/>
  <c r="U103" i="1"/>
  <c r="Z103" i="1" s="1"/>
  <c r="C104" i="1"/>
  <c r="C105" i="1" s="1"/>
  <c r="A105" i="1" s="1"/>
  <c r="A104" i="1"/>
  <c r="S38" i="1"/>
  <c r="W38" i="1" s="1"/>
  <c r="W85" i="1"/>
  <c r="X85" i="1" s="1"/>
  <c r="U85" i="1"/>
  <c r="U80" i="1" s="1"/>
  <c r="X80" i="1" s="1"/>
  <c r="W56" i="1"/>
  <c r="X56" i="1" s="1"/>
  <c r="U56" i="1"/>
  <c r="Z56" i="1"/>
  <c r="AB22" i="1"/>
  <c r="A16" i="1"/>
  <c r="C17" i="1"/>
  <c r="U99" i="1" l="1"/>
  <c r="X99" i="1" s="1"/>
  <c r="C43" i="1"/>
  <c r="C44" i="1" s="1"/>
  <c r="A43" i="1"/>
  <c r="U14" i="1"/>
  <c r="X14" i="1" s="1"/>
  <c r="C18" i="1"/>
  <c r="A17" i="1"/>
  <c r="U38" i="1"/>
  <c r="X38" i="1" s="1"/>
  <c r="C35" i="1"/>
  <c r="A34" i="1"/>
  <c r="Q1" i="1"/>
  <c r="V107" i="1"/>
  <c r="R107" i="1"/>
  <c r="W9" i="1"/>
  <c r="Z11" i="1"/>
  <c r="X9" i="1"/>
  <c r="Z85" i="1"/>
  <c r="C88" i="1"/>
  <c r="A87" i="1"/>
  <c r="Z35" i="1"/>
  <c r="Y107" i="1" l="1"/>
  <c r="S1" i="1"/>
  <c r="W107" i="1"/>
  <c r="A35" i="1"/>
  <c r="C36" i="1"/>
  <c r="A88" i="1"/>
  <c r="C89" i="1"/>
  <c r="A18" i="1"/>
  <c r="C19" i="1"/>
  <c r="C20" i="1" s="1"/>
  <c r="A19" i="1"/>
  <c r="T107" i="1"/>
  <c r="C45" i="1"/>
  <c r="A44" i="1"/>
  <c r="X107" i="1" l="1"/>
  <c r="U1" i="1"/>
  <c r="C21" i="1"/>
  <c r="A20" i="1"/>
  <c r="C90" i="1"/>
  <c r="A89" i="1"/>
  <c r="A36" i="1"/>
  <c r="C37" i="1"/>
  <c r="A37" i="1" s="1"/>
  <c r="A45" i="1"/>
  <c r="C46" i="1"/>
  <c r="Z107" i="1"/>
  <c r="C47" i="1" l="1"/>
  <c r="C48" i="1" s="1"/>
  <c r="A47" i="1"/>
  <c r="A46" i="1"/>
  <c r="C91" i="1"/>
  <c r="A90" i="1"/>
  <c r="C22" i="1"/>
  <c r="A21" i="1"/>
  <c r="A22" i="1" l="1"/>
  <c r="C23" i="1"/>
  <c r="A91" i="1"/>
  <c r="C92" i="1"/>
  <c r="C49" i="1"/>
  <c r="A48" i="1"/>
  <c r="A49" i="1" l="1"/>
  <c r="C50" i="1"/>
  <c r="C93" i="1"/>
  <c r="A92" i="1"/>
  <c r="A24" i="1"/>
  <c r="C24" i="1"/>
  <c r="C25" i="1" s="1"/>
  <c r="A23" i="1"/>
  <c r="A25" i="1" l="1"/>
  <c r="C26" i="1"/>
  <c r="C94" i="1"/>
  <c r="A93" i="1"/>
  <c r="A50" i="1"/>
  <c r="C51" i="1"/>
  <c r="C52" i="1" l="1"/>
  <c r="A51" i="1"/>
  <c r="A94" i="1"/>
  <c r="C95" i="1"/>
  <c r="A26" i="1"/>
  <c r="C27" i="1"/>
  <c r="C28" i="1" l="1"/>
  <c r="A27" i="1"/>
  <c r="A95" i="1"/>
  <c r="C96" i="1"/>
  <c r="A96" i="1" s="1"/>
  <c r="A52" i="1"/>
  <c r="C53" i="1"/>
  <c r="C54" i="1" l="1"/>
  <c r="A53" i="1"/>
  <c r="A28" i="1"/>
  <c r="C29" i="1"/>
  <c r="A29" i="1" l="1"/>
  <c r="C30" i="1"/>
  <c r="A30" i="1" s="1"/>
  <c r="C55" i="1"/>
  <c r="A54" i="1"/>
  <c r="A55" i="1" l="1"/>
  <c r="C56" i="1"/>
  <c r="C57" i="1" l="1"/>
  <c r="A56" i="1"/>
  <c r="A57" i="1" l="1"/>
  <c r="C58" i="1"/>
  <c r="A58" i="1" l="1"/>
  <c r="C59" i="1"/>
  <c r="A59" i="1" l="1"/>
  <c r="C60" i="1"/>
  <c r="C61" i="1" l="1"/>
  <c r="A60" i="1"/>
  <c r="C62" i="1" l="1"/>
  <c r="A61" i="1"/>
  <c r="A62" i="1" l="1"/>
  <c r="C63" i="1"/>
  <c r="C64" i="1" l="1"/>
  <c r="A63" i="1"/>
  <c r="C65" i="1" l="1"/>
  <c r="A64" i="1"/>
  <c r="C66" i="1" l="1"/>
  <c r="A65" i="1"/>
  <c r="A66" i="1" l="1"/>
  <c r="C67" i="1"/>
  <c r="C68" i="1" l="1"/>
  <c r="A67" i="1"/>
  <c r="C69" i="1" l="1"/>
  <c r="A68" i="1"/>
  <c r="C70" i="1" l="1"/>
  <c r="A69" i="1"/>
  <c r="A70" i="1" l="1"/>
  <c r="C71" i="1"/>
  <c r="C72" i="1" l="1"/>
  <c r="A71" i="1"/>
  <c r="C73" i="1" l="1"/>
  <c r="A72" i="1"/>
  <c r="A73" i="1" l="1"/>
  <c r="C74" i="1"/>
  <c r="C75" i="1" l="1"/>
  <c r="A74" i="1"/>
  <c r="A75" i="1" l="1"/>
  <c r="C76" i="1"/>
  <c r="A76" i="1" l="1"/>
  <c r="C77" i="1"/>
  <c r="C78" i="1" l="1"/>
  <c r="A77" i="1"/>
  <c r="A78" i="1" l="1"/>
  <c r="C79" i="1"/>
  <c r="A79" i="1" s="1"/>
</calcChain>
</file>

<file path=xl/sharedStrings.xml><?xml version="1.0" encoding="utf-8"?>
<sst xmlns="http://schemas.openxmlformats.org/spreadsheetml/2006/main" count="261" uniqueCount="151">
  <si>
    <t>PLANILLA DE AVANCE DE OBRA</t>
  </si>
  <si>
    <t>EMPRESA ESTRATÉGICA BOLIVIANA DE CONSTRUCCIÓN Y CONSERVACIÓN DE INFRAESTRUCTURA CIVIL (EBC)</t>
  </si>
  <si>
    <t>ADMINISTRADORA BOLIVIANA DE CARRETERAS</t>
  </si>
  <si>
    <t>ITEMS , CANTIDADES Y PRECIOS</t>
  </si>
  <si>
    <t>Nº</t>
  </si>
  <si>
    <t>ÍTEM</t>
  </si>
  <si>
    <t>UNIDAD</t>
  </si>
  <si>
    <t>CONTRATO ORIGINAL</t>
  </si>
  <si>
    <t>SEGÚN MODIFICACIONES</t>
  </si>
  <si>
    <t>ACUM. ANTERIOR</t>
  </si>
  <si>
    <t>EN EL PERIODO</t>
  </si>
  <si>
    <t>ACUM. ACTUAL</t>
  </si>
  <si>
    <t>SALDOS</t>
  </si>
  <si>
    <t>PORCENTAJE DE AVANCE</t>
  </si>
  <si>
    <t>P.U.</t>
  </si>
  <si>
    <t>CANTIDAD</t>
  </si>
  <si>
    <t>MONTO</t>
  </si>
  <si>
    <t>DOC/MOD</t>
  </si>
  <si>
    <t>ACTUAL</t>
  </si>
  <si>
    <t>ACUM</t>
  </si>
  <si>
    <t>SALDO</t>
  </si>
  <si>
    <t>1</t>
  </si>
  <si>
    <t>MOVIMIENTO DE TIERRAS</t>
  </si>
  <si>
    <t>DESBROCE, DESTRONQUE Y LIMPIEZA</t>
  </si>
  <si>
    <t>HAS</t>
  </si>
  <si>
    <t>1a</t>
  </si>
  <si>
    <t>EXCAVACION COMUN</t>
  </si>
  <si>
    <t>M3</t>
  </si>
  <si>
    <t>-</t>
  </si>
  <si>
    <t>1b</t>
  </si>
  <si>
    <t>TERRAPLEN CON MATERIAL DE PRESTAMO</t>
  </si>
  <si>
    <t>OC 1</t>
  </si>
  <si>
    <t>1c</t>
  </si>
  <si>
    <t>TRANSPORTE DE MATERIAL HASTA 16,00 km</t>
  </si>
  <si>
    <t>M3-KM</t>
  </si>
  <si>
    <t>2</t>
  </si>
  <si>
    <t>PAVIMENTACION</t>
  </si>
  <si>
    <t xml:space="preserve">IMPRIMACION BITUMINOSA CALZADA Y BERMA -EJECUCION               </t>
  </si>
  <si>
    <t>M2</t>
  </si>
  <si>
    <t>RECONFORMACION DE CAPA BASE - CALZADA (E=20 CM)</t>
  </si>
  <si>
    <t>RECONFORMACION DE CAPA BASE - BERMAS (E=20 CM)</t>
  </si>
  <si>
    <t>TRANSPORTE DE CAPA BASE REMOVIDA DMT 12.70 KM</t>
  </si>
  <si>
    <t>M3*KM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</si>
  <si>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</si>
  <si>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</si>
  <si>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</si>
  <si>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L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</si>
  <si>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</si>
  <si>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</si>
  <si>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</si>
  <si>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</si>
  <si>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11a</t>
  </si>
  <si>
    <t>REMOCIÓN DE MATERIAL DE CAPA BASE (e.= 20 cm)</t>
  </si>
  <si>
    <t>11b</t>
  </si>
  <si>
    <t>REMOCIÓN DE MATERIAL DE CAPA SUBBASE (e.= 25 cm)</t>
  </si>
  <si>
    <t>11c</t>
  </si>
  <si>
    <t>REPOSICION DE CAPA SUB-BASE CON MATERIAL PROCESADO (CALZADA Y BERMAS)</t>
  </si>
  <si>
    <t>11d</t>
  </si>
  <si>
    <t>RECONFORMACION DE CAPA SUB-BASE</t>
  </si>
  <si>
    <t>11e</t>
  </si>
  <si>
    <t>TRANSPORTE DE CAPA SUB-BASE REMOVIDA  HASTA 16,00 KM</t>
  </si>
  <si>
    <t>11f</t>
  </si>
  <si>
    <t>TRANSPORTE DE CAPA SUB-BASE PROCESADA HASTA 16,00 KM</t>
  </si>
  <si>
    <t>3</t>
  </si>
  <si>
    <t>REHABILITACION Y MANTENIMIENTO</t>
  </si>
  <si>
    <t>SELLO DE FISURAS Y GRIETAS</t>
  </si>
  <si>
    <t>ML</t>
  </si>
  <si>
    <t>BACHEO SUPERFICIAL (E=5 CM)</t>
  </si>
  <si>
    <t>SUMINISTRO DE CEMENTO ASFALTICO CONVENCIONAL
P/SELLO DE GRIETAS</t>
  </si>
  <si>
    <t>SUMINISTRO DE CEMENTO ASFALTICO CONVENCIONAL P/BACHEOS</t>
  </si>
  <si>
    <t>SELLO DOBLE SLURRY ESPESOR 12 MM</t>
  </si>
  <si>
    <t>SELLO SLURRY ESPESOR 6 MM (BERMAS)</t>
  </si>
  <si>
    <t>OBRAS DE DRENAJE</t>
  </si>
  <si>
    <t>DESBROCE Y DESTRONQUE</t>
  </si>
  <si>
    <t>EXCAVACION PARA ESTRUCTURAS MENORES Y ALCANTARILLAS</t>
  </si>
  <si>
    <t>RELLENO ESTRUCTURAL</t>
  </si>
  <si>
    <t>HORMIGON SIMPLE TIPO "A" PARA OBRAS DE DRENAJE MENOR (FCK=210 KG/CM2)</t>
  </si>
  <si>
    <t>ACERO ESTRUCTURAL (FY=4200 KG/M2)</t>
  </si>
  <si>
    <t>KG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</si>
  <si>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</si>
  <si>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</si>
  <si>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</si>
  <si>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</si>
  <si>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</si>
  <si>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</si>
  <si>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</si>
  <si>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</si>
  <si>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</si>
  <si>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</si>
  <si>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</si>
  <si>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</si>
  <si>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</si>
  <si>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</si>
  <si>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</si>
  <si>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</si>
  <si>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</si>
  <si>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</si>
  <si>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</si>
  <si>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</si>
  <si>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</si>
  <si>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</si>
  <si>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</si>
  <si>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</si>
  <si>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</si>
  <si>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</si>
  <si>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</si>
  <si>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</si>
  <si>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</si>
  <si>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</si>
  <si>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</si>
  <si>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</si>
  <si>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</si>
  <si>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</si>
  <si>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57a</t>
  </si>
  <si>
    <t>LIMPIEZA DE ESCOMBROS EN CUNETAS, ZANJAS EXISTENTES</t>
  </si>
  <si>
    <t>SEÑALIZACION Y SEGURIDAD VIAL</t>
  </si>
  <si>
    <t xml:space="preserve">DEFENSAS LATERALES METALICAS, INCLUYE TERMINALES     </t>
  </si>
  <si>
    <t>PINTADO DE LA SUPERFICIE DE RODADURA 0.12 M DE ANCHO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</si>
  <si>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</si>
  <si>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</si>
  <si>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</si>
  <si>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</si>
  <si>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</si>
  <si>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</si>
  <si>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</si>
  <si>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</si>
  <si>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</si>
  <si>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</si>
  <si>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</si>
  <si>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</si>
  <si>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</si>
  <si>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</si>
  <si>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</si>
  <si>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PZA</t>
  </si>
  <si>
    <t>MEDIDAS DE MITIGACION AMBIENTAL</t>
  </si>
  <si>
    <t>GLB</t>
  </si>
  <si>
    <t>SERVICIOS PARA EL INGENIERO</t>
  </si>
  <si>
    <t xml:space="preserve">SERVICIO DE ALIMENTACION                             </t>
  </si>
  <si>
    <t>H*D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</si>
  <si>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</si>
  <si>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</si>
  <si>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</si>
  <si>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V*M</t>
  </si>
  <si>
    <t>ALQUILER DE OFICINAS  VIVIENDAS Y OTRAS INSTALACIONES</t>
  </si>
  <si>
    <t>M2*M</t>
  </si>
  <si>
    <t>GRUPO ELECTROGENO</t>
  </si>
  <si>
    <t>UN*DIA</t>
  </si>
  <si>
    <t>TOTAL GENERAL</t>
  </si>
  <si>
    <t xml:space="preserve">SUPERINTENDENTE DE OBRA </t>
  </si>
  <si>
    <t xml:space="preserve">EMPRESA ESTRATÉGICA BOLIVIANA DE CONSTRUCCIÓN Y </t>
  </si>
  <si>
    <t>CONSERVACIÓN DE INFRAESTRUCTURA CIVIL (EBC)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</si>
</sst>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#,###.0"/>
    <numFmt numFmtId="167" formatCode="_-* #,##0.000\ _€_-;\-* #,##0.000\ _€_-;_-* &quot;-&quot;??\ _€_-;_-@_-"/>
    <numFmt numFmtId="168" formatCode="0.000"/>
    <numFmt numFmtId="169" formatCode="_-* #,##0.0000_-;\-* #,##0.0000_-;_-* &quot;-&quot;??_-;_-@_-"/>
    <numFmt numFmtId="170" formatCode="0.0000"/>
    <numFmt numFmtId="171" formatCode="_(* #,##0.0000_);_(* \(#,##0.0000\);_(* &quot;-&quot;??_);_(@_)"/>
  </numFmts>
  <fonts count="27">
    <font>
      <sz val="10"/>
      <name val="Arial"/>
    </font>
    <font>
      <sz val="10"/>
      <name val="Arial"/>
      <family val="2"/>
    </font>
    <font>
      <sz val="8"/>
      <name val="Arial Narrow"/>
      <family val="2"/>
    </font>
    <font>
      <sz val="8"/>
      <name val="Arial"/>
      <family val="2"/>
    </font>
    <font>
      <sz val="8"/>
      <color rgb="FFFF0000"/>
      <name val="Arial Narrow"/>
      <family val="2"/>
    </font>
    <font>
      <sz val="10"/>
      <name val="AvantGarde Bk BT"/>
    </font>
    <font>
      <b/>
      <sz val="8"/>
      <name val="Arial Narrow"/>
      <family val="2"/>
    </font>
    <font>
      <u/>
      <sz val="10"/>
      <color theme="10"/>
      <name val="Arial"/>
      <family val="2"/>
    </font>
    <font>
      <b/>
      <sz val="11"/>
      <color theme="1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1"/>
      <color theme="1"/>
      <name val="Arial"/>
      <family val="2"/>
    </font>
    <font>
      <sz val="9"/>
      <name val="Arial Narrow"/>
      <family val="2"/>
    </font>
    <font>
      <b/>
      <i/>
      <sz val="9"/>
      <name val="Arial Narrow"/>
      <family val="2"/>
    </font>
    <font>
      <i/>
      <sz val="9"/>
      <name val="Arial Narrow"/>
      <family val="2"/>
    </font>
    <font>
      <sz val="9"/>
      <color theme="1"/>
      <name val="Arial"/>
      <family val="2"/>
    </font>
    <font>
      <sz val="9"/>
      <color rgb="FFFF0000"/>
      <name val="Arial Narrow"/>
      <family val="2"/>
    </font>
    <font>
      <b/>
      <sz val="11"/>
      <color theme="0"/>
      <name val="Arial Narrow"/>
      <family val="2"/>
    </font>
    <font>
      <b/>
      <sz val="11"/>
      <color theme="0"/>
      <name val="Arial"/>
      <family val="2"/>
    </font>
    <font>
      <sz val="10"/>
      <name val="Arial Narrow"/>
      <family val="2"/>
    </font>
    <font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7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</cellStyleXfs>
  <cellXfs count="324">
    <xf numFmtId="0" fontId="0" fillId="0" borderId="0" xfId="0"/>
    <xf numFmtId="0" fontId="2" fillId="2" borderId="0" xfId="3" applyFont="1" applyFill="1" applyAlignment="1">
      <alignment vertical="center"/>
    </xf>
    <xf numFmtId="0" fontId="2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43" fontId="2" fillId="2" borderId="0" xfId="3" applyNumberFormat="1" applyFont="1" applyFill="1" applyAlignment="1">
      <alignment vertical="center"/>
    </xf>
    <xf numFmtId="0" fontId="4" fillId="0" borderId="0" xfId="0" applyFont="1"/>
    <xf numFmtId="0" fontId="2" fillId="0" borderId="1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vertical="center"/>
    </xf>
    <xf numFmtId="0" fontId="8" fillId="0" borderId="3" xfId="5" applyFont="1" applyFill="1" applyBorder="1" applyAlignment="1">
      <alignment horizontal="center" vertical="center" wrapText="1"/>
    </xf>
    <xf numFmtId="0" fontId="8" fillId="0" borderId="4" xfId="5" applyFont="1" applyFill="1" applyBorder="1" applyAlignment="1">
      <alignment horizontal="center" vertical="center" wrapText="1"/>
    </xf>
    <xf numFmtId="0" fontId="8" fillId="0" borderId="2" xfId="5" applyFont="1" applyFill="1" applyBorder="1" applyAlignment="1">
      <alignment horizontal="center" vertical="center" wrapText="1"/>
    </xf>
    <xf numFmtId="0" fontId="6" fillId="0" borderId="3" xfId="4" applyFont="1" applyFill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horizontal="center" vertical="center" wrapText="1"/>
    </xf>
    <xf numFmtId="0" fontId="6" fillId="0" borderId="0" xfId="4" applyFont="1" applyFill="1" applyBorder="1" applyAlignment="1">
      <alignment horizontal="center" vertical="center" wrapText="1"/>
    </xf>
    <xf numFmtId="0" fontId="2" fillId="0" borderId="6" xfId="4" applyFont="1" applyFill="1" applyBorder="1" applyAlignment="1">
      <alignment horizontal="center" vertical="center" wrapText="1"/>
    </xf>
    <xf numFmtId="0" fontId="6" fillId="0" borderId="7" xfId="4" applyFont="1" applyFill="1" applyBorder="1" applyAlignment="1">
      <alignment vertical="center"/>
    </xf>
    <xf numFmtId="49" fontId="8" fillId="0" borderId="8" xfId="5" applyNumberFormat="1" applyFont="1" applyFill="1" applyBorder="1" applyAlignment="1">
      <alignment horizontal="center" vertical="center" wrapText="1"/>
    </xf>
    <xf numFmtId="49" fontId="8" fillId="0" borderId="0" xfId="5" applyNumberFormat="1" applyFont="1" applyFill="1" applyBorder="1" applyAlignment="1">
      <alignment horizontal="center" vertical="center" wrapText="1"/>
    </xf>
    <xf numFmtId="0" fontId="8" fillId="0" borderId="0" xfId="5" applyFont="1" applyFill="1" applyBorder="1" applyAlignment="1">
      <alignment horizontal="center" vertical="center" wrapText="1"/>
    </xf>
    <xf numFmtId="0" fontId="8" fillId="0" borderId="7" xfId="5" applyFont="1" applyFill="1" applyBorder="1" applyAlignment="1">
      <alignment horizontal="center" vertical="center" wrapText="1"/>
    </xf>
    <xf numFmtId="0" fontId="6" fillId="0" borderId="8" xfId="4" applyFont="1" applyFill="1" applyBorder="1" applyAlignment="1">
      <alignment horizontal="center" vertical="center" wrapText="1"/>
    </xf>
    <xf numFmtId="0" fontId="9" fillId="0" borderId="0" xfId="4" applyFont="1" applyFill="1" applyBorder="1" applyAlignment="1">
      <alignment horizontal="center" vertical="center" wrapText="1"/>
    </xf>
    <xf numFmtId="0" fontId="9" fillId="0" borderId="9" xfId="4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0" xfId="0" applyFont="1" applyBorder="1" applyAlignment="1">
      <alignment horizontal="center"/>
    </xf>
    <xf numFmtId="164" fontId="2" fillId="2" borderId="0" xfId="1" applyFont="1" applyFill="1" applyAlignment="1">
      <alignment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6" fillId="0" borderId="12" xfId="0" applyFont="1" applyBorder="1" applyAlignment="1"/>
    <xf numFmtId="0" fontId="9" fillId="0" borderId="13" xfId="4" applyFont="1" applyFill="1" applyBorder="1" applyAlignment="1">
      <alignment horizontal="center" vertical="center" wrapText="1"/>
    </xf>
    <xf numFmtId="0" fontId="9" fillId="0" borderId="14" xfId="4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right"/>
    </xf>
    <xf numFmtId="0" fontId="6" fillId="0" borderId="16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2" fillId="3" borderId="0" xfId="3" applyFont="1" applyFill="1" applyAlignment="1">
      <alignment vertical="center"/>
    </xf>
    <xf numFmtId="1" fontId="12" fillId="3" borderId="18" xfId="4" applyNumberFormat="1" applyFont="1" applyFill="1" applyBorder="1" applyAlignment="1">
      <alignment horizontal="center" vertical="center"/>
    </xf>
    <xf numFmtId="0" fontId="12" fillId="3" borderId="19" xfId="4" applyFont="1" applyFill="1" applyBorder="1" applyAlignment="1">
      <alignment horizontal="center" vertical="center"/>
    </xf>
    <xf numFmtId="0" fontId="12" fillId="3" borderId="20" xfId="4" applyFont="1" applyFill="1" applyBorder="1" applyAlignment="1">
      <alignment horizontal="center" vertical="center"/>
    </xf>
    <xf numFmtId="0" fontId="12" fillId="3" borderId="21" xfId="4" applyFont="1" applyFill="1" applyBorder="1" applyAlignment="1">
      <alignment horizontal="center" vertical="center"/>
    </xf>
    <xf numFmtId="0" fontId="12" fillId="3" borderId="22" xfId="4" applyFont="1" applyFill="1" applyBorder="1" applyAlignment="1">
      <alignment horizontal="center" vertical="center"/>
    </xf>
    <xf numFmtId="0" fontId="12" fillId="3" borderId="23" xfId="4" applyFont="1" applyFill="1" applyBorder="1" applyAlignment="1">
      <alignment horizontal="center" vertical="center"/>
    </xf>
    <xf numFmtId="0" fontId="12" fillId="3" borderId="19" xfId="3" applyFont="1" applyFill="1" applyBorder="1" applyAlignment="1">
      <alignment horizontal="center" vertical="center"/>
    </xf>
    <xf numFmtId="0" fontId="12" fillId="3" borderId="19" xfId="3" applyFont="1" applyFill="1" applyBorder="1" applyAlignment="1">
      <alignment horizontal="center" vertical="center" wrapText="1"/>
    </xf>
    <xf numFmtId="0" fontId="12" fillId="3" borderId="24" xfId="3" applyFont="1" applyFill="1" applyBorder="1" applyAlignment="1">
      <alignment horizontal="center" vertical="center" wrapText="1"/>
    </xf>
    <xf numFmtId="0" fontId="12" fillId="3" borderId="0" xfId="3" applyFont="1" applyFill="1" applyBorder="1" applyAlignment="1">
      <alignment horizontal="center" vertical="center" wrapText="1"/>
    </xf>
    <xf numFmtId="0" fontId="12" fillId="3" borderId="0" xfId="0" applyFont="1" applyFill="1"/>
    <xf numFmtId="0" fontId="12" fillId="3" borderId="25" xfId="4" applyFont="1" applyFill="1" applyBorder="1" applyAlignment="1">
      <alignment horizontal="center" vertical="center"/>
    </xf>
    <xf numFmtId="0" fontId="12" fillId="3" borderId="20" xfId="4" applyFont="1" applyFill="1" applyBorder="1" applyAlignment="1">
      <alignment horizontal="center" vertical="center" wrapText="1"/>
    </xf>
    <xf numFmtId="0" fontId="12" fillId="3" borderId="19" xfId="4" applyFont="1" applyFill="1" applyBorder="1" applyAlignment="1">
      <alignment horizontal="center" vertical="center" wrapText="1"/>
    </xf>
    <xf numFmtId="0" fontId="12" fillId="3" borderId="19" xfId="3" applyFont="1" applyFill="1" applyBorder="1" applyAlignment="1">
      <alignment horizontal="center" vertical="center"/>
    </xf>
    <xf numFmtId="0" fontId="12" fillId="3" borderId="19" xfId="3" applyFont="1" applyFill="1" applyBorder="1" applyAlignment="1">
      <alignment horizontal="center" vertical="center" wrapText="1"/>
    </xf>
    <xf numFmtId="0" fontId="12" fillId="3" borderId="24" xfId="3" applyFont="1" applyFill="1" applyBorder="1" applyAlignment="1">
      <alignment horizontal="center" vertical="center" wrapText="1"/>
    </xf>
    <xf numFmtId="2" fontId="13" fillId="3" borderId="0" xfId="2" applyNumberFormat="1" applyFont="1" applyFill="1" applyBorder="1" applyAlignment="1">
      <alignment horizontal="right" vertical="center"/>
    </xf>
    <xf numFmtId="0" fontId="14" fillId="4" borderId="0" xfId="0" applyFont="1" applyFill="1" applyAlignment="1">
      <alignment horizontal="center"/>
    </xf>
    <xf numFmtId="0" fontId="14" fillId="4" borderId="0" xfId="0" applyFont="1" applyFill="1"/>
    <xf numFmtId="49" fontId="9" fillId="4" borderId="26" xfId="4" applyNumberFormat="1" applyFont="1" applyFill="1" applyBorder="1" applyAlignment="1" applyProtection="1">
      <alignment horizontal="center" vertical="center"/>
    </xf>
    <xf numFmtId="0" fontId="9" fillId="4" borderId="22" xfId="4" applyNumberFormat="1" applyFont="1" applyFill="1" applyBorder="1" applyAlignment="1" applyProtection="1">
      <alignment vertical="center" wrapText="1"/>
    </xf>
    <xf numFmtId="0" fontId="15" fillId="4" borderId="22" xfId="4" applyFont="1" applyFill="1" applyBorder="1" applyAlignment="1">
      <alignment horizontal="center" vertical="center"/>
    </xf>
    <xf numFmtId="43" fontId="15" fillId="4" borderId="22" xfId="4" applyNumberFormat="1" applyFont="1" applyFill="1" applyBorder="1" applyAlignment="1">
      <alignment horizontal="right" vertical="center"/>
    </xf>
    <xf numFmtId="43" fontId="9" fillId="4" borderId="23" xfId="6" applyNumberFormat="1" applyFont="1" applyFill="1" applyBorder="1" applyAlignment="1">
      <alignment horizontal="right" vertical="center" wrapText="1"/>
    </xf>
    <xf numFmtId="43" fontId="15" fillId="4" borderId="22" xfId="3" applyNumberFormat="1" applyFont="1" applyFill="1" applyBorder="1" applyAlignment="1">
      <alignment horizontal="right" vertical="center"/>
    </xf>
    <xf numFmtId="43" fontId="15" fillId="4" borderId="22" xfId="3" applyNumberFormat="1" applyFont="1" applyFill="1" applyBorder="1" applyAlignment="1">
      <alignment horizontal="right" vertical="center" wrapText="1"/>
    </xf>
    <xf numFmtId="10" fontId="9" fillId="4" borderId="27" xfId="2" applyNumberFormat="1" applyFont="1" applyFill="1" applyBorder="1" applyAlignment="1">
      <alignment horizontal="right" vertical="center"/>
    </xf>
    <xf numFmtId="10" fontId="9" fillId="4" borderId="28" xfId="2" applyNumberFormat="1" applyFont="1" applyFill="1" applyBorder="1" applyAlignment="1">
      <alignment horizontal="right" vertical="center"/>
    </xf>
    <xf numFmtId="2" fontId="16" fillId="4" borderId="0" xfId="2" applyNumberFormat="1" applyFont="1" applyFill="1" applyBorder="1" applyAlignment="1">
      <alignment horizontal="right" vertical="center"/>
    </xf>
    <xf numFmtId="0" fontId="15" fillId="4" borderId="0" xfId="0" applyFont="1" applyFill="1"/>
    <xf numFmtId="0" fontId="15" fillId="4" borderId="0" xfId="3" applyFont="1" applyFill="1" applyAlignment="1">
      <alignment vertical="center"/>
    </xf>
    <xf numFmtId="0" fontId="17" fillId="0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49" fontId="18" fillId="0" borderId="29" xfId="5" applyNumberFormat="1" applyFont="1" applyFill="1" applyBorder="1" applyAlignment="1" applyProtection="1">
      <alignment horizontal="center" vertical="center" wrapText="1"/>
      <protection locked="0"/>
    </xf>
    <xf numFmtId="0" fontId="18" fillId="0" borderId="30" xfId="4" applyFont="1" applyFill="1" applyBorder="1" applyAlignment="1">
      <alignment vertical="center" wrapText="1"/>
    </xf>
    <xf numFmtId="0" fontId="18" fillId="0" borderId="31" xfId="4" applyFont="1" applyFill="1" applyBorder="1" applyAlignment="1">
      <alignment horizontal="center" vertical="center" wrapText="1"/>
    </xf>
    <xf numFmtId="43" fontId="18" fillId="2" borderId="32" xfId="6" applyNumberFormat="1" applyFont="1" applyFill="1" applyBorder="1" applyAlignment="1">
      <alignment horizontal="right" vertical="center"/>
    </xf>
    <xf numFmtId="43" fontId="18" fillId="0" borderId="33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32" xfId="6" applyNumberFormat="1" applyFont="1" applyFill="1" applyBorder="1" applyAlignment="1">
      <alignment horizontal="center" vertical="center"/>
    </xf>
    <xf numFmtId="43" fontId="18" fillId="0" borderId="34" xfId="6" applyNumberFormat="1" applyFont="1" applyFill="1" applyBorder="1" applyAlignment="1" applyProtection="1">
      <alignment horizontal="right" vertical="center" wrapText="1"/>
      <protection locked="0"/>
    </xf>
    <xf numFmtId="43" fontId="18" fillId="6" borderId="33" xfId="6" applyNumberFormat="1" applyFont="1" applyFill="1" applyBorder="1" applyAlignment="1">
      <alignment horizontal="right" vertical="center"/>
    </xf>
    <xf numFmtId="43" fontId="18" fillId="6" borderId="35" xfId="6" applyNumberFormat="1" applyFont="1" applyFill="1" applyBorder="1" applyAlignment="1">
      <alignment horizontal="right" vertical="center"/>
    </xf>
    <xf numFmtId="43" fontId="18" fillId="2" borderId="35" xfId="6" applyNumberFormat="1" applyFont="1" applyFill="1" applyBorder="1" applyAlignment="1">
      <alignment horizontal="right" vertical="center"/>
    </xf>
    <xf numFmtId="10" fontId="18" fillId="2" borderId="33" xfId="2" applyNumberFormat="1" applyFont="1" applyFill="1" applyBorder="1" applyAlignment="1">
      <alignment horizontal="right" vertical="center"/>
    </xf>
    <xf numFmtId="10" fontId="18" fillId="2" borderId="36" xfId="2" applyNumberFormat="1" applyFont="1" applyFill="1" applyBorder="1" applyAlignment="1">
      <alignment horizontal="right" vertical="center"/>
    </xf>
    <xf numFmtId="10" fontId="18" fillId="2" borderId="37" xfId="2" applyNumberFormat="1" applyFont="1" applyFill="1" applyBorder="1" applyAlignment="1">
      <alignment horizontal="right" vertical="center"/>
    </xf>
    <xf numFmtId="10" fontId="6" fillId="2" borderId="0" xfId="2" applyNumberFormat="1" applyFont="1" applyFill="1" applyBorder="1" applyAlignment="1">
      <alignment horizontal="right" vertical="center"/>
    </xf>
    <xf numFmtId="164" fontId="4" fillId="0" borderId="0" xfId="0" applyNumberFormat="1" applyFont="1"/>
    <xf numFmtId="164" fontId="2" fillId="2" borderId="0" xfId="3" applyNumberFormat="1" applyFont="1" applyFill="1" applyAlignment="1">
      <alignment vertical="center"/>
    </xf>
    <xf numFmtId="0" fontId="18" fillId="0" borderId="38" xfId="4" applyFont="1" applyFill="1" applyBorder="1" applyAlignment="1">
      <alignment horizontal="center" vertical="center" wrapText="1"/>
    </xf>
    <xf numFmtId="43" fontId="18" fillId="0" borderId="32" xfId="6" applyNumberFormat="1" applyFont="1" applyFill="1" applyBorder="1" applyAlignment="1">
      <alignment horizontal="right" vertical="center"/>
    </xf>
    <xf numFmtId="43" fontId="18" fillId="0" borderId="39" xfId="6" applyNumberFormat="1" applyFont="1" applyFill="1" applyBorder="1" applyAlignment="1" applyProtection="1">
      <alignment horizontal="right" vertical="center" wrapText="1"/>
      <protection locked="0"/>
    </xf>
    <xf numFmtId="43" fontId="18" fillId="6" borderId="40" xfId="6" applyNumberFormat="1" applyFont="1" applyFill="1" applyBorder="1" applyAlignment="1">
      <alignment horizontal="right" vertical="center"/>
    </xf>
    <xf numFmtId="43" fontId="18" fillId="6" borderId="41" xfId="6" applyNumberFormat="1" applyFont="1" applyFill="1" applyBorder="1" applyAlignment="1">
      <alignment horizontal="right" vertical="center"/>
    </xf>
    <xf numFmtId="43" fontId="18" fillId="2" borderId="41" xfId="6" applyNumberFormat="1" applyFont="1" applyFill="1" applyBorder="1" applyAlignment="1">
      <alignment horizontal="right" vertical="center"/>
    </xf>
    <xf numFmtId="10" fontId="18" fillId="2" borderId="32" xfId="2" applyNumberFormat="1" applyFont="1" applyFill="1" applyBorder="1" applyAlignment="1">
      <alignment horizontal="right" vertical="center"/>
    </xf>
    <xf numFmtId="10" fontId="18" fillId="2" borderId="42" xfId="2" applyNumberFormat="1" applyFont="1" applyFill="1" applyBorder="1" applyAlignment="1">
      <alignment horizontal="right" vertical="center"/>
    </xf>
    <xf numFmtId="0" fontId="17" fillId="0" borderId="0" xfId="0" applyFont="1" applyFill="1"/>
    <xf numFmtId="43" fontId="18" fillId="0" borderId="41" xfId="6" applyNumberFormat="1" applyFont="1" applyFill="1" applyBorder="1" applyAlignment="1">
      <alignment horizontal="right" vertical="center"/>
    </xf>
    <xf numFmtId="10" fontId="18" fillId="0" borderId="32" xfId="2" applyNumberFormat="1" applyFont="1" applyFill="1" applyBorder="1" applyAlignment="1">
      <alignment horizontal="right" vertical="center"/>
    </xf>
    <xf numFmtId="10" fontId="18" fillId="0" borderId="42" xfId="2" applyNumberFormat="1" applyFont="1" applyFill="1" applyBorder="1" applyAlignment="1">
      <alignment horizontal="right" vertical="center"/>
    </xf>
    <xf numFmtId="10" fontId="6" fillId="0" borderId="0" xfId="2" applyNumberFormat="1" applyFont="1" applyFill="1" applyBorder="1" applyAlignment="1">
      <alignment horizontal="right" vertical="center"/>
    </xf>
    <xf numFmtId="164" fontId="4" fillId="0" borderId="0" xfId="0" applyNumberFormat="1" applyFont="1" applyFill="1"/>
    <xf numFmtId="165" fontId="2" fillId="0" borderId="0" xfId="3" applyNumberFormat="1" applyFont="1" applyFill="1" applyAlignment="1">
      <alignment vertical="center"/>
    </xf>
    <xf numFmtId="164" fontId="2" fillId="0" borderId="0" xfId="3" applyNumberFormat="1" applyFont="1" applyFill="1" applyAlignment="1">
      <alignment vertical="center"/>
    </xf>
    <xf numFmtId="0" fontId="2" fillId="0" borderId="0" xfId="3" applyFont="1" applyFill="1" applyAlignment="1">
      <alignment vertical="center"/>
    </xf>
    <xf numFmtId="0" fontId="18" fillId="0" borderId="25" xfId="4" applyFont="1" applyFill="1" applyBorder="1" applyAlignment="1">
      <alignment horizontal="center" vertical="center" wrapText="1"/>
    </xf>
    <xf numFmtId="43" fontId="18" fillId="0" borderId="43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44" xfId="6" applyNumberFormat="1" applyFont="1" applyFill="1" applyBorder="1" applyAlignment="1" applyProtection="1">
      <alignment horizontal="right" vertical="center" wrapText="1"/>
      <protection locked="0"/>
    </xf>
    <xf numFmtId="10" fontId="18" fillId="2" borderId="45" xfId="2" applyNumberFormat="1" applyFont="1" applyFill="1" applyBorder="1" applyAlignment="1">
      <alignment horizontal="right" vertical="center"/>
    </xf>
    <xf numFmtId="10" fontId="18" fillId="2" borderId="9" xfId="2" applyNumberFormat="1" applyFont="1" applyFill="1" applyBorder="1" applyAlignment="1">
      <alignment horizontal="right" vertical="center"/>
    </xf>
    <xf numFmtId="0" fontId="19" fillId="4" borderId="22" xfId="4" applyNumberFormat="1" applyFont="1" applyFill="1" applyBorder="1" applyAlignment="1" applyProtection="1">
      <alignment horizontal="center" vertical="center" wrapText="1"/>
    </xf>
    <xf numFmtId="43" fontId="20" fillId="4" borderId="22" xfId="6" applyNumberFormat="1" applyFont="1" applyFill="1" applyBorder="1" applyAlignment="1" applyProtection="1">
      <alignment horizontal="right" vertical="center" wrapText="1"/>
    </xf>
    <xf numFmtId="43" fontId="9" fillId="4" borderId="22" xfId="6" applyNumberFormat="1" applyFont="1" applyFill="1" applyBorder="1" applyAlignment="1">
      <alignment horizontal="right" vertical="center" wrapText="1"/>
    </xf>
    <xf numFmtId="43" fontId="9" fillId="4" borderId="22" xfId="6" applyNumberFormat="1" applyFont="1" applyFill="1" applyBorder="1" applyAlignment="1">
      <alignment horizontal="right" vertical="center"/>
    </xf>
    <xf numFmtId="43" fontId="9" fillId="4" borderId="21" xfId="6" applyNumberFormat="1" applyFont="1" applyFill="1" applyBorder="1" applyAlignment="1">
      <alignment horizontal="right" vertical="center"/>
    </xf>
    <xf numFmtId="0" fontId="2" fillId="4" borderId="46" xfId="3" applyFont="1" applyFill="1" applyBorder="1" applyAlignment="1">
      <alignment vertical="center"/>
    </xf>
    <xf numFmtId="10" fontId="9" fillId="4" borderId="47" xfId="2" applyNumberFormat="1" applyFont="1" applyFill="1" applyBorder="1" applyAlignment="1">
      <alignment horizontal="right" vertical="center"/>
    </xf>
    <xf numFmtId="10" fontId="6" fillId="4" borderId="0" xfId="2" applyNumberFormat="1" applyFont="1" applyFill="1" applyBorder="1" applyAlignment="1">
      <alignment horizontal="right" vertical="center"/>
    </xf>
    <xf numFmtId="164" fontId="2" fillId="4" borderId="0" xfId="0" applyNumberFormat="1" applyFont="1" applyFill="1"/>
    <xf numFmtId="0" fontId="2" fillId="4" borderId="0" xfId="3" applyFont="1" applyFill="1" applyAlignment="1">
      <alignment vertical="center"/>
    </xf>
    <xf numFmtId="164" fontId="2" fillId="4" borderId="0" xfId="3" applyNumberFormat="1" applyFont="1" applyFill="1" applyAlignment="1">
      <alignment vertical="center"/>
    </xf>
    <xf numFmtId="43" fontId="18" fillId="0" borderId="35" xfId="6" applyNumberFormat="1" applyFont="1" applyFill="1" applyBorder="1" applyAlignment="1" applyProtection="1">
      <alignment horizontal="right" vertical="center" wrapText="1"/>
      <protection locked="0"/>
    </xf>
    <xf numFmtId="0" fontId="17" fillId="7" borderId="0" xfId="0" applyFont="1" applyFill="1" applyAlignment="1">
      <alignment horizontal="center"/>
    </xf>
    <xf numFmtId="0" fontId="17" fillId="7" borderId="0" xfId="0" applyFont="1" applyFill="1"/>
    <xf numFmtId="49" fontId="18" fillId="7" borderId="29" xfId="5" applyNumberFormat="1" applyFont="1" applyFill="1" applyBorder="1" applyAlignment="1" applyProtection="1">
      <alignment horizontal="center" vertical="center" wrapText="1"/>
      <protection locked="0"/>
    </xf>
    <xf numFmtId="0" fontId="18" fillId="7" borderId="30" xfId="4" applyFont="1" applyFill="1" applyBorder="1" applyAlignment="1">
      <alignment vertical="center" wrapText="1"/>
    </xf>
    <xf numFmtId="0" fontId="18" fillId="7" borderId="38" xfId="4" applyFont="1" applyFill="1" applyBorder="1" applyAlignment="1">
      <alignment horizontal="center" vertical="center" wrapText="1"/>
    </xf>
    <xf numFmtId="43" fontId="18" fillId="7" borderId="32" xfId="6" applyNumberFormat="1" applyFont="1" applyFill="1" applyBorder="1" applyAlignment="1">
      <alignment horizontal="right" vertical="center"/>
    </xf>
    <xf numFmtId="43" fontId="18" fillId="7" borderId="39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2" xfId="6" applyNumberFormat="1" applyFont="1" applyFill="1" applyBorder="1" applyAlignment="1">
      <alignment horizontal="center" vertical="center"/>
    </xf>
    <xf numFmtId="43" fontId="18" fillId="7" borderId="34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40" xfId="6" applyNumberFormat="1" applyFont="1" applyFill="1" applyBorder="1" applyAlignment="1">
      <alignment horizontal="right" vertical="center"/>
    </xf>
    <xf numFmtId="43" fontId="18" fillId="7" borderId="41" xfId="6" applyNumberFormat="1" applyFont="1" applyFill="1" applyBorder="1" applyAlignment="1">
      <alignment horizontal="right" vertical="center"/>
    </xf>
    <xf numFmtId="10" fontId="18" fillId="7" borderId="32" xfId="2" applyNumberFormat="1" applyFont="1" applyFill="1" applyBorder="1" applyAlignment="1">
      <alignment horizontal="right" vertical="center"/>
    </xf>
    <xf numFmtId="10" fontId="18" fillId="7" borderId="42" xfId="2" applyNumberFormat="1" applyFont="1" applyFill="1" applyBorder="1" applyAlignment="1">
      <alignment horizontal="right" vertical="center"/>
    </xf>
    <xf numFmtId="10" fontId="6" fillId="7" borderId="0" xfId="2" applyNumberFormat="1" applyFont="1" applyFill="1" applyBorder="1" applyAlignment="1">
      <alignment horizontal="right" vertical="center"/>
    </xf>
    <xf numFmtId="164" fontId="4" fillId="7" borderId="0" xfId="0" applyNumberFormat="1" applyFont="1" applyFill="1"/>
    <xf numFmtId="0" fontId="2" fillId="7" borderId="0" xfId="3" applyFont="1" applyFill="1" applyAlignment="1">
      <alignment vertical="center"/>
    </xf>
    <xf numFmtId="164" fontId="2" fillId="7" borderId="0" xfId="3" applyNumberFormat="1" applyFont="1" applyFill="1" applyAlignment="1">
      <alignment vertical="center"/>
    </xf>
    <xf numFmtId="0" fontId="6" fillId="2" borderId="0" xfId="3" applyFont="1" applyFill="1" applyAlignment="1">
      <alignment vertical="center"/>
    </xf>
    <xf numFmtId="10" fontId="18" fillId="7" borderId="39" xfId="2" applyNumberFormat="1" applyFont="1" applyFill="1" applyBorder="1" applyAlignment="1">
      <alignment horizontal="right" vertical="center"/>
    </xf>
    <xf numFmtId="10" fontId="18" fillId="7" borderId="48" xfId="2" applyNumberFormat="1" applyFont="1" applyFill="1" applyBorder="1" applyAlignment="1">
      <alignment horizontal="right" vertical="center"/>
    </xf>
    <xf numFmtId="10" fontId="18" fillId="7" borderId="49" xfId="2" applyNumberFormat="1" applyFont="1" applyFill="1" applyBorder="1" applyAlignment="1">
      <alignment horizontal="right" vertical="center"/>
    </xf>
    <xf numFmtId="0" fontId="21" fillId="0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18" fillId="0" borderId="50" xfId="4" applyFont="1" applyFill="1" applyBorder="1" applyAlignment="1">
      <alignment vertical="center" wrapText="1"/>
    </xf>
    <xf numFmtId="0" fontId="18" fillId="0" borderId="51" xfId="4" applyFont="1" applyFill="1" applyBorder="1" applyAlignment="1">
      <alignment horizontal="center" vertical="center" wrapText="1"/>
    </xf>
    <xf numFmtId="43" fontId="18" fillId="0" borderId="48" xfId="6" applyNumberFormat="1" applyFont="1" applyFill="1" applyBorder="1" applyAlignment="1" applyProtection="1">
      <alignment horizontal="right" vertical="center" wrapText="1"/>
      <protection locked="0"/>
    </xf>
    <xf numFmtId="43" fontId="18" fillId="6" borderId="34" xfId="6" applyNumberFormat="1" applyFont="1" applyFill="1" applyBorder="1" applyAlignment="1">
      <alignment horizontal="right" vertical="center"/>
    </xf>
    <xf numFmtId="10" fontId="18" fillId="0" borderId="39" xfId="2" applyNumberFormat="1" applyFont="1" applyFill="1" applyBorder="1" applyAlignment="1">
      <alignment horizontal="right" vertical="center"/>
    </xf>
    <xf numFmtId="10" fontId="18" fillId="0" borderId="48" xfId="2" applyNumberFormat="1" applyFont="1" applyFill="1" applyBorder="1" applyAlignment="1">
      <alignment horizontal="right" vertical="center"/>
    </xf>
    <xf numFmtId="10" fontId="18" fillId="0" borderId="49" xfId="2" applyNumberFormat="1" applyFont="1" applyFill="1" applyBorder="1" applyAlignment="1">
      <alignment horizontal="right" vertical="center"/>
    </xf>
    <xf numFmtId="10" fontId="9" fillId="2" borderId="0" xfId="2" applyNumberFormat="1" applyFont="1" applyFill="1" applyBorder="1" applyAlignment="1">
      <alignment horizontal="right" vertical="center"/>
    </xf>
    <xf numFmtId="164" fontId="22" fillId="0" borderId="0" xfId="0" applyNumberFormat="1" applyFont="1"/>
    <xf numFmtId="0" fontId="18" fillId="2" borderId="0" xfId="3" applyFont="1" applyFill="1" applyAlignment="1">
      <alignment vertical="center"/>
    </xf>
    <xf numFmtId="164" fontId="18" fillId="2" borderId="0" xfId="3" applyNumberFormat="1" applyFont="1" applyFill="1" applyAlignment="1">
      <alignment vertical="center"/>
    </xf>
    <xf numFmtId="43" fontId="18" fillId="2" borderId="0" xfId="3" applyNumberFormat="1" applyFont="1" applyFill="1" applyAlignment="1">
      <alignment vertical="center"/>
    </xf>
    <xf numFmtId="164" fontId="18" fillId="2" borderId="0" xfId="1" applyFont="1" applyFill="1" applyAlignment="1">
      <alignment vertical="center"/>
    </xf>
    <xf numFmtId="10" fontId="9" fillId="0" borderId="0" xfId="2" applyNumberFormat="1" applyFont="1" applyFill="1" applyBorder="1" applyAlignment="1">
      <alignment horizontal="right" vertical="center"/>
    </xf>
    <xf numFmtId="164" fontId="22" fillId="0" borderId="0" xfId="0" applyNumberFormat="1" applyFont="1" applyFill="1"/>
    <xf numFmtId="0" fontId="18" fillId="0" borderId="0" xfId="3" applyFont="1" applyFill="1" applyAlignment="1">
      <alignment vertical="center"/>
    </xf>
    <xf numFmtId="164" fontId="18" fillId="0" borderId="0" xfId="3" applyNumberFormat="1" applyFont="1" applyFill="1" applyAlignment="1">
      <alignment vertical="center"/>
    </xf>
    <xf numFmtId="0" fontId="18" fillId="0" borderId="52" xfId="4" applyFont="1" applyFill="1" applyBorder="1" applyAlignment="1">
      <alignment horizontal="center" vertical="center" wrapText="1"/>
    </xf>
    <xf numFmtId="43" fontId="18" fillId="6" borderId="44" xfId="6" applyNumberFormat="1" applyFont="1" applyFill="1" applyBorder="1" applyAlignment="1">
      <alignment horizontal="right" vertical="center"/>
    </xf>
    <xf numFmtId="43" fontId="18" fillId="0" borderId="43" xfId="6" applyNumberFormat="1" applyFont="1" applyFill="1" applyBorder="1" applyAlignment="1">
      <alignment horizontal="right" vertical="center"/>
    </xf>
    <xf numFmtId="10" fontId="18" fillId="0" borderId="45" xfId="2" applyNumberFormat="1" applyFont="1" applyFill="1" applyBorder="1" applyAlignment="1">
      <alignment horizontal="right" vertical="center"/>
    </xf>
    <xf numFmtId="10" fontId="18" fillId="0" borderId="9" xfId="2" applyNumberFormat="1" applyFont="1" applyFill="1" applyBorder="1" applyAlignment="1">
      <alignment horizontal="right" vertical="center"/>
    </xf>
    <xf numFmtId="43" fontId="18" fillId="0" borderId="53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54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55" xfId="6" applyNumberFormat="1" applyFont="1" applyFill="1" applyBorder="1" applyAlignment="1" applyProtection="1">
      <alignment horizontal="right" vertical="center" wrapText="1"/>
      <protection locked="0"/>
    </xf>
    <xf numFmtId="49" fontId="18" fillId="0" borderId="56" xfId="5" applyNumberFormat="1" applyFont="1" applyFill="1" applyBorder="1" applyAlignment="1" applyProtection="1">
      <alignment horizontal="center" vertical="center" wrapText="1"/>
      <protection locked="0"/>
    </xf>
    <xf numFmtId="0" fontId="18" fillId="0" borderId="57" xfId="4" applyFont="1" applyFill="1" applyBorder="1" applyAlignment="1">
      <alignment vertical="center" wrapText="1"/>
    </xf>
    <xf numFmtId="0" fontId="18" fillId="0" borderId="58" xfId="4" applyFont="1" applyFill="1" applyBorder="1" applyAlignment="1">
      <alignment horizontal="center" vertical="center" wrapText="1"/>
    </xf>
    <xf numFmtId="43" fontId="18" fillId="0" borderId="59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60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61" xfId="6" applyNumberFormat="1" applyFont="1" applyFill="1" applyBorder="1" applyAlignment="1" applyProtection="1">
      <alignment horizontal="right" vertical="center" wrapText="1"/>
      <protection locked="0"/>
    </xf>
    <xf numFmtId="0" fontId="6" fillId="4" borderId="0" xfId="3" applyFont="1" applyFill="1" applyAlignment="1">
      <alignment vertical="center"/>
    </xf>
    <xf numFmtId="164" fontId="6" fillId="4" borderId="0" xfId="3" applyNumberFormat="1" applyFont="1" applyFill="1" applyAlignment="1">
      <alignment vertical="center"/>
    </xf>
    <xf numFmtId="43" fontId="18" fillId="0" borderId="36" xfId="6" applyNumberFormat="1" applyFont="1" applyFill="1" applyBorder="1" applyAlignment="1" applyProtection="1">
      <alignment horizontal="right" vertical="center" wrapText="1"/>
      <protection locked="0"/>
    </xf>
    <xf numFmtId="0" fontId="18" fillId="7" borderId="51" xfId="4" applyFont="1" applyFill="1" applyBorder="1" applyAlignment="1">
      <alignment horizontal="center" vertical="center" wrapText="1"/>
    </xf>
    <xf numFmtId="43" fontId="18" fillId="7" borderId="48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55" xfId="6" applyNumberFormat="1" applyFont="1" applyFill="1" applyBorder="1" applyAlignment="1" applyProtection="1">
      <alignment horizontal="right" vertical="center" wrapText="1"/>
      <protection locked="0"/>
    </xf>
    <xf numFmtId="0" fontId="18" fillId="7" borderId="50" xfId="4" applyFont="1" applyFill="1" applyBorder="1" applyAlignment="1">
      <alignment vertical="center" wrapText="1"/>
    </xf>
    <xf numFmtId="43" fontId="18" fillId="7" borderId="55" xfId="6" applyNumberFormat="1" applyFont="1" applyFill="1" applyBorder="1" applyAlignment="1">
      <alignment horizontal="center" vertical="center"/>
    </xf>
    <xf numFmtId="43" fontId="18" fillId="7" borderId="48" xfId="6" applyNumberFormat="1" applyFont="1" applyFill="1" applyBorder="1" applyAlignment="1">
      <alignment horizontal="right" vertical="center"/>
    </xf>
    <xf numFmtId="43" fontId="18" fillId="7" borderId="39" xfId="6" applyNumberFormat="1" applyFont="1" applyFill="1" applyBorder="1" applyAlignment="1">
      <alignment horizontal="right" vertical="center"/>
    </xf>
    <xf numFmtId="43" fontId="18" fillId="7" borderId="34" xfId="6" applyNumberFormat="1" applyFont="1" applyFill="1" applyBorder="1" applyAlignment="1">
      <alignment horizontal="right" vertical="center"/>
    </xf>
    <xf numFmtId="43" fontId="18" fillId="7" borderId="48" xfId="6" applyNumberFormat="1" applyFont="1" applyFill="1" applyBorder="1" applyAlignment="1">
      <alignment horizontal="center" vertical="center"/>
    </xf>
    <xf numFmtId="43" fontId="18" fillId="0" borderId="48" xfId="6" applyNumberFormat="1" applyFont="1" applyFill="1" applyBorder="1" applyAlignment="1">
      <alignment horizontal="right" vertical="center"/>
    </xf>
    <xf numFmtId="43" fontId="18" fillId="6" borderId="39" xfId="6" applyNumberFormat="1" applyFont="1" applyFill="1" applyBorder="1" applyAlignment="1">
      <alignment horizontal="right" vertical="center"/>
    </xf>
    <xf numFmtId="43" fontId="18" fillId="0" borderId="34" xfId="6" applyNumberFormat="1" applyFont="1" applyFill="1" applyBorder="1" applyAlignment="1">
      <alignment horizontal="right" vertical="center"/>
    </xf>
    <xf numFmtId="49" fontId="18" fillId="0" borderId="62" xfId="5" applyNumberFormat="1" applyFont="1" applyFill="1" applyBorder="1" applyAlignment="1" applyProtection="1">
      <alignment horizontal="center" vertical="center" wrapText="1"/>
      <protection locked="0"/>
    </xf>
    <xf numFmtId="43" fontId="18" fillId="0" borderId="32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41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40" xfId="6" applyNumberFormat="1" applyFont="1" applyFill="1" applyBorder="1" applyAlignment="1" applyProtection="1">
      <alignment horizontal="right" vertical="center" wrapText="1"/>
      <protection locked="0"/>
    </xf>
    <xf numFmtId="0" fontId="2" fillId="2" borderId="0" xfId="3" applyFont="1" applyFill="1" applyBorder="1" applyAlignment="1">
      <alignment vertical="center"/>
    </xf>
    <xf numFmtId="164" fontId="2" fillId="2" borderId="0" xfId="3" applyNumberFormat="1" applyFont="1" applyFill="1" applyBorder="1" applyAlignment="1">
      <alignment vertical="center"/>
    </xf>
    <xf numFmtId="43" fontId="18" fillId="0" borderId="63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59" xfId="6" applyNumberFormat="1" applyFont="1" applyFill="1" applyBorder="1" applyAlignment="1">
      <alignment horizontal="right" vertical="center"/>
    </xf>
    <xf numFmtId="43" fontId="18" fillId="6" borderId="60" xfId="6" applyNumberFormat="1" applyFont="1" applyFill="1" applyBorder="1" applyAlignment="1">
      <alignment horizontal="right" vertical="center"/>
    </xf>
    <xf numFmtId="43" fontId="18" fillId="6" borderId="61" xfId="6" applyNumberFormat="1" applyFont="1" applyFill="1" applyBorder="1" applyAlignment="1">
      <alignment horizontal="right" vertical="center"/>
    </xf>
    <xf numFmtId="43" fontId="18" fillId="0" borderId="61" xfId="6" applyNumberFormat="1" applyFont="1" applyFill="1" applyBorder="1" applyAlignment="1">
      <alignment horizontal="right" vertical="center"/>
    </xf>
    <xf numFmtId="10" fontId="18" fillId="0" borderId="59" xfId="2" applyNumberFormat="1" applyFont="1" applyFill="1" applyBorder="1" applyAlignment="1">
      <alignment horizontal="right" vertical="center"/>
    </xf>
    <xf numFmtId="10" fontId="18" fillId="0" borderId="64" xfId="2" applyNumberFormat="1" applyFont="1" applyFill="1" applyBorder="1" applyAlignment="1">
      <alignment horizontal="right" vertical="center"/>
    </xf>
    <xf numFmtId="49" fontId="18" fillId="0" borderId="65" xfId="5" applyNumberFormat="1" applyFont="1" applyFill="1" applyBorder="1" applyAlignment="1" applyProtection="1">
      <alignment horizontal="center" vertical="center" wrapText="1"/>
      <protection locked="0"/>
    </xf>
    <xf numFmtId="0" fontId="18" fillId="0" borderId="66" xfId="4" applyFont="1" applyFill="1" applyBorder="1" applyAlignment="1">
      <alignment vertical="center" wrapText="1"/>
    </xf>
    <xf numFmtId="43" fontId="18" fillId="0" borderId="67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67" xfId="6" applyNumberFormat="1" applyFont="1" applyFill="1" applyBorder="1" applyAlignment="1">
      <alignment horizontal="right" vertical="center"/>
    </xf>
    <xf numFmtId="43" fontId="18" fillId="6" borderId="43" xfId="6" applyNumberFormat="1" applyFont="1" applyFill="1" applyBorder="1" applyAlignment="1">
      <alignment horizontal="right" vertical="center"/>
    </xf>
    <xf numFmtId="43" fontId="18" fillId="0" borderId="44" xfId="6" applyNumberFormat="1" applyFont="1" applyFill="1" applyBorder="1" applyAlignment="1">
      <alignment horizontal="right" vertical="center"/>
    </xf>
    <xf numFmtId="10" fontId="18" fillId="0" borderId="67" xfId="2" applyNumberFormat="1" applyFont="1" applyFill="1" applyBorder="1" applyAlignment="1">
      <alignment horizontal="right" vertical="center"/>
    </xf>
    <xf numFmtId="10" fontId="18" fillId="0" borderId="68" xfId="2" applyNumberFormat="1" applyFont="1" applyFill="1" applyBorder="1" applyAlignment="1">
      <alignment horizontal="right" vertical="center"/>
    </xf>
    <xf numFmtId="0" fontId="2" fillId="0" borderId="0" xfId="3" applyFont="1" applyFill="1" applyBorder="1" applyAlignment="1">
      <alignment vertical="center"/>
    </xf>
    <xf numFmtId="49" fontId="9" fillId="4" borderId="26" xfId="4" applyNumberFormat="1" applyFont="1" applyFill="1" applyBorder="1" applyAlignment="1" applyProtection="1">
      <alignment horizontal="center" vertical="center" wrapText="1"/>
      <protection locked="0"/>
    </xf>
    <xf numFmtId="43" fontId="9" fillId="4" borderId="22" xfId="0" applyNumberFormat="1" applyFont="1" applyFill="1" applyBorder="1" applyAlignment="1" applyProtection="1">
      <alignment vertical="center" wrapText="1"/>
    </xf>
    <xf numFmtId="0" fontId="18" fillId="4" borderId="22" xfId="4" applyFont="1" applyFill="1" applyBorder="1" applyAlignment="1">
      <alignment horizontal="center" vertical="center" wrapText="1"/>
    </xf>
    <xf numFmtId="43" fontId="18" fillId="4" borderId="22" xfId="6" applyNumberFormat="1" applyFont="1" applyFill="1" applyBorder="1" applyAlignment="1" applyProtection="1">
      <alignment horizontal="right" vertical="center" wrapText="1"/>
      <protection locked="0"/>
    </xf>
    <xf numFmtId="0" fontId="2" fillId="4" borderId="0" xfId="3" applyFont="1" applyFill="1" applyBorder="1" applyAlignment="1">
      <alignment vertical="center"/>
    </xf>
    <xf numFmtId="164" fontId="2" fillId="4" borderId="0" xfId="3" applyNumberFormat="1" applyFont="1" applyFill="1" applyBorder="1" applyAlignment="1">
      <alignment vertical="center"/>
    </xf>
    <xf numFmtId="43" fontId="18" fillId="0" borderId="69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70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71" xfId="6" applyNumberFormat="1" applyFont="1" applyFill="1" applyBorder="1" applyAlignment="1" applyProtection="1">
      <alignment horizontal="right" vertical="center" wrapText="1"/>
      <protection locked="0"/>
    </xf>
    <xf numFmtId="0" fontId="21" fillId="0" borderId="0" xfId="0" applyFont="1"/>
    <xf numFmtId="0" fontId="18" fillId="0" borderId="19" xfId="4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21" fillId="7" borderId="0" xfId="0" applyFont="1" applyFill="1"/>
    <xf numFmtId="0" fontId="18" fillId="7" borderId="31" xfId="4" applyFont="1" applyFill="1" applyBorder="1" applyAlignment="1">
      <alignment horizontal="center" vertical="center" wrapText="1"/>
    </xf>
    <xf numFmtId="43" fontId="18" fillId="7" borderId="53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6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5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3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5" xfId="6" applyNumberFormat="1" applyFont="1" applyFill="1" applyBorder="1" applyAlignment="1">
      <alignment horizontal="right" vertical="center"/>
    </xf>
    <xf numFmtId="10" fontId="9" fillId="7" borderId="0" xfId="2" applyNumberFormat="1" applyFont="1" applyFill="1" applyBorder="1" applyAlignment="1">
      <alignment horizontal="right" vertical="center"/>
    </xf>
    <xf numFmtId="164" fontId="22" fillId="7" borderId="0" xfId="0" applyNumberFormat="1" applyFont="1" applyFill="1"/>
    <xf numFmtId="0" fontId="18" fillId="7" borderId="0" xfId="3" applyFont="1" applyFill="1" applyAlignment="1">
      <alignment vertical="center"/>
    </xf>
    <xf numFmtId="164" fontId="18" fillId="7" borderId="0" xfId="3" applyNumberFormat="1" applyFont="1" applyFill="1" applyAlignment="1">
      <alignment vertical="center"/>
    </xf>
    <xf numFmtId="166" fontId="2" fillId="0" borderId="15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16" xfId="4" applyFont="1" applyFill="1" applyBorder="1" applyAlignment="1">
      <alignment vertical="center" wrapText="1"/>
    </xf>
    <xf numFmtId="0" fontId="3" fillId="0" borderId="72" xfId="4" applyFont="1" applyFill="1" applyBorder="1" applyAlignment="1">
      <alignment horizontal="center" vertical="center" wrapText="1"/>
    </xf>
    <xf numFmtId="0" fontId="3" fillId="0" borderId="16" xfId="4" applyFont="1" applyFill="1" applyBorder="1" applyAlignment="1">
      <alignment horizontal="center" vertical="center" wrapText="1"/>
    </xf>
    <xf numFmtId="43" fontId="3" fillId="0" borderId="16" xfId="6" applyNumberFormat="1" applyFont="1" applyFill="1" applyBorder="1" applyAlignment="1" applyProtection="1">
      <alignment horizontal="right" vertical="center" wrapText="1"/>
      <protection locked="0"/>
    </xf>
    <xf numFmtId="43" fontId="3" fillId="0" borderId="73" xfId="6" applyNumberFormat="1" applyFont="1" applyFill="1" applyBorder="1" applyAlignment="1">
      <alignment horizontal="right" vertical="center" wrapText="1"/>
    </xf>
    <xf numFmtId="43" fontId="3" fillId="0" borderId="16" xfId="6" applyNumberFormat="1" applyFont="1" applyFill="1" applyBorder="1" applyAlignment="1">
      <alignment horizontal="right" vertical="center" wrapText="1"/>
    </xf>
    <xf numFmtId="43" fontId="3" fillId="0" borderId="23" xfId="6" applyNumberFormat="1" applyFont="1" applyFill="1" applyBorder="1" applyAlignment="1">
      <alignment horizontal="right" vertical="center" wrapText="1"/>
    </xf>
    <xf numFmtId="43" fontId="3" fillId="2" borderId="16" xfId="6" applyNumberFormat="1" applyFont="1" applyFill="1" applyBorder="1" applyAlignment="1" applyProtection="1">
      <alignment horizontal="right" vertical="center"/>
      <protection locked="0"/>
    </xf>
    <xf numFmtId="43" fontId="3" fillId="2" borderId="21" xfId="6" applyNumberFormat="1" applyFont="1" applyFill="1" applyBorder="1" applyAlignment="1" applyProtection="1">
      <alignment horizontal="right" vertical="center"/>
      <protection locked="0"/>
    </xf>
    <xf numFmtId="43" fontId="3" fillId="2" borderId="23" xfId="6" applyNumberFormat="1" applyFont="1" applyFill="1" applyBorder="1" applyAlignment="1" applyProtection="1">
      <alignment horizontal="right" vertical="center"/>
      <protection locked="0"/>
    </xf>
    <xf numFmtId="43" fontId="3" fillId="2" borderId="22" xfId="6" applyNumberFormat="1" applyFont="1" applyFill="1" applyBorder="1" applyAlignment="1" applyProtection="1">
      <alignment horizontal="right" vertical="center"/>
      <protection locked="0"/>
    </xf>
    <xf numFmtId="43" fontId="3" fillId="2" borderId="21" xfId="6" applyNumberFormat="1" applyFont="1" applyFill="1" applyBorder="1" applyAlignment="1">
      <alignment horizontal="right" vertical="center"/>
    </xf>
    <xf numFmtId="43" fontId="3" fillId="2" borderId="16" xfId="6" applyNumberFormat="1" applyFont="1" applyFill="1" applyBorder="1" applyAlignment="1">
      <alignment horizontal="right" vertical="center"/>
    </xf>
    <xf numFmtId="43" fontId="3" fillId="2" borderId="17" xfId="6" applyNumberFormat="1" applyFont="1" applyFill="1" applyBorder="1" applyAlignment="1">
      <alignment horizontal="right" vertical="center"/>
    </xf>
    <xf numFmtId="0" fontId="23" fillId="3" borderId="0" xfId="3" applyFont="1" applyFill="1" applyAlignment="1">
      <alignment vertical="center"/>
    </xf>
    <xf numFmtId="0" fontId="24" fillId="3" borderId="0" xfId="0" applyFont="1" applyFill="1"/>
    <xf numFmtId="166" fontId="23" fillId="3" borderId="26" xfId="4" applyNumberFormat="1" applyFont="1" applyFill="1" applyBorder="1" applyAlignment="1" applyProtection="1">
      <alignment horizontal="center" vertical="center" wrapText="1"/>
      <protection locked="0"/>
    </xf>
    <xf numFmtId="0" fontId="23" fillId="3" borderId="22" xfId="4" applyFont="1" applyFill="1" applyBorder="1" applyAlignment="1">
      <alignment vertical="center"/>
    </xf>
    <xf numFmtId="0" fontId="24" fillId="3" borderId="22" xfId="4" applyFont="1" applyFill="1" applyBorder="1" applyAlignment="1">
      <alignment horizontal="center" vertical="center" wrapText="1"/>
    </xf>
    <xf numFmtId="43" fontId="24" fillId="3" borderId="22" xfId="6" applyNumberFormat="1" applyFont="1" applyFill="1" applyBorder="1" applyAlignment="1">
      <alignment horizontal="center" vertical="center" wrapText="1"/>
    </xf>
    <xf numFmtId="43" fontId="24" fillId="3" borderId="23" xfId="6" applyNumberFormat="1" applyFont="1" applyFill="1" applyBorder="1" applyAlignment="1">
      <alignment horizontal="center" vertical="center" wrapText="1"/>
    </xf>
    <xf numFmtId="43" fontId="24" fillId="3" borderId="22" xfId="6" applyNumberFormat="1" applyFont="1" applyFill="1" applyBorder="1" applyAlignment="1">
      <alignment horizontal="right" vertical="center" wrapText="1"/>
    </xf>
    <xf numFmtId="43" fontId="24" fillId="3" borderId="21" xfId="6" applyNumberFormat="1" applyFont="1" applyFill="1" applyBorder="1" applyAlignment="1">
      <alignment horizontal="center" vertical="center" wrapText="1"/>
    </xf>
    <xf numFmtId="10" fontId="24" fillId="3" borderId="47" xfId="2" applyNumberFormat="1" applyFont="1" applyFill="1" applyBorder="1" applyAlignment="1">
      <alignment horizontal="right" vertical="center"/>
    </xf>
    <xf numFmtId="10" fontId="24" fillId="3" borderId="27" xfId="2" applyNumberFormat="1" applyFont="1" applyFill="1" applyBorder="1" applyAlignment="1">
      <alignment horizontal="right" vertical="center"/>
    </xf>
    <xf numFmtId="10" fontId="24" fillId="3" borderId="28" xfId="2" applyNumberFormat="1" applyFont="1" applyFill="1" applyBorder="1" applyAlignment="1">
      <alignment horizontal="right" vertical="center"/>
    </xf>
    <xf numFmtId="10" fontId="23" fillId="3" borderId="0" xfId="2" applyNumberFormat="1" applyFont="1" applyFill="1" applyBorder="1" applyAlignment="1">
      <alignment horizontal="right" vertical="center"/>
    </xf>
    <xf numFmtId="164" fontId="23" fillId="3" borderId="0" xfId="0" applyNumberFormat="1" applyFont="1" applyFill="1"/>
    <xf numFmtId="166" fontId="2" fillId="0" borderId="6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4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2" fillId="0" borderId="0" xfId="4" applyFont="1" applyFill="1" applyBorder="1" applyAlignment="1">
      <alignment horizontal="right" vertical="center" wrapText="1"/>
    </xf>
    <xf numFmtId="165" fontId="2" fillId="0" borderId="0" xfId="6" applyFont="1" applyFill="1" applyBorder="1" applyAlignment="1">
      <alignment horizontal="right" vertical="center" wrapText="1"/>
    </xf>
    <xf numFmtId="165" fontId="2" fillId="2" borderId="0" xfId="6" applyFont="1" applyFill="1" applyBorder="1" applyAlignment="1">
      <alignment horizontal="right" vertical="center"/>
    </xf>
    <xf numFmtId="10" fontId="2" fillId="2" borderId="0" xfId="2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165" fontId="2" fillId="2" borderId="9" xfId="6" applyNumberFormat="1" applyFont="1" applyFill="1" applyBorder="1" applyAlignment="1">
      <alignment horizontal="right" vertical="center"/>
    </xf>
    <xf numFmtId="165" fontId="2" fillId="2" borderId="0" xfId="6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167" fontId="2" fillId="2" borderId="0" xfId="6" applyNumberFormat="1" applyFont="1" applyFill="1" applyBorder="1" applyAlignment="1">
      <alignment horizontal="right" vertical="center"/>
    </xf>
    <xf numFmtId="0" fontId="25" fillId="2" borderId="6" xfId="3" applyFont="1" applyFill="1" applyBorder="1" applyAlignment="1">
      <alignment horizontal="center" vertical="center"/>
    </xf>
    <xf numFmtId="0" fontId="25" fillId="2" borderId="0" xfId="3" applyFont="1" applyFill="1" applyBorder="1" applyAlignment="1">
      <alignment vertical="center"/>
    </xf>
    <xf numFmtId="0" fontId="15" fillId="2" borderId="0" xfId="3" applyFont="1" applyFill="1" applyBorder="1" applyAlignment="1">
      <alignment horizontal="center" vertical="center"/>
    </xf>
    <xf numFmtId="0" fontId="25" fillId="2" borderId="0" xfId="3" applyFont="1" applyFill="1" applyBorder="1" applyAlignment="1">
      <alignment horizontal="center" vertical="center"/>
    </xf>
    <xf numFmtId="0" fontId="25" fillId="2" borderId="0" xfId="3" applyFont="1" applyFill="1" applyBorder="1" applyAlignment="1">
      <alignment horizontal="right" vertical="center"/>
    </xf>
    <xf numFmtId="0" fontId="26" fillId="2" borderId="0" xfId="7" applyFont="1" applyFill="1" applyBorder="1" applyAlignment="1">
      <alignment horizontal="center" vertical="center"/>
    </xf>
    <xf numFmtId="0" fontId="25" fillId="2" borderId="9" xfId="3" applyFont="1" applyFill="1" applyBorder="1" applyAlignment="1">
      <alignment horizontal="right" vertical="center"/>
    </xf>
    <xf numFmtId="0" fontId="2" fillId="2" borderId="0" xfId="3" applyFont="1" applyFill="1" applyBorder="1" applyAlignment="1">
      <alignment horizontal="right" vertical="center"/>
    </xf>
    <xf numFmtId="0" fontId="4" fillId="0" borderId="0" xfId="0" applyFont="1" applyBorder="1"/>
    <xf numFmtId="0" fontId="11" fillId="2" borderId="0" xfId="3" applyFont="1" applyFill="1" applyBorder="1" applyAlignment="1">
      <alignment horizontal="center" vertical="center"/>
    </xf>
    <xf numFmtId="0" fontId="18" fillId="2" borderId="0" xfId="3" applyFont="1" applyFill="1" applyBorder="1" applyAlignment="1">
      <alignment horizontal="center" vertical="center"/>
    </xf>
    <xf numFmtId="0" fontId="18" fillId="2" borderId="0" xfId="3" applyFont="1" applyFill="1" applyBorder="1" applyAlignment="1">
      <alignment horizontal="right" vertical="center"/>
    </xf>
    <xf numFmtId="0" fontId="10" fillId="2" borderId="0" xfId="7" applyFont="1" applyFill="1" applyBorder="1" applyAlignment="1">
      <alignment horizontal="center" vertical="center"/>
    </xf>
    <xf numFmtId="0" fontId="10" fillId="2" borderId="0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right" vertical="center"/>
    </xf>
    <xf numFmtId="0" fontId="9" fillId="2" borderId="0" xfId="3" applyFont="1" applyFill="1" applyBorder="1" applyAlignment="1">
      <alignment horizontal="center" vertical="center"/>
    </xf>
    <xf numFmtId="0" fontId="10" fillId="2" borderId="0" xfId="7" applyFont="1" applyFill="1" applyBorder="1" applyAlignment="1">
      <alignment horizontal="center" vertical="top"/>
    </xf>
    <xf numFmtId="0" fontId="10" fillId="2" borderId="0" xfId="3" applyFont="1" applyFill="1" applyBorder="1" applyAlignment="1">
      <alignment horizontal="center" vertical="top"/>
    </xf>
    <xf numFmtId="0" fontId="18" fillId="2" borderId="0" xfId="3" applyFont="1" applyFill="1" applyBorder="1" applyAlignment="1">
      <alignment horizontal="right" vertical="top"/>
    </xf>
    <xf numFmtId="0" fontId="2" fillId="2" borderId="0" xfId="3" applyFont="1" applyFill="1" applyBorder="1" applyAlignment="1">
      <alignment vertical="top"/>
    </xf>
    <xf numFmtId="0" fontId="2" fillId="2" borderId="0" xfId="3" applyFont="1" applyFill="1" applyBorder="1" applyAlignment="1">
      <alignment horizontal="right" vertical="top"/>
    </xf>
    <xf numFmtId="0" fontId="2" fillId="2" borderId="74" xfId="3" applyFont="1" applyFill="1" applyBorder="1" applyAlignment="1">
      <alignment horizontal="center" vertical="center"/>
    </xf>
    <xf numFmtId="0" fontId="2" fillId="2" borderId="75" xfId="3" applyFont="1" applyFill="1" applyBorder="1" applyAlignment="1">
      <alignment vertical="center"/>
    </xf>
    <xf numFmtId="0" fontId="2" fillId="2" borderId="75" xfId="3" applyFont="1" applyFill="1" applyBorder="1" applyAlignment="1">
      <alignment horizontal="center" vertical="center"/>
    </xf>
    <xf numFmtId="0" fontId="2" fillId="2" borderId="75" xfId="3" applyFont="1" applyFill="1" applyBorder="1" applyAlignment="1">
      <alignment horizontal="right" vertical="center"/>
    </xf>
    <xf numFmtId="0" fontId="2" fillId="2" borderId="76" xfId="3" applyFont="1" applyFill="1" applyBorder="1" applyAlignment="1">
      <alignment horizontal="right" vertical="center"/>
    </xf>
    <xf numFmtId="0" fontId="2" fillId="2" borderId="0" xfId="3" applyFont="1" applyFill="1" applyAlignment="1">
      <alignment horizontal="right" vertical="center"/>
    </xf>
    <xf numFmtId="164" fontId="2" fillId="2" borderId="0" xfId="3" applyNumberFormat="1" applyFont="1" applyFill="1" applyAlignment="1">
      <alignment horizontal="right" vertical="center"/>
    </xf>
    <xf numFmtId="43" fontId="2" fillId="2" borderId="0" xfId="3" applyNumberFormat="1" applyFont="1" applyFill="1" applyAlignment="1">
      <alignment horizontal="right" vertical="center"/>
    </xf>
    <xf numFmtId="2" fontId="2" fillId="2" borderId="0" xfId="3" applyNumberFormat="1" applyFont="1" applyFill="1" applyAlignment="1">
      <alignment horizontal="right" vertical="center"/>
    </xf>
    <xf numFmtId="168" fontId="2" fillId="2" borderId="0" xfId="3" applyNumberFormat="1" applyFont="1" applyFill="1" applyAlignment="1">
      <alignment horizontal="right" vertical="center"/>
    </xf>
    <xf numFmtId="169" fontId="2" fillId="2" borderId="0" xfId="3" applyNumberFormat="1" applyFont="1" applyFill="1" applyAlignment="1">
      <alignment horizontal="right" vertical="center"/>
    </xf>
    <xf numFmtId="170" fontId="2" fillId="2" borderId="0" xfId="3" applyNumberFormat="1" applyFont="1" applyFill="1" applyAlignment="1">
      <alignment horizontal="right" vertical="center"/>
    </xf>
    <xf numFmtId="171" fontId="2" fillId="2" borderId="0" xfId="3" applyNumberFormat="1" applyFont="1" applyFill="1" applyAlignment="1">
      <alignment horizontal="right" vertical="center"/>
    </xf>
  </cellXfs>
  <cellStyles count="8">
    <cellStyle name="Hipervínculo" xfId="5" builtinId="8"/>
    <cellStyle name="Millares" xfId="1" builtinId="3"/>
    <cellStyle name="Millares 2" xfId="6"/>
    <cellStyle name="Normal" xfId="0" builtinId="0"/>
    <cellStyle name="Normal 3" xfId="4"/>
    <cellStyle name="Normal_Certificado Pago no. 2" xfId="3"/>
    <cellStyle name="Normal_Certificado Pago no. 2 2" xfId="7"/>
    <cellStyle name="Porcentaje" xfId="2" builtinId="5"/>
  </cellStyles>
  <dxfs count="5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3569379</xdr:colOff>
      <xdr:row>121</xdr:row>
      <xdr:rowOff>80479</xdr:rowOff>
    </xdr:from>
    <xdr:to>
      <xdr:col>7</xdr:col>
      <xdr:colOff>633438</xdr:colOff>
      <xdr:row>121</xdr:row>
      <xdr:rowOff>91685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 flipV="1">
          <a:off x="3988479" y="32160679"/>
          <a:ext cx="3741084" cy="1120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646584</xdr:colOff>
      <xdr:row>121</xdr:row>
      <xdr:rowOff>138544</xdr:rowOff>
    </xdr:from>
    <xdr:to>
      <xdr:col>20</xdr:col>
      <xdr:colOff>730134</xdr:colOff>
      <xdr:row>121</xdr:row>
      <xdr:rowOff>138544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17420109" y="32218744"/>
          <a:ext cx="3226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271578</xdr:colOff>
      <xdr:row>1</xdr:row>
      <xdr:rowOff>82874</xdr:rowOff>
    </xdr:from>
    <xdr:to>
      <xdr:col>19</xdr:col>
      <xdr:colOff>979742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2028" y="254324"/>
          <a:ext cx="708164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255</xdr:row>
      <xdr:rowOff>139976</xdr:rowOff>
    </xdr:from>
    <xdr:to>
      <xdr:col>5</xdr:col>
      <xdr:colOff>2712034</xdr:colOff>
      <xdr:row>255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1331134" y="538800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316584</xdr:colOff>
      <xdr:row>121</xdr:row>
      <xdr:rowOff>127781</xdr:rowOff>
    </xdr:from>
    <xdr:to>
      <xdr:col>14</xdr:col>
      <xdr:colOff>523959</xdr:colOff>
      <xdr:row>121</xdr:row>
      <xdr:rowOff>127781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11413209" y="32207981"/>
          <a:ext cx="2874375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415335</xdr:colOff>
      <xdr:row>4</xdr:row>
      <xdr:rowOff>154549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13499"/>
          <a:ext cx="756707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YECTOS\CONS%20Y%20REHAB%20VM-LV-PM\00.-%20DOCUMENTOS%20PROCESADOS\PLANILLAS\CAO%2020%20%20OVM%20-%20JUNIO%2022\05.-%20Certificado%20de%20Pago\05.%20Certificado%20de%20Pago%20N&#176;20%20(Junio%202022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s%20Alfa\Mis%20documentos\Proyecto%20Sucre\Generales%20de%20Proyecto\Varios%20Proyecto%20Sucre\Presup.%20David%20Melgar%20y%20Correcciones%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aro\tarija%202005\0%20SANTA%20BARBARA\CERTIFICADOS\CERTIFICADOS%20MODIFICADOS\Certificado%2005%20enero%20ok\SERGUT\OBRAS\YAPACANI\PLAN%20OCTUBRE%20ULTIMA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lmar\0%20CERTIFICACIONES%20CONTRATOS\VOLUMENTES%20CAPAS%20PAQUETE%20ESTRUCTURAL\EDED%2017-05-20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TAGAITA_TUPIZA\CERTIF.%20PAGO_SUP\Certif._N&#186;2%20Marzo%202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enesis\Configuraci&#243;n%20local\Archivos%20temporales%20de%20Internet\Content.IE5\8LI7CD23\SERGUT\OBRAS\YAPACANI\planilla%20septiembr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amie%20Rivera\My%20Documents\Documentos%20Proyectos\Documentos%20Santa%20Cruz_El%20Cristo\06_Presupuestos%20de%20obra\PRESUPUESTO%20%202_4ANILL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my\LICITACIONES\Lic%20Sunchu%20Tambo%20-%20Sucre%20-%20Yamparaez\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abriel\Escritorio\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"/>
      <sheetName val="Datos"/>
      <sheetName val="I"/>
      <sheetName val="C"/>
      <sheetName val="S"/>
      <sheetName val="H.Crtl"/>
      <sheetName val="Certificado"/>
      <sheetName val="Anticipo"/>
      <sheetName val="Retencion"/>
      <sheetName val="Multas"/>
      <sheetName val="CRON.DES."/>
      <sheetName val="Cant. Ejec,"/>
      <sheetName val="Planilla de Avance"/>
      <sheetName val="Res.General"/>
      <sheetName val="Avance Financiero"/>
      <sheetName val="1"/>
      <sheetName val="6"/>
      <sheetName val="11a"/>
      <sheetName val="11c"/>
      <sheetName val="11e"/>
      <sheetName val="11"/>
      <sheetName val="19"/>
      <sheetName val="20"/>
      <sheetName val="21"/>
      <sheetName val="22"/>
      <sheetName val="11f"/>
      <sheetName val="57a"/>
      <sheetName val="74"/>
      <sheetName val="24"/>
      <sheetName val="26"/>
      <sheetName val="40"/>
      <sheetName val="75"/>
      <sheetName val="76"/>
      <sheetName val="77"/>
      <sheetName val="78"/>
      <sheetName val="79"/>
      <sheetName val="Planilla de Avance (2)"/>
    </sheetNames>
    <sheetDataSet>
      <sheetData sheetId="0" refreshError="1"/>
      <sheetData sheetId="1">
        <row r="7">
          <cell r="B7" t="str">
            <v>Ing. Lervin Eduardo Calderón Ríos</v>
          </cell>
        </row>
        <row r="8">
          <cell r="B8" t="str">
            <v>GERENTE DE PROYECTO</v>
          </cell>
        </row>
        <row r="9">
          <cell r="B9" t="str">
            <v>SUPERVISIÓN TÉCNICA ABC - REGIONAL TARIJA</v>
          </cell>
        </row>
        <row r="10">
          <cell r="B10" t="str">
            <v>Ing. Eyber Lopez Lopez</v>
          </cell>
        </row>
        <row r="11">
          <cell r="B11" t="str">
            <v>FISCAL DE OBRA</v>
          </cell>
        </row>
        <row r="12">
          <cell r="B12" t="str">
            <v>ABC - REGIONAL TARIJA</v>
          </cell>
        </row>
        <row r="15">
          <cell r="B15" t="str">
            <v>Ing. Iván Danilo Garnica Rocha</v>
          </cell>
        </row>
        <row r="24">
          <cell r="C24" t="str">
            <v>JUNIO 2022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3">
          <cell r="C3" t="str">
            <v>PROYECTO: CONSTRUCCION Y REHABILITACION TRAMO CARRETERO
VILLA MONTES - LA VERTIENTE - PALO MARCADO</v>
          </cell>
        </row>
      </sheetData>
      <sheetData sheetId="7" refreshError="1"/>
      <sheetData sheetId="8" refreshError="1"/>
      <sheetData sheetId="9" refreshError="1"/>
      <sheetData sheetId="10" refreshError="1"/>
      <sheetData sheetId="11">
        <row r="6">
          <cell r="K6">
            <v>72.599999999999994</v>
          </cell>
          <cell r="L6">
            <v>395104.4</v>
          </cell>
          <cell r="M6">
            <v>0</v>
          </cell>
        </row>
        <row r="7">
          <cell r="K7">
            <v>0</v>
          </cell>
          <cell r="L7">
            <v>0</v>
          </cell>
          <cell r="M7">
            <v>0</v>
          </cell>
        </row>
        <row r="8">
          <cell r="K8">
            <v>1491.14</v>
          </cell>
          <cell r="L8">
            <v>74467.53</v>
          </cell>
          <cell r="M8">
            <v>0</v>
          </cell>
        </row>
        <row r="9">
          <cell r="K9">
            <v>0</v>
          </cell>
          <cell r="L9">
            <v>0</v>
          </cell>
          <cell r="M9">
            <v>0</v>
          </cell>
        </row>
        <row r="11">
          <cell r="K11">
            <v>0</v>
          </cell>
          <cell r="L11">
            <v>0</v>
          </cell>
          <cell r="M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</row>
        <row r="13">
          <cell r="K13">
            <v>0</v>
          </cell>
          <cell r="L13">
            <v>0</v>
          </cell>
          <cell r="M13">
            <v>0</v>
          </cell>
        </row>
        <row r="14">
          <cell r="K14">
            <v>346422.9</v>
          </cell>
          <cell r="L14">
            <v>1295621.6499999999</v>
          </cell>
          <cell r="M14">
            <v>0</v>
          </cell>
        </row>
        <row r="15">
          <cell r="K15">
            <v>14694.000000000004</v>
          </cell>
          <cell r="L15">
            <v>2810227.5</v>
          </cell>
          <cell r="M15">
            <v>3402.59</v>
          </cell>
        </row>
        <row r="16">
          <cell r="K16">
            <v>0</v>
          </cell>
          <cell r="L16">
            <v>0</v>
          </cell>
          <cell r="M16">
            <v>0</v>
          </cell>
        </row>
        <row r="17">
          <cell r="K17">
            <v>0</v>
          </cell>
          <cell r="L17">
            <v>0</v>
          </cell>
          <cell r="M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</row>
        <row r="20">
          <cell r="K20">
            <v>119179.005</v>
          </cell>
          <cell r="L20">
            <v>324166.90000000002</v>
          </cell>
          <cell r="M20">
            <v>17086.490000000002</v>
          </cell>
        </row>
        <row r="21">
          <cell r="K21">
            <v>36451.5</v>
          </cell>
          <cell r="L21">
            <v>508133.91</v>
          </cell>
          <cell r="M21">
            <v>0</v>
          </cell>
        </row>
        <row r="22">
          <cell r="K22">
            <v>4880</v>
          </cell>
          <cell r="L22">
            <v>68027.199999999997</v>
          </cell>
          <cell r="M22">
            <v>0</v>
          </cell>
        </row>
        <row r="23">
          <cell r="K23">
            <v>4880</v>
          </cell>
          <cell r="L23">
            <v>623664</v>
          </cell>
          <cell r="M23">
            <v>0</v>
          </cell>
        </row>
        <row r="24">
          <cell r="K24">
            <v>63600</v>
          </cell>
          <cell r="L24">
            <v>5329680</v>
          </cell>
          <cell r="M24">
            <v>0</v>
          </cell>
        </row>
        <row r="25">
          <cell r="K25">
            <v>5366.68</v>
          </cell>
          <cell r="L25">
            <v>20071.38</v>
          </cell>
          <cell r="M25">
            <v>0</v>
          </cell>
        </row>
        <row r="26">
          <cell r="K26">
            <v>30932.559999999998</v>
          </cell>
          <cell r="L26">
            <v>84136.569999999992</v>
          </cell>
          <cell r="M26">
            <v>0</v>
          </cell>
        </row>
        <row r="28">
          <cell r="K28">
            <v>0</v>
          </cell>
          <cell r="L28">
            <v>0</v>
          </cell>
          <cell r="M28">
            <v>0</v>
          </cell>
        </row>
        <row r="29">
          <cell r="K29">
            <v>0</v>
          </cell>
          <cell r="L29">
            <v>0</v>
          </cell>
          <cell r="M29">
            <v>0</v>
          </cell>
        </row>
        <row r="30">
          <cell r="K30">
            <v>0</v>
          </cell>
          <cell r="L30">
            <v>0</v>
          </cell>
          <cell r="M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</row>
        <row r="33">
          <cell r="K33">
            <v>0</v>
          </cell>
          <cell r="L33">
            <v>0</v>
          </cell>
          <cell r="M33">
            <v>0</v>
          </cell>
        </row>
        <row r="35">
          <cell r="K35">
            <v>0</v>
          </cell>
          <cell r="L35">
            <v>0</v>
          </cell>
          <cell r="M35">
            <v>0</v>
          </cell>
        </row>
        <row r="36">
          <cell r="K36">
            <v>3911.232</v>
          </cell>
          <cell r="L36">
            <v>135367.74</v>
          </cell>
          <cell r="M36">
            <v>1689.14</v>
          </cell>
        </row>
        <row r="37">
          <cell r="K37">
            <v>260.27</v>
          </cell>
          <cell r="L37">
            <v>18872.18</v>
          </cell>
          <cell r="M37">
            <v>84.55</v>
          </cell>
        </row>
        <row r="38">
          <cell r="K38">
            <v>84.29</v>
          </cell>
          <cell r="L38">
            <v>178091.28</v>
          </cell>
          <cell r="M38">
            <v>176.6</v>
          </cell>
        </row>
        <row r="39">
          <cell r="K39">
            <v>30950.23208456565</v>
          </cell>
          <cell r="L39">
            <v>532653.5</v>
          </cell>
          <cell r="M39">
            <v>26664.680207573823</v>
          </cell>
        </row>
        <row r="40">
          <cell r="K40">
            <v>0</v>
          </cell>
          <cell r="L40">
            <v>0</v>
          </cell>
          <cell r="M40">
            <v>0</v>
          </cell>
        </row>
        <row r="41">
          <cell r="K41">
            <v>2.93</v>
          </cell>
          <cell r="L41">
            <v>5066</v>
          </cell>
          <cell r="M41">
            <v>0</v>
          </cell>
        </row>
        <row r="42">
          <cell r="K42">
            <v>0</v>
          </cell>
          <cell r="L42">
            <v>0</v>
          </cell>
          <cell r="M42">
            <v>0</v>
          </cell>
        </row>
        <row r="43">
          <cell r="K43">
            <v>24.98</v>
          </cell>
          <cell r="L43">
            <v>34814.119999999995</v>
          </cell>
          <cell r="M43">
            <v>23.46</v>
          </cell>
        </row>
        <row r="44">
          <cell r="K44">
            <v>0</v>
          </cell>
          <cell r="L44">
            <v>0</v>
          </cell>
          <cell r="M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</row>
        <row r="46">
          <cell r="K46">
            <v>0</v>
          </cell>
          <cell r="L46">
            <v>0</v>
          </cell>
          <cell r="M46">
            <v>0</v>
          </cell>
        </row>
        <row r="47">
          <cell r="K47">
            <v>0</v>
          </cell>
          <cell r="L47">
            <v>0</v>
          </cell>
          <cell r="M47">
            <v>0</v>
          </cell>
        </row>
        <row r="48">
          <cell r="K48">
            <v>0</v>
          </cell>
          <cell r="L48">
            <v>0</v>
          </cell>
          <cell r="M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</row>
        <row r="50">
          <cell r="K50">
            <v>0</v>
          </cell>
          <cell r="L50">
            <v>0</v>
          </cell>
          <cell r="M50">
            <v>0</v>
          </cell>
        </row>
        <row r="51">
          <cell r="K51">
            <v>0</v>
          </cell>
          <cell r="L51">
            <v>0</v>
          </cell>
          <cell r="M51">
            <v>0</v>
          </cell>
        </row>
        <row r="52">
          <cell r="K52">
            <v>0</v>
          </cell>
          <cell r="L52">
            <v>0</v>
          </cell>
          <cell r="M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</row>
        <row r="54">
          <cell r="K54">
            <v>0</v>
          </cell>
          <cell r="L54">
            <v>0</v>
          </cell>
          <cell r="M54">
            <v>0</v>
          </cell>
        </row>
        <row r="55">
          <cell r="K55">
            <v>0</v>
          </cell>
          <cell r="L55">
            <v>0</v>
          </cell>
          <cell r="M55">
            <v>0</v>
          </cell>
        </row>
        <row r="56">
          <cell r="K56">
            <v>0</v>
          </cell>
          <cell r="L56">
            <v>0</v>
          </cell>
          <cell r="M56">
            <v>0</v>
          </cell>
        </row>
        <row r="57">
          <cell r="K57">
            <v>21</v>
          </cell>
          <cell r="L57">
            <v>2265.27</v>
          </cell>
          <cell r="M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</row>
        <row r="59">
          <cell r="K59">
            <v>0</v>
          </cell>
          <cell r="L59">
            <v>0</v>
          </cell>
          <cell r="M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</row>
        <row r="61">
          <cell r="K61">
            <v>0</v>
          </cell>
          <cell r="L61">
            <v>0</v>
          </cell>
          <cell r="M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</row>
        <row r="63">
          <cell r="K63">
            <v>0</v>
          </cell>
          <cell r="L63">
            <v>0</v>
          </cell>
          <cell r="M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</row>
        <row r="65">
          <cell r="K65">
            <v>0</v>
          </cell>
          <cell r="L65">
            <v>0</v>
          </cell>
          <cell r="M65">
            <v>0</v>
          </cell>
        </row>
        <row r="66">
          <cell r="K66">
            <v>0</v>
          </cell>
          <cell r="L66">
            <v>0</v>
          </cell>
          <cell r="M66">
            <v>0</v>
          </cell>
        </row>
        <row r="67">
          <cell r="K67">
            <v>0</v>
          </cell>
          <cell r="L67">
            <v>0</v>
          </cell>
          <cell r="M67">
            <v>0</v>
          </cell>
        </row>
        <row r="68">
          <cell r="K68">
            <v>0</v>
          </cell>
          <cell r="L68">
            <v>0</v>
          </cell>
          <cell r="M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</row>
        <row r="70">
          <cell r="K70">
            <v>0</v>
          </cell>
          <cell r="L70">
            <v>0</v>
          </cell>
          <cell r="M70">
            <v>0</v>
          </cell>
        </row>
        <row r="71">
          <cell r="K71">
            <v>0</v>
          </cell>
          <cell r="L71">
            <v>0</v>
          </cell>
          <cell r="M71">
            <v>0</v>
          </cell>
        </row>
        <row r="72">
          <cell r="K72">
            <v>0</v>
          </cell>
          <cell r="L72">
            <v>0</v>
          </cell>
          <cell r="M72">
            <v>0</v>
          </cell>
        </row>
        <row r="73">
          <cell r="K73">
            <v>0</v>
          </cell>
          <cell r="L73">
            <v>0</v>
          </cell>
          <cell r="M73">
            <v>0</v>
          </cell>
        </row>
        <row r="74">
          <cell r="K74">
            <v>0</v>
          </cell>
          <cell r="L74">
            <v>0</v>
          </cell>
          <cell r="M74">
            <v>0</v>
          </cell>
        </row>
        <row r="75">
          <cell r="K75">
            <v>10515</v>
          </cell>
          <cell r="L75">
            <v>210089.69999999998</v>
          </cell>
          <cell r="M75">
            <v>0</v>
          </cell>
        </row>
        <row r="77">
          <cell r="K77">
            <v>0</v>
          </cell>
          <cell r="L77">
            <v>0</v>
          </cell>
          <cell r="M77">
            <v>0</v>
          </cell>
        </row>
        <row r="78">
          <cell r="K78">
            <v>0</v>
          </cell>
          <cell r="L78">
            <v>0</v>
          </cell>
          <cell r="M78">
            <v>0</v>
          </cell>
        </row>
        <row r="79">
          <cell r="K79">
            <v>0</v>
          </cell>
          <cell r="L79">
            <v>0</v>
          </cell>
          <cell r="M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</row>
        <row r="81">
          <cell r="K81">
            <v>0</v>
          </cell>
          <cell r="L81">
            <v>0</v>
          </cell>
          <cell r="M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</row>
        <row r="83">
          <cell r="K83">
            <v>0</v>
          </cell>
          <cell r="L83">
            <v>0</v>
          </cell>
          <cell r="M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</row>
        <row r="85">
          <cell r="K85">
            <v>0</v>
          </cell>
          <cell r="L85">
            <v>0</v>
          </cell>
          <cell r="M85">
            <v>0</v>
          </cell>
        </row>
        <row r="86">
          <cell r="K86">
            <v>0</v>
          </cell>
          <cell r="L86">
            <v>0</v>
          </cell>
          <cell r="M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</row>
        <row r="88">
          <cell r="K88">
            <v>0</v>
          </cell>
          <cell r="L88">
            <v>0</v>
          </cell>
          <cell r="M88">
            <v>0</v>
          </cell>
        </row>
        <row r="89">
          <cell r="K89">
            <v>0</v>
          </cell>
          <cell r="L89">
            <v>0</v>
          </cell>
          <cell r="M89">
            <v>0</v>
          </cell>
        </row>
        <row r="90">
          <cell r="K90">
            <v>0</v>
          </cell>
          <cell r="L90">
            <v>0</v>
          </cell>
          <cell r="M90">
            <v>0</v>
          </cell>
        </row>
        <row r="91">
          <cell r="K91">
            <v>0</v>
          </cell>
          <cell r="L91">
            <v>0</v>
          </cell>
          <cell r="M91">
            <v>0</v>
          </cell>
        </row>
        <row r="92">
          <cell r="K92">
            <v>0</v>
          </cell>
          <cell r="L92">
            <v>0</v>
          </cell>
          <cell r="M92">
            <v>0</v>
          </cell>
        </row>
        <row r="94">
          <cell r="K94">
            <v>0.1</v>
          </cell>
          <cell r="L94">
            <v>101890.51000000001</v>
          </cell>
          <cell r="M94">
            <v>0</v>
          </cell>
        </row>
        <row r="96">
          <cell r="K96">
            <v>1526.7999999999997</v>
          </cell>
          <cell r="L96">
            <v>75652.939999999988</v>
          </cell>
          <cell r="M96">
            <v>120</v>
          </cell>
        </row>
        <row r="97">
          <cell r="K97">
            <v>0</v>
          </cell>
          <cell r="L97">
            <v>0</v>
          </cell>
          <cell r="M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</row>
        <row r="99">
          <cell r="K99">
            <v>29</v>
          </cell>
          <cell r="L99">
            <v>44519.930000000008</v>
          </cell>
          <cell r="M99">
            <v>3</v>
          </cell>
        </row>
        <row r="100">
          <cell r="K100">
            <v>7206.4999999999991</v>
          </cell>
          <cell r="L100">
            <v>109538.80999999997</v>
          </cell>
          <cell r="M100">
            <v>557.14</v>
          </cell>
        </row>
        <row r="101">
          <cell r="K101">
            <v>0</v>
          </cell>
          <cell r="L101">
            <v>0</v>
          </cell>
          <cell r="M101">
            <v>0</v>
          </cell>
        </row>
      </sheetData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</row>
        <row r="9">
          <cell r="B9" t="str">
            <v>MAESTRO</v>
          </cell>
        </row>
        <row r="10">
          <cell r="B10" t="str">
            <v>PEON</v>
          </cell>
        </row>
        <row r="11">
          <cell r="B11" t="str">
            <v>OPERADOR EQUIPO LIVIANO</v>
          </cell>
        </row>
        <row r="12">
          <cell r="B12" t="str">
            <v>OPERADOR NEUMATICO</v>
          </cell>
        </row>
        <row r="13">
          <cell r="B13" t="str">
            <v>OPERADOR EQUIPO MAYOR</v>
          </cell>
        </row>
        <row r="14">
          <cell r="B14" t="str">
            <v>TOPOGRAFO</v>
          </cell>
        </row>
        <row r="15">
          <cell r="B15" t="str">
            <v>ALARIFE</v>
          </cell>
        </row>
        <row r="16">
          <cell r="B16" t="str">
            <v>CHOFER</v>
          </cell>
        </row>
        <row r="17">
          <cell r="B17" t="str">
            <v>OPERADOR COMPUTADORA</v>
          </cell>
        </row>
        <row r="18">
          <cell r="B18" t="str">
            <v>CAPATAZ</v>
          </cell>
        </row>
        <row r="19">
          <cell r="B19" t="str">
            <v>LABORATORISTA</v>
          </cell>
        </row>
        <row r="20">
          <cell r="B20" t="str">
            <v>OPERADOR DE PLANTA DE Ho</v>
          </cell>
        </row>
        <row r="21">
          <cell r="B21" t="str">
            <v>OPERADOR DE TERMINADORA</v>
          </cell>
        </row>
        <row r="22">
          <cell r="B22" t="str">
            <v>ELECTRICISTA INDUSTRIAL</v>
          </cell>
        </row>
        <row r="28">
          <cell r="B28" t="str">
            <v>VIBROCOMPACTADOR</v>
          </cell>
        </row>
        <row r="29">
          <cell r="B29" t="str">
            <v>CAMION REGADOR DE ASFALTO 6,000 LTS</v>
          </cell>
        </row>
        <row r="30">
          <cell r="B30" t="str">
            <v>CAMION AGUATERO 25,000 LTS</v>
          </cell>
        </row>
        <row r="31">
          <cell r="B31" t="str">
            <v>COMPACTADOR NEUMATICO</v>
          </cell>
        </row>
        <row r="32">
          <cell r="B32" t="str">
            <v>MOTONIVELADORA 120-B</v>
          </cell>
        </row>
        <row r="33">
          <cell r="B33" t="str">
            <v>VIBROMARTINETE</v>
          </cell>
        </row>
        <row r="34">
          <cell r="B34" t="str">
            <v>PLANTA MEZCLADORA DE Ho</v>
          </cell>
        </row>
        <row r="35">
          <cell r="B35" t="str">
            <v>CAMIONETA</v>
          </cell>
        </row>
        <row r="36">
          <cell r="B36" t="str">
            <v>VOLQUETA 5 M3</v>
          </cell>
        </row>
        <row r="37">
          <cell r="B37" t="str">
            <v>HORMIGONERA 500 LTS</v>
          </cell>
        </row>
        <row r="38">
          <cell r="B38" t="str">
            <v>COMPACTADORA MANUAL</v>
          </cell>
        </row>
        <row r="39">
          <cell r="B39" t="str">
            <v>PALA  1,5 M3</v>
          </cell>
        </row>
        <row r="40">
          <cell r="B40" t="str">
            <v>MOTOBOMBA 3 "</v>
          </cell>
        </row>
        <row r="41">
          <cell r="B41" t="str">
            <v>VIBRADORA</v>
          </cell>
        </row>
        <row r="42">
          <cell r="B42" t="str">
            <v>GRUPO ELECTROGENO 250 KVA</v>
          </cell>
        </row>
        <row r="43">
          <cell r="B43" t="str">
            <v>GRUA 14 TN</v>
          </cell>
        </row>
        <row r="44">
          <cell r="B44" t="str">
            <v>MARTILLO NEUMATICO</v>
          </cell>
        </row>
        <row r="45">
          <cell r="B45" t="str">
            <v>TRAILER DE 40 TN</v>
          </cell>
        </row>
        <row r="46">
          <cell r="B46" t="str">
            <v>EQ. TOPOGRAFICO</v>
          </cell>
        </row>
        <row r="47">
          <cell r="B47" t="str">
            <v>TRACTOR 215 HP</v>
          </cell>
        </row>
        <row r="48">
          <cell r="B48" t="str">
            <v>EQ. MENOR DE CORTE Y DOBLADO</v>
          </cell>
        </row>
        <row r="49">
          <cell r="B49" t="str">
            <v>CAMION PLUMA</v>
          </cell>
        </row>
        <row r="50">
          <cell r="B50" t="str">
            <v>CAMION ESTACA</v>
          </cell>
        </row>
        <row r="51">
          <cell r="B51" t="str">
            <v>PLANTA HORMIGONERA 15 M3/HR</v>
          </cell>
        </row>
        <row r="52">
          <cell r="B52" t="str">
            <v>BALDE DE HORMIGON</v>
          </cell>
        </row>
        <row r="53">
          <cell r="B53" t="str">
            <v>CAMION SILO</v>
          </cell>
        </row>
        <row r="54">
          <cell r="B54" t="str">
            <v>BOMBA DE HORMIGON</v>
          </cell>
        </row>
        <row r="55">
          <cell r="B55" t="str">
            <v>COMPRESORA DE 100 CFM</v>
          </cell>
        </row>
        <row r="56">
          <cell r="B56" t="str">
            <v>CAMION MIXER 7 M3</v>
          </cell>
        </row>
        <row r="57">
          <cell r="B57" t="str">
            <v>DILUIDOR DE ASFALTO</v>
          </cell>
        </row>
        <row r="58">
          <cell r="B58" t="str">
            <v>CAMION AGUATERO 10,000 LTS</v>
          </cell>
        </row>
        <row r="59">
          <cell r="B59" t="str">
            <v>RIPPER</v>
          </cell>
        </row>
        <row r="60">
          <cell r="B60" t="str">
            <v>TRACTOR AGRICOLA</v>
          </cell>
        </row>
        <row r="61">
          <cell r="B61" t="str">
            <v>ESCOBA MECANICA</v>
          </cell>
        </row>
        <row r="62">
          <cell r="B62" t="str">
            <v>RETROEXCAVADORA 75 HP</v>
          </cell>
        </row>
        <row r="63">
          <cell r="B63" t="str">
            <v>EXCAVADORA 2 M3</v>
          </cell>
        </row>
        <row r="64">
          <cell r="B64" t="str">
            <v>PLANTA TRIT. Y CLASIF.AGREGADOS</v>
          </cell>
        </row>
        <row r="65">
          <cell r="B65" t="str">
            <v>DOSIFICADORA DE AGREGADOS</v>
          </cell>
        </row>
        <row r="66">
          <cell r="B66" t="str">
            <v>DISTRIBUIDOR DE AGREGADOS</v>
          </cell>
        </row>
        <row r="67">
          <cell r="B67" t="str">
            <v>PLANTA DE ZARANDEO</v>
          </cell>
        </row>
        <row r="68">
          <cell r="B68" t="str">
            <v>GRUPO ELECTROGENO 100 KVA</v>
          </cell>
        </row>
        <row r="69">
          <cell r="B69" t="str">
            <v>CAMION FUERA DE RUTA</v>
          </cell>
        </row>
        <row r="70">
          <cell r="B70" t="str">
            <v>PLANTA DE ASFALTO BA-1000</v>
          </cell>
        </row>
        <row r="71">
          <cell r="B71" t="str">
            <v>VIBROTERMINADORA DE ASFALTO</v>
          </cell>
        </row>
        <row r="72">
          <cell r="B72" t="str">
            <v>CAMION VOLQUETE DE 10 M3</v>
          </cell>
        </row>
        <row r="73">
          <cell r="B73" t="str">
            <v>EQUIPO DE PINTADO</v>
          </cell>
        </row>
        <row r="74">
          <cell r="B74" t="str">
            <v>ZARANDAS</v>
          </cell>
        </row>
        <row r="75">
          <cell r="B75" t="str">
            <v>BARRENOS</v>
          </cell>
        </row>
        <row r="76">
          <cell r="B76" t="str">
            <v>MOTONIVELADORA 215 HP</v>
          </cell>
        </row>
        <row r="77">
          <cell r="B77" t="str">
            <v>RASTRA DE DISCOS</v>
          </cell>
        </row>
        <row r="78">
          <cell r="B78" t="str">
            <v>EXCAVADORA 1 M3</v>
          </cell>
        </row>
        <row r="79">
          <cell r="B79" t="str">
            <v>PLANTA MEZCLADORA DE AGREGADOS</v>
          </cell>
        </row>
        <row r="80">
          <cell r="B80" t="str">
            <v>VIBROCOMPACTADOR 4 Tn.</v>
          </cell>
        </row>
        <row r="81">
          <cell r="B81" t="str">
            <v>TORNILLO LAVADOR DE ARENA</v>
          </cell>
        </row>
        <row r="82">
          <cell r="B82" t="str">
            <v>GRUPÓ ELECTROGENO 360 KVA</v>
          </cell>
        </row>
        <row r="83">
          <cell r="B83" t="str">
            <v>COMPRESOR DE 900 CFM</v>
          </cell>
        </row>
        <row r="84">
          <cell r="B84" t="str">
            <v>DRILL NEUMATICO</v>
          </cell>
        </row>
        <row r="85">
          <cell r="B85" t="str">
            <v>PALA 2.5 M3</v>
          </cell>
        </row>
        <row r="86">
          <cell r="B86" t="str">
            <v>PAVIMENTADORA DESLIZANTE</v>
          </cell>
        </row>
        <row r="87">
          <cell r="B87" t="str">
            <v>ASERRADORA DE JUNTAS</v>
          </cell>
        </row>
        <row r="88">
          <cell r="B88" t="str">
            <v>SIERRA CIRCULAR - CARPINTERIA</v>
          </cell>
        </row>
        <row r="89">
          <cell r="B89" t="str">
            <v>EQUIPO DE TESADO E INYECCION</v>
          </cell>
        </row>
        <row r="90">
          <cell r="B90" t="str">
            <v>EQUIPO DE PERFORACION (incl. Mdo)</v>
          </cell>
        </row>
        <row r="92">
          <cell r="B92" t="str">
            <v>EQUIPO P/ SEÑALIZACION HORIZONTAL</v>
          </cell>
        </row>
        <row r="97">
          <cell r="B97" t="str">
            <v>CEMENTO PORTLAND A GRANEL</v>
          </cell>
        </row>
        <row r="98">
          <cell r="B98" t="str">
            <v>CEMENTO PORTLAND</v>
          </cell>
        </row>
        <row r="99">
          <cell r="B99" t="str">
            <v>ARENILLA</v>
          </cell>
        </row>
        <row r="100">
          <cell r="B100" t="str">
            <v xml:space="preserve">GRAVA </v>
          </cell>
        </row>
        <row r="101">
          <cell r="B101" t="str">
            <v>MADERA DE CONSTRUCCION</v>
          </cell>
        </row>
        <row r="102">
          <cell r="B102" t="str">
            <v>FIERRO CORRUGADO</v>
          </cell>
        </row>
        <row r="103">
          <cell r="B103" t="str">
            <v>CLAVOS</v>
          </cell>
        </row>
        <row r="104">
          <cell r="B104" t="str">
            <v>ALAMBRE DE AMARRE</v>
          </cell>
        </row>
        <row r="105">
          <cell r="B105" t="str">
            <v>PUNTALES L=3 mt</v>
          </cell>
        </row>
        <row r="106">
          <cell r="B106" t="str">
            <v>LAMINA DE POLIETILENO 2OO MIC</v>
          </cell>
        </row>
        <row r="107">
          <cell r="B107" t="str">
            <v>LISTONES DE 2" X 2"</v>
          </cell>
        </row>
        <row r="108">
          <cell r="B108" t="str">
            <v>LISTONES DE 2" X 3"</v>
          </cell>
        </row>
        <row r="109">
          <cell r="B109" t="str">
            <v>AGUA PARA HORMIGON</v>
          </cell>
        </row>
        <row r="110">
          <cell r="B110" t="str">
            <v>CASETAS</v>
          </cell>
        </row>
        <row r="111">
          <cell r="B111" t="str">
            <v>MANGUERA  2"</v>
          </cell>
        </row>
        <row r="112">
          <cell r="B112" t="str">
            <v>GRAVA SELECCIONADA</v>
          </cell>
        </row>
        <row r="113">
          <cell r="B113" t="str">
            <v>AGUA PARA HORMIGON</v>
          </cell>
        </row>
        <row r="114">
          <cell r="B114" t="str">
            <v>POSTES METALICOS GALVANIZADOS</v>
          </cell>
        </row>
        <row r="115">
          <cell r="B115" t="str">
            <v>ESPACIADORES METALICOS</v>
          </cell>
        </row>
        <row r="116">
          <cell r="B116" t="str">
            <v>CHOKES METALICOS</v>
          </cell>
        </row>
        <row r="117">
          <cell r="B117" t="str">
            <v>TERMINALES TIPO COLA DE PEZ</v>
          </cell>
        </row>
        <row r="118">
          <cell r="B118" t="str">
            <v>VIGAS GALVANIZADAS "W"</v>
          </cell>
        </row>
        <row r="119">
          <cell r="B119" t="str">
            <v xml:space="preserve">CEMENTO ASFALTICO </v>
          </cell>
        </row>
        <row r="120">
          <cell r="B120" t="str">
            <v>KEROSENE</v>
          </cell>
        </row>
        <row r="121">
          <cell r="B121" t="str">
            <v>PIEDRA MANZANA</v>
          </cell>
        </row>
        <row r="122">
          <cell r="B122" t="str">
            <v>ALCANTARILLAS MET. CORR. D=1.0,e=1.60mm, 68x13</v>
          </cell>
        </row>
        <row r="123">
          <cell r="B123" t="str">
            <v>ALCANTARILLAS MET. CORR. D=1.2,e=1.60mm,68x13</v>
          </cell>
        </row>
        <row r="124">
          <cell r="B124" t="str">
            <v>ALCANTARILLAS MET. CORR. 60"</v>
          </cell>
        </row>
        <row r="125">
          <cell r="B125" t="str">
            <v>MATERIAL GRANULAR ASIENTO</v>
          </cell>
        </row>
        <row r="126">
          <cell r="B126" t="str">
            <v>TUBO DE HORMIGON D=8"</v>
          </cell>
        </row>
        <row r="127">
          <cell r="B127" t="str">
            <v>PINTURA DE SEÑALIZACION</v>
          </cell>
        </row>
        <row r="128">
          <cell r="B128" t="str">
            <v>GLOBULOS DE VIDRIO</v>
          </cell>
        </row>
        <row r="129">
          <cell r="B129" t="str">
            <v>SEÑAL VERTICAL PREVENTIVA</v>
          </cell>
        </row>
        <row r="130">
          <cell r="B130" t="str">
            <v>SEÑAL VERTICAL RESTRICTIVA</v>
          </cell>
        </row>
        <row r="131">
          <cell r="B131" t="str">
            <v>SEÑAL VERTICAL INFORMATIVA</v>
          </cell>
        </row>
        <row r="132">
          <cell r="B132" t="str">
            <v>SEÑAL DE KILOMETRAJE</v>
          </cell>
        </row>
        <row r="133">
          <cell r="B133" t="str">
            <v>MATERIAL GRANULAR BANCO</v>
          </cell>
        </row>
        <row r="134">
          <cell r="B134" t="str">
            <v>AGUA PARA MOV. DE SUELOS</v>
          </cell>
        </row>
        <row r="135">
          <cell r="B135" t="str">
            <v>ADITIVO PARA PREP. HORMIGON</v>
          </cell>
        </row>
        <row r="136">
          <cell r="B136" t="str">
            <v>MEMBRANA DE CURADO</v>
          </cell>
        </row>
        <row r="137">
          <cell r="B137" t="str">
            <v>SEÑAL INFORMATIVA SERVICIOS</v>
          </cell>
        </row>
        <row r="138">
          <cell r="B138" t="str">
            <v>DINAMITA</v>
          </cell>
        </row>
        <row r="139">
          <cell r="B139" t="str">
            <v>NITRATO</v>
          </cell>
        </row>
        <row r="140">
          <cell r="B140" t="str">
            <v>FULMINANTE</v>
          </cell>
        </row>
        <row r="141">
          <cell r="B141" t="str">
            <v>GUIA LENTA</v>
          </cell>
        </row>
        <row r="142">
          <cell r="B142" t="str">
            <v>ADITIVO PARA ASFALTO</v>
          </cell>
        </row>
        <row r="143">
          <cell r="B143" t="str">
            <v>HERRAMIENTA PRODUCCION</v>
          </cell>
        </row>
        <row r="144">
          <cell r="B144" t="str">
            <v>BARRENOS INTEGRALES</v>
          </cell>
        </row>
        <row r="145">
          <cell r="B145" t="str">
            <v>BROCAS</v>
          </cell>
        </row>
        <row r="146">
          <cell r="B146" t="str">
            <v>BARRAS DE EXTENSION</v>
          </cell>
        </row>
        <row r="147">
          <cell r="B147" t="str">
            <v>ADAPTADOR</v>
          </cell>
        </row>
        <row r="148">
          <cell r="B148" t="str">
            <v>CORDON DETONANTE</v>
          </cell>
        </row>
        <row r="149">
          <cell r="B149" t="str">
            <v>ACERO LISO PARA JUNTA</v>
          </cell>
        </row>
        <row r="150">
          <cell r="B150" t="str">
            <v>FIERRO LISO PARA JUNTAS</v>
          </cell>
        </row>
        <row r="151">
          <cell r="B151" t="str">
            <v>DISCOS DE CORTE</v>
          </cell>
        </row>
        <row r="152">
          <cell r="B152" t="str">
            <v>CORDON RESPALDO</v>
          </cell>
        </row>
        <row r="153">
          <cell r="B153" t="str">
            <v>SELLADOR PARA JUNTAS</v>
          </cell>
        </row>
        <row r="154">
          <cell r="B154" t="str">
            <v>CABLE D=1/2" G270</v>
          </cell>
        </row>
        <row r="155">
          <cell r="B155" t="str">
            <v>NEOPRENO</v>
          </cell>
        </row>
        <row r="156">
          <cell r="B156" t="str">
            <v>SISTEMA DE ANCLAJE</v>
          </cell>
        </row>
        <row r="157">
          <cell r="B157" t="str">
            <v>VAINAS D=60</v>
          </cell>
        </row>
        <row r="158">
          <cell r="B158" t="str">
            <v>INTRAPLAST</v>
          </cell>
        </row>
        <row r="159">
          <cell r="B159" t="str">
            <v>BENTONITA</v>
          </cell>
        </row>
        <row r="160">
          <cell r="B160" t="str">
            <v>TUBO PVC D=4"</v>
          </cell>
        </row>
        <row r="161">
          <cell r="B161" t="str">
            <v>PERFIL 100x100</v>
          </cell>
        </row>
        <row r="162">
          <cell r="B162" t="str">
            <v>PLETINA 7x12</v>
          </cell>
        </row>
        <row r="163">
          <cell r="B163" t="str">
            <v>JUNTA TIPO NEOPRENO</v>
          </cell>
        </row>
        <row r="164">
          <cell r="B164" t="str">
            <v>SOLDADURA</v>
          </cell>
        </row>
        <row r="165">
          <cell r="B165" t="str">
            <v>COLCHONETA 4x2x0,3</v>
          </cell>
        </row>
        <row r="166">
          <cell r="B166" t="str">
            <v>GEOTEXTIL MT-150</v>
          </cell>
        </row>
        <row r="167">
          <cell r="B167" t="str">
            <v>GEOTEXTIL MT-200</v>
          </cell>
        </row>
        <row r="168">
          <cell r="B168" t="str">
            <v>GEOTEXTIL MT-250</v>
          </cell>
        </row>
        <row r="169">
          <cell r="B169" t="str">
            <v>SEÑAL DE INFORMACION DE DESTINO</v>
          </cell>
        </row>
        <row r="170">
          <cell r="B170" t="str">
            <v>SEÑALIZACION HORIZONTAL 380</v>
          </cell>
        </row>
        <row r="171">
          <cell r="B171" t="str">
            <v>PINTURA C/ MICROESFERAS</v>
          </cell>
        </row>
        <row r="172">
          <cell r="B172" t="str">
            <v>ODG 10x12x2,5</v>
          </cell>
        </row>
        <row r="173">
          <cell r="B173" t="str">
            <v>ODG 25x12x5</v>
          </cell>
        </row>
        <row r="174">
          <cell r="B174" t="str">
            <v>ALIMENTACION</v>
          </cell>
        </row>
        <row r="175">
          <cell r="B175" t="str">
            <v>MANTENIMIENTO DE VEHICULOS</v>
          </cell>
        </row>
        <row r="176">
          <cell r="B176" t="str">
            <v>CONSTRUCCION TIPO "A"</v>
          </cell>
        </row>
        <row r="177">
          <cell r="B177" t="str">
            <v>ADITIVO XT</v>
          </cell>
        </row>
        <row r="178">
          <cell r="B178" t="str">
            <v>HERRAMIENTA MdO</v>
          </cell>
        </row>
        <row r="179">
          <cell r="B179" t="str">
            <v>LANZADOR DE VIGAS</v>
          </cell>
        </row>
        <row r="180">
          <cell r="B180" t="str">
            <v>CONSTRUCCION TIPO "C"</v>
          </cell>
        </row>
        <row r="181">
          <cell r="B181" t="str">
            <v>CONSTRUCCION TIPO "D"</v>
          </cell>
        </row>
        <row r="182">
          <cell r="B182" t="str">
            <v>MURO PERIMETRAL</v>
          </cell>
        </row>
        <row r="186">
          <cell r="B186" t="str">
            <v>RELLENO COMPACTADO MANUAL</v>
          </cell>
        </row>
        <row r="187">
          <cell r="B187" t="str">
            <v>POSTES DE SEÑALIZACION</v>
          </cell>
        </row>
        <row r="188">
          <cell r="B188" t="str">
            <v>PRODUCCION CAPA BASE</v>
          </cell>
        </row>
        <row r="189">
          <cell r="B189" t="str">
            <v>AGREGADO PARA TRATAMIENTO TIPO B</v>
          </cell>
        </row>
        <row r="190">
          <cell r="B190" t="str">
            <v>PRODUCCION DE ARENA</v>
          </cell>
        </row>
        <row r="191">
          <cell r="B191" t="str">
            <v>PRODUC. AGREGADO GRUESO PARA Ho</v>
          </cell>
        </row>
        <row r="192">
          <cell r="B192" t="str">
            <v>EXTRACCION MATERIAL BANCO</v>
          </cell>
        </row>
        <row r="193">
          <cell r="B193" t="str">
            <v>TRANSPORTE DE MATERIAL</v>
          </cell>
        </row>
        <row r="194">
          <cell r="B194" t="str">
            <v>ZARANDEO MATERIAL DE BANCO</v>
          </cell>
        </row>
        <row r="195">
          <cell r="B195" t="str">
            <v>PREPARACION CONCRETO ASFALTICO</v>
          </cell>
        </row>
        <row r="196">
          <cell r="B196" t="str">
            <v>DISTRIBUCION CONCRETO ASFALTICO</v>
          </cell>
        </row>
        <row r="197">
          <cell r="B197" t="str">
            <v>DILUCION CEMENTO ASFALTICO</v>
          </cell>
        </row>
        <row r="198">
          <cell r="B198" t="str">
            <v>PREPARACION HoCo 30% PIEDRA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  <sheetName val="Volumen terrapl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J230"/>
  <sheetViews>
    <sheetView showGridLines="0" tabSelected="1" view="pageBreakPreview" topLeftCell="E1" zoomScale="55" zoomScaleNormal="85" zoomScaleSheetLayoutView="55" workbookViewId="0">
      <pane xSplit="20" ySplit="8" topLeftCell="Y93" activePane="bottomRight" state="frozen"/>
      <selection activeCell="E1" sqref="E1"/>
      <selection pane="topRight" activeCell="Y1" sqref="Y1"/>
      <selection pane="bottomLeft" activeCell="E9" sqref="E9"/>
      <selection pane="bottomRight" activeCell="M156" sqref="M156"/>
    </sheetView>
  </sheetViews>
  <sheetFormatPr baseColWidth="10" defaultColWidth="12.7109375" defaultRowHeight="12.75"/>
  <cols>
    <col min="1" max="2" width="2.28515625" style="1" hidden="1" customWidth="1"/>
    <col min="3" max="3" width="6.7109375" style="1" hidden="1" customWidth="1"/>
    <col min="4" max="4" width="40" style="1" hidden="1" customWidth="1"/>
    <col min="5" max="5" width="6.28515625" style="2" bestFit="1" customWidth="1"/>
    <col min="6" max="6" width="62.28515625" style="1" bestFit="1" customWidth="1"/>
    <col min="7" max="7" width="37.85546875" style="2" customWidth="1"/>
    <col min="8" max="8" width="13.42578125" style="2" bestFit="1" customWidth="1"/>
    <col min="9" max="9" width="15.28515625" style="2" bestFit="1" customWidth="1"/>
    <col min="10" max="10" width="16" style="1" bestFit="1" customWidth="1"/>
    <col min="11" max="11" width="15.28515625" style="1" bestFit="1" customWidth="1"/>
    <col min="12" max="12" width="7.85546875" style="1" bestFit="1" customWidth="1"/>
    <col min="13" max="13" width="16.85546875" style="1" bestFit="1" customWidth="1"/>
    <col min="14" max="14" width="15.28515625" style="1" bestFit="1" customWidth="1"/>
    <col min="15" max="15" width="15.42578125" style="1" bestFit="1" customWidth="1"/>
    <col min="16" max="16" width="15.28515625" style="1" bestFit="1" customWidth="1"/>
    <col min="17" max="17" width="14.42578125" style="1" customWidth="1"/>
    <col min="18" max="18" width="15.28515625" style="1" bestFit="1" customWidth="1"/>
    <col min="19" max="19" width="15.7109375" style="1" bestFit="1" customWidth="1"/>
    <col min="20" max="20" width="16.140625" style="1" customWidth="1"/>
    <col min="21" max="21" width="16.85546875" style="1" customWidth="1"/>
    <col min="22" max="22" width="12.28515625" style="1" customWidth="1"/>
    <col min="23" max="23" width="9.42578125" style="1" bestFit="1" customWidth="1"/>
    <col min="24" max="24" width="10.28515625" style="1" bestFit="1" customWidth="1"/>
    <col min="25" max="25" width="7.42578125" style="1" bestFit="1" customWidth="1"/>
    <col min="26" max="26" width="3.42578125" style="5" bestFit="1" customWidth="1"/>
    <col min="27" max="27" width="9.5703125" style="1" bestFit="1" customWidth="1"/>
    <col min="28" max="29" width="10.28515625" style="1" bestFit="1" customWidth="1"/>
    <col min="30" max="30" width="12.7109375" style="1"/>
    <col min="31" max="31" width="3.140625" style="1" bestFit="1" customWidth="1"/>
    <col min="32" max="33" width="12.7109375" style="1"/>
    <col min="34" max="36" width="3.140625" style="1" bestFit="1" customWidth="1"/>
    <col min="37" max="16384" width="12.7109375" style="1"/>
  </cols>
  <sheetData>
    <row r="1" spans="1:36" ht="13.5" thickBot="1">
      <c r="F1" s="3"/>
      <c r="J1" s="4">
        <f>+I107</f>
        <v>108397839.64</v>
      </c>
      <c r="K1" s="4"/>
      <c r="L1" s="4"/>
      <c r="M1" s="4">
        <f>+L107</f>
        <v>106631000.67</v>
      </c>
      <c r="O1" s="4">
        <f>+N107</f>
        <v>12982123.020000001</v>
      </c>
      <c r="Q1" s="4">
        <f>+P107</f>
        <v>1645554.9100000001</v>
      </c>
      <c r="S1" s="4">
        <f>+R107</f>
        <v>14627677.930000002</v>
      </c>
      <c r="U1" s="4">
        <f>+T107</f>
        <v>92003322.739999995</v>
      </c>
    </row>
    <row r="2" spans="1:36" ht="15" customHeight="1">
      <c r="E2" s="6"/>
      <c r="F2" s="7"/>
      <c r="G2" s="8" t="s"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11"/>
      <c r="U2" s="12"/>
      <c r="V2" s="12"/>
      <c r="W2" s="12"/>
      <c r="X2" s="13"/>
      <c r="Y2" s="14"/>
    </row>
    <row r="3" spans="1:36" ht="15" customHeight="1">
      <c r="E3" s="15"/>
      <c r="F3" s="16"/>
      <c r="G3" s="17" t="str">
        <f>+[1]Datos!C24</f>
        <v>JUNIO 2022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20"/>
      <c r="T3" s="21"/>
      <c r="U3" s="22" t="s">
        <v>1</v>
      </c>
      <c r="V3" s="22"/>
      <c r="W3" s="22"/>
      <c r="X3" s="23"/>
      <c r="Y3" s="14"/>
    </row>
    <row r="4" spans="1:36" ht="15" customHeight="1">
      <c r="E4" s="24"/>
      <c r="F4" s="25" t="s">
        <v>2</v>
      </c>
      <c r="G4" s="26" t="str">
        <f>+[1]Certificado!C3</f>
        <v>PROYECTO: CONSTRUCCION Y REHABILITACION TRAMO CARRETERO
VILLA MONTES - LA VERTIENTE - PALO MARCADO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8"/>
      <c r="T4" s="29"/>
      <c r="U4" s="22"/>
      <c r="V4" s="22"/>
      <c r="W4" s="22"/>
      <c r="X4" s="23"/>
      <c r="Y4" s="30"/>
      <c r="AC4" s="31">
        <v>24000000</v>
      </c>
    </row>
    <row r="5" spans="1:36" ht="15" customHeight="1">
      <c r="E5" s="32"/>
      <c r="F5" s="33"/>
      <c r="G5" s="34" t="s">
        <v>3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6"/>
      <c r="T5" s="37"/>
      <c r="U5" s="38"/>
      <c r="V5" s="38"/>
      <c r="W5" s="38"/>
      <c r="X5" s="39"/>
      <c r="Y5" s="40"/>
      <c r="AC5" s="4">
        <v>4803996.12</v>
      </c>
    </row>
    <row r="6" spans="1:36" ht="12" customHeight="1">
      <c r="E6" s="41"/>
      <c r="F6" s="42"/>
      <c r="G6" s="43"/>
      <c r="H6" s="43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5"/>
      <c r="V6" s="45"/>
      <c r="W6" s="45"/>
      <c r="X6" s="46"/>
      <c r="Y6" s="30"/>
      <c r="AC6" s="4">
        <v>17607665.399999999</v>
      </c>
    </row>
    <row r="7" spans="1:36" s="47" customFormat="1" ht="31.15" customHeight="1">
      <c r="E7" s="48" t="s">
        <v>4</v>
      </c>
      <c r="F7" s="49" t="s">
        <v>5</v>
      </c>
      <c r="G7" s="50" t="s">
        <v>6</v>
      </c>
      <c r="H7" s="51" t="s">
        <v>7</v>
      </c>
      <c r="I7" s="52"/>
      <c r="J7" s="53"/>
      <c r="K7" s="51" t="s">
        <v>8</v>
      </c>
      <c r="L7" s="52"/>
      <c r="M7" s="53"/>
      <c r="N7" s="54" t="s">
        <v>9</v>
      </c>
      <c r="O7" s="54"/>
      <c r="P7" s="54" t="s">
        <v>10</v>
      </c>
      <c r="Q7" s="54"/>
      <c r="R7" s="54" t="s">
        <v>11</v>
      </c>
      <c r="S7" s="54"/>
      <c r="T7" s="54" t="s">
        <v>12</v>
      </c>
      <c r="U7" s="54"/>
      <c r="V7" s="55" t="s">
        <v>13</v>
      </c>
      <c r="W7" s="55"/>
      <c r="X7" s="56"/>
      <c r="Y7" s="57"/>
      <c r="Z7" s="58"/>
    </row>
    <row r="8" spans="1:36" s="47" customFormat="1" ht="34.15" customHeight="1">
      <c r="E8" s="48"/>
      <c r="F8" s="49"/>
      <c r="G8" s="59"/>
      <c r="H8" s="60" t="s">
        <v>14</v>
      </c>
      <c r="I8" s="61" t="s">
        <v>15</v>
      </c>
      <c r="J8" s="61" t="s">
        <v>16</v>
      </c>
      <c r="K8" s="61" t="s">
        <v>15</v>
      </c>
      <c r="L8" s="61" t="s">
        <v>17</v>
      </c>
      <c r="M8" s="61" t="s">
        <v>16</v>
      </c>
      <c r="N8" s="62" t="s">
        <v>15</v>
      </c>
      <c r="O8" s="63" t="s">
        <v>16</v>
      </c>
      <c r="P8" s="62" t="s">
        <v>15</v>
      </c>
      <c r="Q8" s="62" t="s">
        <v>16</v>
      </c>
      <c r="R8" s="62" t="s">
        <v>15</v>
      </c>
      <c r="S8" s="63" t="s">
        <v>16</v>
      </c>
      <c r="T8" s="62" t="s">
        <v>15</v>
      </c>
      <c r="U8" s="63" t="s">
        <v>16</v>
      </c>
      <c r="V8" s="63" t="s">
        <v>18</v>
      </c>
      <c r="W8" s="63" t="s">
        <v>19</v>
      </c>
      <c r="X8" s="64" t="s">
        <v>20</v>
      </c>
      <c r="Y8" s="65"/>
      <c r="Z8" s="58"/>
    </row>
    <row r="9" spans="1:36" s="79" customFormat="1" ht="21.95" customHeight="1">
      <c r="A9" s="66"/>
      <c r="B9" s="66"/>
      <c r="C9" s="66">
        <v>0</v>
      </c>
      <c r="D9" s="67"/>
      <c r="E9" s="68" t="s">
        <v>21</v>
      </c>
      <c r="F9" s="69" t="s">
        <v>22</v>
      </c>
      <c r="G9" s="70"/>
      <c r="H9" s="70"/>
      <c r="I9" s="71"/>
      <c r="J9" s="72">
        <f>SUM(J10)</f>
        <v>512540.75</v>
      </c>
      <c r="K9" s="71"/>
      <c r="L9" s="71"/>
      <c r="M9" s="72">
        <f>SUM(M10:M13)</f>
        <v>731310.77</v>
      </c>
      <c r="N9" s="73"/>
      <c r="O9" s="72">
        <f>SUM(O10:O13)</f>
        <v>469571.93000000005</v>
      </c>
      <c r="P9" s="73"/>
      <c r="Q9" s="72">
        <f>SUM(Q10:Q13)</f>
        <v>0</v>
      </c>
      <c r="R9" s="73"/>
      <c r="S9" s="72">
        <f>SUM(S10:S13)</f>
        <v>469571.93000000005</v>
      </c>
      <c r="T9" s="73"/>
      <c r="U9" s="72">
        <f>SUM(U10:U13)</f>
        <v>261738.83999999997</v>
      </c>
      <c r="V9" s="74"/>
      <c r="W9" s="75">
        <f t="shared" ref="W9:W15" si="0">(S9/M9)</f>
        <v>0.64209628691780385</v>
      </c>
      <c r="X9" s="76">
        <f>(U9/M9)</f>
        <v>0.35790371308219615</v>
      </c>
      <c r="Y9" s="77" t="s">
        <v>20</v>
      </c>
      <c r="Z9" s="78"/>
    </row>
    <row r="10" spans="1:36" ht="21.95" customHeight="1">
      <c r="A10" s="80">
        <f>+IF(B10&gt;0,B10+C9,IF(C10&gt;C9,C10,0))</f>
        <v>0</v>
      </c>
      <c r="B10" s="81">
        <f>+IF(P10&gt;=0.01,1,0)</f>
        <v>0</v>
      </c>
      <c r="C10" s="82">
        <f>+B10+C9</f>
        <v>0</v>
      </c>
      <c r="D10" s="83" t="str">
        <f>+E9&amp;". "&amp;F9</f>
        <v>1. MOVIMIENTO DE TIERRAS</v>
      </c>
      <c r="E10" s="84">
        <v>1</v>
      </c>
      <c r="F10" s="85" t="s">
        <v>23</v>
      </c>
      <c r="G10" s="86" t="s">
        <v>24</v>
      </c>
      <c r="H10" s="87">
        <v>5442.14</v>
      </c>
      <c r="I10" s="87">
        <v>94.18</v>
      </c>
      <c r="J10" s="87">
        <f>ROUND(I10*H10,2)</f>
        <v>512540.75</v>
      </c>
      <c r="K10" s="88">
        <v>94.18</v>
      </c>
      <c r="L10" s="89" t="str">
        <f>IF(I10=K10,"-","CM 3")</f>
        <v>-</v>
      </c>
      <c r="M10" s="90">
        <f>ROUND(K10*H10,2)</f>
        <v>512540.75</v>
      </c>
      <c r="N10" s="87">
        <f>+'[1]Cant. Ejec,'!K6</f>
        <v>72.599999999999994</v>
      </c>
      <c r="O10" s="87">
        <f>+'[1]Cant. Ejec,'!L6</f>
        <v>395104.4</v>
      </c>
      <c r="P10" s="91">
        <f>+'[1]Cant. Ejec,'!M6</f>
        <v>0</v>
      </c>
      <c r="Q10" s="92">
        <f>+ROUND(H10*P10,2)</f>
        <v>0</v>
      </c>
      <c r="R10" s="87">
        <f t="shared" ref="R10:S13" si="1">N10+P10</f>
        <v>72.599999999999994</v>
      </c>
      <c r="S10" s="93">
        <f t="shared" si="1"/>
        <v>395104.4</v>
      </c>
      <c r="T10" s="87">
        <f>K10-R10</f>
        <v>21.580000000000013</v>
      </c>
      <c r="U10" s="93">
        <f>+M10-S10</f>
        <v>117436.34999999998</v>
      </c>
      <c r="V10" s="94">
        <f t="shared" ref="V10:V15" si="2">(Q10/M10)</f>
        <v>0</v>
      </c>
      <c r="W10" s="95">
        <f t="shared" si="0"/>
        <v>0.77087412074064354</v>
      </c>
      <c r="X10" s="96">
        <f>(100%-W10)</f>
        <v>0.22912587925935646</v>
      </c>
      <c r="Y10" s="97">
        <f>+R10/K10</f>
        <v>0.77086430239966008</v>
      </c>
      <c r="Z10" s="98" t="str">
        <f>IF((S10+U10)=M10,"ok","MAL")</f>
        <v>ok</v>
      </c>
      <c r="AA10" s="1">
        <v>10.6</v>
      </c>
      <c r="AB10" s="99">
        <f>+AA10-T10</f>
        <v>-10.980000000000013</v>
      </c>
    </row>
    <row r="11" spans="1:36" ht="21.95" customHeight="1">
      <c r="A11" s="80">
        <f>+IF(B11&gt;0,B11+C10,IF(C11&gt;C10,C11,0))</f>
        <v>0</v>
      </c>
      <c r="B11" s="81">
        <f t="shared" ref="B11:B74" si="3">+IF(P11&gt;=0.01,1,0)</f>
        <v>0</v>
      </c>
      <c r="C11" s="82">
        <f>+B11+C10</f>
        <v>0</v>
      </c>
      <c r="D11" s="83" t="str">
        <f>+D10</f>
        <v>1. MOVIMIENTO DE TIERRAS</v>
      </c>
      <c r="E11" s="84" t="s">
        <v>25</v>
      </c>
      <c r="F11" s="85" t="s">
        <v>26</v>
      </c>
      <c r="G11" s="100" t="s">
        <v>27</v>
      </c>
      <c r="H11" s="87">
        <v>28.92</v>
      </c>
      <c r="I11" s="101">
        <v>0</v>
      </c>
      <c r="J11" s="101">
        <f>ROUND(I11*H11,2)</f>
        <v>0</v>
      </c>
      <c r="K11" s="102">
        <v>583.88</v>
      </c>
      <c r="L11" s="89" t="s">
        <v>28</v>
      </c>
      <c r="M11" s="90">
        <f>ROUND(K11*H11,2)</f>
        <v>16885.810000000001</v>
      </c>
      <c r="N11" s="101">
        <f>+'[1]Cant. Ejec,'!K7</f>
        <v>0</v>
      </c>
      <c r="O11" s="101">
        <f>+'[1]Cant. Ejec,'!L7</f>
        <v>0</v>
      </c>
      <c r="P11" s="103">
        <f>+'[1]Cant. Ejec,'!M7</f>
        <v>0</v>
      </c>
      <c r="Q11" s="104">
        <f>+ROUND(H11*P11,2)</f>
        <v>0</v>
      </c>
      <c r="R11" s="87">
        <f t="shared" si="1"/>
        <v>0</v>
      </c>
      <c r="S11" s="105">
        <f t="shared" si="1"/>
        <v>0</v>
      </c>
      <c r="T11" s="87">
        <f>K11-R11</f>
        <v>583.88</v>
      </c>
      <c r="U11" s="105">
        <f>+M11-S11</f>
        <v>16885.810000000001</v>
      </c>
      <c r="V11" s="106">
        <f t="shared" si="2"/>
        <v>0</v>
      </c>
      <c r="W11" s="106">
        <f t="shared" si="0"/>
        <v>0</v>
      </c>
      <c r="X11" s="107">
        <f>(100%-W11)</f>
        <v>1</v>
      </c>
      <c r="Y11" s="97">
        <f t="shared" ref="Y11:Y74" si="4">+R11/K11</f>
        <v>0</v>
      </c>
      <c r="Z11" s="98" t="str">
        <f t="shared" ref="Z11:Z74" si="5">IF((S11+U11)=M11,"ok","MAL")</f>
        <v>ok</v>
      </c>
      <c r="AB11" s="99"/>
    </row>
    <row r="12" spans="1:36" s="116" customFormat="1" ht="21.95" customHeight="1">
      <c r="A12" s="80">
        <f>+IF(B12&gt;0,B12+C11,IF(C12&gt;C11,C12,0))</f>
        <v>0</v>
      </c>
      <c r="B12" s="80">
        <f t="shared" si="3"/>
        <v>0</v>
      </c>
      <c r="C12" s="80">
        <f>+B12+C11</f>
        <v>0</v>
      </c>
      <c r="D12" s="108" t="str">
        <f>+D11</f>
        <v>1. MOVIMIENTO DE TIERRAS</v>
      </c>
      <c r="E12" s="84" t="s">
        <v>29</v>
      </c>
      <c r="F12" s="85" t="s">
        <v>30</v>
      </c>
      <c r="G12" s="100" t="s">
        <v>27</v>
      </c>
      <c r="H12" s="101">
        <v>49.94</v>
      </c>
      <c r="I12" s="101">
        <v>0</v>
      </c>
      <c r="J12" s="101">
        <f>ROUND(I12*H12,2)</f>
        <v>0</v>
      </c>
      <c r="K12" s="102">
        <v>2654.32</v>
      </c>
      <c r="L12" s="89" t="s">
        <v>31</v>
      </c>
      <c r="M12" s="90">
        <f>ROUND(K12*H12,2)</f>
        <v>132556.74</v>
      </c>
      <c r="N12" s="101">
        <f>+'[1]Cant. Ejec,'!K8</f>
        <v>1491.14</v>
      </c>
      <c r="O12" s="101">
        <f>+'[1]Cant. Ejec,'!L8</f>
        <v>74467.53</v>
      </c>
      <c r="P12" s="103">
        <f>+'[1]Cant. Ejec,'!M8</f>
        <v>0</v>
      </c>
      <c r="Q12" s="104">
        <f>+ROUND(H12*P12,2)</f>
        <v>0</v>
      </c>
      <c r="R12" s="101">
        <f t="shared" si="1"/>
        <v>1491.14</v>
      </c>
      <c r="S12" s="109">
        <f t="shared" si="1"/>
        <v>74467.53</v>
      </c>
      <c r="T12" s="101">
        <f>K12-R12</f>
        <v>1163.18</v>
      </c>
      <c r="U12" s="109">
        <f>+M12-S12</f>
        <v>58089.209999999992</v>
      </c>
      <c r="V12" s="110">
        <f t="shared" si="2"/>
        <v>0</v>
      </c>
      <c r="W12" s="110">
        <f t="shared" si="0"/>
        <v>0.56177852593538435</v>
      </c>
      <c r="X12" s="111">
        <f>(100%-W12)</f>
        <v>0.43822147406461565</v>
      </c>
      <c r="Y12" s="112">
        <f t="shared" si="4"/>
        <v>0.56177853461526872</v>
      </c>
      <c r="Z12" s="113" t="str">
        <f t="shared" si="5"/>
        <v>ok</v>
      </c>
      <c r="AA12" s="114">
        <f>+K12/12</f>
        <v>221.19333333333336</v>
      </c>
      <c r="AB12" s="115"/>
    </row>
    <row r="13" spans="1:36" ht="21.95" customHeight="1">
      <c r="A13" s="80">
        <f t="shared" ref="A13:A76" si="6">+IF(B13&gt;0,B13+C12,IF(C13&gt;C12,C13,0))</f>
        <v>0</v>
      </c>
      <c r="B13" s="81">
        <f t="shared" si="3"/>
        <v>0</v>
      </c>
      <c r="C13" s="82">
        <f t="shared" ref="C13:C76" si="7">+B13+C12</f>
        <v>0</v>
      </c>
      <c r="D13" s="83" t="str">
        <f>+D12</f>
        <v>1. MOVIMIENTO DE TIERRAS</v>
      </c>
      <c r="E13" s="84" t="s">
        <v>32</v>
      </c>
      <c r="F13" s="85" t="s">
        <v>33</v>
      </c>
      <c r="G13" s="117" t="s">
        <v>34</v>
      </c>
      <c r="H13" s="87">
        <v>2.72</v>
      </c>
      <c r="I13" s="101">
        <v>0</v>
      </c>
      <c r="J13" s="101">
        <f>ROUND(I13*H13,2)</f>
        <v>0</v>
      </c>
      <c r="K13" s="118">
        <v>25488.04</v>
      </c>
      <c r="L13" s="89" t="s">
        <v>28</v>
      </c>
      <c r="M13" s="119">
        <f>ROUND(K13*H13,2)</f>
        <v>69327.47</v>
      </c>
      <c r="N13" s="101">
        <f>+'[1]Cant. Ejec,'!K9</f>
        <v>0</v>
      </c>
      <c r="O13" s="101">
        <f>+'[1]Cant. Ejec,'!L9</f>
        <v>0</v>
      </c>
      <c r="P13" s="103">
        <f>+'[1]Cant. Ejec,'!M9</f>
        <v>0</v>
      </c>
      <c r="Q13" s="104">
        <f>+ROUND(H13*P13,2)</f>
        <v>0</v>
      </c>
      <c r="R13" s="87">
        <f t="shared" si="1"/>
        <v>0</v>
      </c>
      <c r="S13" s="105">
        <f t="shared" si="1"/>
        <v>0</v>
      </c>
      <c r="T13" s="87">
        <f>K13-R13</f>
        <v>25488.04</v>
      </c>
      <c r="U13" s="105">
        <f>+M13-S13</f>
        <v>69327.47</v>
      </c>
      <c r="V13" s="120">
        <f t="shared" si="2"/>
        <v>0</v>
      </c>
      <c r="W13" s="120">
        <f t="shared" si="0"/>
        <v>0</v>
      </c>
      <c r="X13" s="121">
        <f>(100%-W13)</f>
        <v>1</v>
      </c>
      <c r="Y13" s="97">
        <f t="shared" si="4"/>
        <v>0</v>
      </c>
      <c r="Z13" s="98" t="str">
        <f t="shared" si="5"/>
        <v>ok</v>
      </c>
      <c r="AA13" s="1">
        <f>+AA12/8</f>
        <v>27.64916666666667</v>
      </c>
      <c r="AB13" s="99"/>
    </row>
    <row r="14" spans="1:36" s="131" customFormat="1" ht="21.95" customHeight="1">
      <c r="A14" s="66" t="e">
        <f>+IF(B14&gt;0,B14+#REF!,IF(C14&gt;#REF!,C14,0))</f>
        <v>#REF!</v>
      </c>
      <c r="B14" s="66" t="e">
        <f>+IF(#REF!&gt;=0.01,1,0)</f>
        <v>#REF!</v>
      </c>
      <c r="C14" s="66" t="e">
        <f>+B14+#REF!</f>
        <v>#REF!</v>
      </c>
      <c r="D14" s="67"/>
      <c r="E14" s="68" t="s">
        <v>35</v>
      </c>
      <c r="F14" s="69" t="s">
        <v>36</v>
      </c>
      <c r="G14" s="122"/>
      <c r="H14" s="122"/>
      <c r="I14" s="123"/>
      <c r="J14" s="72">
        <f>SUM(J15:J24)</f>
        <v>57368959.560000002</v>
      </c>
      <c r="K14" s="124"/>
      <c r="L14" s="124"/>
      <c r="M14" s="124">
        <f>SUM(M15:M30)</f>
        <v>54999304.82</v>
      </c>
      <c r="N14" s="125"/>
      <c r="O14" s="72">
        <f>SUM(O15:O30)</f>
        <v>11063729.110000001</v>
      </c>
      <c r="P14" s="126"/>
      <c r="Q14" s="72">
        <f>SUM(Q15:Q30)</f>
        <v>697220.59</v>
      </c>
      <c r="R14" s="125"/>
      <c r="S14" s="72">
        <f>SUM(S15:S30)</f>
        <v>11760949.700000001</v>
      </c>
      <c r="T14" s="127"/>
      <c r="U14" s="72">
        <f>SUM(U15:U30)</f>
        <v>43238355.119999997</v>
      </c>
      <c r="V14" s="128">
        <f t="shared" si="2"/>
        <v>1.2676898231383862E-2</v>
      </c>
      <c r="W14" s="75">
        <f t="shared" si="0"/>
        <v>0.21383815192739014</v>
      </c>
      <c r="X14" s="76">
        <f>(U14/M14)</f>
        <v>0.7861618480726098</v>
      </c>
      <c r="Y14" s="129"/>
      <c r="Z14" s="130"/>
      <c r="AB14" s="132"/>
      <c r="AH14" s="131">
        <v>7.5</v>
      </c>
      <c r="AI14" s="131">
        <v>7.5</v>
      </c>
      <c r="AJ14" s="131">
        <v>7.5</v>
      </c>
    </row>
    <row r="15" spans="1:36" ht="21.95" customHeight="1">
      <c r="A15" s="80" t="e">
        <f t="shared" si="6"/>
        <v>#REF!</v>
      </c>
      <c r="B15" s="81">
        <f t="shared" si="3"/>
        <v>0</v>
      </c>
      <c r="C15" s="82" t="e">
        <f t="shared" si="7"/>
        <v>#REF!</v>
      </c>
      <c r="D15" s="83" t="str">
        <f>+E14&amp;". "&amp;F14</f>
        <v>2. PAVIMENTACION</v>
      </c>
      <c r="E15" s="84">
        <v>2</v>
      </c>
      <c r="F15" s="85" t="s">
        <v>37</v>
      </c>
      <c r="G15" s="86" t="s">
        <v>38</v>
      </c>
      <c r="H15" s="101">
        <v>1.46</v>
      </c>
      <c r="I15" s="101">
        <v>266002</v>
      </c>
      <c r="J15" s="101">
        <f t="shared" ref="J15:J30" si="8">ROUND(I15*H15,2)</f>
        <v>388362.92</v>
      </c>
      <c r="K15" s="88">
        <v>266002</v>
      </c>
      <c r="L15" s="89" t="str">
        <f t="shared" ref="L15:L21" si="9">IF(I15=K15,"-","CM 4")</f>
        <v>-</v>
      </c>
      <c r="M15" s="133">
        <f t="shared" ref="M15:M30" si="10">ROUND(K15*H15,2)</f>
        <v>388362.92</v>
      </c>
      <c r="N15" s="87">
        <f>+'[1]Cant. Ejec,'!K11</f>
        <v>0</v>
      </c>
      <c r="O15" s="87">
        <f>+'[1]Cant. Ejec,'!L11</f>
        <v>0</v>
      </c>
      <c r="P15" s="103">
        <f>+'[1]Cant. Ejec,'!M11</f>
        <v>0</v>
      </c>
      <c r="Q15" s="92">
        <f t="shared" ref="Q15:Q30" si="11">+ROUND(H15*P15,2)</f>
        <v>0</v>
      </c>
      <c r="R15" s="87">
        <f>N15+P15</f>
        <v>0</v>
      </c>
      <c r="S15" s="93">
        <f>O15+Q15</f>
        <v>0</v>
      </c>
      <c r="T15" s="87">
        <f>K15-R15</f>
        <v>266002</v>
      </c>
      <c r="U15" s="93">
        <f>+M15-S15</f>
        <v>388362.92</v>
      </c>
      <c r="V15" s="106">
        <f t="shared" si="2"/>
        <v>0</v>
      </c>
      <c r="W15" s="106">
        <f t="shared" si="0"/>
        <v>0</v>
      </c>
      <c r="X15" s="107">
        <f>(100%-W15)</f>
        <v>1</v>
      </c>
      <c r="Y15" s="97">
        <f t="shared" si="4"/>
        <v>0</v>
      </c>
      <c r="Z15" s="98" t="str">
        <f t="shared" si="5"/>
        <v>ok</v>
      </c>
      <c r="AB15" s="99"/>
      <c r="AH15" s="1">
        <v>5</v>
      </c>
      <c r="AI15" s="1">
        <v>2.5</v>
      </c>
      <c r="AJ15" s="1">
        <v>10</v>
      </c>
    </row>
    <row r="16" spans="1:36" ht="21.95" customHeight="1">
      <c r="A16" s="80" t="e">
        <f t="shared" si="6"/>
        <v>#REF!</v>
      </c>
      <c r="B16" s="81">
        <f t="shared" si="3"/>
        <v>0</v>
      </c>
      <c r="C16" s="82" t="e">
        <f t="shared" si="7"/>
        <v>#REF!</v>
      </c>
      <c r="D16" s="83" t="str">
        <f t="shared" ref="D16:D28" si="12">+D15</f>
        <v>2. PAVIMENTACION</v>
      </c>
      <c r="E16" s="84">
        <v>3</v>
      </c>
      <c r="F16" s="85" t="s">
        <v>39</v>
      </c>
      <c r="G16" s="100" t="s">
        <v>27</v>
      </c>
      <c r="H16" s="101">
        <v>96.9</v>
      </c>
      <c r="I16" s="101">
        <v>34368.400000000001</v>
      </c>
      <c r="J16" s="101">
        <f t="shared" si="8"/>
        <v>3330297.96</v>
      </c>
      <c r="K16" s="102">
        <v>0</v>
      </c>
      <c r="L16" s="89" t="s">
        <v>28</v>
      </c>
      <c r="M16" s="90">
        <f t="shared" si="10"/>
        <v>0</v>
      </c>
      <c r="N16" s="101">
        <f>+'[1]Cant. Ejec,'!K12</f>
        <v>0</v>
      </c>
      <c r="O16" s="101">
        <f>+'[1]Cant. Ejec,'!L12</f>
        <v>0</v>
      </c>
      <c r="P16" s="103">
        <f>+'[1]Cant. Ejec,'!M12</f>
        <v>0</v>
      </c>
      <c r="Q16" s="104">
        <f t="shared" si="11"/>
        <v>0</v>
      </c>
      <c r="R16" s="101">
        <f t="shared" ref="R16:S30" si="13">N16+P16</f>
        <v>0</v>
      </c>
      <c r="S16" s="109">
        <f t="shared" si="13"/>
        <v>0</v>
      </c>
      <c r="T16" s="101">
        <f t="shared" ref="T16:T30" si="14">K16-R16</f>
        <v>0</v>
      </c>
      <c r="U16" s="109">
        <f t="shared" ref="U16:U30" si="15">+M16-S16</f>
        <v>0</v>
      </c>
      <c r="V16" s="110">
        <v>0</v>
      </c>
      <c r="W16" s="110">
        <v>0</v>
      </c>
      <c r="X16" s="111">
        <f t="shared" ref="X16:X30" si="16">(100%-W16)</f>
        <v>1</v>
      </c>
      <c r="Y16" s="97"/>
      <c r="Z16" s="98" t="str">
        <f t="shared" si="5"/>
        <v>ok</v>
      </c>
      <c r="AB16" s="99"/>
      <c r="AH16" s="1">
        <v>5</v>
      </c>
      <c r="AI16" s="1">
        <v>5</v>
      </c>
      <c r="AJ16" s="1">
        <v>7.5</v>
      </c>
    </row>
    <row r="17" spans="1:36" ht="21.95" customHeight="1">
      <c r="A17" s="80" t="e">
        <f t="shared" si="6"/>
        <v>#REF!</v>
      </c>
      <c r="B17" s="81">
        <f t="shared" si="3"/>
        <v>0</v>
      </c>
      <c r="C17" s="82" t="e">
        <f t="shared" si="7"/>
        <v>#REF!</v>
      </c>
      <c r="D17" s="83" t="str">
        <f t="shared" si="12"/>
        <v>2. PAVIMENTACION</v>
      </c>
      <c r="E17" s="84">
        <v>4</v>
      </c>
      <c r="F17" s="85" t="s">
        <v>40</v>
      </c>
      <c r="G17" s="100" t="s">
        <v>27</v>
      </c>
      <c r="H17" s="101">
        <v>96.9</v>
      </c>
      <c r="I17" s="101">
        <v>18832</v>
      </c>
      <c r="J17" s="101">
        <f t="shared" si="8"/>
        <v>1824820.8</v>
      </c>
      <c r="K17" s="102">
        <v>0</v>
      </c>
      <c r="L17" s="89" t="s">
        <v>28</v>
      </c>
      <c r="M17" s="90">
        <f t="shared" si="10"/>
        <v>0</v>
      </c>
      <c r="N17" s="101">
        <f>+'[1]Cant. Ejec,'!K13</f>
        <v>0</v>
      </c>
      <c r="O17" s="101">
        <f>+'[1]Cant. Ejec,'!L13</f>
        <v>0</v>
      </c>
      <c r="P17" s="103">
        <f>+'[1]Cant. Ejec,'!M13</f>
        <v>0</v>
      </c>
      <c r="Q17" s="104">
        <f t="shared" si="11"/>
        <v>0</v>
      </c>
      <c r="R17" s="101">
        <f t="shared" si="13"/>
        <v>0</v>
      </c>
      <c r="S17" s="109">
        <f t="shared" si="13"/>
        <v>0</v>
      </c>
      <c r="T17" s="101">
        <f t="shared" si="14"/>
        <v>0</v>
      </c>
      <c r="U17" s="109">
        <f t="shared" si="15"/>
        <v>0</v>
      </c>
      <c r="V17" s="110">
        <v>0</v>
      </c>
      <c r="W17" s="110">
        <v>0</v>
      </c>
      <c r="X17" s="111">
        <f t="shared" si="16"/>
        <v>1</v>
      </c>
      <c r="Y17" s="97"/>
      <c r="Z17" s="98" t="str">
        <f t="shared" si="5"/>
        <v>ok</v>
      </c>
      <c r="AB17" s="99"/>
      <c r="AH17" s="1">
        <v>7.5</v>
      </c>
      <c r="AI17" s="1">
        <v>5</v>
      </c>
      <c r="AJ17" s="1">
        <v>7.5</v>
      </c>
    </row>
    <row r="18" spans="1:36" ht="21.95" customHeight="1">
      <c r="A18" s="80" t="e">
        <f t="shared" si="6"/>
        <v>#REF!</v>
      </c>
      <c r="B18" s="81">
        <f t="shared" si="3"/>
        <v>0</v>
      </c>
      <c r="C18" s="82" t="e">
        <f t="shared" si="7"/>
        <v>#REF!</v>
      </c>
      <c r="D18" s="83" t="str">
        <f t="shared" si="12"/>
        <v>2. PAVIMENTACION</v>
      </c>
      <c r="E18" s="84">
        <v>5</v>
      </c>
      <c r="F18" s="85" t="s">
        <v>41</v>
      </c>
      <c r="G18" s="100" t="s">
        <v>42</v>
      </c>
      <c r="H18" s="101">
        <v>3.74</v>
      </c>
      <c r="I18" s="101">
        <v>439169.3</v>
      </c>
      <c r="J18" s="101">
        <f t="shared" si="8"/>
        <v>1642493.18</v>
      </c>
      <c r="K18" s="102">
        <v>439169.3</v>
      </c>
      <c r="L18" s="89" t="str">
        <f t="shared" si="9"/>
        <v>-</v>
      </c>
      <c r="M18" s="90">
        <f t="shared" si="10"/>
        <v>1642493.18</v>
      </c>
      <c r="N18" s="101">
        <f>+'[1]Cant. Ejec,'!K14</f>
        <v>346422.9</v>
      </c>
      <c r="O18" s="101">
        <f>+'[1]Cant. Ejec,'!L14</f>
        <v>1295621.6499999999</v>
      </c>
      <c r="P18" s="103">
        <f>+'[1]Cant. Ejec,'!M14</f>
        <v>0</v>
      </c>
      <c r="Q18" s="104">
        <f t="shared" si="11"/>
        <v>0</v>
      </c>
      <c r="R18" s="101">
        <f t="shared" si="13"/>
        <v>346422.9</v>
      </c>
      <c r="S18" s="109">
        <f t="shared" si="13"/>
        <v>1295621.6499999999</v>
      </c>
      <c r="T18" s="101">
        <f t="shared" si="14"/>
        <v>92746.399999999965</v>
      </c>
      <c r="U18" s="109">
        <f t="shared" si="15"/>
        <v>346871.53</v>
      </c>
      <c r="V18" s="110">
        <f t="shared" ref="V18:V79" si="17">(Q18/M18)</f>
        <v>0</v>
      </c>
      <c r="W18" s="110">
        <f t="shared" ref="W18:W79" si="18">(S18/M18)</f>
        <v>0.78881402113340893</v>
      </c>
      <c r="X18" s="111">
        <f t="shared" si="16"/>
        <v>0.21118597886659107</v>
      </c>
      <c r="Y18" s="97">
        <f t="shared" si="4"/>
        <v>0.78881401773757875</v>
      </c>
      <c r="Z18" s="98" t="str">
        <f t="shared" si="5"/>
        <v>ok</v>
      </c>
      <c r="AB18" s="99"/>
      <c r="AH18" s="1">
        <v>7.5</v>
      </c>
      <c r="AI18" s="1">
        <v>7.5</v>
      </c>
      <c r="AJ18" s="1">
        <v>7.5</v>
      </c>
    </row>
    <row r="19" spans="1:36" s="149" customFormat="1" ht="20.45" customHeight="1">
      <c r="A19" s="134" t="e">
        <f t="shared" si="6"/>
        <v>#REF!</v>
      </c>
      <c r="B19" s="134">
        <f t="shared" si="3"/>
        <v>1</v>
      </c>
      <c r="C19" s="134" t="e">
        <f t="shared" si="7"/>
        <v>#REF!</v>
      </c>
      <c r="D19" s="135" t="str">
        <f t="shared" si="12"/>
        <v>2. PAVIMENTACION</v>
      </c>
      <c r="E19" s="136">
        <v>6</v>
      </c>
      <c r="F19" s="137" t="s">
        <v>43</v>
      </c>
      <c r="G19" s="138" t="s">
        <v>27</v>
      </c>
      <c r="H19" s="139">
        <v>191.25</v>
      </c>
      <c r="I19" s="139">
        <v>41713.949999999997</v>
      </c>
      <c r="J19" s="139">
        <f t="shared" si="8"/>
        <v>7977792.9400000004</v>
      </c>
      <c r="K19" s="140">
        <v>53551.299999999996</v>
      </c>
      <c r="L19" s="141" t="s">
        <v>28</v>
      </c>
      <c r="M19" s="142">
        <f t="shared" si="10"/>
        <v>10241686.130000001</v>
      </c>
      <c r="N19" s="139">
        <f>+'[1]Cant. Ejec,'!K15</f>
        <v>14694.000000000004</v>
      </c>
      <c r="O19" s="139">
        <f>+'[1]Cant. Ejec,'!L15</f>
        <v>2810227.5</v>
      </c>
      <c r="P19" s="143">
        <f>+'[1]Cant. Ejec,'!M15</f>
        <v>3402.59</v>
      </c>
      <c r="Q19" s="144">
        <f t="shared" si="11"/>
        <v>650745.34</v>
      </c>
      <c r="R19" s="139">
        <f t="shared" si="13"/>
        <v>18096.590000000004</v>
      </c>
      <c r="S19" s="144">
        <f t="shared" si="13"/>
        <v>3460972.84</v>
      </c>
      <c r="T19" s="139">
        <f t="shared" si="14"/>
        <v>35454.709999999992</v>
      </c>
      <c r="U19" s="144">
        <f t="shared" si="15"/>
        <v>6780713.290000001</v>
      </c>
      <c r="V19" s="145">
        <f t="shared" si="17"/>
        <v>6.3538887224227E-2</v>
      </c>
      <c r="W19" s="145">
        <f t="shared" si="18"/>
        <v>0.33792998497211313</v>
      </c>
      <c r="X19" s="146">
        <f t="shared" si="16"/>
        <v>0.66207001502788687</v>
      </c>
      <c r="Y19" s="147">
        <f t="shared" si="4"/>
        <v>0.33792998489299053</v>
      </c>
      <c r="Z19" s="148" t="str">
        <f t="shared" si="5"/>
        <v>ok</v>
      </c>
      <c r="AB19" s="150"/>
      <c r="AH19" s="149">
        <v>7.5</v>
      </c>
      <c r="AI19" s="149">
        <v>7.5</v>
      </c>
      <c r="AJ19" s="149">
        <v>7.5</v>
      </c>
    </row>
    <row r="20" spans="1:36" ht="21.95" customHeight="1">
      <c r="A20" s="80" t="e">
        <f t="shared" si="6"/>
        <v>#REF!</v>
      </c>
      <c r="B20" s="81">
        <f t="shared" si="3"/>
        <v>0</v>
      </c>
      <c r="C20" s="82" t="e">
        <f t="shared" si="7"/>
        <v>#REF!</v>
      </c>
      <c r="D20" s="83" t="str">
        <f t="shared" si="12"/>
        <v>2. PAVIMENTACION</v>
      </c>
      <c r="E20" s="84">
        <v>7</v>
      </c>
      <c r="F20" s="85" t="s">
        <v>44</v>
      </c>
      <c r="G20" s="100" t="s">
        <v>27</v>
      </c>
      <c r="H20" s="101">
        <v>594.04999999999995</v>
      </c>
      <c r="I20" s="101">
        <v>17411.04</v>
      </c>
      <c r="J20" s="101">
        <f t="shared" si="8"/>
        <v>10343028.310000001</v>
      </c>
      <c r="K20" s="102">
        <v>13021.47</v>
      </c>
      <c r="L20" s="89" t="s">
        <v>28</v>
      </c>
      <c r="M20" s="90">
        <f t="shared" si="10"/>
        <v>7735404.25</v>
      </c>
      <c r="N20" s="101">
        <f>+'[1]Cant. Ejec,'!K16</f>
        <v>0</v>
      </c>
      <c r="O20" s="101">
        <f>+'[1]Cant. Ejec,'!L16</f>
        <v>0</v>
      </c>
      <c r="P20" s="103">
        <f>+'[1]Cant. Ejec,'!M16</f>
        <v>0</v>
      </c>
      <c r="Q20" s="104">
        <f t="shared" si="11"/>
        <v>0</v>
      </c>
      <c r="R20" s="101">
        <f t="shared" si="13"/>
        <v>0</v>
      </c>
      <c r="S20" s="109">
        <f t="shared" si="13"/>
        <v>0</v>
      </c>
      <c r="T20" s="101">
        <f t="shared" si="14"/>
        <v>13021.47</v>
      </c>
      <c r="U20" s="109">
        <f t="shared" si="15"/>
        <v>7735404.25</v>
      </c>
      <c r="V20" s="110">
        <f t="shared" si="17"/>
        <v>0</v>
      </c>
      <c r="W20" s="110">
        <f t="shared" si="18"/>
        <v>0</v>
      </c>
      <c r="X20" s="111">
        <f t="shared" si="16"/>
        <v>1</v>
      </c>
      <c r="Y20" s="97">
        <f t="shared" si="4"/>
        <v>0</v>
      </c>
      <c r="Z20" s="98" t="str">
        <f t="shared" si="5"/>
        <v>ok</v>
      </c>
      <c r="AB20" s="99"/>
      <c r="AH20" s="1">
        <v>5</v>
      </c>
      <c r="AI20" s="1">
        <v>7.5</v>
      </c>
      <c r="AJ20" s="1">
        <v>7.5</v>
      </c>
    </row>
    <row r="21" spans="1:36" ht="21.95" customHeight="1">
      <c r="A21" s="80" t="e">
        <f t="shared" si="6"/>
        <v>#REF!</v>
      </c>
      <c r="B21" s="81">
        <f t="shared" si="3"/>
        <v>0</v>
      </c>
      <c r="C21" s="82" t="e">
        <f t="shared" si="7"/>
        <v>#REF!</v>
      </c>
      <c r="D21" s="83" t="str">
        <f t="shared" si="12"/>
        <v>2. PAVIMENTACION</v>
      </c>
      <c r="E21" s="84">
        <v>8</v>
      </c>
      <c r="F21" s="85" t="s">
        <v>45</v>
      </c>
      <c r="G21" s="100" t="s">
        <v>46</v>
      </c>
      <c r="H21" s="101">
        <v>12.04</v>
      </c>
      <c r="I21" s="101">
        <v>399003</v>
      </c>
      <c r="J21" s="101">
        <f t="shared" si="8"/>
        <v>4803996.12</v>
      </c>
      <c r="K21" s="102">
        <v>399003</v>
      </c>
      <c r="L21" s="89" t="str">
        <f t="shared" si="9"/>
        <v>-</v>
      </c>
      <c r="M21" s="90">
        <f t="shared" si="10"/>
        <v>4803996.12</v>
      </c>
      <c r="N21" s="101">
        <f>+'[1]Cant. Ejec,'!K17</f>
        <v>0</v>
      </c>
      <c r="O21" s="101">
        <f>+'[1]Cant. Ejec,'!L17</f>
        <v>0</v>
      </c>
      <c r="P21" s="103">
        <f>+'[1]Cant. Ejec,'!M17</f>
        <v>0</v>
      </c>
      <c r="Q21" s="104">
        <f t="shared" si="11"/>
        <v>0</v>
      </c>
      <c r="R21" s="101">
        <f t="shared" si="13"/>
        <v>0</v>
      </c>
      <c r="S21" s="109">
        <f t="shared" si="13"/>
        <v>0</v>
      </c>
      <c r="T21" s="101">
        <f t="shared" si="14"/>
        <v>399003</v>
      </c>
      <c r="U21" s="109">
        <f t="shared" si="15"/>
        <v>4803996.12</v>
      </c>
      <c r="V21" s="110">
        <f t="shared" si="17"/>
        <v>0</v>
      </c>
      <c r="W21" s="110">
        <f t="shared" si="18"/>
        <v>0</v>
      </c>
      <c r="X21" s="111">
        <f t="shared" si="16"/>
        <v>1</v>
      </c>
      <c r="Y21" s="97">
        <f t="shared" si="4"/>
        <v>0</v>
      </c>
      <c r="Z21" s="98" t="str">
        <f t="shared" si="5"/>
        <v>ok</v>
      </c>
      <c r="AA21" s="1">
        <v>23</v>
      </c>
      <c r="AB21" s="99">
        <f>SUM(Z21:AA21)</f>
        <v>23</v>
      </c>
      <c r="AH21" s="1">
        <v>7.5</v>
      </c>
      <c r="AI21" s="1">
        <v>2.5</v>
      </c>
      <c r="AJ21" s="1">
        <v>5</v>
      </c>
    </row>
    <row r="22" spans="1:36" ht="24" customHeight="1">
      <c r="A22" s="80" t="e">
        <f t="shared" si="6"/>
        <v>#REF!</v>
      </c>
      <c r="B22" s="81">
        <f t="shared" si="3"/>
        <v>0</v>
      </c>
      <c r="C22" s="82" t="e">
        <f t="shared" si="7"/>
        <v>#REF!</v>
      </c>
      <c r="D22" s="83" t="str">
        <f t="shared" si="12"/>
        <v>2. PAVIMENTACION</v>
      </c>
      <c r="E22" s="84">
        <v>9</v>
      </c>
      <c r="F22" s="85" t="s">
        <v>47</v>
      </c>
      <c r="G22" s="100" t="s">
        <v>48</v>
      </c>
      <c r="H22" s="101">
        <v>9167.4599999999991</v>
      </c>
      <c r="I22" s="101">
        <v>2437.5500000000002</v>
      </c>
      <c r="J22" s="101">
        <f t="shared" si="8"/>
        <v>22346142.120000001</v>
      </c>
      <c r="K22" s="102">
        <v>1920.67</v>
      </c>
      <c r="L22" s="89" t="s">
        <v>28</v>
      </c>
      <c r="M22" s="90">
        <f t="shared" si="10"/>
        <v>17607665.399999999</v>
      </c>
      <c r="N22" s="101">
        <f>+'[1]Cant. Ejec,'!K18</f>
        <v>0</v>
      </c>
      <c r="O22" s="101">
        <f>+'[1]Cant. Ejec,'!L18</f>
        <v>0</v>
      </c>
      <c r="P22" s="103">
        <f>+'[1]Cant. Ejec,'!M18</f>
        <v>0</v>
      </c>
      <c r="Q22" s="104">
        <f t="shared" si="11"/>
        <v>0</v>
      </c>
      <c r="R22" s="101">
        <f t="shared" si="13"/>
        <v>0</v>
      </c>
      <c r="S22" s="109">
        <f t="shared" si="13"/>
        <v>0</v>
      </c>
      <c r="T22" s="101">
        <f t="shared" si="14"/>
        <v>1920.67</v>
      </c>
      <c r="U22" s="109">
        <f t="shared" si="15"/>
        <v>17607665.399999999</v>
      </c>
      <c r="V22" s="110">
        <f t="shared" si="17"/>
        <v>0</v>
      </c>
      <c r="W22" s="110">
        <f t="shared" si="18"/>
        <v>0</v>
      </c>
      <c r="X22" s="111">
        <f t="shared" si="16"/>
        <v>1</v>
      </c>
      <c r="Y22" s="97">
        <f t="shared" si="4"/>
        <v>0</v>
      </c>
      <c r="Z22" s="98" t="str">
        <f t="shared" si="5"/>
        <v>ok</v>
      </c>
      <c r="AB22" s="99">
        <f>SUM(Q22:AA22)</f>
        <v>17609587.07</v>
      </c>
      <c r="AH22" s="1">
        <v>7.5</v>
      </c>
      <c r="AI22" s="1">
        <v>5</v>
      </c>
      <c r="AJ22" s="1">
        <v>5</v>
      </c>
    </row>
    <row r="23" spans="1:36" ht="21.95" customHeight="1">
      <c r="A23" s="80" t="e">
        <f t="shared" si="6"/>
        <v>#REF!</v>
      </c>
      <c r="B23" s="81">
        <f t="shared" si="3"/>
        <v>0</v>
      </c>
      <c r="C23" s="82" t="e">
        <f t="shared" si="7"/>
        <v>#REF!</v>
      </c>
      <c r="D23" s="83" t="str">
        <f t="shared" si="12"/>
        <v>2. PAVIMENTACION</v>
      </c>
      <c r="E23" s="84">
        <v>10</v>
      </c>
      <c r="F23" s="85" t="s">
        <v>49</v>
      </c>
      <c r="G23" s="100" t="s">
        <v>42</v>
      </c>
      <c r="H23" s="101">
        <v>2.72</v>
      </c>
      <c r="I23" s="101">
        <v>510143.47</v>
      </c>
      <c r="J23" s="101">
        <f t="shared" si="8"/>
        <v>1387590.24</v>
      </c>
      <c r="K23" s="102">
        <v>381529.09</v>
      </c>
      <c r="L23" s="89" t="s">
        <v>28</v>
      </c>
      <c r="M23" s="90">
        <f t="shared" si="10"/>
        <v>1037759.12</v>
      </c>
      <c r="N23" s="101">
        <f>+'[1]Cant. Ejec,'!K19</f>
        <v>0</v>
      </c>
      <c r="O23" s="101">
        <f>+'[1]Cant. Ejec,'!L19</f>
        <v>0</v>
      </c>
      <c r="P23" s="103">
        <f>+'[1]Cant. Ejec,'!M19</f>
        <v>0</v>
      </c>
      <c r="Q23" s="104">
        <f t="shared" si="11"/>
        <v>0</v>
      </c>
      <c r="R23" s="101">
        <f t="shared" si="13"/>
        <v>0</v>
      </c>
      <c r="S23" s="109">
        <f t="shared" si="13"/>
        <v>0</v>
      </c>
      <c r="T23" s="101">
        <f t="shared" si="14"/>
        <v>381529.09</v>
      </c>
      <c r="U23" s="109">
        <f t="shared" si="15"/>
        <v>1037759.12</v>
      </c>
      <c r="V23" s="110">
        <f t="shared" si="17"/>
        <v>0</v>
      </c>
      <c r="W23" s="110">
        <f t="shared" si="18"/>
        <v>0</v>
      </c>
      <c r="X23" s="111">
        <f t="shared" si="16"/>
        <v>1</v>
      </c>
      <c r="Y23" s="97">
        <f t="shared" si="4"/>
        <v>0</v>
      </c>
      <c r="Z23" s="98" t="str">
        <f t="shared" si="5"/>
        <v>ok</v>
      </c>
      <c r="AB23" s="99"/>
      <c r="AH23" s="151">
        <f>SUM(AH14:AH22)</f>
        <v>60</v>
      </c>
      <c r="AI23" s="151">
        <f>SUM(AI14:AI22)</f>
        <v>50</v>
      </c>
      <c r="AJ23" s="151">
        <f>SUM(AJ14:AJ22)</f>
        <v>65</v>
      </c>
    </row>
    <row r="24" spans="1:36" s="149" customFormat="1" ht="21.95" customHeight="1">
      <c r="A24" s="134" t="e">
        <f t="shared" si="6"/>
        <v>#REF!</v>
      </c>
      <c r="B24" s="134">
        <f t="shared" si="3"/>
        <v>1</v>
      </c>
      <c r="C24" s="134" t="e">
        <f t="shared" si="7"/>
        <v>#REF!</v>
      </c>
      <c r="D24" s="135" t="str">
        <f t="shared" si="12"/>
        <v>2. PAVIMENTACION</v>
      </c>
      <c r="E24" s="136">
        <v>11</v>
      </c>
      <c r="F24" s="137" t="s">
        <v>50</v>
      </c>
      <c r="G24" s="138" t="s">
        <v>42</v>
      </c>
      <c r="H24" s="139">
        <v>2.72</v>
      </c>
      <c r="I24" s="139">
        <v>1222218.74</v>
      </c>
      <c r="J24" s="139">
        <f t="shared" si="8"/>
        <v>3324434.97</v>
      </c>
      <c r="K24" s="140">
        <v>1569052.7600000002</v>
      </c>
      <c r="L24" s="141" t="s">
        <v>28</v>
      </c>
      <c r="M24" s="142">
        <f t="shared" si="10"/>
        <v>4267823.51</v>
      </c>
      <c r="N24" s="139">
        <f>+'[1]Cant. Ejec,'!K20</f>
        <v>119179.005</v>
      </c>
      <c r="O24" s="139">
        <f>+'[1]Cant. Ejec,'!L20</f>
        <v>324166.90000000002</v>
      </c>
      <c r="P24" s="143">
        <f>+'[1]Cant. Ejec,'!M20</f>
        <v>17086.490000000002</v>
      </c>
      <c r="Q24" s="144">
        <f t="shared" si="11"/>
        <v>46475.25</v>
      </c>
      <c r="R24" s="139">
        <f t="shared" si="13"/>
        <v>136265.495</v>
      </c>
      <c r="S24" s="144">
        <f t="shared" si="13"/>
        <v>370642.15</v>
      </c>
      <c r="T24" s="139">
        <f t="shared" si="14"/>
        <v>1432787.2650000001</v>
      </c>
      <c r="U24" s="144">
        <f t="shared" si="15"/>
        <v>3897181.36</v>
      </c>
      <c r="V24" s="152">
        <f t="shared" si="17"/>
        <v>1.08896841425385E-2</v>
      </c>
      <c r="W24" s="153">
        <f t="shared" si="18"/>
        <v>8.684570698191782E-2</v>
      </c>
      <c r="X24" s="154">
        <f t="shared" si="16"/>
        <v>0.91315429301808215</v>
      </c>
      <c r="Y24" s="147">
        <f t="shared" si="4"/>
        <v>8.6845706195373559E-2</v>
      </c>
      <c r="Z24" s="148" t="str">
        <f t="shared" si="5"/>
        <v>ok</v>
      </c>
      <c r="AB24" s="150"/>
    </row>
    <row r="25" spans="1:36" s="167" customFormat="1" ht="21.95" customHeight="1">
      <c r="A25" s="155" t="e">
        <f t="shared" si="6"/>
        <v>#REF!</v>
      </c>
      <c r="B25" s="156">
        <f t="shared" si="3"/>
        <v>0</v>
      </c>
      <c r="C25" s="157" t="e">
        <f t="shared" si="7"/>
        <v>#REF!</v>
      </c>
      <c r="D25" s="83" t="str">
        <f t="shared" si="12"/>
        <v>2. PAVIMENTACION</v>
      </c>
      <c r="E25" s="84" t="s">
        <v>51</v>
      </c>
      <c r="F25" s="158" t="s">
        <v>52</v>
      </c>
      <c r="G25" s="159" t="s">
        <v>27</v>
      </c>
      <c r="H25" s="101">
        <v>13.94</v>
      </c>
      <c r="I25" s="101">
        <v>0</v>
      </c>
      <c r="J25" s="101">
        <f t="shared" si="8"/>
        <v>0</v>
      </c>
      <c r="K25" s="102">
        <v>50718</v>
      </c>
      <c r="L25" s="89" t="s">
        <v>28</v>
      </c>
      <c r="M25" s="90">
        <f t="shared" si="10"/>
        <v>707008.92</v>
      </c>
      <c r="N25" s="160">
        <f>+'[1]Cant. Ejec,'!K21</f>
        <v>36451.5</v>
      </c>
      <c r="O25" s="160">
        <f>+'[1]Cant. Ejec,'!L21</f>
        <v>508133.91</v>
      </c>
      <c r="P25" s="103">
        <f>+'[1]Cant. Ejec,'!M21</f>
        <v>0</v>
      </c>
      <c r="Q25" s="161">
        <f t="shared" si="11"/>
        <v>0</v>
      </c>
      <c r="R25" s="101">
        <f t="shared" si="13"/>
        <v>36451.5</v>
      </c>
      <c r="S25" s="109">
        <f t="shared" si="13"/>
        <v>508133.91</v>
      </c>
      <c r="T25" s="101">
        <f t="shared" si="14"/>
        <v>14266.5</v>
      </c>
      <c r="U25" s="109">
        <f t="shared" si="15"/>
        <v>198875.01000000007</v>
      </c>
      <c r="V25" s="162">
        <f t="shared" si="17"/>
        <v>0</v>
      </c>
      <c r="W25" s="163">
        <f t="shared" si="18"/>
        <v>0.71870933396427295</v>
      </c>
      <c r="X25" s="164">
        <f t="shared" si="16"/>
        <v>0.28129066603572705</v>
      </c>
      <c r="Y25" s="165">
        <f t="shared" si="4"/>
        <v>0.71870933396427306</v>
      </c>
      <c r="Z25" s="166" t="str">
        <f t="shared" si="5"/>
        <v>ok</v>
      </c>
      <c r="AA25" s="167">
        <f>18000/12</f>
        <v>1500</v>
      </c>
      <c r="AB25" s="168">
        <f>+AA25/8</f>
        <v>187.5</v>
      </c>
    </row>
    <row r="26" spans="1:36" s="167" customFormat="1" ht="21.95" customHeight="1">
      <c r="A26" s="155" t="e">
        <f t="shared" si="6"/>
        <v>#REF!</v>
      </c>
      <c r="B26" s="156">
        <f t="shared" si="3"/>
        <v>0</v>
      </c>
      <c r="C26" s="157" t="e">
        <f t="shared" si="7"/>
        <v>#REF!</v>
      </c>
      <c r="D26" s="83" t="str">
        <f t="shared" si="12"/>
        <v>2. PAVIMENTACION</v>
      </c>
      <c r="E26" s="84" t="s">
        <v>53</v>
      </c>
      <c r="F26" s="158" t="s">
        <v>54</v>
      </c>
      <c r="G26" s="159" t="s">
        <v>27</v>
      </c>
      <c r="H26" s="101">
        <v>13.94</v>
      </c>
      <c r="I26" s="101">
        <v>0</v>
      </c>
      <c r="J26" s="101">
        <f t="shared" si="8"/>
        <v>0</v>
      </c>
      <c r="K26" s="102">
        <v>5984</v>
      </c>
      <c r="L26" s="89" t="s">
        <v>28</v>
      </c>
      <c r="M26" s="90">
        <f t="shared" si="10"/>
        <v>83416.960000000006</v>
      </c>
      <c r="N26" s="160">
        <f>+'[1]Cant. Ejec,'!K22</f>
        <v>4880</v>
      </c>
      <c r="O26" s="160">
        <f>+'[1]Cant. Ejec,'!L22</f>
        <v>68027.199999999997</v>
      </c>
      <c r="P26" s="103">
        <f>+'[1]Cant. Ejec,'!M22</f>
        <v>0</v>
      </c>
      <c r="Q26" s="161">
        <f t="shared" si="11"/>
        <v>0</v>
      </c>
      <c r="R26" s="101">
        <f t="shared" si="13"/>
        <v>4880</v>
      </c>
      <c r="S26" s="109">
        <f t="shared" si="13"/>
        <v>68027.199999999997</v>
      </c>
      <c r="T26" s="101">
        <f t="shared" si="14"/>
        <v>1104</v>
      </c>
      <c r="U26" s="109">
        <f t="shared" si="15"/>
        <v>15389.760000000009</v>
      </c>
      <c r="V26" s="110">
        <f t="shared" si="17"/>
        <v>0</v>
      </c>
      <c r="W26" s="110">
        <f t="shared" si="18"/>
        <v>0.81550802139037426</v>
      </c>
      <c r="X26" s="111">
        <f t="shared" si="16"/>
        <v>0.18449197860962574</v>
      </c>
      <c r="Y26" s="165">
        <f t="shared" si="4"/>
        <v>0.81550802139037437</v>
      </c>
      <c r="Z26" s="166" t="str">
        <f t="shared" si="5"/>
        <v>ok</v>
      </c>
      <c r="AA26" s="169">
        <f>+T26</f>
        <v>1104</v>
      </c>
      <c r="AB26" s="168">
        <f>+AA26/12</f>
        <v>92</v>
      </c>
      <c r="AC26" s="167">
        <f>+AB26/8</f>
        <v>11.5</v>
      </c>
    </row>
    <row r="27" spans="1:36" s="167" customFormat="1" ht="25.15" customHeight="1">
      <c r="A27" s="155" t="e">
        <f t="shared" si="6"/>
        <v>#REF!</v>
      </c>
      <c r="B27" s="156">
        <f t="shared" si="3"/>
        <v>0</v>
      </c>
      <c r="C27" s="157" t="e">
        <f t="shared" si="7"/>
        <v>#REF!</v>
      </c>
      <c r="D27" s="83" t="str">
        <f t="shared" si="12"/>
        <v>2. PAVIMENTACION</v>
      </c>
      <c r="E27" s="84" t="s">
        <v>55</v>
      </c>
      <c r="F27" s="158" t="s">
        <v>56</v>
      </c>
      <c r="G27" s="159" t="s">
        <v>27</v>
      </c>
      <c r="H27" s="101">
        <v>127.8</v>
      </c>
      <c r="I27" s="101"/>
      <c r="J27" s="101">
        <f t="shared" si="8"/>
        <v>0</v>
      </c>
      <c r="K27" s="102">
        <v>7047.74</v>
      </c>
      <c r="L27" s="89" t="s">
        <v>28</v>
      </c>
      <c r="M27" s="90">
        <f t="shared" si="10"/>
        <v>900701.17</v>
      </c>
      <c r="N27" s="160">
        <f>+'[1]Cant. Ejec,'!K23</f>
        <v>4880</v>
      </c>
      <c r="O27" s="160">
        <f>+'[1]Cant. Ejec,'!L23</f>
        <v>623664</v>
      </c>
      <c r="P27" s="103">
        <f>+'[1]Cant. Ejec,'!M23</f>
        <v>0</v>
      </c>
      <c r="Q27" s="161">
        <f t="shared" si="11"/>
        <v>0</v>
      </c>
      <c r="R27" s="101">
        <f t="shared" si="13"/>
        <v>4880</v>
      </c>
      <c r="S27" s="109">
        <f t="shared" si="13"/>
        <v>623664</v>
      </c>
      <c r="T27" s="101">
        <f t="shared" si="14"/>
        <v>2167.7399999999998</v>
      </c>
      <c r="U27" s="109">
        <f t="shared" si="15"/>
        <v>277037.17000000004</v>
      </c>
      <c r="V27" s="110">
        <f t="shared" si="17"/>
        <v>0</v>
      </c>
      <c r="W27" s="110">
        <f t="shared" si="18"/>
        <v>0.69242055053620055</v>
      </c>
      <c r="X27" s="111">
        <f t="shared" si="16"/>
        <v>0.30757944946379945</v>
      </c>
      <c r="Y27" s="165">
        <f t="shared" si="4"/>
        <v>0.6924205489986861</v>
      </c>
      <c r="Z27" s="166" t="str">
        <f t="shared" si="5"/>
        <v>ok</v>
      </c>
      <c r="AA27" s="169">
        <f>+T27</f>
        <v>2167.7399999999998</v>
      </c>
      <c r="AB27" s="168">
        <f>+AA27/12</f>
        <v>180.64499999999998</v>
      </c>
      <c r="AC27" s="167">
        <f>+AB27/8</f>
        <v>22.580624999999998</v>
      </c>
      <c r="AD27" s="170"/>
      <c r="AE27" s="167">
        <v>24</v>
      </c>
      <c r="AH27" s="170"/>
      <c r="AI27" s="170"/>
    </row>
    <row r="28" spans="1:36" s="173" customFormat="1" ht="21.95" customHeight="1">
      <c r="A28" s="155" t="e">
        <f t="shared" si="6"/>
        <v>#REF!</v>
      </c>
      <c r="B28" s="155">
        <f t="shared" si="3"/>
        <v>0</v>
      </c>
      <c r="C28" s="155" t="e">
        <f t="shared" si="7"/>
        <v>#REF!</v>
      </c>
      <c r="D28" s="108" t="str">
        <f t="shared" si="12"/>
        <v>2. PAVIMENTACION</v>
      </c>
      <c r="E28" s="84" t="s">
        <v>57</v>
      </c>
      <c r="F28" s="158" t="s">
        <v>58</v>
      </c>
      <c r="G28" s="159" t="s">
        <v>27</v>
      </c>
      <c r="H28" s="101">
        <v>83.8</v>
      </c>
      <c r="I28" s="101">
        <v>0</v>
      </c>
      <c r="J28" s="101">
        <f t="shared" si="8"/>
        <v>0</v>
      </c>
      <c r="K28" s="102">
        <v>63680.01</v>
      </c>
      <c r="L28" s="89" t="s">
        <v>31</v>
      </c>
      <c r="M28" s="90">
        <f t="shared" si="10"/>
        <v>5336384.84</v>
      </c>
      <c r="N28" s="160">
        <f>+'[1]Cant. Ejec,'!K24</f>
        <v>63600</v>
      </c>
      <c r="O28" s="160">
        <f>+'[1]Cant. Ejec,'!L24</f>
        <v>5329680</v>
      </c>
      <c r="P28" s="103">
        <f>+'[1]Cant. Ejec,'!M24</f>
        <v>0</v>
      </c>
      <c r="Q28" s="161">
        <f t="shared" si="11"/>
        <v>0</v>
      </c>
      <c r="R28" s="101">
        <f t="shared" si="13"/>
        <v>63600</v>
      </c>
      <c r="S28" s="109">
        <f t="shared" si="13"/>
        <v>5329680</v>
      </c>
      <c r="T28" s="101">
        <f t="shared" si="14"/>
        <v>80.010000000002037</v>
      </c>
      <c r="U28" s="109">
        <f t="shared" si="15"/>
        <v>6704.839999999851</v>
      </c>
      <c r="V28" s="110">
        <f t="shared" si="17"/>
        <v>0</v>
      </c>
      <c r="W28" s="110">
        <f t="shared" si="18"/>
        <v>0.99874356138077935</v>
      </c>
      <c r="X28" s="111">
        <f t="shared" si="16"/>
        <v>1.2564386192206456E-3</v>
      </c>
      <c r="Y28" s="171">
        <f t="shared" si="4"/>
        <v>0.99874356175509393</v>
      </c>
      <c r="Z28" s="172" t="str">
        <f t="shared" si="5"/>
        <v>ok</v>
      </c>
      <c r="AB28" s="174"/>
      <c r="AE28" s="173">
        <v>187</v>
      </c>
    </row>
    <row r="29" spans="1:36" s="167" customFormat="1" ht="21.95" customHeight="1">
      <c r="A29" s="155" t="e">
        <f>+IF(B29&gt;0,B29+C28,IF(C29&gt;C28,C29,0))</f>
        <v>#REF!</v>
      </c>
      <c r="B29" s="156">
        <f t="shared" si="3"/>
        <v>0</v>
      </c>
      <c r="C29" s="157" t="e">
        <f>+B29+C28</f>
        <v>#REF!</v>
      </c>
      <c r="D29" s="83" t="str">
        <f>+D28</f>
        <v>2. PAVIMENTACION</v>
      </c>
      <c r="E29" s="84" t="s">
        <v>59</v>
      </c>
      <c r="F29" s="158" t="s">
        <v>60</v>
      </c>
      <c r="G29" s="159" t="s">
        <v>34</v>
      </c>
      <c r="H29" s="101">
        <v>3.74</v>
      </c>
      <c r="I29" s="101">
        <v>0</v>
      </c>
      <c r="J29" s="101">
        <f t="shared" si="8"/>
        <v>0</v>
      </c>
      <c r="K29" s="102">
        <v>32761.170000000002</v>
      </c>
      <c r="L29" s="89" t="s">
        <v>28</v>
      </c>
      <c r="M29" s="90">
        <f t="shared" si="10"/>
        <v>122526.78</v>
      </c>
      <c r="N29" s="160">
        <f>+'[1]Cant. Ejec,'!K25</f>
        <v>5366.68</v>
      </c>
      <c r="O29" s="160">
        <f>+'[1]Cant. Ejec,'!L25</f>
        <v>20071.38</v>
      </c>
      <c r="P29" s="103">
        <f>+'[1]Cant. Ejec,'!M25</f>
        <v>0</v>
      </c>
      <c r="Q29" s="161">
        <f t="shared" si="11"/>
        <v>0</v>
      </c>
      <c r="R29" s="101">
        <f t="shared" si="13"/>
        <v>5366.68</v>
      </c>
      <c r="S29" s="109">
        <f t="shared" si="13"/>
        <v>20071.38</v>
      </c>
      <c r="T29" s="101">
        <f t="shared" si="14"/>
        <v>27394.49</v>
      </c>
      <c r="U29" s="109">
        <f t="shared" si="15"/>
        <v>102455.4</v>
      </c>
      <c r="V29" s="110">
        <f t="shared" si="17"/>
        <v>0</v>
      </c>
      <c r="W29" s="110">
        <f t="shared" si="18"/>
        <v>0.16381218864969765</v>
      </c>
      <c r="X29" s="111">
        <f t="shared" si="16"/>
        <v>0.83618781135030229</v>
      </c>
      <c r="Y29" s="165">
        <f t="shared" si="4"/>
        <v>0.16381222038162863</v>
      </c>
      <c r="Z29" s="166" t="str">
        <f t="shared" si="5"/>
        <v>ok</v>
      </c>
      <c r="AB29" s="168"/>
      <c r="AE29" s="167">
        <v>45</v>
      </c>
    </row>
    <row r="30" spans="1:36" s="167" customFormat="1" ht="21.95" customHeight="1">
      <c r="A30" s="155" t="e">
        <f>+IF(B30&gt;0,B30+C29,IF(C30&gt;C29,C30,0))</f>
        <v>#REF!</v>
      </c>
      <c r="B30" s="156">
        <f t="shared" si="3"/>
        <v>0</v>
      </c>
      <c r="C30" s="157" t="e">
        <f>+B30+C29</f>
        <v>#REF!</v>
      </c>
      <c r="D30" s="83" t="str">
        <f>+D29</f>
        <v>2. PAVIMENTACION</v>
      </c>
      <c r="E30" s="84" t="s">
        <v>61</v>
      </c>
      <c r="F30" s="158" t="s">
        <v>62</v>
      </c>
      <c r="G30" s="175" t="s">
        <v>34</v>
      </c>
      <c r="H30" s="101">
        <v>2.72</v>
      </c>
      <c r="I30" s="101">
        <v>0</v>
      </c>
      <c r="J30" s="101">
        <f t="shared" si="8"/>
        <v>0</v>
      </c>
      <c r="K30" s="118">
        <v>45616</v>
      </c>
      <c r="L30" s="89" t="s">
        <v>28</v>
      </c>
      <c r="M30" s="119">
        <f t="shared" si="10"/>
        <v>124075.52</v>
      </c>
      <c r="N30" s="160">
        <f>+'[1]Cant. Ejec,'!K26</f>
        <v>30932.559999999998</v>
      </c>
      <c r="O30" s="160">
        <f>+'[1]Cant. Ejec,'!L26</f>
        <v>84136.569999999992</v>
      </c>
      <c r="P30" s="103">
        <f>+'[1]Cant. Ejec,'!M26</f>
        <v>0</v>
      </c>
      <c r="Q30" s="176">
        <f t="shared" si="11"/>
        <v>0</v>
      </c>
      <c r="R30" s="101">
        <f t="shared" si="13"/>
        <v>30932.559999999998</v>
      </c>
      <c r="S30" s="109">
        <f t="shared" si="13"/>
        <v>84136.569999999992</v>
      </c>
      <c r="T30" s="177">
        <f t="shared" si="14"/>
        <v>14683.440000000002</v>
      </c>
      <c r="U30" s="109">
        <f t="shared" si="15"/>
        <v>39938.950000000012</v>
      </c>
      <c r="V30" s="178">
        <f t="shared" si="17"/>
        <v>0</v>
      </c>
      <c r="W30" s="178">
        <f t="shared" si="18"/>
        <v>0.67810773632058918</v>
      </c>
      <c r="X30" s="179">
        <f t="shared" si="16"/>
        <v>0.32189226367941082</v>
      </c>
      <c r="Y30" s="165">
        <f t="shared" si="4"/>
        <v>0.6781076815152578</v>
      </c>
      <c r="Z30" s="166" t="str">
        <f t="shared" si="5"/>
        <v>ok</v>
      </c>
      <c r="AB30" s="168"/>
      <c r="AE30" s="167">
        <v>56</v>
      </c>
    </row>
    <row r="31" spans="1:36" s="131" customFormat="1" ht="21.95" customHeight="1">
      <c r="A31" s="66" t="e">
        <f>+IF(B31&gt;0,B31+#REF!,IF(C31&gt;#REF!,C31,0))</f>
        <v>#REF!</v>
      </c>
      <c r="B31" s="66" t="e">
        <f>+IF(#REF!&gt;=0.01,1,0)</f>
        <v>#REF!</v>
      </c>
      <c r="C31" s="66" t="e">
        <f>+B31+#REF!</f>
        <v>#REF!</v>
      </c>
      <c r="D31" s="67"/>
      <c r="E31" s="68" t="s">
        <v>63</v>
      </c>
      <c r="F31" s="69" t="s">
        <v>64</v>
      </c>
      <c r="G31" s="122"/>
      <c r="H31" s="122"/>
      <c r="I31" s="123"/>
      <c r="J31" s="72">
        <f>SUM(J32:J37)</f>
        <v>18406118.689999998</v>
      </c>
      <c r="K31" s="124"/>
      <c r="L31" s="124"/>
      <c r="M31" s="72">
        <f>SUM(M32:M37)</f>
        <v>18406118.689999998</v>
      </c>
      <c r="N31" s="125"/>
      <c r="O31" s="72">
        <f>SUM(O32:O37)</f>
        <v>0</v>
      </c>
      <c r="P31" s="126"/>
      <c r="Q31" s="72">
        <f>SUM(Q32:Q37)</f>
        <v>0</v>
      </c>
      <c r="R31" s="125"/>
      <c r="S31" s="72">
        <f>SUM(S32:S37)</f>
        <v>0</v>
      </c>
      <c r="T31" s="126"/>
      <c r="U31" s="72">
        <f>SUM(U32:U37)</f>
        <v>18406118.689999998</v>
      </c>
      <c r="V31" s="128">
        <f t="shared" si="17"/>
        <v>0</v>
      </c>
      <c r="W31" s="75">
        <f t="shared" si="18"/>
        <v>0</v>
      </c>
      <c r="X31" s="76">
        <f>(U31/M31)</f>
        <v>1</v>
      </c>
      <c r="Y31" s="129"/>
      <c r="Z31" s="130"/>
      <c r="AB31" s="132"/>
    </row>
    <row r="32" spans="1:36" ht="21.95" customHeight="1">
      <c r="A32" s="80" t="e">
        <f t="shared" si="6"/>
        <v>#REF!</v>
      </c>
      <c r="B32" s="81">
        <f t="shared" si="3"/>
        <v>0</v>
      </c>
      <c r="C32" s="82" t="e">
        <f t="shared" si="7"/>
        <v>#REF!</v>
      </c>
      <c r="D32" s="83" t="str">
        <f>+E31&amp;". "&amp;F31</f>
        <v>3. REHABILITACION Y MANTENIMIENTO</v>
      </c>
      <c r="E32" s="84">
        <v>12</v>
      </c>
      <c r="F32" s="85" t="s">
        <v>65</v>
      </c>
      <c r="G32" s="86" t="s">
        <v>66</v>
      </c>
      <c r="H32" s="180">
        <v>18.399999999999999</v>
      </c>
      <c r="I32" s="181">
        <v>61360</v>
      </c>
      <c r="J32" s="90">
        <f t="shared" ref="J32:J37" si="19">ROUND(I32*H32,2)</f>
        <v>1129024</v>
      </c>
      <c r="K32" s="88">
        <v>61360</v>
      </c>
      <c r="L32" s="89" t="str">
        <f t="shared" ref="L32:L37" si="20">IF(I32=K32,"-","CM 4")</f>
        <v>-</v>
      </c>
      <c r="M32" s="133">
        <f t="shared" ref="M32:M37" si="21">ROUND(K32*H32,2)</f>
        <v>1129024</v>
      </c>
      <c r="N32" s="87">
        <f>+'[1]Cant. Ejec,'!K28</f>
        <v>0</v>
      </c>
      <c r="O32" s="87">
        <f>+'[1]Cant. Ejec,'!L28</f>
        <v>0</v>
      </c>
      <c r="P32" s="103">
        <f>+'[1]Cant. Ejec,'!M28</f>
        <v>0</v>
      </c>
      <c r="Q32" s="104">
        <f t="shared" ref="Q32:Q37" si="22">+ROUND(H32*P32,2)</f>
        <v>0</v>
      </c>
      <c r="R32" s="87">
        <f>N32+P32</f>
        <v>0</v>
      </c>
      <c r="S32" s="105">
        <f>O32+Q32</f>
        <v>0</v>
      </c>
      <c r="T32" s="87">
        <f t="shared" ref="T32:T37" si="23">K32-R32</f>
        <v>61360</v>
      </c>
      <c r="U32" s="105">
        <f t="shared" ref="U32:U37" si="24">+M32-S32</f>
        <v>1129024</v>
      </c>
      <c r="V32" s="106">
        <f t="shared" si="17"/>
        <v>0</v>
      </c>
      <c r="W32" s="106">
        <f t="shared" si="18"/>
        <v>0</v>
      </c>
      <c r="X32" s="107">
        <f t="shared" ref="X32:X37" si="25">(100%-W32)</f>
        <v>1</v>
      </c>
      <c r="Y32" s="97">
        <f t="shared" si="4"/>
        <v>0</v>
      </c>
      <c r="Z32" s="98" t="str">
        <f t="shared" si="5"/>
        <v>ok</v>
      </c>
      <c r="AB32" s="99"/>
    </row>
    <row r="33" spans="1:28" ht="21.95" customHeight="1">
      <c r="A33" s="80" t="e">
        <f t="shared" si="6"/>
        <v>#REF!</v>
      </c>
      <c r="B33" s="81">
        <f t="shared" si="3"/>
        <v>0</v>
      </c>
      <c r="C33" s="82" t="e">
        <f t="shared" si="7"/>
        <v>#REF!</v>
      </c>
      <c r="D33" s="83" t="str">
        <f>+D32</f>
        <v>3. REHABILITACION Y MANTENIMIENTO</v>
      </c>
      <c r="E33" s="84">
        <v>13</v>
      </c>
      <c r="F33" s="85" t="s">
        <v>67</v>
      </c>
      <c r="G33" s="100" t="s">
        <v>38</v>
      </c>
      <c r="H33" s="160">
        <v>129.19</v>
      </c>
      <c r="I33" s="181">
        <v>9907</v>
      </c>
      <c r="J33" s="90">
        <f t="shared" si="19"/>
        <v>1279885.33</v>
      </c>
      <c r="K33" s="102">
        <v>9907</v>
      </c>
      <c r="L33" s="89" t="str">
        <f t="shared" si="20"/>
        <v>-</v>
      </c>
      <c r="M33" s="90">
        <f t="shared" si="21"/>
        <v>1279885.33</v>
      </c>
      <c r="N33" s="101">
        <f>+'[1]Cant. Ejec,'!K29</f>
        <v>0</v>
      </c>
      <c r="O33" s="101">
        <f>+'[1]Cant. Ejec,'!L29</f>
        <v>0</v>
      </c>
      <c r="P33" s="103">
        <f>+'[1]Cant. Ejec,'!M29</f>
        <v>0</v>
      </c>
      <c r="Q33" s="104">
        <f t="shared" si="22"/>
        <v>0</v>
      </c>
      <c r="R33" s="101">
        <f t="shared" ref="R33:S37" si="26">N33+P33</f>
        <v>0</v>
      </c>
      <c r="S33" s="109">
        <f t="shared" si="26"/>
        <v>0</v>
      </c>
      <c r="T33" s="101">
        <f t="shared" si="23"/>
        <v>9907</v>
      </c>
      <c r="U33" s="109">
        <f t="shared" si="24"/>
        <v>1279885.33</v>
      </c>
      <c r="V33" s="110">
        <f t="shared" si="17"/>
        <v>0</v>
      </c>
      <c r="W33" s="110">
        <f t="shared" si="18"/>
        <v>0</v>
      </c>
      <c r="X33" s="111">
        <f t="shared" si="25"/>
        <v>1</v>
      </c>
      <c r="Y33" s="97">
        <f t="shared" si="4"/>
        <v>0</v>
      </c>
      <c r="Z33" s="98" t="str">
        <f t="shared" si="5"/>
        <v>ok</v>
      </c>
      <c r="AB33" s="99"/>
    </row>
    <row r="34" spans="1:28" ht="24" customHeight="1">
      <c r="A34" s="80" t="e">
        <f t="shared" si="6"/>
        <v>#REF!</v>
      </c>
      <c r="B34" s="81">
        <f t="shared" si="3"/>
        <v>0</v>
      </c>
      <c r="C34" s="82" t="e">
        <f t="shared" si="7"/>
        <v>#REF!</v>
      </c>
      <c r="D34" s="83" t="str">
        <f>+D33</f>
        <v>3. REHABILITACION Y MANTENIMIENTO</v>
      </c>
      <c r="E34" s="84">
        <v>14</v>
      </c>
      <c r="F34" s="158" t="s">
        <v>68</v>
      </c>
      <c r="G34" s="159" t="s">
        <v>48</v>
      </c>
      <c r="H34" s="160">
        <v>8520.98</v>
      </c>
      <c r="I34" s="182">
        <v>6.14</v>
      </c>
      <c r="J34" s="90">
        <f t="shared" si="19"/>
        <v>52318.82</v>
      </c>
      <c r="K34" s="102">
        <v>6.14</v>
      </c>
      <c r="L34" s="89" t="str">
        <f t="shared" si="20"/>
        <v>-</v>
      </c>
      <c r="M34" s="90">
        <f t="shared" si="21"/>
        <v>52318.82</v>
      </c>
      <c r="N34" s="101">
        <f>+'[1]Cant. Ejec,'!K30</f>
        <v>0</v>
      </c>
      <c r="O34" s="101">
        <f>+'[1]Cant. Ejec,'!L30</f>
        <v>0</v>
      </c>
      <c r="P34" s="103">
        <f>+'[1]Cant. Ejec,'!M30</f>
        <v>0</v>
      </c>
      <c r="Q34" s="104">
        <f t="shared" si="22"/>
        <v>0</v>
      </c>
      <c r="R34" s="101">
        <f t="shared" si="26"/>
        <v>0</v>
      </c>
      <c r="S34" s="109">
        <f t="shared" si="26"/>
        <v>0</v>
      </c>
      <c r="T34" s="101">
        <f t="shared" si="23"/>
        <v>6.14</v>
      </c>
      <c r="U34" s="109">
        <f t="shared" si="24"/>
        <v>52318.82</v>
      </c>
      <c r="V34" s="110">
        <f t="shared" si="17"/>
        <v>0</v>
      </c>
      <c r="W34" s="110">
        <f t="shared" si="18"/>
        <v>0</v>
      </c>
      <c r="X34" s="111">
        <f t="shared" si="25"/>
        <v>1</v>
      </c>
      <c r="Y34" s="97">
        <f t="shared" si="4"/>
        <v>0</v>
      </c>
      <c r="Z34" s="98" t="str">
        <f t="shared" si="5"/>
        <v>ok</v>
      </c>
      <c r="AA34" s="1">
        <v>109039.37000000001</v>
      </c>
      <c r="AB34" s="99">
        <f t="shared" ref="AB34:AB91" si="27">+AA34-T34</f>
        <v>109033.23000000001</v>
      </c>
    </row>
    <row r="35" spans="1:28" ht="21.95" customHeight="1">
      <c r="A35" s="80" t="e">
        <f t="shared" si="6"/>
        <v>#REF!</v>
      </c>
      <c r="B35" s="81">
        <f t="shared" si="3"/>
        <v>0</v>
      </c>
      <c r="C35" s="82" t="e">
        <f t="shared" si="7"/>
        <v>#REF!</v>
      </c>
      <c r="D35" s="83" t="str">
        <f>+D34</f>
        <v>3. REHABILITACION Y MANTENIMIENTO</v>
      </c>
      <c r="E35" s="84">
        <v>15</v>
      </c>
      <c r="F35" s="158" t="s">
        <v>69</v>
      </c>
      <c r="G35" s="159" t="s">
        <v>48</v>
      </c>
      <c r="H35" s="160">
        <v>8520.98</v>
      </c>
      <c r="I35" s="182">
        <v>69.349999999999994</v>
      </c>
      <c r="J35" s="90">
        <f t="shared" si="19"/>
        <v>590929.96</v>
      </c>
      <c r="K35" s="102">
        <v>69.349999999999994</v>
      </c>
      <c r="L35" s="89" t="str">
        <f t="shared" si="20"/>
        <v>-</v>
      </c>
      <c r="M35" s="90">
        <f t="shared" si="21"/>
        <v>590929.96</v>
      </c>
      <c r="N35" s="101">
        <f>+'[1]Cant. Ejec,'!K31</f>
        <v>0</v>
      </c>
      <c r="O35" s="101">
        <f>+'[1]Cant. Ejec,'!L31</f>
        <v>0</v>
      </c>
      <c r="P35" s="103">
        <f>+'[1]Cant. Ejec,'!M31</f>
        <v>0</v>
      </c>
      <c r="Q35" s="104">
        <f t="shared" si="22"/>
        <v>0</v>
      </c>
      <c r="R35" s="101">
        <f t="shared" si="26"/>
        <v>0</v>
      </c>
      <c r="S35" s="109">
        <f t="shared" si="26"/>
        <v>0</v>
      </c>
      <c r="T35" s="101">
        <f t="shared" si="23"/>
        <v>69.349999999999994</v>
      </c>
      <c r="U35" s="109">
        <f t="shared" si="24"/>
        <v>590929.96</v>
      </c>
      <c r="V35" s="110">
        <f t="shared" si="17"/>
        <v>0</v>
      </c>
      <c r="W35" s="110">
        <f t="shared" si="18"/>
        <v>0</v>
      </c>
      <c r="X35" s="111">
        <f t="shared" si="25"/>
        <v>1</v>
      </c>
      <c r="Y35" s="97">
        <f t="shared" si="4"/>
        <v>0</v>
      </c>
      <c r="Z35" s="98" t="str">
        <f t="shared" si="5"/>
        <v>ok</v>
      </c>
      <c r="AA35" s="1">
        <v>7944.42</v>
      </c>
      <c r="AB35" s="99">
        <f t="shared" si="27"/>
        <v>7875.07</v>
      </c>
    </row>
    <row r="36" spans="1:28" ht="21.95" customHeight="1">
      <c r="A36" s="80" t="e">
        <f t="shared" si="6"/>
        <v>#REF!</v>
      </c>
      <c r="B36" s="81">
        <f t="shared" si="3"/>
        <v>0</v>
      </c>
      <c r="C36" s="82" t="e">
        <f t="shared" si="7"/>
        <v>#REF!</v>
      </c>
      <c r="D36" s="83" t="str">
        <f>+D35</f>
        <v>3. REHABILITACION Y MANTENIMIENTO</v>
      </c>
      <c r="E36" s="84">
        <v>16</v>
      </c>
      <c r="F36" s="158" t="s">
        <v>70</v>
      </c>
      <c r="G36" s="159" t="s">
        <v>38</v>
      </c>
      <c r="H36" s="160">
        <v>65.069999999999993</v>
      </c>
      <c r="I36" s="182">
        <v>180894</v>
      </c>
      <c r="J36" s="90">
        <f t="shared" si="19"/>
        <v>11770772.58</v>
      </c>
      <c r="K36" s="102">
        <v>180894</v>
      </c>
      <c r="L36" s="89" t="str">
        <f t="shared" si="20"/>
        <v>-</v>
      </c>
      <c r="M36" s="90">
        <f t="shared" si="21"/>
        <v>11770772.58</v>
      </c>
      <c r="N36" s="101">
        <f>+'[1]Cant. Ejec,'!K32</f>
        <v>0</v>
      </c>
      <c r="O36" s="101">
        <f>+'[1]Cant. Ejec,'!L32</f>
        <v>0</v>
      </c>
      <c r="P36" s="103">
        <f>+'[1]Cant. Ejec,'!M32</f>
        <v>0</v>
      </c>
      <c r="Q36" s="104">
        <f t="shared" si="22"/>
        <v>0</v>
      </c>
      <c r="R36" s="101">
        <f t="shared" si="26"/>
        <v>0</v>
      </c>
      <c r="S36" s="109">
        <f t="shared" si="26"/>
        <v>0</v>
      </c>
      <c r="T36" s="101">
        <f t="shared" si="23"/>
        <v>180894</v>
      </c>
      <c r="U36" s="109">
        <f t="shared" si="24"/>
        <v>11770772.58</v>
      </c>
      <c r="V36" s="110">
        <f t="shared" si="17"/>
        <v>0</v>
      </c>
      <c r="W36" s="110">
        <f t="shared" si="18"/>
        <v>0</v>
      </c>
      <c r="X36" s="111">
        <f t="shared" si="25"/>
        <v>1</v>
      </c>
      <c r="Y36" s="97">
        <f t="shared" si="4"/>
        <v>0</v>
      </c>
      <c r="Z36" s="98" t="str">
        <f t="shared" si="5"/>
        <v>ok</v>
      </c>
      <c r="AA36" s="1">
        <v>90669.700000000012</v>
      </c>
      <c r="AB36" s="99">
        <f t="shared" si="27"/>
        <v>-90224.299999999988</v>
      </c>
    </row>
    <row r="37" spans="1:28" ht="21.95" customHeight="1">
      <c r="A37" s="80" t="e">
        <f t="shared" si="6"/>
        <v>#REF!</v>
      </c>
      <c r="B37" s="81">
        <f t="shared" si="3"/>
        <v>0</v>
      </c>
      <c r="C37" s="82" t="e">
        <f t="shared" si="7"/>
        <v>#REF!</v>
      </c>
      <c r="D37" s="83" t="str">
        <f>+D36</f>
        <v>3. REHABILITACION Y MANTENIMIENTO</v>
      </c>
      <c r="E37" s="183">
        <v>17</v>
      </c>
      <c r="F37" s="184" t="s">
        <v>71</v>
      </c>
      <c r="G37" s="185" t="s">
        <v>38</v>
      </c>
      <c r="H37" s="186">
        <v>36.15</v>
      </c>
      <c r="I37" s="182">
        <v>99120</v>
      </c>
      <c r="J37" s="90">
        <f t="shared" si="19"/>
        <v>3583188</v>
      </c>
      <c r="K37" s="187">
        <v>99120</v>
      </c>
      <c r="L37" s="89" t="str">
        <f t="shared" si="20"/>
        <v>-</v>
      </c>
      <c r="M37" s="188">
        <f t="shared" si="21"/>
        <v>3583188</v>
      </c>
      <c r="N37" s="101">
        <f>+'[1]Cant. Ejec,'!K33</f>
        <v>0</v>
      </c>
      <c r="O37" s="101">
        <f>+'[1]Cant. Ejec,'!L33</f>
        <v>0</v>
      </c>
      <c r="P37" s="103">
        <f>+'[1]Cant. Ejec,'!M33</f>
        <v>0</v>
      </c>
      <c r="Q37" s="104">
        <f t="shared" si="22"/>
        <v>0</v>
      </c>
      <c r="R37" s="101">
        <f t="shared" si="26"/>
        <v>0</v>
      </c>
      <c r="S37" s="109">
        <f t="shared" si="26"/>
        <v>0</v>
      </c>
      <c r="T37" s="101">
        <f t="shared" si="23"/>
        <v>99120</v>
      </c>
      <c r="U37" s="109">
        <f t="shared" si="24"/>
        <v>3583188</v>
      </c>
      <c r="V37" s="110">
        <f t="shared" si="17"/>
        <v>0</v>
      </c>
      <c r="W37" s="110">
        <f t="shared" si="18"/>
        <v>0</v>
      </c>
      <c r="X37" s="111">
        <f t="shared" si="25"/>
        <v>1</v>
      </c>
      <c r="Y37" s="97">
        <f t="shared" si="4"/>
        <v>0</v>
      </c>
      <c r="Z37" s="98" t="str">
        <f t="shared" si="5"/>
        <v>ok</v>
      </c>
      <c r="AA37" s="1">
        <v>614495.43000000005</v>
      </c>
      <c r="AB37" s="99">
        <f t="shared" si="27"/>
        <v>515375.43000000005</v>
      </c>
    </row>
    <row r="38" spans="1:28" s="189" customFormat="1" ht="21.95" customHeight="1">
      <c r="A38" s="66" t="e">
        <f>+IF(B38&gt;0,B38+#REF!,IF(C38&gt;#REF!,C38,0))</f>
        <v>#REF!</v>
      </c>
      <c r="B38" s="66" t="e">
        <f>+IF(#REF!&gt;=0.01,1,0)</f>
        <v>#REF!</v>
      </c>
      <c r="C38" s="66" t="e">
        <f>+B38+#REF!</f>
        <v>#REF!</v>
      </c>
      <c r="D38" s="67"/>
      <c r="E38" s="68">
        <v>4</v>
      </c>
      <c r="F38" s="69" t="s">
        <v>72</v>
      </c>
      <c r="G38" s="122"/>
      <c r="H38" s="122"/>
      <c r="I38" s="123"/>
      <c r="J38" s="72">
        <f>SUM(J39:J79)</f>
        <v>16778276.030000001</v>
      </c>
      <c r="K38" s="124"/>
      <c r="L38" s="124"/>
      <c r="M38" s="72">
        <f>SUM(M39:M79)</f>
        <v>17670447.390000001</v>
      </c>
      <c r="N38" s="125"/>
      <c r="O38" s="72">
        <f>SUM(O39:O79)</f>
        <v>1117219.79</v>
      </c>
      <c r="P38" s="126"/>
      <c r="Q38" s="72">
        <f>SUM(Q39:Q79)</f>
        <v>929314.28</v>
      </c>
      <c r="R38" s="125"/>
      <c r="S38" s="72">
        <f>SUM(S39:S79)</f>
        <v>2046534.07</v>
      </c>
      <c r="T38" s="126"/>
      <c r="U38" s="72">
        <f>SUM(U39:U79)</f>
        <v>15623913.319999998</v>
      </c>
      <c r="V38" s="128">
        <f t="shared" si="17"/>
        <v>5.2591440357413609E-2</v>
      </c>
      <c r="W38" s="75">
        <f t="shared" si="18"/>
        <v>0.11581676597266959</v>
      </c>
      <c r="X38" s="76">
        <f>(U38/M38)</f>
        <v>0.88418323402733034</v>
      </c>
      <c r="Y38" s="129"/>
      <c r="Z38" s="130"/>
      <c r="AB38" s="190" t="e">
        <f>+AA38-#REF!</f>
        <v>#REF!</v>
      </c>
    </row>
    <row r="39" spans="1:28" ht="21.95" customHeight="1">
      <c r="A39" s="80" t="e">
        <f t="shared" si="6"/>
        <v>#REF!</v>
      </c>
      <c r="B39" s="81">
        <f t="shared" si="3"/>
        <v>0</v>
      </c>
      <c r="C39" s="82" t="e">
        <f t="shared" si="7"/>
        <v>#REF!</v>
      </c>
      <c r="D39" s="83" t="str">
        <f>+E38&amp;". "&amp;F38</f>
        <v>4. OBRAS DE DRENAJE</v>
      </c>
      <c r="E39" s="84">
        <v>18</v>
      </c>
      <c r="F39" s="85" t="s">
        <v>73</v>
      </c>
      <c r="G39" s="86" t="s">
        <v>24</v>
      </c>
      <c r="H39" s="180">
        <v>5170.03</v>
      </c>
      <c r="I39" s="191">
        <v>5</v>
      </c>
      <c r="J39" s="133">
        <f t="shared" ref="J39:J96" si="28">ROUND(I39*H39,2)</f>
        <v>25850.15</v>
      </c>
      <c r="K39" s="88">
        <v>5</v>
      </c>
      <c r="L39" s="89" t="str">
        <f t="shared" ref="L39:L78" si="29">IF(I39=K39,"-","CM 4")</f>
        <v>-</v>
      </c>
      <c r="M39" s="133">
        <f t="shared" ref="M39:M79" si="30">ROUND(K39*H39,2)</f>
        <v>25850.15</v>
      </c>
      <c r="N39" s="87">
        <f>+'[1]Cant. Ejec,'!K35</f>
        <v>0</v>
      </c>
      <c r="O39" s="87">
        <f>+'[1]Cant. Ejec,'!L35</f>
        <v>0</v>
      </c>
      <c r="P39" s="103">
        <f>+'[1]Cant. Ejec,'!M35</f>
        <v>0</v>
      </c>
      <c r="Q39" s="92">
        <f t="shared" ref="Q39:Q79" si="31">+ROUND(H39*P39,2)</f>
        <v>0</v>
      </c>
      <c r="R39" s="87">
        <f>N39+P39</f>
        <v>0</v>
      </c>
      <c r="S39" s="105">
        <f>O39+Q39</f>
        <v>0</v>
      </c>
      <c r="T39" s="87">
        <f>K39-R39</f>
        <v>5</v>
      </c>
      <c r="U39" s="105">
        <f>+M39-S39</f>
        <v>25850.15</v>
      </c>
      <c r="V39" s="106">
        <f t="shared" si="17"/>
        <v>0</v>
      </c>
      <c r="W39" s="106">
        <f t="shared" si="18"/>
        <v>0</v>
      </c>
      <c r="X39" s="107">
        <f t="shared" ref="X39:X79" si="32">(100%-W39)</f>
        <v>1</v>
      </c>
      <c r="Y39" s="97">
        <f t="shared" si="4"/>
        <v>0</v>
      </c>
      <c r="Z39" s="98" t="str">
        <f t="shared" si="5"/>
        <v>ok</v>
      </c>
      <c r="AB39" s="99" t="e">
        <f>+AA39-#REF!</f>
        <v>#REF!</v>
      </c>
    </row>
    <row r="40" spans="1:28" s="149" customFormat="1" ht="21.95" customHeight="1">
      <c r="A40" s="134" t="e">
        <f t="shared" si="6"/>
        <v>#REF!</v>
      </c>
      <c r="B40" s="134">
        <f t="shared" si="3"/>
        <v>1</v>
      </c>
      <c r="C40" s="134" t="e">
        <f t="shared" si="7"/>
        <v>#REF!</v>
      </c>
      <c r="D40" s="135" t="str">
        <f>+D39</f>
        <v>4. OBRAS DE DRENAJE</v>
      </c>
      <c r="E40" s="136">
        <v>19</v>
      </c>
      <c r="F40" s="137" t="s">
        <v>74</v>
      </c>
      <c r="G40" s="192" t="s">
        <v>27</v>
      </c>
      <c r="H40" s="193">
        <v>34.61</v>
      </c>
      <c r="I40" s="194">
        <v>15078</v>
      </c>
      <c r="J40" s="142">
        <f t="shared" si="28"/>
        <v>521849.58</v>
      </c>
      <c r="K40" s="140">
        <v>15078</v>
      </c>
      <c r="L40" s="141" t="str">
        <f t="shared" si="29"/>
        <v>-</v>
      </c>
      <c r="M40" s="142">
        <f t="shared" si="30"/>
        <v>521849.58</v>
      </c>
      <c r="N40" s="139">
        <f>+'[1]Cant. Ejec,'!K36</f>
        <v>3911.232</v>
      </c>
      <c r="O40" s="139">
        <f>+'[1]Cant. Ejec,'!L36</f>
        <v>135367.74</v>
      </c>
      <c r="P40" s="143">
        <f>+'[1]Cant. Ejec,'!M36</f>
        <v>1689.14</v>
      </c>
      <c r="Q40" s="144">
        <f t="shared" si="31"/>
        <v>58461.14</v>
      </c>
      <c r="R40" s="139">
        <f t="shared" ref="R40:S79" si="33">N40+P40</f>
        <v>5600.3720000000003</v>
      </c>
      <c r="S40" s="144">
        <f t="shared" si="33"/>
        <v>193828.88</v>
      </c>
      <c r="T40" s="139">
        <f t="shared" ref="T40:T79" si="34">K40-R40</f>
        <v>9477.6280000000006</v>
      </c>
      <c r="U40" s="144">
        <f t="shared" ref="U40:U79" si="35">+M40-S40</f>
        <v>328020.7</v>
      </c>
      <c r="V40" s="145">
        <f t="shared" si="17"/>
        <v>0.11202680281931049</v>
      </c>
      <c r="W40" s="145">
        <f t="shared" si="18"/>
        <v>0.37142672415296379</v>
      </c>
      <c r="X40" s="146">
        <f t="shared" si="32"/>
        <v>0.62857327584703615</v>
      </c>
      <c r="Y40" s="147">
        <f t="shared" si="4"/>
        <v>0.3714267144183579</v>
      </c>
      <c r="Z40" s="148" t="str">
        <f t="shared" si="5"/>
        <v>ok</v>
      </c>
      <c r="AA40" s="149">
        <v>66957</v>
      </c>
      <c r="AB40" s="150">
        <f t="shared" si="27"/>
        <v>57479.372000000003</v>
      </c>
    </row>
    <row r="41" spans="1:28" s="149" customFormat="1" ht="21.95" customHeight="1">
      <c r="A41" s="134" t="e">
        <f t="shared" si="6"/>
        <v>#REF!</v>
      </c>
      <c r="B41" s="134">
        <f t="shared" si="3"/>
        <v>1</v>
      </c>
      <c r="C41" s="134" t="e">
        <f t="shared" si="7"/>
        <v>#REF!</v>
      </c>
      <c r="D41" s="135" t="str">
        <f t="shared" ref="D41:D79" si="36">+D40</f>
        <v>4. OBRAS DE DRENAJE</v>
      </c>
      <c r="E41" s="136">
        <v>20</v>
      </c>
      <c r="F41" s="195" t="s">
        <v>75</v>
      </c>
      <c r="G41" s="192" t="s">
        <v>27</v>
      </c>
      <c r="H41" s="193">
        <v>72.510000000000005</v>
      </c>
      <c r="I41" s="194">
        <v>4958</v>
      </c>
      <c r="J41" s="142">
        <f t="shared" si="28"/>
        <v>359504.58</v>
      </c>
      <c r="K41" s="140">
        <v>4958</v>
      </c>
      <c r="L41" s="141" t="str">
        <f t="shared" si="29"/>
        <v>-</v>
      </c>
      <c r="M41" s="142">
        <f t="shared" si="30"/>
        <v>359504.58</v>
      </c>
      <c r="N41" s="139">
        <f>+'[1]Cant. Ejec,'!K37</f>
        <v>260.27</v>
      </c>
      <c r="O41" s="139">
        <f>+'[1]Cant. Ejec,'!L37</f>
        <v>18872.18</v>
      </c>
      <c r="P41" s="143">
        <f>+'[1]Cant. Ejec,'!M37</f>
        <v>84.55</v>
      </c>
      <c r="Q41" s="144">
        <f t="shared" si="31"/>
        <v>6130.72</v>
      </c>
      <c r="R41" s="139">
        <f t="shared" si="33"/>
        <v>344.82</v>
      </c>
      <c r="S41" s="144">
        <f t="shared" si="33"/>
        <v>25002.9</v>
      </c>
      <c r="T41" s="139">
        <f t="shared" si="34"/>
        <v>4613.18</v>
      </c>
      <c r="U41" s="144">
        <f t="shared" si="35"/>
        <v>334501.68</v>
      </c>
      <c r="V41" s="145">
        <f t="shared" si="17"/>
        <v>1.7053245886325008E-2</v>
      </c>
      <c r="W41" s="145">
        <f t="shared" si="18"/>
        <v>6.9548209928229562E-2</v>
      </c>
      <c r="X41" s="146">
        <f t="shared" si="32"/>
        <v>0.93045179007177048</v>
      </c>
      <c r="Y41" s="147">
        <f t="shared" si="4"/>
        <v>6.9548204921339243E-2</v>
      </c>
      <c r="Z41" s="148" t="str">
        <f t="shared" si="5"/>
        <v>ok</v>
      </c>
      <c r="AA41" s="149">
        <v>31321.13</v>
      </c>
      <c r="AB41" s="150">
        <f t="shared" si="27"/>
        <v>26707.95</v>
      </c>
    </row>
    <row r="42" spans="1:28" s="149" customFormat="1" ht="25.9" customHeight="1">
      <c r="A42" s="134" t="e">
        <f t="shared" si="6"/>
        <v>#REF!</v>
      </c>
      <c r="B42" s="134">
        <f t="shared" si="3"/>
        <v>1</v>
      </c>
      <c r="C42" s="134" t="e">
        <f t="shared" si="7"/>
        <v>#REF!</v>
      </c>
      <c r="D42" s="135" t="str">
        <f t="shared" si="36"/>
        <v>4. OBRAS DE DRENAJE</v>
      </c>
      <c r="E42" s="136">
        <v>21</v>
      </c>
      <c r="F42" s="195" t="s">
        <v>76</v>
      </c>
      <c r="G42" s="192" t="s">
        <v>27</v>
      </c>
      <c r="H42" s="193">
        <v>2112.84</v>
      </c>
      <c r="I42" s="194">
        <v>1786</v>
      </c>
      <c r="J42" s="142">
        <f t="shared" si="28"/>
        <v>3773532.24</v>
      </c>
      <c r="K42" s="140">
        <v>1786</v>
      </c>
      <c r="L42" s="196" t="str">
        <f t="shared" si="29"/>
        <v>-</v>
      </c>
      <c r="M42" s="142">
        <f t="shared" si="30"/>
        <v>3773532.24</v>
      </c>
      <c r="N42" s="197">
        <f>+'[1]Cant. Ejec,'!K38</f>
        <v>84.29</v>
      </c>
      <c r="O42" s="197">
        <f>+'[1]Cant. Ejec,'!L38</f>
        <v>178091.28</v>
      </c>
      <c r="P42" s="198">
        <f>+'[1]Cant. Ejec,'!M38</f>
        <v>176.6</v>
      </c>
      <c r="Q42" s="199">
        <f t="shared" si="31"/>
        <v>373127.54</v>
      </c>
      <c r="R42" s="197">
        <f t="shared" si="33"/>
        <v>260.89</v>
      </c>
      <c r="S42" s="199">
        <f t="shared" si="33"/>
        <v>551218.81999999995</v>
      </c>
      <c r="T42" s="197">
        <f t="shared" si="34"/>
        <v>1525.1100000000001</v>
      </c>
      <c r="U42" s="199">
        <f t="shared" si="35"/>
        <v>3222313.4200000004</v>
      </c>
      <c r="V42" s="153">
        <f t="shared" si="17"/>
        <v>9.8880178111317787E-2</v>
      </c>
      <c r="W42" s="153">
        <f t="shared" si="18"/>
        <v>0.14607502598149258</v>
      </c>
      <c r="X42" s="154">
        <f t="shared" si="32"/>
        <v>0.85392497401850742</v>
      </c>
      <c r="Y42" s="147">
        <f t="shared" si="4"/>
        <v>0.14607502799552072</v>
      </c>
      <c r="Z42" s="148" t="str">
        <f t="shared" si="5"/>
        <v>ok</v>
      </c>
      <c r="AA42" s="149">
        <v>7612</v>
      </c>
      <c r="AB42" s="150">
        <f t="shared" si="27"/>
        <v>6086.8899999999994</v>
      </c>
    </row>
    <row r="43" spans="1:28" s="149" customFormat="1" ht="24" customHeight="1">
      <c r="A43" s="134" t="e">
        <f t="shared" si="6"/>
        <v>#REF!</v>
      </c>
      <c r="B43" s="134">
        <f t="shared" si="3"/>
        <v>1</v>
      </c>
      <c r="C43" s="134" t="e">
        <f t="shared" si="7"/>
        <v>#REF!</v>
      </c>
      <c r="D43" s="135" t="str">
        <f t="shared" si="36"/>
        <v>4. OBRAS DE DRENAJE</v>
      </c>
      <c r="E43" s="136">
        <v>22</v>
      </c>
      <c r="F43" s="195" t="s">
        <v>77</v>
      </c>
      <c r="G43" s="192" t="s">
        <v>78</v>
      </c>
      <c r="H43" s="193">
        <v>17.21</v>
      </c>
      <c r="I43" s="194">
        <v>224933</v>
      </c>
      <c r="J43" s="142">
        <f t="shared" si="28"/>
        <v>3871096.93</v>
      </c>
      <c r="K43" s="140">
        <v>224933</v>
      </c>
      <c r="L43" s="200" t="str">
        <f t="shared" si="29"/>
        <v>-</v>
      </c>
      <c r="M43" s="142">
        <f t="shared" si="30"/>
        <v>3871096.93</v>
      </c>
      <c r="N43" s="197">
        <f>+'[1]Cant. Ejec,'!K39</f>
        <v>30950.23208456565</v>
      </c>
      <c r="O43" s="197">
        <f>+'[1]Cant. Ejec,'!L39</f>
        <v>532653.5</v>
      </c>
      <c r="P43" s="198">
        <f>+'[1]Cant. Ejec,'!M39</f>
        <v>26664.680207573823</v>
      </c>
      <c r="Q43" s="199">
        <f t="shared" si="31"/>
        <v>458899.15</v>
      </c>
      <c r="R43" s="197">
        <f t="shared" si="33"/>
        <v>57614.912292139474</v>
      </c>
      <c r="S43" s="199">
        <f t="shared" si="33"/>
        <v>991552.65</v>
      </c>
      <c r="T43" s="197">
        <f t="shared" si="34"/>
        <v>167318.08770786051</v>
      </c>
      <c r="U43" s="199">
        <f t="shared" si="35"/>
        <v>2879544.2800000003</v>
      </c>
      <c r="V43" s="153">
        <f t="shared" si="17"/>
        <v>0.11854499081220371</v>
      </c>
      <c r="W43" s="153">
        <f t="shared" si="18"/>
        <v>0.25614255285516707</v>
      </c>
      <c r="X43" s="154">
        <f t="shared" si="32"/>
        <v>0.74385744714483293</v>
      </c>
      <c r="Y43" s="147">
        <f t="shared" si="4"/>
        <v>0.25614255041340966</v>
      </c>
      <c r="Z43" s="148" t="str">
        <f t="shared" si="5"/>
        <v>ok</v>
      </c>
      <c r="AA43" s="149">
        <v>164595.1</v>
      </c>
      <c r="AB43" s="150">
        <f t="shared" si="27"/>
        <v>-2722.9877078605059</v>
      </c>
    </row>
    <row r="44" spans="1:28" ht="27.6" customHeight="1">
      <c r="A44" s="80" t="e">
        <f t="shared" si="6"/>
        <v>#REF!</v>
      </c>
      <c r="B44" s="81">
        <f t="shared" si="3"/>
        <v>0</v>
      </c>
      <c r="C44" s="82" t="e">
        <f t="shared" si="7"/>
        <v>#REF!</v>
      </c>
      <c r="D44" s="83" t="str">
        <f t="shared" si="36"/>
        <v>4. OBRAS DE DRENAJE</v>
      </c>
      <c r="E44" s="84">
        <v>23</v>
      </c>
      <c r="F44" s="158" t="s">
        <v>79</v>
      </c>
      <c r="G44" s="159" t="s">
        <v>27</v>
      </c>
      <c r="H44" s="160">
        <v>1634.17</v>
      </c>
      <c r="I44" s="182">
        <v>20</v>
      </c>
      <c r="J44" s="90">
        <f t="shared" si="28"/>
        <v>32683.4</v>
      </c>
      <c r="K44" s="102">
        <v>177.29</v>
      </c>
      <c r="L44" s="89" t="s">
        <v>31</v>
      </c>
      <c r="M44" s="90">
        <f t="shared" si="30"/>
        <v>289722</v>
      </c>
      <c r="N44" s="101">
        <f>+'[1]Cant. Ejec,'!K40</f>
        <v>0</v>
      </c>
      <c r="O44" s="101">
        <f>+'[1]Cant. Ejec,'!L40</f>
        <v>0</v>
      </c>
      <c r="P44" s="103">
        <f>+'[1]Cant. Ejec,'!M40</f>
        <v>0</v>
      </c>
      <c r="Q44" s="104">
        <f t="shared" si="31"/>
        <v>0</v>
      </c>
      <c r="R44" s="101">
        <f t="shared" si="33"/>
        <v>0</v>
      </c>
      <c r="S44" s="109">
        <f t="shared" si="33"/>
        <v>0</v>
      </c>
      <c r="T44" s="101">
        <f t="shared" si="34"/>
        <v>177.29</v>
      </c>
      <c r="U44" s="109">
        <f t="shared" si="35"/>
        <v>289722</v>
      </c>
      <c r="V44" s="110">
        <f t="shared" si="17"/>
        <v>0</v>
      </c>
      <c r="W44" s="110">
        <f t="shared" si="18"/>
        <v>0</v>
      </c>
      <c r="X44" s="111">
        <f t="shared" si="32"/>
        <v>1</v>
      </c>
      <c r="Y44" s="97">
        <f t="shared" si="4"/>
        <v>0</v>
      </c>
      <c r="Z44" s="98" t="str">
        <f t="shared" si="5"/>
        <v>ok</v>
      </c>
      <c r="AA44" s="1">
        <v>164595.1</v>
      </c>
      <c r="AB44" s="99">
        <f t="shared" si="27"/>
        <v>164417.81</v>
      </c>
    </row>
    <row r="45" spans="1:28" s="116" customFormat="1" ht="21.95" customHeight="1">
      <c r="A45" s="80" t="e">
        <f t="shared" si="6"/>
        <v>#REF!</v>
      </c>
      <c r="B45" s="80">
        <f t="shared" si="3"/>
        <v>0</v>
      </c>
      <c r="C45" s="80" t="e">
        <f t="shared" si="7"/>
        <v>#REF!</v>
      </c>
      <c r="D45" s="108" t="str">
        <f t="shared" si="36"/>
        <v>4. OBRAS DE DRENAJE</v>
      </c>
      <c r="E45" s="84">
        <v>24</v>
      </c>
      <c r="F45" s="158" t="s">
        <v>80</v>
      </c>
      <c r="G45" s="159" t="s">
        <v>27</v>
      </c>
      <c r="H45" s="160">
        <v>1729.01</v>
      </c>
      <c r="I45" s="182">
        <v>116</v>
      </c>
      <c r="J45" s="90">
        <f t="shared" si="28"/>
        <v>200565.16</v>
      </c>
      <c r="K45" s="102">
        <v>190.06</v>
      </c>
      <c r="L45" s="89" t="s">
        <v>31</v>
      </c>
      <c r="M45" s="90">
        <v>328615.13</v>
      </c>
      <c r="N45" s="101">
        <f>+'[1]Cant. Ejec,'!K41</f>
        <v>2.93</v>
      </c>
      <c r="O45" s="101">
        <f>+'[1]Cant. Ejec,'!L41</f>
        <v>5066</v>
      </c>
      <c r="P45" s="103">
        <f>+'[1]Cant. Ejec,'!M41</f>
        <v>0</v>
      </c>
      <c r="Q45" s="104">
        <f t="shared" si="31"/>
        <v>0</v>
      </c>
      <c r="R45" s="101">
        <f t="shared" si="33"/>
        <v>2.93</v>
      </c>
      <c r="S45" s="109">
        <f t="shared" si="33"/>
        <v>5066</v>
      </c>
      <c r="T45" s="101">
        <f t="shared" si="34"/>
        <v>187.13</v>
      </c>
      <c r="U45" s="109">
        <f t="shared" si="35"/>
        <v>323549.13</v>
      </c>
      <c r="V45" s="110">
        <f t="shared" si="17"/>
        <v>0</v>
      </c>
      <c r="W45" s="110">
        <f t="shared" si="18"/>
        <v>1.5416210446548824E-2</v>
      </c>
      <c r="X45" s="111">
        <f t="shared" si="32"/>
        <v>0.98458378955345116</v>
      </c>
      <c r="Y45" s="112">
        <f t="shared" si="4"/>
        <v>1.5416184362832791E-2</v>
      </c>
      <c r="Z45" s="113" t="str">
        <f t="shared" si="5"/>
        <v>ok</v>
      </c>
      <c r="AA45" s="116">
        <v>6090</v>
      </c>
      <c r="AB45" s="115">
        <f t="shared" si="27"/>
        <v>5902.87</v>
      </c>
    </row>
    <row r="46" spans="1:28" ht="21.95" customHeight="1">
      <c r="A46" s="80" t="e">
        <f t="shared" si="6"/>
        <v>#REF!</v>
      </c>
      <c r="B46" s="81">
        <f t="shared" si="3"/>
        <v>0</v>
      </c>
      <c r="C46" s="82" t="e">
        <f t="shared" si="7"/>
        <v>#REF!</v>
      </c>
      <c r="D46" s="83" t="str">
        <f t="shared" si="36"/>
        <v>4. OBRAS DE DRENAJE</v>
      </c>
      <c r="E46" s="84">
        <v>25</v>
      </c>
      <c r="F46" s="158" t="s">
        <v>81</v>
      </c>
      <c r="G46" s="159" t="s">
        <v>66</v>
      </c>
      <c r="H46" s="160">
        <v>2244.69</v>
      </c>
      <c r="I46" s="182">
        <v>63</v>
      </c>
      <c r="J46" s="90">
        <f t="shared" si="28"/>
        <v>141415.47</v>
      </c>
      <c r="K46" s="102">
        <v>63</v>
      </c>
      <c r="L46" s="89" t="str">
        <f t="shared" si="29"/>
        <v>-</v>
      </c>
      <c r="M46" s="90">
        <f t="shared" si="30"/>
        <v>141415.47</v>
      </c>
      <c r="N46" s="101">
        <f>+'[1]Cant. Ejec,'!K42</f>
        <v>0</v>
      </c>
      <c r="O46" s="101">
        <f>+'[1]Cant. Ejec,'!L42</f>
        <v>0</v>
      </c>
      <c r="P46" s="103">
        <f>+'[1]Cant. Ejec,'!M42</f>
        <v>0</v>
      </c>
      <c r="Q46" s="104">
        <f t="shared" si="31"/>
        <v>0</v>
      </c>
      <c r="R46" s="101">
        <f t="shared" si="33"/>
        <v>0</v>
      </c>
      <c r="S46" s="109">
        <f t="shared" si="33"/>
        <v>0</v>
      </c>
      <c r="T46" s="101">
        <f t="shared" si="34"/>
        <v>63</v>
      </c>
      <c r="U46" s="109">
        <f t="shared" si="35"/>
        <v>141415.47</v>
      </c>
      <c r="V46" s="110">
        <f t="shared" si="17"/>
        <v>0</v>
      </c>
      <c r="W46" s="110">
        <f t="shared" si="18"/>
        <v>0</v>
      </c>
      <c r="X46" s="111">
        <f t="shared" si="32"/>
        <v>1</v>
      </c>
      <c r="Y46" s="97">
        <f t="shared" si="4"/>
        <v>0</v>
      </c>
      <c r="Z46" s="98" t="str">
        <f t="shared" si="5"/>
        <v>ok</v>
      </c>
      <c r="AA46" s="1">
        <v>181054.6</v>
      </c>
      <c r="AB46" s="99">
        <f t="shared" si="27"/>
        <v>180991.6</v>
      </c>
    </row>
    <row r="47" spans="1:28" s="149" customFormat="1" ht="28.9" customHeight="1">
      <c r="A47" s="134" t="e">
        <f t="shared" si="6"/>
        <v>#REF!</v>
      </c>
      <c r="B47" s="134">
        <f t="shared" si="3"/>
        <v>1</v>
      </c>
      <c r="C47" s="134" t="e">
        <f t="shared" si="7"/>
        <v>#REF!</v>
      </c>
      <c r="D47" s="135" t="str">
        <f t="shared" si="36"/>
        <v>4. OBRAS DE DRENAJE</v>
      </c>
      <c r="E47" s="136">
        <v>26</v>
      </c>
      <c r="F47" s="195" t="s">
        <v>82</v>
      </c>
      <c r="G47" s="192" t="s">
        <v>27</v>
      </c>
      <c r="H47" s="193">
        <v>1393.68</v>
      </c>
      <c r="I47" s="194">
        <v>52</v>
      </c>
      <c r="J47" s="142">
        <f t="shared" si="28"/>
        <v>72471.360000000001</v>
      </c>
      <c r="K47" s="140">
        <v>170.39</v>
      </c>
      <c r="L47" s="141" t="s">
        <v>28</v>
      </c>
      <c r="M47" s="142">
        <f t="shared" si="30"/>
        <v>237469.14</v>
      </c>
      <c r="N47" s="139">
        <f>+'[1]Cant. Ejec,'!K43</f>
        <v>24.98</v>
      </c>
      <c r="O47" s="139">
        <f>+'[1]Cant. Ejec,'!L43</f>
        <v>34814.119999999995</v>
      </c>
      <c r="P47" s="143">
        <f>+'[1]Cant. Ejec,'!M43</f>
        <v>23.46</v>
      </c>
      <c r="Q47" s="144">
        <f t="shared" si="31"/>
        <v>32695.73</v>
      </c>
      <c r="R47" s="139">
        <f t="shared" si="33"/>
        <v>48.44</v>
      </c>
      <c r="S47" s="144">
        <f t="shared" si="33"/>
        <v>67509.849999999991</v>
      </c>
      <c r="T47" s="139">
        <f t="shared" si="34"/>
        <v>121.94999999999999</v>
      </c>
      <c r="U47" s="144">
        <f t="shared" si="35"/>
        <v>169959.29000000004</v>
      </c>
      <c r="V47" s="145">
        <f t="shared" si="17"/>
        <v>0.13768412181894454</v>
      </c>
      <c r="W47" s="145">
        <f t="shared" si="18"/>
        <v>0.28428893960705792</v>
      </c>
      <c r="X47" s="146">
        <f t="shared" si="32"/>
        <v>0.71571106039294208</v>
      </c>
      <c r="Y47" s="147">
        <f t="shared" si="4"/>
        <v>0.28428898409531078</v>
      </c>
      <c r="Z47" s="148" t="str">
        <f t="shared" si="5"/>
        <v>ok</v>
      </c>
      <c r="AA47" s="149">
        <v>65838.05</v>
      </c>
      <c r="AB47" s="150">
        <f t="shared" si="27"/>
        <v>65716.100000000006</v>
      </c>
    </row>
    <row r="48" spans="1:28" ht="25.15" customHeight="1">
      <c r="A48" s="80" t="e">
        <f t="shared" si="6"/>
        <v>#REF!</v>
      </c>
      <c r="B48" s="81">
        <f t="shared" si="3"/>
        <v>0</v>
      </c>
      <c r="C48" s="82" t="e">
        <f t="shared" si="7"/>
        <v>#REF!</v>
      </c>
      <c r="D48" s="83" t="str">
        <f t="shared" si="36"/>
        <v>4. OBRAS DE DRENAJE</v>
      </c>
      <c r="E48" s="84">
        <v>27</v>
      </c>
      <c r="F48" s="158" t="s">
        <v>83</v>
      </c>
      <c r="G48" s="159" t="s">
        <v>27</v>
      </c>
      <c r="H48" s="160">
        <v>1483.78</v>
      </c>
      <c r="I48" s="182">
        <v>959</v>
      </c>
      <c r="J48" s="90">
        <f t="shared" si="28"/>
        <v>1422945.02</v>
      </c>
      <c r="K48" s="102">
        <v>959</v>
      </c>
      <c r="L48" s="89" t="str">
        <f t="shared" si="29"/>
        <v>-</v>
      </c>
      <c r="M48" s="90">
        <f t="shared" si="30"/>
        <v>1422945.02</v>
      </c>
      <c r="N48" s="101">
        <f>+'[1]Cant. Ejec,'!K44</f>
        <v>0</v>
      </c>
      <c r="O48" s="101">
        <f>+'[1]Cant. Ejec,'!L44</f>
        <v>0</v>
      </c>
      <c r="P48" s="103">
        <f>+'[1]Cant. Ejec,'!M44</f>
        <v>0</v>
      </c>
      <c r="Q48" s="104">
        <f t="shared" si="31"/>
        <v>0</v>
      </c>
      <c r="R48" s="101">
        <f t="shared" si="33"/>
        <v>0</v>
      </c>
      <c r="S48" s="109">
        <f t="shared" si="33"/>
        <v>0</v>
      </c>
      <c r="T48" s="101">
        <f t="shared" si="34"/>
        <v>959</v>
      </c>
      <c r="U48" s="109">
        <f t="shared" si="35"/>
        <v>1422945.02</v>
      </c>
      <c r="V48" s="110">
        <f t="shared" si="17"/>
        <v>0</v>
      </c>
      <c r="W48" s="110">
        <f t="shared" si="18"/>
        <v>0</v>
      </c>
      <c r="X48" s="111">
        <f t="shared" si="32"/>
        <v>1</v>
      </c>
      <c r="Y48" s="97">
        <f t="shared" si="4"/>
        <v>0</v>
      </c>
      <c r="Z48" s="98" t="str">
        <f t="shared" si="5"/>
        <v>ok</v>
      </c>
      <c r="AB48" s="99">
        <f t="shared" si="27"/>
        <v>-959</v>
      </c>
    </row>
    <row r="49" spans="1:28" ht="21.95" customHeight="1">
      <c r="A49" s="80" t="e">
        <f t="shared" si="6"/>
        <v>#REF!</v>
      </c>
      <c r="B49" s="81">
        <f t="shared" si="3"/>
        <v>0</v>
      </c>
      <c r="C49" s="82" t="e">
        <f t="shared" si="7"/>
        <v>#REF!</v>
      </c>
      <c r="D49" s="83" t="str">
        <f t="shared" si="36"/>
        <v>4. OBRAS DE DRENAJE</v>
      </c>
      <c r="E49" s="84">
        <v>28</v>
      </c>
      <c r="F49" s="158" t="s">
        <v>84</v>
      </c>
      <c r="G49" s="159" t="s">
        <v>27</v>
      </c>
      <c r="H49" s="160">
        <v>1483.78</v>
      </c>
      <c r="I49" s="182">
        <v>1578</v>
      </c>
      <c r="J49" s="90">
        <f t="shared" si="28"/>
        <v>2341404.84</v>
      </c>
      <c r="K49" s="102">
        <v>1578</v>
      </c>
      <c r="L49" s="89" t="str">
        <f t="shared" si="29"/>
        <v>-</v>
      </c>
      <c r="M49" s="90">
        <f t="shared" si="30"/>
        <v>2341404.84</v>
      </c>
      <c r="N49" s="101">
        <f>+'[1]Cant. Ejec,'!K45</f>
        <v>0</v>
      </c>
      <c r="O49" s="101">
        <f>+'[1]Cant. Ejec,'!L45</f>
        <v>0</v>
      </c>
      <c r="P49" s="103">
        <f>+'[1]Cant. Ejec,'!M45</f>
        <v>0</v>
      </c>
      <c r="Q49" s="104">
        <f t="shared" si="31"/>
        <v>0</v>
      </c>
      <c r="R49" s="101">
        <f t="shared" si="33"/>
        <v>0</v>
      </c>
      <c r="S49" s="109">
        <f t="shared" si="33"/>
        <v>0</v>
      </c>
      <c r="T49" s="101">
        <f t="shared" si="34"/>
        <v>1578</v>
      </c>
      <c r="U49" s="109">
        <f t="shared" si="35"/>
        <v>2341404.84</v>
      </c>
      <c r="V49" s="110">
        <f t="shared" si="17"/>
        <v>0</v>
      </c>
      <c r="W49" s="110">
        <f t="shared" si="18"/>
        <v>0</v>
      </c>
      <c r="X49" s="111">
        <f t="shared" si="32"/>
        <v>1</v>
      </c>
      <c r="Y49" s="97">
        <f t="shared" si="4"/>
        <v>0</v>
      </c>
      <c r="Z49" s="98" t="str">
        <f t="shared" si="5"/>
        <v>ok</v>
      </c>
      <c r="AB49" s="99">
        <f t="shared" si="27"/>
        <v>-1578</v>
      </c>
    </row>
    <row r="50" spans="1:28" ht="24" customHeight="1">
      <c r="A50" s="80" t="e">
        <f t="shared" si="6"/>
        <v>#REF!</v>
      </c>
      <c r="B50" s="81">
        <f t="shared" si="3"/>
        <v>0</v>
      </c>
      <c r="C50" s="82" t="e">
        <f t="shared" si="7"/>
        <v>#REF!</v>
      </c>
      <c r="D50" s="83" t="str">
        <f t="shared" si="36"/>
        <v>4. OBRAS DE DRENAJE</v>
      </c>
      <c r="E50" s="84">
        <v>29</v>
      </c>
      <c r="F50" s="158" t="s">
        <v>85</v>
      </c>
      <c r="G50" s="159" t="s">
        <v>27</v>
      </c>
      <c r="H50" s="160">
        <v>1483.78</v>
      </c>
      <c r="I50" s="182">
        <v>182</v>
      </c>
      <c r="J50" s="90">
        <f t="shared" si="28"/>
        <v>270047.96000000002</v>
      </c>
      <c r="K50" s="102">
        <v>182</v>
      </c>
      <c r="L50" s="89" t="str">
        <f t="shared" si="29"/>
        <v>-</v>
      </c>
      <c r="M50" s="90">
        <f t="shared" si="30"/>
        <v>270047.96000000002</v>
      </c>
      <c r="N50" s="101">
        <f>+'[1]Cant. Ejec,'!K46</f>
        <v>0</v>
      </c>
      <c r="O50" s="101">
        <f>+'[1]Cant. Ejec,'!L46</f>
        <v>0</v>
      </c>
      <c r="P50" s="103">
        <f>+'[1]Cant. Ejec,'!M46</f>
        <v>0</v>
      </c>
      <c r="Q50" s="104">
        <f t="shared" si="31"/>
        <v>0</v>
      </c>
      <c r="R50" s="101">
        <f t="shared" si="33"/>
        <v>0</v>
      </c>
      <c r="S50" s="109">
        <f t="shared" si="33"/>
        <v>0</v>
      </c>
      <c r="T50" s="101">
        <f t="shared" si="34"/>
        <v>182</v>
      </c>
      <c r="U50" s="109">
        <f t="shared" si="35"/>
        <v>270047.96000000002</v>
      </c>
      <c r="V50" s="110">
        <f t="shared" si="17"/>
        <v>0</v>
      </c>
      <c r="W50" s="110">
        <f t="shared" si="18"/>
        <v>0</v>
      </c>
      <c r="X50" s="111">
        <f t="shared" si="32"/>
        <v>1</v>
      </c>
      <c r="Y50" s="97">
        <f t="shared" si="4"/>
        <v>0</v>
      </c>
      <c r="Z50" s="98" t="str">
        <f t="shared" si="5"/>
        <v>ok</v>
      </c>
      <c r="AA50" s="1">
        <v>0</v>
      </c>
      <c r="AB50" s="99">
        <f t="shared" si="27"/>
        <v>-182</v>
      </c>
    </row>
    <row r="51" spans="1:28" ht="27" customHeight="1">
      <c r="A51" s="80" t="e">
        <f t="shared" si="6"/>
        <v>#REF!</v>
      </c>
      <c r="B51" s="81">
        <f t="shared" si="3"/>
        <v>0</v>
      </c>
      <c r="C51" s="82" t="e">
        <f t="shared" si="7"/>
        <v>#REF!</v>
      </c>
      <c r="D51" s="83" t="str">
        <f t="shared" si="36"/>
        <v>4. OBRAS DE DRENAJE</v>
      </c>
      <c r="E51" s="84">
        <v>30</v>
      </c>
      <c r="F51" s="158" t="s">
        <v>86</v>
      </c>
      <c r="G51" s="159" t="s">
        <v>27</v>
      </c>
      <c r="H51" s="160">
        <v>1483.78</v>
      </c>
      <c r="I51" s="182">
        <v>324</v>
      </c>
      <c r="J51" s="90">
        <f t="shared" si="28"/>
        <v>480744.72</v>
      </c>
      <c r="K51" s="102">
        <v>324</v>
      </c>
      <c r="L51" s="89" t="str">
        <f t="shared" si="29"/>
        <v>-</v>
      </c>
      <c r="M51" s="90">
        <f t="shared" si="30"/>
        <v>480744.72</v>
      </c>
      <c r="N51" s="101">
        <f>+'[1]Cant. Ejec,'!K47</f>
        <v>0</v>
      </c>
      <c r="O51" s="101">
        <f>+'[1]Cant. Ejec,'!L47</f>
        <v>0</v>
      </c>
      <c r="P51" s="103">
        <f>+'[1]Cant. Ejec,'!M47</f>
        <v>0</v>
      </c>
      <c r="Q51" s="104">
        <f t="shared" si="31"/>
        <v>0</v>
      </c>
      <c r="R51" s="101">
        <f t="shared" si="33"/>
        <v>0</v>
      </c>
      <c r="S51" s="109">
        <f t="shared" si="33"/>
        <v>0</v>
      </c>
      <c r="T51" s="101">
        <f t="shared" si="34"/>
        <v>324</v>
      </c>
      <c r="U51" s="109">
        <f t="shared" si="35"/>
        <v>480744.72</v>
      </c>
      <c r="V51" s="110">
        <f t="shared" si="17"/>
        <v>0</v>
      </c>
      <c r="W51" s="110">
        <f t="shared" si="18"/>
        <v>0</v>
      </c>
      <c r="X51" s="111">
        <f t="shared" si="32"/>
        <v>1</v>
      </c>
      <c r="Y51" s="97">
        <f t="shared" si="4"/>
        <v>0</v>
      </c>
      <c r="Z51" s="98" t="str">
        <f t="shared" si="5"/>
        <v>ok</v>
      </c>
      <c r="AA51" s="1">
        <v>235</v>
      </c>
      <c r="AB51" s="99">
        <f t="shared" si="27"/>
        <v>-89</v>
      </c>
    </row>
    <row r="52" spans="1:28" ht="21.95" customHeight="1">
      <c r="A52" s="80" t="e">
        <f t="shared" si="6"/>
        <v>#REF!</v>
      </c>
      <c r="B52" s="81">
        <f t="shared" si="3"/>
        <v>0</v>
      </c>
      <c r="C52" s="82" t="e">
        <f t="shared" si="7"/>
        <v>#REF!</v>
      </c>
      <c r="D52" s="83" t="str">
        <f t="shared" si="36"/>
        <v>4. OBRAS DE DRENAJE</v>
      </c>
      <c r="E52" s="84">
        <v>31</v>
      </c>
      <c r="F52" s="158" t="s">
        <v>87</v>
      </c>
      <c r="G52" s="159" t="s">
        <v>27</v>
      </c>
      <c r="H52" s="160">
        <v>1483.78</v>
      </c>
      <c r="I52" s="182">
        <v>915</v>
      </c>
      <c r="J52" s="90">
        <f t="shared" si="28"/>
        <v>1357658.7</v>
      </c>
      <c r="K52" s="102">
        <v>915</v>
      </c>
      <c r="L52" s="89" t="str">
        <f t="shared" si="29"/>
        <v>-</v>
      </c>
      <c r="M52" s="90">
        <f t="shared" si="30"/>
        <v>1357658.7</v>
      </c>
      <c r="N52" s="101">
        <f>+'[1]Cant. Ejec,'!K48</f>
        <v>0</v>
      </c>
      <c r="O52" s="101">
        <f>+'[1]Cant. Ejec,'!L48</f>
        <v>0</v>
      </c>
      <c r="P52" s="103">
        <f>+'[1]Cant. Ejec,'!M48</f>
        <v>0</v>
      </c>
      <c r="Q52" s="104">
        <f t="shared" si="31"/>
        <v>0</v>
      </c>
      <c r="R52" s="101">
        <f t="shared" si="33"/>
        <v>0</v>
      </c>
      <c r="S52" s="109">
        <f t="shared" si="33"/>
        <v>0</v>
      </c>
      <c r="T52" s="101">
        <f t="shared" si="34"/>
        <v>915</v>
      </c>
      <c r="U52" s="109">
        <f t="shared" si="35"/>
        <v>1357658.7</v>
      </c>
      <c r="V52" s="110">
        <f t="shared" si="17"/>
        <v>0</v>
      </c>
      <c r="W52" s="110">
        <f t="shared" si="18"/>
        <v>0</v>
      </c>
      <c r="X52" s="111">
        <f t="shared" si="32"/>
        <v>1</v>
      </c>
      <c r="Y52" s="97">
        <f t="shared" si="4"/>
        <v>0</v>
      </c>
      <c r="Z52" s="98" t="str">
        <f t="shared" si="5"/>
        <v>ok</v>
      </c>
      <c r="AA52" s="1">
        <v>470</v>
      </c>
      <c r="AB52" s="99">
        <f t="shared" si="27"/>
        <v>-445</v>
      </c>
    </row>
    <row r="53" spans="1:28" ht="21.95" customHeight="1">
      <c r="A53" s="80" t="e">
        <f t="shared" si="6"/>
        <v>#REF!</v>
      </c>
      <c r="B53" s="81">
        <f t="shared" si="3"/>
        <v>0</v>
      </c>
      <c r="C53" s="82" t="e">
        <f t="shared" si="7"/>
        <v>#REF!</v>
      </c>
      <c r="D53" s="83" t="str">
        <f t="shared" si="36"/>
        <v>4. OBRAS DE DRENAJE</v>
      </c>
      <c r="E53" s="84">
        <v>32</v>
      </c>
      <c r="F53" s="158" t="s">
        <v>88</v>
      </c>
      <c r="G53" s="159" t="s">
        <v>27</v>
      </c>
      <c r="H53" s="160">
        <v>1483.78</v>
      </c>
      <c r="I53" s="182">
        <v>173</v>
      </c>
      <c r="J53" s="90">
        <f t="shared" si="28"/>
        <v>256693.94</v>
      </c>
      <c r="K53" s="102">
        <v>173</v>
      </c>
      <c r="L53" s="89" t="str">
        <f t="shared" si="29"/>
        <v>-</v>
      </c>
      <c r="M53" s="90">
        <f t="shared" si="30"/>
        <v>256693.94</v>
      </c>
      <c r="N53" s="101">
        <f>+'[1]Cant. Ejec,'!K49</f>
        <v>0</v>
      </c>
      <c r="O53" s="101">
        <f>+'[1]Cant. Ejec,'!L49</f>
        <v>0</v>
      </c>
      <c r="P53" s="103">
        <f>+'[1]Cant. Ejec,'!M49</f>
        <v>0</v>
      </c>
      <c r="Q53" s="104">
        <f t="shared" si="31"/>
        <v>0</v>
      </c>
      <c r="R53" s="101">
        <f t="shared" si="33"/>
        <v>0</v>
      </c>
      <c r="S53" s="109">
        <f t="shared" si="33"/>
        <v>0</v>
      </c>
      <c r="T53" s="101">
        <f t="shared" si="34"/>
        <v>173</v>
      </c>
      <c r="U53" s="109">
        <f t="shared" si="35"/>
        <v>256693.94</v>
      </c>
      <c r="V53" s="110">
        <f t="shared" si="17"/>
        <v>0</v>
      </c>
      <c r="W53" s="110">
        <f t="shared" si="18"/>
        <v>0</v>
      </c>
      <c r="X53" s="111">
        <f t="shared" si="32"/>
        <v>1</v>
      </c>
      <c r="Y53" s="97">
        <f t="shared" si="4"/>
        <v>0</v>
      </c>
      <c r="Z53" s="98" t="str">
        <f t="shared" si="5"/>
        <v>ok</v>
      </c>
      <c r="AB53" s="99"/>
    </row>
    <row r="54" spans="1:28" ht="21.95" customHeight="1">
      <c r="A54" s="80" t="e">
        <f t="shared" si="6"/>
        <v>#REF!</v>
      </c>
      <c r="B54" s="81">
        <f t="shared" si="3"/>
        <v>0</v>
      </c>
      <c r="C54" s="82" t="e">
        <f t="shared" si="7"/>
        <v>#REF!</v>
      </c>
      <c r="D54" s="83" t="str">
        <f t="shared" si="36"/>
        <v>4. OBRAS DE DRENAJE</v>
      </c>
      <c r="E54" s="84">
        <v>33</v>
      </c>
      <c r="F54" s="158" t="s">
        <v>89</v>
      </c>
      <c r="G54" s="159" t="s">
        <v>66</v>
      </c>
      <c r="H54" s="160">
        <v>298.16000000000003</v>
      </c>
      <c r="I54" s="182">
        <v>1320</v>
      </c>
      <c r="J54" s="90">
        <f t="shared" si="28"/>
        <v>393571.2</v>
      </c>
      <c r="K54" s="102">
        <v>1320</v>
      </c>
      <c r="L54" s="89" t="str">
        <f t="shared" si="29"/>
        <v>-</v>
      </c>
      <c r="M54" s="90">
        <f t="shared" si="30"/>
        <v>393571.2</v>
      </c>
      <c r="N54" s="101">
        <f>+'[1]Cant. Ejec,'!K50</f>
        <v>0</v>
      </c>
      <c r="O54" s="101">
        <f>+'[1]Cant. Ejec,'!L50</f>
        <v>0</v>
      </c>
      <c r="P54" s="103">
        <f>+'[1]Cant. Ejec,'!M50</f>
        <v>0</v>
      </c>
      <c r="Q54" s="104">
        <f t="shared" si="31"/>
        <v>0</v>
      </c>
      <c r="R54" s="101">
        <f t="shared" si="33"/>
        <v>0</v>
      </c>
      <c r="S54" s="109">
        <f t="shared" si="33"/>
        <v>0</v>
      </c>
      <c r="T54" s="101">
        <f t="shared" si="34"/>
        <v>1320</v>
      </c>
      <c r="U54" s="109">
        <f t="shared" si="35"/>
        <v>393571.2</v>
      </c>
      <c r="V54" s="110">
        <f t="shared" si="17"/>
        <v>0</v>
      </c>
      <c r="W54" s="110">
        <f t="shared" si="18"/>
        <v>0</v>
      </c>
      <c r="X54" s="111">
        <f t="shared" si="32"/>
        <v>1</v>
      </c>
      <c r="Y54" s="97">
        <f t="shared" si="4"/>
        <v>0</v>
      </c>
      <c r="Z54" s="98" t="str">
        <f t="shared" si="5"/>
        <v>ok</v>
      </c>
      <c r="AA54" s="1">
        <v>639</v>
      </c>
      <c r="AB54" s="99">
        <f t="shared" si="27"/>
        <v>-681</v>
      </c>
    </row>
    <row r="55" spans="1:28" ht="27" customHeight="1">
      <c r="A55" s="80" t="e">
        <f t="shared" si="6"/>
        <v>#REF!</v>
      </c>
      <c r="B55" s="81">
        <f t="shared" si="3"/>
        <v>0</v>
      </c>
      <c r="C55" s="82" t="e">
        <f t="shared" si="7"/>
        <v>#REF!</v>
      </c>
      <c r="D55" s="83" t="str">
        <f t="shared" si="36"/>
        <v>4. OBRAS DE DRENAJE</v>
      </c>
      <c r="E55" s="84">
        <v>34</v>
      </c>
      <c r="F55" s="158" t="s">
        <v>90</v>
      </c>
      <c r="G55" s="159" t="s">
        <v>66</v>
      </c>
      <c r="H55" s="160">
        <v>1943.4</v>
      </c>
      <c r="I55" s="182">
        <v>14</v>
      </c>
      <c r="J55" s="90">
        <f t="shared" si="28"/>
        <v>27207.599999999999</v>
      </c>
      <c r="K55" s="102">
        <v>14</v>
      </c>
      <c r="L55" s="89" t="str">
        <f t="shared" si="29"/>
        <v>-</v>
      </c>
      <c r="M55" s="90">
        <f t="shared" si="30"/>
        <v>27207.599999999999</v>
      </c>
      <c r="N55" s="101">
        <f>+'[1]Cant. Ejec,'!K51</f>
        <v>0</v>
      </c>
      <c r="O55" s="101">
        <f>+'[1]Cant. Ejec,'!L51</f>
        <v>0</v>
      </c>
      <c r="P55" s="103">
        <f>+'[1]Cant. Ejec,'!M51</f>
        <v>0</v>
      </c>
      <c r="Q55" s="104">
        <f t="shared" si="31"/>
        <v>0</v>
      </c>
      <c r="R55" s="101">
        <f t="shared" si="33"/>
        <v>0</v>
      </c>
      <c r="S55" s="109">
        <f t="shared" si="33"/>
        <v>0</v>
      </c>
      <c r="T55" s="101">
        <f t="shared" si="34"/>
        <v>14</v>
      </c>
      <c r="U55" s="109">
        <f t="shared" si="35"/>
        <v>27207.599999999999</v>
      </c>
      <c r="V55" s="110">
        <f t="shared" si="17"/>
        <v>0</v>
      </c>
      <c r="W55" s="110">
        <f t="shared" si="18"/>
        <v>0</v>
      </c>
      <c r="X55" s="111">
        <f t="shared" si="32"/>
        <v>1</v>
      </c>
      <c r="Y55" s="97">
        <f t="shared" si="4"/>
        <v>0</v>
      </c>
      <c r="Z55" s="98" t="str">
        <f t="shared" si="5"/>
        <v>ok</v>
      </c>
      <c r="AA55" s="1">
        <v>67223.95</v>
      </c>
      <c r="AB55" s="99">
        <f t="shared" si="27"/>
        <v>67209.95</v>
      </c>
    </row>
    <row r="56" spans="1:28" ht="21.95" customHeight="1">
      <c r="A56" s="80" t="e">
        <f t="shared" si="6"/>
        <v>#REF!</v>
      </c>
      <c r="B56" s="81">
        <f t="shared" si="3"/>
        <v>0</v>
      </c>
      <c r="C56" s="82" t="e">
        <f t="shared" si="7"/>
        <v>#REF!</v>
      </c>
      <c r="D56" s="83" t="str">
        <f t="shared" si="36"/>
        <v>4. OBRAS DE DRENAJE</v>
      </c>
      <c r="E56" s="84">
        <v>35</v>
      </c>
      <c r="F56" s="158" t="s">
        <v>91</v>
      </c>
      <c r="G56" s="159" t="s">
        <v>27</v>
      </c>
      <c r="H56" s="160">
        <v>34.61</v>
      </c>
      <c r="I56" s="182">
        <v>8800</v>
      </c>
      <c r="J56" s="90">
        <f t="shared" si="28"/>
        <v>304568</v>
      </c>
      <c r="K56" s="102">
        <v>8800</v>
      </c>
      <c r="L56" s="89" t="str">
        <f t="shared" si="29"/>
        <v>-</v>
      </c>
      <c r="M56" s="90">
        <f t="shared" si="30"/>
        <v>304568</v>
      </c>
      <c r="N56" s="101">
        <f>+'[1]Cant. Ejec,'!K52</f>
        <v>0</v>
      </c>
      <c r="O56" s="101">
        <f>+'[1]Cant. Ejec,'!L52</f>
        <v>0</v>
      </c>
      <c r="P56" s="103">
        <f>+'[1]Cant. Ejec,'!M52</f>
        <v>0</v>
      </c>
      <c r="Q56" s="104">
        <f t="shared" si="31"/>
        <v>0</v>
      </c>
      <c r="R56" s="101">
        <f t="shared" si="33"/>
        <v>0</v>
      </c>
      <c r="S56" s="109">
        <f t="shared" si="33"/>
        <v>0</v>
      </c>
      <c r="T56" s="101">
        <f t="shared" si="34"/>
        <v>8800</v>
      </c>
      <c r="U56" s="109">
        <f t="shared" si="35"/>
        <v>304568</v>
      </c>
      <c r="V56" s="110">
        <f t="shared" si="17"/>
        <v>0</v>
      </c>
      <c r="W56" s="110">
        <f t="shared" si="18"/>
        <v>0</v>
      </c>
      <c r="X56" s="111">
        <f t="shared" si="32"/>
        <v>1</v>
      </c>
      <c r="Y56" s="97">
        <f t="shared" si="4"/>
        <v>0</v>
      </c>
      <c r="Z56" s="98" t="str">
        <f t="shared" si="5"/>
        <v>ok</v>
      </c>
      <c r="AA56" s="1">
        <v>766.59</v>
      </c>
      <c r="AB56" s="99">
        <f t="shared" si="27"/>
        <v>-8033.41</v>
      </c>
    </row>
    <row r="57" spans="1:28" ht="21.95" customHeight="1">
      <c r="A57" s="80" t="e">
        <f t="shared" si="6"/>
        <v>#REF!</v>
      </c>
      <c r="B57" s="81">
        <f t="shared" si="3"/>
        <v>0</v>
      </c>
      <c r="C57" s="82" t="e">
        <f t="shared" si="7"/>
        <v>#REF!</v>
      </c>
      <c r="D57" s="83" t="str">
        <f t="shared" si="36"/>
        <v>4. OBRAS DE DRENAJE</v>
      </c>
      <c r="E57" s="84">
        <v>36</v>
      </c>
      <c r="F57" s="158" t="s">
        <v>92</v>
      </c>
      <c r="G57" s="159" t="s">
        <v>38</v>
      </c>
      <c r="H57" s="160">
        <v>106.62</v>
      </c>
      <c r="I57" s="182">
        <v>1200</v>
      </c>
      <c r="J57" s="90">
        <f t="shared" si="28"/>
        <v>127944</v>
      </c>
      <c r="K57" s="102">
        <v>1200</v>
      </c>
      <c r="L57" s="89" t="str">
        <f t="shared" si="29"/>
        <v>-</v>
      </c>
      <c r="M57" s="90">
        <f t="shared" si="30"/>
        <v>127944</v>
      </c>
      <c r="N57" s="101">
        <f>+'[1]Cant. Ejec,'!K53</f>
        <v>0</v>
      </c>
      <c r="O57" s="101">
        <f>+'[1]Cant. Ejec,'!L53</f>
        <v>0</v>
      </c>
      <c r="P57" s="103">
        <f>+'[1]Cant. Ejec,'!M53</f>
        <v>0</v>
      </c>
      <c r="Q57" s="104">
        <f t="shared" si="31"/>
        <v>0</v>
      </c>
      <c r="R57" s="101">
        <f t="shared" si="33"/>
        <v>0</v>
      </c>
      <c r="S57" s="109">
        <f t="shared" si="33"/>
        <v>0</v>
      </c>
      <c r="T57" s="101">
        <f t="shared" si="34"/>
        <v>1200</v>
      </c>
      <c r="U57" s="109">
        <f t="shared" si="35"/>
        <v>127944</v>
      </c>
      <c r="V57" s="110">
        <f t="shared" si="17"/>
        <v>0</v>
      </c>
      <c r="W57" s="110">
        <f t="shared" si="18"/>
        <v>0</v>
      </c>
      <c r="X57" s="111">
        <f t="shared" si="32"/>
        <v>1</v>
      </c>
      <c r="Y57" s="97">
        <f t="shared" si="4"/>
        <v>0</v>
      </c>
      <c r="Z57" s="98" t="str">
        <f t="shared" si="5"/>
        <v>ok</v>
      </c>
      <c r="AA57" s="1">
        <v>130.56</v>
      </c>
      <c r="AB57" s="99">
        <f t="shared" si="27"/>
        <v>-1069.44</v>
      </c>
    </row>
    <row r="58" spans="1:28" ht="21.95" customHeight="1">
      <c r="A58" s="80" t="e">
        <f t="shared" si="6"/>
        <v>#REF!</v>
      </c>
      <c r="B58" s="81">
        <f t="shared" si="3"/>
        <v>0</v>
      </c>
      <c r="C58" s="82" t="e">
        <f t="shared" si="7"/>
        <v>#REF!</v>
      </c>
      <c r="D58" s="83" t="str">
        <f t="shared" si="36"/>
        <v>4. OBRAS DE DRENAJE</v>
      </c>
      <c r="E58" s="84">
        <v>37</v>
      </c>
      <c r="F58" s="158" t="s">
        <v>93</v>
      </c>
      <c r="G58" s="159" t="s">
        <v>27</v>
      </c>
      <c r="H58" s="160">
        <v>761.21</v>
      </c>
      <c r="I58" s="182">
        <v>44</v>
      </c>
      <c r="J58" s="90">
        <f t="shared" si="28"/>
        <v>33493.24</v>
      </c>
      <c r="K58" s="102">
        <v>63</v>
      </c>
      <c r="L58" s="89" t="s">
        <v>31</v>
      </c>
      <c r="M58" s="90">
        <f t="shared" si="30"/>
        <v>47956.23</v>
      </c>
      <c r="N58" s="101">
        <f>+'[1]Cant. Ejec,'!K54</f>
        <v>0</v>
      </c>
      <c r="O58" s="101">
        <f>+'[1]Cant. Ejec,'!L54</f>
        <v>0</v>
      </c>
      <c r="P58" s="103">
        <f>+'[1]Cant. Ejec,'!M54</f>
        <v>0</v>
      </c>
      <c r="Q58" s="104">
        <f t="shared" si="31"/>
        <v>0</v>
      </c>
      <c r="R58" s="101">
        <f t="shared" si="33"/>
        <v>0</v>
      </c>
      <c r="S58" s="109">
        <f t="shared" si="33"/>
        <v>0</v>
      </c>
      <c r="T58" s="101">
        <f t="shared" si="34"/>
        <v>63</v>
      </c>
      <c r="U58" s="109">
        <f t="shared" si="35"/>
        <v>47956.23</v>
      </c>
      <c r="V58" s="110">
        <f t="shared" si="17"/>
        <v>0</v>
      </c>
      <c r="W58" s="110">
        <f t="shared" si="18"/>
        <v>0</v>
      </c>
      <c r="X58" s="111">
        <f t="shared" si="32"/>
        <v>1</v>
      </c>
      <c r="Y58" s="97">
        <f t="shared" si="4"/>
        <v>0</v>
      </c>
      <c r="Z58" s="98" t="str">
        <f t="shared" si="5"/>
        <v>ok</v>
      </c>
      <c r="AA58" s="1">
        <v>6503.2</v>
      </c>
      <c r="AB58" s="99">
        <f t="shared" si="27"/>
        <v>6440.2</v>
      </c>
    </row>
    <row r="59" spans="1:28" ht="21.95" customHeight="1">
      <c r="A59" s="80" t="e">
        <f t="shared" si="6"/>
        <v>#REF!</v>
      </c>
      <c r="B59" s="81">
        <f t="shared" si="3"/>
        <v>0</v>
      </c>
      <c r="C59" s="82" t="e">
        <f t="shared" si="7"/>
        <v>#REF!</v>
      </c>
      <c r="D59" s="83" t="str">
        <f t="shared" si="36"/>
        <v>4. OBRAS DE DRENAJE</v>
      </c>
      <c r="E59" s="84">
        <v>38</v>
      </c>
      <c r="F59" s="158" t="s">
        <v>94</v>
      </c>
      <c r="G59" s="159" t="s">
        <v>27</v>
      </c>
      <c r="H59" s="160">
        <v>941.82</v>
      </c>
      <c r="I59" s="182">
        <v>8</v>
      </c>
      <c r="J59" s="90">
        <f t="shared" si="28"/>
        <v>7534.56</v>
      </c>
      <c r="K59" s="102">
        <v>46.7</v>
      </c>
      <c r="L59" s="89" t="s">
        <v>31</v>
      </c>
      <c r="M59" s="90">
        <f t="shared" si="30"/>
        <v>43982.99</v>
      </c>
      <c r="N59" s="101">
        <f>+'[1]Cant. Ejec,'!K55</f>
        <v>0</v>
      </c>
      <c r="O59" s="101">
        <f>+'[1]Cant. Ejec,'!L55</f>
        <v>0</v>
      </c>
      <c r="P59" s="103">
        <f>+'[1]Cant. Ejec,'!M55</f>
        <v>0</v>
      </c>
      <c r="Q59" s="104">
        <f t="shared" si="31"/>
        <v>0</v>
      </c>
      <c r="R59" s="101">
        <f t="shared" si="33"/>
        <v>0</v>
      </c>
      <c r="S59" s="109">
        <f t="shared" si="33"/>
        <v>0</v>
      </c>
      <c r="T59" s="101">
        <f t="shared" si="34"/>
        <v>46.7</v>
      </c>
      <c r="U59" s="109">
        <f t="shared" si="35"/>
        <v>43982.99</v>
      </c>
      <c r="V59" s="110">
        <f t="shared" si="17"/>
        <v>0</v>
      </c>
      <c r="W59" s="110">
        <f t="shared" si="18"/>
        <v>0</v>
      </c>
      <c r="X59" s="111">
        <f t="shared" si="32"/>
        <v>1</v>
      </c>
      <c r="Y59" s="97">
        <f t="shared" si="4"/>
        <v>0</v>
      </c>
      <c r="Z59" s="98" t="str">
        <f t="shared" si="5"/>
        <v>ok</v>
      </c>
      <c r="AA59" s="1">
        <v>460</v>
      </c>
      <c r="AB59" s="99">
        <f t="shared" si="27"/>
        <v>413.3</v>
      </c>
    </row>
    <row r="60" spans="1:28" ht="21.95" customHeight="1">
      <c r="A60" s="80" t="e">
        <f t="shared" si="6"/>
        <v>#REF!</v>
      </c>
      <c r="B60" s="81">
        <f t="shared" si="3"/>
        <v>0</v>
      </c>
      <c r="C60" s="82" t="e">
        <f t="shared" si="7"/>
        <v>#REF!</v>
      </c>
      <c r="D60" s="83" t="str">
        <f t="shared" si="36"/>
        <v>4. OBRAS DE DRENAJE</v>
      </c>
      <c r="E60" s="84">
        <v>39</v>
      </c>
      <c r="F60" s="158" t="s">
        <v>95</v>
      </c>
      <c r="G60" s="159" t="s">
        <v>27</v>
      </c>
      <c r="H60" s="160">
        <v>110.15</v>
      </c>
      <c r="I60" s="182">
        <v>4</v>
      </c>
      <c r="J60" s="90">
        <f t="shared" si="28"/>
        <v>440.6</v>
      </c>
      <c r="K60" s="102">
        <v>4</v>
      </c>
      <c r="L60" s="89" t="str">
        <f t="shared" si="29"/>
        <v>-</v>
      </c>
      <c r="M60" s="90">
        <f t="shared" si="30"/>
        <v>440.6</v>
      </c>
      <c r="N60" s="101">
        <f>+'[1]Cant. Ejec,'!K56</f>
        <v>0</v>
      </c>
      <c r="O60" s="101">
        <f>+'[1]Cant. Ejec,'!L56</f>
        <v>0</v>
      </c>
      <c r="P60" s="103">
        <f>+'[1]Cant. Ejec,'!M56</f>
        <v>0</v>
      </c>
      <c r="Q60" s="104">
        <f t="shared" si="31"/>
        <v>0</v>
      </c>
      <c r="R60" s="101">
        <f t="shared" si="33"/>
        <v>0</v>
      </c>
      <c r="S60" s="109">
        <f t="shared" si="33"/>
        <v>0</v>
      </c>
      <c r="T60" s="101">
        <f t="shared" si="34"/>
        <v>4</v>
      </c>
      <c r="U60" s="109">
        <f t="shared" si="35"/>
        <v>440.6</v>
      </c>
      <c r="V60" s="110">
        <f t="shared" si="17"/>
        <v>0</v>
      </c>
      <c r="W60" s="110">
        <f t="shared" si="18"/>
        <v>0</v>
      </c>
      <c r="X60" s="111">
        <f t="shared" si="32"/>
        <v>1</v>
      </c>
      <c r="Y60" s="97">
        <f t="shared" si="4"/>
        <v>0</v>
      </c>
      <c r="Z60" s="98" t="str">
        <f t="shared" si="5"/>
        <v>ok</v>
      </c>
      <c r="AA60" s="1">
        <v>356</v>
      </c>
      <c r="AB60" s="99">
        <f t="shared" si="27"/>
        <v>352</v>
      </c>
    </row>
    <row r="61" spans="1:28" s="116" customFormat="1" ht="21.95" customHeight="1">
      <c r="A61" s="80" t="e">
        <f t="shared" si="6"/>
        <v>#REF!</v>
      </c>
      <c r="B61" s="80">
        <f t="shared" si="3"/>
        <v>0</v>
      </c>
      <c r="C61" s="80" t="e">
        <f t="shared" si="7"/>
        <v>#REF!</v>
      </c>
      <c r="D61" s="108" t="str">
        <f t="shared" si="36"/>
        <v>4. OBRAS DE DRENAJE</v>
      </c>
      <c r="E61" s="84">
        <v>40</v>
      </c>
      <c r="F61" s="158" t="s">
        <v>96</v>
      </c>
      <c r="G61" s="159" t="s">
        <v>38</v>
      </c>
      <c r="H61" s="160">
        <v>107.87</v>
      </c>
      <c r="I61" s="182">
        <v>4</v>
      </c>
      <c r="J61" s="90">
        <f t="shared" si="28"/>
        <v>431.48</v>
      </c>
      <c r="K61" s="102">
        <v>226.87</v>
      </c>
      <c r="L61" s="89" t="s">
        <v>28</v>
      </c>
      <c r="M61" s="90">
        <f t="shared" si="30"/>
        <v>24472.47</v>
      </c>
      <c r="N61" s="201">
        <f>+'[1]Cant. Ejec,'!K57</f>
        <v>21</v>
      </c>
      <c r="O61" s="201">
        <f>+'[1]Cant. Ejec,'!L57</f>
        <v>2265.27</v>
      </c>
      <c r="P61" s="202">
        <f>+'[1]Cant. Ejec,'!M57</f>
        <v>0</v>
      </c>
      <c r="Q61" s="161">
        <f t="shared" si="31"/>
        <v>0</v>
      </c>
      <c r="R61" s="201">
        <f t="shared" si="33"/>
        <v>21</v>
      </c>
      <c r="S61" s="203">
        <f t="shared" si="33"/>
        <v>2265.27</v>
      </c>
      <c r="T61" s="201">
        <f t="shared" si="34"/>
        <v>205.87</v>
      </c>
      <c r="U61" s="203">
        <f t="shared" si="35"/>
        <v>22207.200000000001</v>
      </c>
      <c r="V61" s="163">
        <f t="shared" si="17"/>
        <v>0</v>
      </c>
      <c r="W61" s="163">
        <f t="shared" si="18"/>
        <v>9.2564011724194567E-2</v>
      </c>
      <c r="X61" s="164">
        <f t="shared" si="32"/>
        <v>0.90743598827580541</v>
      </c>
      <c r="Y61" s="112">
        <f t="shared" si="4"/>
        <v>9.2564023449552599E-2</v>
      </c>
      <c r="Z61" s="113" t="str">
        <f t="shared" si="5"/>
        <v>ok</v>
      </c>
      <c r="AA61" s="116">
        <v>4013.73</v>
      </c>
      <c r="AB61" s="115">
        <f t="shared" si="27"/>
        <v>3807.86</v>
      </c>
    </row>
    <row r="62" spans="1:28" ht="21.95" customHeight="1">
      <c r="A62" s="80" t="e">
        <f t="shared" si="6"/>
        <v>#REF!</v>
      </c>
      <c r="B62" s="81">
        <f t="shared" si="3"/>
        <v>0</v>
      </c>
      <c r="C62" s="82" t="e">
        <f t="shared" si="7"/>
        <v>#REF!</v>
      </c>
      <c r="D62" s="83" t="str">
        <f t="shared" si="36"/>
        <v>4. OBRAS DE DRENAJE</v>
      </c>
      <c r="E62" s="84">
        <v>41</v>
      </c>
      <c r="F62" s="158" t="s">
        <v>92</v>
      </c>
      <c r="G62" s="159" t="s">
        <v>38</v>
      </c>
      <c r="H62" s="160">
        <v>127.01</v>
      </c>
      <c r="I62" s="182">
        <v>132</v>
      </c>
      <c r="J62" s="90">
        <f t="shared" si="28"/>
        <v>16765.32</v>
      </c>
      <c r="K62" s="102">
        <v>132</v>
      </c>
      <c r="L62" s="89" t="str">
        <f t="shared" si="29"/>
        <v>-</v>
      </c>
      <c r="M62" s="90">
        <f t="shared" si="30"/>
        <v>16765.32</v>
      </c>
      <c r="N62" s="201">
        <f>+'[1]Cant. Ejec,'!K58</f>
        <v>0</v>
      </c>
      <c r="O62" s="201">
        <f>+'[1]Cant. Ejec,'!L58</f>
        <v>0</v>
      </c>
      <c r="P62" s="202">
        <f>+'[1]Cant. Ejec,'!M58</f>
        <v>0</v>
      </c>
      <c r="Q62" s="161">
        <f t="shared" si="31"/>
        <v>0</v>
      </c>
      <c r="R62" s="201">
        <f t="shared" si="33"/>
        <v>0</v>
      </c>
      <c r="S62" s="203">
        <f t="shared" si="33"/>
        <v>0</v>
      </c>
      <c r="T62" s="201">
        <f t="shared" si="34"/>
        <v>132</v>
      </c>
      <c r="U62" s="203">
        <f t="shared" si="35"/>
        <v>16765.32</v>
      </c>
      <c r="V62" s="163">
        <f t="shared" si="17"/>
        <v>0</v>
      </c>
      <c r="W62" s="163">
        <f t="shared" si="18"/>
        <v>0</v>
      </c>
      <c r="X62" s="164">
        <f t="shared" si="32"/>
        <v>1</v>
      </c>
      <c r="Y62" s="97">
        <f t="shared" si="4"/>
        <v>0</v>
      </c>
      <c r="Z62" s="98" t="str">
        <f t="shared" si="5"/>
        <v>ok</v>
      </c>
      <c r="AA62" s="1">
        <v>50</v>
      </c>
      <c r="AB62" s="99">
        <f t="shared" si="27"/>
        <v>-82</v>
      </c>
    </row>
    <row r="63" spans="1:28" ht="21.95" customHeight="1">
      <c r="A63" s="80" t="e">
        <f t="shared" si="6"/>
        <v>#REF!</v>
      </c>
      <c r="B63" s="81">
        <f t="shared" si="3"/>
        <v>0</v>
      </c>
      <c r="C63" s="82" t="e">
        <f t="shared" si="7"/>
        <v>#REF!</v>
      </c>
      <c r="D63" s="83" t="str">
        <f t="shared" si="36"/>
        <v>4. OBRAS DE DRENAJE</v>
      </c>
      <c r="E63" s="84">
        <v>42</v>
      </c>
      <c r="F63" s="158" t="s">
        <v>97</v>
      </c>
      <c r="G63" s="159" t="s">
        <v>38</v>
      </c>
      <c r="H63" s="160">
        <v>174.55</v>
      </c>
      <c r="I63" s="182">
        <v>27</v>
      </c>
      <c r="J63" s="90">
        <f t="shared" si="28"/>
        <v>4712.8500000000004</v>
      </c>
      <c r="K63" s="102">
        <v>27</v>
      </c>
      <c r="L63" s="89" t="str">
        <f t="shared" si="29"/>
        <v>-</v>
      </c>
      <c r="M63" s="90">
        <f t="shared" si="30"/>
        <v>4712.8500000000004</v>
      </c>
      <c r="N63" s="101">
        <f>+'[1]Cant. Ejec,'!K59</f>
        <v>0</v>
      </c>
      <c r="O63" s="101">
        <f>+'[1]Cant. Ejec,'!L59</f>
        <v>0</v>
      </c>
      <c r="P63" s="103">
        <f>+'[1]Cant. Ejec,'!M59</f>
        <v>0</v>
      </c>
      <c r="Q63" s="104">
        <f t="shared" si="31"/>
        <v>0</v>
      </c>
      <c r="R63" s="101">
        <f t="shared" si="33"/>
        <v>0</v>
      </c>
      <c r="S63" s="109">
        <f t="shared" si="33"/>
        <v>0</v>
      </c>
      <c r="T63" s="101">
        <f t="shared" si="34"/>
        <v>27</v>
      </c>
      <c r="U63" s="109">
        <f t="shared" si="35"/>
        <v>4712.8500000000004</v>
      </c>
      <c r="V63" s="110">
        <f t="shared" si="17"/>
        <v>0</v>
      </c>
      <c r="W63" s="110">
        <f t="shared" si="18"/>
        <v>0</v>
      </c>
      <c r="X63" s="111">
        <f t="shared" si="32"/>
        <v>1</v>
      </c>
      <c r="Y63" s="97">
        <f t="shared" si="4"/>
        <v>0</v>
      </c>
      <c r="Z63" s="98" t="str">
        <f t="shared" si="5"/>
        <v>ok</v>
      </c>
      <c r="AA63" s="1">
        <v>1091.2</v>
      </c>
      <c r="AB63" s="99">
        <f t="shared" si="27"/>
        <v>1064.2</v>
      </c>
    </row>
    <row r="64" spans="1:28" ht="21.95" customHeight="1">
      <c r="A64" s="80" t="e">
        <f t="shared" si="6"/>
        <v>#REF!</v>
      </c>
      <c r="B64" s="81">
        <f t="shared" si="3"/>
        <v>0</v>
      </c>
      <c r="C64" s="82" t="e">
        <f t="shared" si="7"/>
        <v>#REF!</v>
      </c>
      <c r="D64" s="83" t="str">
        <f t="shared" si="36"/>
        <v>4. OBRAS DE DRENAJE</v>
      </c>
      <c r="E64" s="84">
        <v>43</v>
      </c>
      <c r="F64" s="158" t="s">
        <v>98</v>
      </c>
      <c r="G64" s="159" t="s">
        <v>27</v>
      </c>
      <c r="H64" s="160">
        <v>72.510000000000005</v>
      </c>
      <c r="I64" s="182">
        <v>66</v>
      </c>
      <c r="J64" s="90">
        <f t="shared" si="28"/>
        <v>4785.66</v>
      </c>
      <c r="K64" s="102">
        <v>66</v>
      </c>
      <c r="L64" s="89" t="str">
        <f t="shared" si="29"/>
        <v>-</v>
      </c>
      <c r="M64" s="90">
        <f t="shared" si="30"/>
        <v>4785.66</v>
      </c>
      <c r="N64" s="201">
        <f>+'[1]Cant. Ejec,'!K60</f>
        <v>0</v>
      </c>
      <c r="O64" s="201">
        <f>+'[1]Cant. Ejec,'!L60</f>
        <v>0</v>
      </c>
      <c r="P64" s="103">
        <f>+'[1]Cant. Ejec,'!M60</f>
        <v>0</v>
      </c>
      <c r="Q64" s="161">
        <f t="shared" si="31"/>
        <v>0</v>
      </c>
      <c r="R64" s="201">
        <f t="shared" si="33"/>
        <v>0</v>
      </c>
      <c r="S64" s="203">
        <f t="shared" si="33"/>
        <v>0</v>
      </c>
      <c r="T64" s="201">
        <f t="shared" si="34"/>
        <v>66</v>
      </c>
      <c r="U64" s="203">
        <f t="shared" si="35"/>
        <v>4785.66</v>
      </c>
      <c r="V64" s="163">
        <f t="shared" si="17"/>
        <v>0</v>
      </c>
      <c r="W64" s="163">
        <f t="shared" si="18"/>
        <v>0</v>
      </c>
      <c r="X64" s="164">
        <f t="shared" si="32"/>
        <v>1</v>
      </c>
      <c r="Y64" s="97">
        <f t="shared" si="4"/>
        <v>0</v>
      </c>
      <c r="Z64" s="98" t="str">
        <f t="shared" si="5"/>
        <v>ok</v>
      </c>
      <c r="AA64" s="1">
        <v>284.8</v>
      </c>
      <c r="AB64" s="99">
        <f t="shared" si="27"/>
        <v>218.8</v>
      </c>
    </row>
    <row r="65" spans="1:29" ht="21.95" customHeight="1">
      <c r="A65" s="80" t="e">
        <f t="shared" si="6"/>
        <v>#REF!</v>
      </c>
      <c r="B65" s="81">
        <f t="shared" si="3"/>
        <v>0</v>
      </c>
      <c r="C65" s="82" t="e">
        <f t="shared" si="7"/>
        <v>#REF!</v>
      </c>
      <c r="D65" s="83" t="str">
        <f t="shared" si="36"/>
        <v>4. OBRAS DE DRENAJE</v>
      </c>
      <c r="E65" s="204">
        <v>44</v>
      </c>
      <c r="F65" s="85" t="s">
        <v>99</v>
      </c>
      <c r="G65" s="100" t="s">
        <v>38</v>
      </c>
      <c r="H65" s="205">
        <v>33.590000000000003</v>
      </c>
      <c r="I65" s="181">
        <v>4400</v>
      </c>
      <c r="J65" s="206">
        <f t="shared" si="28"/>
        <v>147796</v>
      </c>
      <c r="K65" s="207">
        <v>4400</v>
      </c>
      <c r="L65" s="89" t="str">
        <f t="shared" si="29"/>
        <v>-</v>
      </c>
      <c r="M65" s="206">
        <f t="shared" si="30"/>
        <v>147796</v>
      </c>
      <c r="N65" s="101">
        <f>+'[1]Cant. Ejec,'!K61</f>
        <v>0</v>
      </c>
      <c r="O65" s="101">
        <f>+'[1]Cant. Ejec,'!L61</f>
        <v>0</v>
      </c>
      <c r="P65" s="103">
        <f>+'[1]Cant. Ejec,'!M61</f>
        <v>0</v>
      </c>
      <c r="Q65" s="104">
        <f t="shared" si="31"/>
        <v>0</v>
      </c>
      <c r="R65" s="101">
        <f t="shared" si="33"/>
        <v>0</v>
      </c>
      <c r="S65" s="109">
        <f t="shared" si="33"/>
        <v>0</v>
      </c>
      <c r="T65" s="101">
        <f t="shared" si="34"/>
        <v>4400</v>
      </c>
      <c r="U65" s="109">
        <f t="shared" si="35"/>
        <v>147796</v>
      </c>
      <c r="V65" s="110">
        <f t="shared" si="17"/>
        <v>0</v>
      </c>
      <c r="W65" s="110">
        <f t="shared" si="18"/>
        <v>0</v>
      </c>
      <c r="X65" s="111">
        <f t="shared" si="32"/>
        <v>1</v>
      </c>
      <c r="Y65" s="97">
        <f t="shared" si="4"/>
        <v>0</v>
      </c>
      <c r="Z65" s="98" t="str">
        <f t="shared" si="5"/>
        <v>ok</v>
      </c>
      <c r="AA65" s="1">
        <v>446.6</v>
      </c>
      <c r="AB65" s="99">
        <f t="shared" si="27"/>
        <v>-3953.4</v>
      </c>
    </row>
    <row r="66" spans="1:29" ht="21.95" customHeight="1">
      <c r="A66" s="80" t="e">
        <f t="shared" si="6"/>
        <v>#REF!</v>
      </c>
      <c r="B66" s="81">
        <f t="shared" si="3"/>
        <v>0</v>
      </c>
      <c r="C66" s="82" t="e">
        <f t="shared" si="7"/>
        <v>#REF!</v>
      </c>
      <c r="D66" s="83" t="str">
        <f t="shared" si="36"/>
        <v>4. OBRAS DE DRENAJE</v>
      </c>
      <c r="E66" s="84">
        <v>45</v>
      </c>
      <c r="F66" s="158" t="s">
        <v>100</v>
      </c>
      <c r="G66" s="159" t="s">
        <v>38</v>
      </c>
      <c r="H66" s="160">
        <v>33.82</v>
      </c>
      <c r="I66" s="182">
        <v>6072</v>
      </c>
      <c r="J66" s="90">
        <f t="shared" si="28"/>
        <v>205355.04</v>
      </c>
      <c r="K66" s="102">
        <v>6072</v>
      </c>
      <c r="L66" s="89" t="str">
        <f t="shared" si="29"/>
        <v>-</v>
      </c>
      <c r="M66" s="90">
        <f t="shared" si="30"/>
        <v>205355.04</v>
      </c>
      <c r="N66" s="101">
        <f>+'[1]Cant. Ejec,'!K62</f>
        <v>0</v>
      </c>
      <c r="O66" s="101">
        <f>+'[1]Cant. Ejec,'!L62</f>
        <v>0</v>
      </c>
      <c r="P66" s="103">
        <f>+'[1]Cant. Ejec,'!M62</f>
        <v>0</v>
      </c>
      <c r="Q66" s="104">
        <f t="shared" si="31"/>
        <v>0</v>
      </c>
      <c r="R66" s="101">
        <f t="shared" si="33"/>
        <v>0</v>
      </c>
      <c r="S66" s="109">
        <f t="shared" si="33"/>
        <v>0</v>
      </c>
      <c r="T66" s="101">
        <f t="shared" si="34"/>
        <v>6072</v>
      </c>
      <c r="U66" s="109">
        <f t="shared" si="35"/>
        <v>205355.04</v>
      </c>
      <c r="V66" s="110">
        <f t="shared" si="17"/>
        <v>0</v>
      </c>
      <c r="W66" s="110">
        <f t="shared" si="18"/>
        <v>0</v>
      </c>
      <c r="X66" s="111">
        <f t="shared" si="32"/>
        <v>1</v>
      </c>
      <c r="Y66" s="97">
        <f t="shared" si="4"/>
        <v>0</v>
      </c>
      <c r="Z66" s="98" t="str">
        <f t="shared" si="5"/>
        <v>ok</v>
      </c>
      <c r="AA66" s="1">
        <v>426.92</v>
      </c>
      <c r="AB66" s="99">
        <f t="shared" si="27"/>
        <v>-5645.08</v>
      </c>
    </row>
    <row r="67" spans="1:29" ht="21.95" customHeight="1">
      <c r="A67" s="80" t="e">
        <f t="shared" si="6"/>
        <v>#REF!</v>
      </c>
      <c r="B67" s="81">
        <f t="shared" si="3"/>
        <v>0</v>
      </c>
      <c r="C67" s="82" t="e">
        <f t="shared" si="7"/>
        <v>#REF!</v>
      </c>
      <c r="D67" s="83" t="str">
        <f t="shared" si="36"/>
        <v>4. OBRAS DE DRENAJE</v>
      </c>
      <c r="E67" s="84">
        <v>46</v>
      </c>
      <c r="F67" s="158" t="s">
        <v>101</v>
      </c>
      <c r="G67" s="159" t="s">
        <v>38</v>
      </c>
      <c r="H67" s="160">
        <v>18.82</v>
      </c>
      <c r="I67" s="182">
        <v>2200</v>
      </c>
      <c r="J67" s="90">
        <f t="shared" si="28"/>
        <v>41404</v>
      </c>
      <c r="K67" s="102">
        <v>2200</v>
      </c>
      <c r="L67" s="89" t="str">
        <f t="shared" si="29"/>
        <v>-</v>
      </c>
      <c r="M67" s="90">
        <f t="shared" si="30"/>
        <v>41404</v>
      </c>
      <c r="N67" s="101">
        <f>+'[1]Cant. Ejec,'!K63</f>
        <v>0</v>
      </c>
      <c r="O67" s="101">
        <f>+'[1]Cant. Ejec,'!L63</f>
        <v>0</v>
      </c>
      <c r="P67" s="103">
        <f>+'[1]Cant. Ejec,'!M63</f>
        <v>0</v>
      </c>
      <c r="Q67" s="104">
        <f t="shared" si="31"/>
        <v>0</v>
      </c>
      <c r="R67" s="101">
        <f t="shared" si="33"/>
        <v>0</v>
      </c>
      <c r="S67" s="109">
        <f t="shared" si="33"/>
        <v>0</v>
      </c>
      <c r="T67" s="101">
        <f t="shared" si="34"/>
        <v>2200</v>
      </c>
      <c r="U67" s="109">
        <f t="shared" si="35"/>
        <v>41404</v>
      </c>
      <c r="V67" s="110">
        <f t="shared" si="17"/>
        <v>0</v>
      </c>
      <c r="W67" s="110">
        <f t="shared" si="18"/>
        <v>0</v>
      </c>
      <c r="X67" s="111">
        <f t="shared" si="32"/>
        <v>1</v>
      </c>
      <c r="Y67" s="97">
        <f t="shared" si="4"/>
        <v>0</v>
      </c>
      <c r="Z67" s="98" t="str">
        <f t="shared" si="5"/>
        <v>ok</v>
      </c>
      <c r="AA67" s="1">
        <v>23.016500000000001</v>
      </c>
      <c r="AB67" s="99">
        <f t="shared" si="27"/>
        <v>-2176.9834999999998</v>
      </c>
    </row>
    <row r="68" spans="1:29" ht="21.95" customHeight="1">
      <c r="A68" s="80" t="e">
        <f t="shared" si="6"/>
        <v>#REF!</v>
      </c>
      <c r="B68" s="81">
        <f t="shared" si="3"/>
        <v>0</v>
      </c>
      <c r="C68" s="82" t="e">
        <f t="shared" si="7"/>
        <v>#REF!</v>
      </c>
      <c r="D68" s="83" t="str">
        <f t="shared" si="36"/>
        <v>4. OBRAS DE DRENAJE</v>
      </c>
      <c r="E68" s="84">
        <v>47</v>
      </c>
      <c r="F68" s="158" t="s">
        <v>102</v>
      </c>
      <c r="G68" s="159" t="s">
        <v>27</v>
      </c>
      <c r="H68" s="160">
        <v>85.23</v>
      </c>
      <c r="I68" s="182">
        <v>44</v>
      </c>
      <c r="J68" s="90">
        <f t="shared" si="28"/>
        <v>3750.12</v>
      </c>
      <c r="K68" s="102">
        <v>44</v>
      </c>
      <c r="L68" s="89" t="str">
        <f t="shared" si="29"/>
        <v>-</v>
      </c>
      <c r="M68" s="90">
        <f t="shared" si="30"/>
        <v>3750.12</v>
      </c>
      <c r="N68" s="101">
        <f>+'[1]Cant. Ejec,'!K64</f>
        <v>0</v>
      </c>
      <c r="O68" s="101">
        <f>+'[1]Cant. Ejec,'!L64</f>
        <v>0</v>
      </c>
      <c r="P68" s="103">
        <f>+'[1]Cant. Ejec,'!M64</f>
        <v>0</v>
      </c>
      <c r="Q68" s="104">
        <f t="shared" si="31"/>
        <v>0</v>
      </c>
      <c r="R68" s="101">
        <f t="shared" si="33"/>
        <v>0</v>
      </c>
      <c r="S68" s="109">
        <f t="shared" si="33"/>
        <v>0</v>
      </c>
      <c r="T68" s="101">
        <f t="shared" si="34"/>
        <v>44</v>
      </c>
      <c r="U68" s="109">
        <f t="shared" si="35"/>
        <v>3750.12</v>
      </c>
      <c r="V68" s="110">
        <f t="shared" si="17"/>
        <v>0</v>
      </c>
      <c r="W68" s="110">
        <f t="shared" si="18"/>
        <v>0</v>
      </c>
      <c r="X68" s="111">
        <f t="shared" si="32"/>
        <v>1</v>
      </c>
      <c r="Y68" s="97">
        <f t="shared" si="4"/>
        <v>0</v>
      </c>
      <c r="Z68" s="98" t="str">
        <f t="shared" si="5"/>
        <v>ok</v>
      </c>
      <c r="AB68" s="99">
        <f t="shared" si="27"/>
        <v>-44</v>
      </c>
    </row>
    <row r="69" spans="1:29" ht="21.95" customHeight="1">
      <c r="A69" s="80" t="e">
        <f t="shared" si="6"/>
        <v>#REF!</v>
      </c>
      <c r="B69" s="81">
        <f t="shared" si="3"/>
        <v>0</v>
      </c>
      <c r="C69" s="82" t="e">
        <f t="shared" si="7"/>
        <v>#REF!</v>
      </c>
      <c r="D69" s="83" t="str">
        <f t="shared" si="36"/>
        <v>4. OBRAS DE DRENAJE</v>
      </c>
      <c r="E69" s="84">
        <v>48</v>
      </c>
      <c r="F69" s="158" t="s">
        <v>103</v>
      </c>
      <c r="G69" s="159" t="s">
        <v>66</v>
      </c>
      <c r="H69" s="160">
        <v>130.9</v>
      </c>
      <c r="I69" s="182">
        <v>55</v>
      </c>
      <c r="J69" s="90">
        <f t="shared" si="28"/>
        <v>7199.5</v>
      </c>
      <c r="K69" s="102">
        <v>55</v>
      </c>
      <c r="L69" s="89" t="str">
        <f t="shared" si="29"/>
        <v>-</v>
      </c>
      <c r="M69" s="90">
        <f t="shared" si="30"/>
        <v>7199.5</v>
      </c>
      <c r="N69" s="101">
        <f>+'[1]Cant. Ejec,'!K65</f>
        <v>0</v>
      </c>
      <c r="O69" s="101">
        <f>+'[1]Cant. Ejec,'!L65</f>
        <v>0</v>
      </c>
      <c r="P69" s="103">
        <f>+'[1]Cant. Ejec,'!M65</f>
        <v>0</v>
      </c>
      <c r="Q69" s="104">
        <f t="shared" si="31"/>
        <v>0</v>
      </c>
      <c r="R69" s="101">
        <f t="shared" si="33"/>
        <v>0</v>
      </c>
      <c r="S69" s="109">
        <f t="shared" si="33"/>
        <v>0</v>
      </c>
      <c r="T69" s="101">
        <f t="shared" si="34"/>
        <v>55</v>
      </c>
      <c r="U69" s="109">
        <f t="shared" si="35"/>
        <v>7199.5</v>
      </c>
      <c r="V69" s="110">
        <f t="shared" si="17"/>
        <v>0</v>
      </c>
      <c r="W69" s="110">
        <f t="shared" si="18"/>
        <v>0</v>
      </c>
      <c r="X69" s="111">
        <f t="shared" si="32"/>
        <v>1</v>
      </c>
      <c r="Y69" s="97">
        <f t="shared" si="4"/>
        <v>0</v>
      </c>
      <c r="Z69" s="98" t="str">
        <f t="shared" si="5"/>
        <v>ok</v>
      </c>
      <c r="AB69" s="99">
        <f t="shared" si="27"/>
        <v>-55</v>
      </c>
    </row>
    <row r="70" spans="1:29" s="208" customFormat="1" ht="21.95" customHeight="1">
      <c r="A70" s="80" t="e">
        <f t="shared" si="6"/>
        <v>#REF!</v>
      </c>
      <c r="B70" s="81">
        <f t="shared" si="3"/>
        <v>0</v>
      </c>
      <c r="C70" s="82" t="e">
        <f t="shared" si="7"/>
        <v>#REF!</v>
      </c>
      <c r="D70" s="83" t="str">
        <f t="shared" si="36"/>
        <v>4. OBRAS DE DRENAJE</v>
      </c>
      <c r="E70" s="84">
        <v>49</v>
      </c>
      <c r="F70" s="158" t="s">
        <v>104</v>
      </c>
      <c r="G70" s="159" t="s">
        <v>27</v>
      </c>
      <c r="H70" s="160">
        <v>104.01</v>
      </c>
      <c r="I70" s="182">
        <v>66</v>
      </c>
      <c r="J70" s="90">
        <f t="shared" si="28"/>
        <v>6864.66</v>
      </c>
      <c r="K70" s="102">
        <v>66</v>
      </c>
      <c r="L70" s="89" t="str">
        <f t="shared" si="29"/>
        <v>-</v>
      </c>
      <c r="M70" s="90">
        <f t="shared" si="30"/>
        <v>6864.66</v>
      </c>
      <c r="N70" s="101">
        <f>+'[1]Cant. Ejec,'!K66</f>
        <v>0</v>
      </c>
      <c r="O70" s="101">
        <f>+'[1]Cant. Ejec,'!L66</f>
        <v>0</v>
      </c>
      <c r="P70" s="103">
        <f>+'[1]Cant. Ejec,'!M66</f>
        <v>0</v>
      </c>
      <c r="Q70" s="104">
        <f t="shared" si="31"/>
        <v>0</v>
      </c>
      <c r="R70" s="101">
        <f t="shared" si="33"/>
        <v>0</v>
      </c>
      <c r="S70" s="109">
        <f t="shared" si="33"/>
        <v>0</v>
      </c>
      <c r="T70" s="101">
        <f t="shared" si="34"/>
        <v>66</v>
      </c>
      <c r="U70" s="109">
        <f t="shared" si="35"/>
        <v>6864.66</v>
      </c>
      <c r="V70" s="110">
        <f t="shared" si="17"/>
        <v>0</v>
      </c>
      <c r="W70" s="110">
        <f t="shared" si="18"/>
        <v>0</v>
      </c>
      <c r="X70" s="111">
        <f t="shared" si="32"/>
        <v>1</v>
      </c>
      <c r="Y70" s="97">
        <f t="shared" si="4"/>
        <v>0</v>
      </c>
      <c r="Z70" s="98" t="str">
        <f t="shared" si="5"/>
        <v>ok</v>
      </c>
      <c r="AA70" s="208">
        <v>2315</v>
      </c>
      <c r="AB70" s="209">
        <f t="shared" si="27"/>
        <v>2249</v>
      </c>
    </row>
    <row r="71" spans="1:29" s="208" customFormat="1" ht="21.95" customHeight="1">
      <c r="A71" s="80" t="e">
        <f t="shared" si="6"/>
        <v>#REF!</v>
      </c>
      <c r="B71" s="81">
        <f t="shared" si="3"/>
        <v>0</v>
      </c>
      <c r="C71" s="82" t="e">
        <f t="shared" si="7"/>
        <v>#REF!</v>
      </c>
      <c r="D71" s="83" t="str">
        <f t="shared" si="36"/>
        <v>4. OBRAS DE DRENAJE</v>
      </c>
      <c r="E71" s="84">
        <v>50</v>
      </c>
      <c r="F71" s="158" t="s">
        <v>105</v>
      </c>
      <c r="G71" s="159" t="s">
        <v>27</v>
      </c>
      <c r="H71" s="160">
        <v>286.33</v>
      </c>
      <c r="I71" s="182">
        <v>11</v>
      </c>
      <c r="J71" s="90">
        <f t="shared" si="28"/>
        <v>3149.63</v>
      </c>
      <c r="K71" s="102">
        <v>11</v>
      </c>
      <c r="L71" s="89" t="str">
        <f t="shared" si="29"/>
        <v>-</v>
      </c>
      <c r="M71" s="90">
        <f t="shared" si="30"/>
        <v>3149.63</v>
      </c>
      <c r="N71" s="101">
        <f>+'[1]Cant. Ejec,'!K67</f>
        <v>0</v>
      </c>
      <c r="O71" s="101">
        <f>+'[1]Cant. Ejec,'!L67</f>
        <v>0</v>
      </c>
      <c r="P71" s="103">
        <f>+'[1]Cant. Ejec,'!M67</f>
        <v>0</v>
      </c>
      <c r="Q71" s="104">
        <f t="shared" si="31"/>
        <v>0</v>
      </c>
      <c r="R71" s="101">
        <f t="shared" si="33"/>
        <v>0</v>
      </c>
      <c r="S71" s="109">
        <f t="shared" si="33"/>
        <v>0</v>
      </c>
      <c r="T71" s="101">
        <f t="shared" si="34"/>
        <v>11</v>
      </c>
      <c r="U71" s="109">
        <f t="shared" si="35"/>
        <v>3149.63</v>
      </c>
      <c r="V71" s="110">
        <f t="shared" si="17"/>
        <v>0</v>
      </c>
      <c r="W71" s="110">
        <f t="shared" si="18"/>
        <v>0</v>
      </c>
      <c r="X71" s="111">
        <f t="shared" si="32"/>
        <v>1</v>
      </c>
      <c r="Y71" s="97">
        <f t="shared" si="4"/>
        <v>0</v>
      </c>
      <c r="Z71" s="98" t="str">
        <f t="shared" si="5"/>
        <v>ok</v>
      </c>
      <c r="AA71" s="208">
        <v>2422.52</v>
      </c>
      <c r="AB71" s="209">
        <f t="shared" si="27"/>
        <v>2411.52</v>
      </c>
    </row>
    <row r="72" spans="1:29" s="208" customFormat="1" ht="21.95" customHeight="1">
      <c r="A72" s="80" t="e">
        <f t="shared" si="6"/>
        <v>#REF!</v>
      </c>
      <c r="B72" s="81">
        <f t="shared" si="3"/>
        <v>0</v>
      </c>
      <c r="C72" s="82" t="e">
        <f t="shared" si="7"/>
        <v>#REF!</v>
      </c>
      <c r="D72" s="83" t="str">
        <f t="shared" si="36"/>
        <v>4. OBRAS DE DRENAJE</v>
      </c>
      <c r="E72" s="84">
        <v>51</v>
      </c>
      <c r="F72" s="158" t="s">
        <v>106</v>
      </c>
      <c r="G72" s="159" t="s">
        <v>27</v>
      </c>
      <c r="H72" s="160">
        <v>120.83</v>
      </c>
      <c r="I72" s="182">
        <v>11</v>
      </c>
      <c r="J72" s="90">
        <f t="shared" si="28"/>
        <v>1329.13</v>
      </c>
      <c r="K72" s="102">
        <v>11</v>
      </c>
      <c r="L72" s="89" t="str">
        <f t="shared" si="29"/>
        <v>-</v>
      </c>
      <c r="M72" s="90">
        <f t="shared" si="30"/>
        <v>1329.13</v>
      </c>
      <c r="N72" s="101">
        <f>+'[1]Cant. Ejec,'!K68</f>
        <v>0</v>
      </c>
      <c r="O72" s="101">
        <f>+'[1]Cant. Ejec,'!L68</f>
        <v>0</v>
      </c>
      <c r="P72" s="103">
        <f>+'[1]Cant. Ejec,'!M68</f>
        <v>0</v>
      </c>
      <c r="Q72" s="104">
        <f t="shared" si="31"/>
        <v>0</v>
      </c>
      <c r="R72" s="101">
        <f t="shared" si="33"/>
        <v>0</v>
      </c>
      <c r="S72" s="109">
        <f t="shared" si="33"/>
        <v>0</v>
      </c>
      <c r="T72" s="101">
        <f t="shared" si="34"/>
        <v>11</v>
      </c>
      <c r="U72" s="109">
        <f t="shared" si="35"/>
        <v>1329.13</v>
      </c>
      <c r="V72" s="110">
        <f t="shared" si="17"/>
        <v>0</v>
      </c>
      <c r="W72" s="110">
        <f t="shared" si="18"/>
        <v>0</v>
      </c>
      <c r="X72" s="111">
        <f t="shared" si="32"/>
        <v>1</v>
      </c>
      <c r="Y72" s="97">
        <f t="shared" si="4"/>
        <v>0</v>
      </c>
      <c r="Z72" s="98" t="str">
        <f t="shared" si="5"/>
        <v>ok</v>
      </c>
      <c r="AB72" s="209"/>
    </row>
    <row r="73" spans="1:29" s="208" customFormat="1" ht="21.95" customHeight="1">
      <c r="A73" s="80" t="e">
        <f t="shared" si="6"/>
        <v>#REF!</v>
      </c>
      <c r="B73" s="81">
        <f t="shared" si="3"/>
        <v>0</v>
      </c>
      <c r="C73" s="82" t="e">
        <f t="shared" si="7"/>
        <v>#REF!</v>
      </c>
      <c r="D73" s="83" t="str">
        <f t="shared" si="36"/>
        <v>4. OBRAS DE DRENAJE</v>
      </c>
      <c r="E73" s="84">
        <v>52</v>
      </c>
      <c r="F73" s="158" t="s">
        <v>107</v>
      </c>
      <c r="G73" s="159" t="s">
        <v>27</v>
      </c>
      <c r="H73" s="160">
        <v>104.01</v>
      </c>
      <c r="I73" s="182">
        <v>11</v>
      </c>
      <c r="J73" s="90">
        <f t="shared" si="28"/>
        <v>1144.1099999999999</v>
      </c>
      <c r="K73" s="102">
        <v>11</v>
      </c>
      <c r="L73" s="89" t="str">
        <f t="shared" si="29"/>
        <v>-</v>
      </c>
      <c r="M73" s="90">
        <f t="shared" si="30"/>
        <v>1144.1099999999999</v>
      </c>
      <c r="N73" s="101">
        <f>+'[1]Cant. Ejec,'!K69</f>
        <v>0</v>
      </c>
      <c r="O73" s="101">
        <f>+'[1]Cant. Ejec,'!L69</f>
        <v>0</v>
      </c>
      <c r="P73" s="103">
        <f>+'[1]Cant. Ejec,'!M69</f>
        <v>0</v>
      </c>
      <c r="Q73" s="104">
        <f t="shared" si="31"/>
        <v>0</v>
      </c>
      <c r="R73" s="101">
        <f t="shared" si="33"/>
        <v>0</v>
      </c>
      <c r="S73" s="109">
        <f t="shared" si="33"/>
        <v>0</v>
      </c>
      <c r="T73" s="101">
        <f t="shared" si="34"/>
        <v>11</v>
      </c>
      <c r="U73" s="109">
        <f t="shared" si="35"/>
        <v>1144.1099999999999</v>
      </c>
      <c r="V73" s="110">
        <f t="shared" si="17"/>
        <v>0</v>
      </c>
      <c r="W73" s="110">
        <f t="shared" si="18"/>
        <v>0</v>
      </c>
      <c r="X73" s="111">
        <f t="shared" si="32"/>
        <v>1</v>
      </c>
      <c r="Y73" s="97">
        <f t="shared" si="4"/>
        <v>0</v>
      </c>
      <c r="Z73" s="98" t="str">
        <f t="shared" si="5"/>
        <v>ok</v>
      </c>
      <c r="AB73" s="209"/>
    </row>
    <row r="74" spans="1:29" s="208" customFormat="1" ht="21.95" customHeight="1">
      <c r="A74" s="80" t="e">
        <f t="shared" si="6"/>
        <v>#REF!</v>
      </c>
      <c r="B74" s="81">
        <f t="shared" si="3"/>
        <v>0</v>
      </c>
      <c r="C74" s="82" t="e">
        <f t="shared" si="7"/>
        <v>#REF!</v>
      </c>
      <c r="D74" s="83" t="str">
        <f t="shared" si="36"/>
        <v>4. OBRAS DE DRENAJE</v>
      </c>
      <c r="E74" s="84">
        <v>53</v>
      </c>
      <c r="F74" s="158" t="s">
        <v>108</v>
      </c>
      <c r="G74" s="159" t="s">
        <v>27</v>
      </c>
      <c r="H74" s="160">
        <v>104.01</v>
      </c>
      <c r="I74" s="182">
        <v>11</v>
      </c>
      <c r="J74" s="90">
        <f t="shared" si="28"/>
        <v>1144.1099999999999</v>
      </c>
      <c r="K74" s="102">
        <v>11</v>
      </c>
      <c r="L74" s="89" t="str">
        <f t="shared" si="29"/>
        <v>-</v>
      </c>
      <c r="M74" s="90">
        <f t="shared" si="30"/>
        <v>1144.1099999999999</v>
      </c>
      <c r="N74" s="101">
        <f>+'[1]Cant. Ejec,'!K70</f>
        <v>0</v>
      </c>
      <c r="O74" s="101">
        <f>+'[1]Cant. Ejec,'!L70</f>
        <v>0</v>
      </c>
      <c r="P74" s="103">
        <f>+'[1]Cant. Ejec,'!M70</f>
        <v>0</v>
      </c>
      <c r="Q74" s="104">
        <f t="shared" si="31"/>
        <v>0</v>
      </c>
      <c r="R74" s="101">
        <f t="shared" si="33"/>
        <v>0</v>
      </c>
      <c r="S74" s="109">
        <f t="shared" si="33"/>
        <v>0</v>
      </c>
      <c r="T74" s="101">
        <f t="shared" si="34"/>
        <v>11</v>
      </c>
      <c r="U74" s="109">
        <f t="shared" si="35"/>
        <v>1144.1099999999999</v>
      </c>
      <c r="V74" s="110">
        <f t="shared" si="17"/>
        <v>0</v>
      </c>
      <c r="W74" s="110">
        <f t="shared" si="18"/>
        <v>0</v>
      </c>
      <c r="X74" s="111">
        <f t="shared" si="32"/>
        <v>1</v>
      </c>
      <c r="Y74" s="97">
        <f t="shared" si="4"/>
        <v>0</v>
      </c>
      <c r="Z74" s="98" t="str">
        <f t="shared" si="5"/>
        <v>ok</v>
      </c>
      <c r="AB74" s="209"/>
    </row>
    <row r="75" spans="1:29" s="208" customFormat="1" ht="21.95" customHeight="1">
      <c r="A75" s="80" t="e">
        <f t="shared" si="6"/>
        <v>#REF!</v>
      </c>
      <c r="B75" s="81">
        <f t="shared" ref="B75:B111" si="37">+IF(P75&gt;=0.01,1,0)</f>
        <v>0</v>
      </c>
      <c r="C75" s="82" t="e">
        <f t="shared" si="7"/>
        <v>#REF!</v>
      </c>
      <c r="D75" s="83" t="str">
        <f t="shared" si="36"/>
        <v>4. OBRAS DE DRENAJE</v>
      </c>
      <c r="E75" s="84">
        <v>54</v>
      </c>
      <c r="F75" s="158" t="s">
        <v>109</v>
      </c>
      <c r="G75" s="159" t="s">
        <v>38</v>
      </c>
      <c r="H75" s="160">
        <v>7.53</v>
      </c>
      <c r="I75" s="182">
        <v>1600</v>
      </c>
      <c r="J75" s="90">
        <f t="shared" si="28"/>
        <v>12048</v>
      </c>
      <c r="K75" s="102">
        <v>1600</v>
      </c>
      <c r="L75" s="89" t="str">
        <f t="shared" si="29"/>
        <v>-</v>
      </c>
      <c r="M75" s="90">
        <f t="shared" si="30"/>
        <v>12048</v>
      </c>
      <c r="N75" s="101">
        <f>+'[1]Cant. Ejec,'!K71</f>
        <v>0</v>
      </c>
      <c r="O75" s="101">
        <f>+'[1]Cant. Ejec,'!L71</f>
        <v>0</v>
      </c>
      <c r="P75" s="103">
        <f>+'[1]Cant. Ejec,'!M71</f>
        <v>0</v>
      </c>
      <c r="Q75" s="104">
        <f t="shared" si="31"/>
        <v>0</v>
      </c>
      <c r="R75" s="101">
        <f t="shared" si="33"/>
        <v>0</v>
      </c>
      <c r="S75" s="109">
        <f t="shared" si="33"/>
        <v>0</v>
      </c>
      <c r="T75" s="101">
        <f t="shared" si="34"/>
        <v>1600</v>
      </c>
      <c r="U75" s="109">
        <f t="shared" si="35"/>
        <v>12048</v>
      </c>
      <c r="V75" s="110">
        <f t="shared" si="17"/>
        <v>0</v>
      </c>
      <c r="W75" s="110">
        <f t="shared" si="18"/>
        <v>0</v>
      </c>
      <c r="X75" s="111">
        <f t="shared" si="32"/>
        <v>1</v>
      </c>
      <c r="Y75" s="97">
        <f t="shared" ref="Y75:Y111" si="38">+R75/K75</f>
        <v>0</v>
      </c>
      <c r="Z75" s="98" t="str">
        <f t="shared" ref="Z75:Z111" si="39">IF((S75+U75)=M75,"ok","MAL")</f>
        <v>ok</v>
      </c>
      <c r="AB75" s="209"/>
    </row>
    <row r="76" spans="1:29" s="208" customFormat="1" ht="21.95" customHeight="1">
      <c r="A76" s="80" t="e">
        <f t="shared" si="6"/>
        <v>#REF!</v>
      </c>
      <c r="B76" s="81">
        <f t="shared" si="37"/>
        <v>0</v>
      </c>
      <c r="C76" s="82" t="e">
        <f t="shared" si="7"/>
        <v>#REF!</v>
      </c>
      <c r="D76" s="83" t="str">
        <f t="shared" si="36"/>
        <v>4. OBRAS DE DRENAJE</v>
      </c>
      <c r="E76" s="84">
        <v>55</v>
      </c>
      <c r="F76" s="158" t="s">
        <v>110</v>
      </c>
      <c r="G76" s="159" t="s">
        <v>66</v>
      </c>
      <c r="H76" s="160">
        <v>104.01</v>
      </c>
      <c r="I76" s="182">
        <v>17</v>
      </c>
      <c r="J76" s="90">
        <f t="shared" si="28"/>
        <v>1768.17</v>
      </c>
      <c r="K76" s="102">
        <v>17</v>
      </c>
      <c r="L76" s="89" t="str">
        <f t="shared" si="29"/>
        <v>-</v>
      </c>
      <c r="M76" s="90">
        <f t="shared" si="30"/>
        <v>1768.17</v>
      </c>
      <c r="N76" s="101">
        <f>+'[1]Cant. Ejec,'!K72</f>
        <v>0</v>
      </c>
      <c r="O76" s="101">
        <f>+'[1]Cant. Ejec,'!L72</f>
        <v>0</v>
      </c>
      <c r="P76" s="103">
        <f>+'[1]Cant. Ejec,'!M72</f>
        <v>0</v>
      </c>
      <c r="Q76" s="104">
        <f t="shared" si="31"/>
        <v>0</v>
      </c>
      <c r="R76" s="101">
        <f t="shared" si="33"/>
        <v>0</v>
      </c>
      <c r="S76" s="109">
        <f t="shared" si="33"/>
        <v>0</v>
      </c>
      <c r="T76" s="101">
        <f t="shared" si="34"/>
        <v>17</v>
      </c>
      <c r="U76" s="109">
        <f t="shared" si="35"/>
        <v>1768.17</v>
      </c>
      <c r="V76" s="110">
        <f t="shared" si="17"/>
        <v>0</v>
      </c>
      <c r="W76" s="110">
        <f t="shared" si="18"/>
        <v>0</v>
      </c>
      <c r="X76" s="111">
        <f t="shared" si="32"/>
        <v>1</v>
      </c>
      <c r="Y76" s="97">
        <f t="shared" si="38"/>
        <v>0</v>
      </c>
      <c r="Z76" s="98" t="str">
        <f t="shared" si="39"/>
        <v>ok</v>
      </c>
      <c r="AB76" s="209"/>
    </row>
    <row r="77" spans="1:29" s="208" customFormat="1" ht="21.95" customHeight="1">
      <c r="A77" s="80" t="e">
        <f t="shared" ref="A77:A111" si="40">+IF(B77&gt;0,B77+C76,IF(C77&gt;C76,C77,0))</f>
        <v>#REF!</v>
      </c>
      <c r="B77" s="81">
        <f t="shared" si="37"/>
        <v>0</v>
      </c>
      <c r="C77" s="82" t="e">
        <f t="shared" ref="C77:C105" si="41">+B77+C76</f>
        <v>#REF!</v>
      </c>
      <c r="D77" s="83" t="str">
        <f t="shared" si="36"/>
        <v>4. OBRAS DE DRENAJE</v>
      </c>
      <c r="E77" s="84">
        <v>56</v>
      </c>
      <c r="F77" s="158" t="s">
        <v>111</v>
      </c>
      <c r="G77" s="159" t="s">
        <v>66</v>
      </c>
      <c r="H77" s="160">
        <v>26.74</v>
      </c>
      <c r="I77" s="182">
        <v>8250</v>
      </c>
      <c r="J77" s="90">
        <f t="shared" si="28"/>
        <v>220605</v>
      </c>
      <c r="K77" s="102">
        <v>8250</v>
      </c>
      <c r="L77" s="89" t="str">
        <f t="shared" si="29"/>
        <v>-</v>
      </c>
      <c r="M77" s="90">
        <f t="shared" si="30"/>
        <v>220605</v>
      </c>
      <c r="N77" s="101">
        <f>+'[1]Cant. Ejec,'!K73</f>
        <v>0</v>
      </c>
      <c r="O77" s="101">
        <f>+'[1]Cant. Ejec,'!L73</f>
        <v>0</v>
      </c>
      <c r="P77" s="103">
        <f>+'[1]Cant. Ejec,'!M73</f>
        <v>0</v>
      </c>
      <c r="Q77" s="104">
        <f t="shared" si="31"/>
        <v>0</v>
      </c>
      <c r="R77" s="101">
        <f t="shared" si="33"/>
        <v>0</v>
      </c>
      <c r="S77" s="109">
        <f t="shared" si="33"/>
        <v>0</v>
      </c>
      <c r="T77" s="101">
        <f t="shared" si="34"/>
        <v>8250</v>
      </c>
      <c r="U77" s="109">
        <f t="shared" si="35"/>
        <v>220605</v>
      </c>
      <c r="V77" s="110">
        <f t="shared" si="17"/>
        <v>0</v>
      </c>
      <c r="W77" s="110">
        <f t="shared" si="18"/>
        <v>0</v>
      </c>
      <c r="X77" s="111">
        <f t="shared" si="32"/>
        <v>1</v>
      </c>
      <c r="Y77" s="97">
        <f t="shared" si="38"/>
        <v>0</v>
      </c>
      <c r="Z77" s="98" t="str">
        <f t="shared" si="39"/>
        <v>ok</v>
      </c>
      <c r="AB77" s="209"/>
    </row>
    <row r="78" spans="1:29" s="208" customFormat="1" ht="21.95" customHeight="1">
      <c r="A78" s="80" t="e">
        <f t="shared" si="40"/>
        <v>#REF!</v>
      </c>
      <c r="B78" s="81">
        <f t="shared" si="37"/>
        <v>0</v>
      </c>
      <c r="C78" s="82" t="e">
        <f t="shared" si="41"/>
        <v>#REF!</v>
      </c>
      <c r="D78" s="83" t="str">
        <f t="shared" si="36"/>
        <v>4. OBRAS DE DRENAJE</v>
      </c>
      <c r="E78" s="183">
        <v>57</v>
      </c>
      <c r="F78" s="184" t="s">
        <v>112</v>
      </c>
      <c r="G78" s="185" t="s">
        <v>42</v>
      </c>
      <c r="H78" s="186">
        <v>2.72</v>
      </c>
      <c r="I78" s="210">
        <v>27500</v>
      </c>
      <c r="J78" s="188">
        <f t="shared" si="28"/>
        <v>74800</v>
      </c>
      <c r="K78" s="187">
        <v>27500</v>
      </c>
      <c r="L78" s="89" t="str">
        <f t="shared" si="29"/>
        <v>-</v>
      </c>
      <c r="M78" s="188">
        <f t="shared" si="30"/>
        <v>74800</v>
      </c>
      <c r="N78" s="211">
        <f>+'[1]Cant. Ejec,'!K74</f>
        <v>0</v>
      </c>
      <c r="O78" s="211">
        <f>+'[1]Cant. Ejec,'!L74</f>
        <v>0</v>
      </c>
      <c r="P78" s="212">
        <f>+'[1]Cant. Ejec,'!M74</f>
        <v>0</v>
      </c>
      <c r="Q78" s="213">
        <f t="shared" si="31"/>
        <v>0</v>
      </c>
      <c r="R78" s="211">
        <f t="shared" si="33"/>
        <v>0</v>
      </c>
      <c r="S78" s="214">
        <f t="shared" si="33"/>
        <v>0</v>
      </c>
      <c r="T78" s="211">
        <f t="shared" si="34"/>
        <v>27500</v>
      </c>
      <c r="U78" s="214">
        <f t="shared" si="35"/>
        <v>74800</v>
      </c>
      <c r="V78" s="215">
        <f t="shared" si="17"/>
        <v>0</v>
      </c>
      <c r="W78" s="215">
        <f t="shared" si="18"/>
        <v>0</v>
      </c>
      <c r="X78" s="216">
        <f t="shared" si="32"/>
        <v>1</v>
      </c>
      <c r="Y78" s="97">
        <f t="shared" si="38"/>
        <v>0</v>
      </c>
      <c r="Z78" s="98" t="str">
        <f t="shared" si="39"/>
        <v>ok</v>
      </c>
      <c r="AB78" s="209"/>
    </row>
    <row r="79" spans="1:29" s="225" customFormat="1" ht="21.95" customHeight="1">
      <c r="A79" s="80" t="e">
        <f>+IF(B79&gt;0,B79+C78,IF(C79&gt;C78,C79,0))</f>
        <v>#REF!</v>
      </c>
      <c r="B79" s="80">
        <f t="shared" si="37"/>
        <v>0</v>
      </c>
      <c r="C79" s="80" t="e">
        <f t="shared" si="41"/>
        <v>#REF!</v>
      </c>
      <c r="D79" s="108" t="str">
        <f t="shared" si="36"/>
        <v>4. OBRAS DE DRENAJE</v>
      </c>
      <c r="E79" s="217" t="s">
        <v>113</v>
      </c>
      <c r="F79" s="218" t="s">
        <v>114</v>
      </c>
      <c r="G79" s="175" t="s">
        <v>66</v>
      </c>
      <c r="H79" s="219">
        <v>19.98</v>
      </c>
      <c r="I79" s="220">
        <v>0</v>
      </c>
      <c r="J79" s="220">
        <f t="shared" si="28"/>
        <v>0</v>
      </c>
      <c r="K79" s="118">
        <v>13370</v>
      </c>
      <c r="L79" s="89" t="s">
        <v>28</v>
      </c>
      <c r="M79" s="119">
        <f t="shared" si="30"/>
        <v>267132.59999999998</v>
      </c>
      <c r="N79" s="211">
        <f>+'[1]Cant. Ejec,'!K75</f>
        <v>10515</v>
      </c>
      <c r="O79" s="211">
        <f>+'[1]Cant. Ejec,'!L75</f>
        <v>210089.69999999998</v>
      </c>
      <c r="P79" s="221">
        <f>+'[1]Cant. Ejec,'!M75</f>
        <v>0</v>
      </c>
      <c r="Q79" s="176">
        <f t="shared" si="31"/>
        <v>0</v>
      </c>
      <c r="R79" s="220">
        <f t="shared" si="33"/>
        <v>10515</v>
      </c>
      <c r="S79" s="222">
        <f t="shared" si="33"/>
        <v>210089.69999999998</v>
      </c>
      <c r="T79" s="220">
        <f t="shared" si="34"/>
        <v>2855</v>
      </c>
      <c r="U79" s="222">
        <f t="shared" si="35"/>
        <v>57042.899999999994</v>
      </c>
      <c r="V79" s="223">
        <f t="shared" si="17"/>
        <v>0</v>
      </c>
      <c r="W79" s="223">
        <f t="shared" si="18"/>
        <v>0.7864622288706058</v>
      </c>
      <c r="X79" s="224">
        <f t="shared" si="32"/>
        <v>0.2135377711293942</v>
      </c>
      <c r="Y79" s="112">
        <f t="shared" si="38"/>
        <v>0.7864622288706058</v>
      </c>
      <c r="Z79" s="113" t="str">
        <f t="shared" si="39"/>
        <v>ok</v>
      </c>
      <c r="AA79" s="116"/>
      <c r="AB79" s="115"/>
      <c r="AC79" s="116"/>
    </row>
    <row r="80" spans="1:29" s="230" customFormat="1" ht="21.95" customHeight="1">
      <c r="A80" s="66" t="e">
        <f>+IF(B80&gt;0,B80+#REF!,IF(C80&gt;#REF!,C80,0))</f>
        <v>#REF!</v>
      </c>
      <c r="B80" s="66" t="e">
        <f>+IF(#REF!&gt;=0.01,1,0)</f>
        <v>#REF!</v>
      </c>
      <c r="C80" s="66" t="e">
        <f>+B80+#REF!</f>
        <v>#REF!</v>
      </c>
      <c r="D80" s="67"/>
      <c r="E80" s="226">
        <v>5</v>
      </c>
      <c r="F80" s="227" t="s">
        <v>115</v>
      </c>
      <c r="G80" s="228"/>
      <c r="H80" s="229"/>
      <c r="I80" s="229"/>
      <c r="J80" s="72">
        <f>SUM(J81:J96)</f>
        <v>12064327.41</v>
      </c>
      <c r="K80" s="124"/>
      <c r="L80" s="124"/>
      <c r="M80" s="72">
        <f>SUM(M81:M96)</f>
        <v>12064327.41</v>
      </c>
      <c r="N80" s="125"/>
      <c r="O80" s="72">
        <f>SUM(O81:O96)</f>
        <v>0</v>
      </c>
      <c r="P80" s="126"/>
      <c r="Q80" s="72">
        <f>SUM(Q81:Q96)</f>
        <v>0</v>
      </c>
      <c r="R80" s="125"/>
      <c r="S80" s="72">
        <f>SUM(S81:S96)</f>
        <v>0</v>
      </c>
      <c r="T80" s="126"/>
      <c r="U80" s="72">
        <f>SUM(U81:U96)</f>
        <v>12064327.41</v>
      </c>
      <c r="V80" s="128">
        <f>(Q80/M80)</f>
        <v>0</v>
      </c>
      <c r="W80" s="75">
        <f>(S80/M80)</f>
        <v>0</v>
      </c>
      <c r="X80" s="76">
        <f>(U80/M80)</f>
        <v>1</v>
      </c>
      <c r="Y80" s="129"/>
      <c r="Z80" s="130"/>
      <c r="AB80" s="231"/>
    </row>
    <row r="81" spans="1:28" ht="21.95" customHeight="1">
      <c r="A81" s="80" t="e">
        <f t="shared" si="40"/>
        <v>#REF!</v>
      </c>
      <c r="B81" s="81">
        <f t="shared" si="37"/>
        <v>0</v>
      </c>
      <c r="C81" s="82" t="e">
        <f t="shared" si="41"/>
        <v>#REF!</v>
      </c>
      <c r="D81" s="83" t="str">
        <f>+E80&amp;". "&amp;F80</f>
        <v>5. SEÑALIZACION Y SEGURIDAD VIAL</v>
      </c>
      <c r="E81" s="84">
        <v>58</v>
      </c>
      <c r="F81" s="158" t="s">
        <v>116</v>
      </c>
      <c r="G81" s="86" t="s">
        <v>66</v>
      </c>
      <c r="H81" s="180">
        <v>659.99</v>
      </c>
      <c r="I81" s="191">
        <v>14232</v>
      </c>
      <c r="J81" s="90">
        <f t="shared" si="28"/>
        <v>9392977.6799999997</v>
      </c>
      <c r="K81" s="88">
        <v>14232</v>
      </c>
      <c r="L81" s="89" t="str">
        <f t="shared" ref="L81:L96" si="42">IF(I81=K81,"-","CM 4")</f>
        <v>-</v>
      </c>
      <c r="M81" s="133">
        <f t="shared" ref="M81:M96" si="43">ROUND(K81*H81,2)</f>
        <v>9392977.6799999997</v>
      </c>
      <c r="N81" s="180">
        <f>+'[1]Cant. Ejec,'!K77</f>
        <v>0</v>
      </c>
      <c r="O81" s="180">
        <f>+'[1]Cant. Ejec,'!L77</f>
        <v>0</v>
      </c>
      <c r="P81" s="103">
        <f>+'[1]Cant. Ejec,'!M77</f>
        <v>0</v>
      </c>
      <c r="Q81" s="92">
        <f t="shared" ref="Q81:Q96" si="44">+ROUND(H81*P81,2)</f>
        <v>0</v>
      </c>
      <c r="R81" s="87">
        <f>N81+P81</f>
        <v>0</v>
      </c>
      <c r="S81" s="93">
        <f>O81+Q81</f>
        <v>0</v>
      </c>
      <c r="T81" s="87">
        <f>K81-R81</f>
        <v>14232</v>
      </c>
      <c r="U81" s="105">
        <f>+M81-S81</f>
        <v>9392977.6799999997</v>
      </c>
      <c r="V81" s="106">
        <f>(Q81/M81)</f>
        <v>0</v>
      </c>
      <c r="W81" s="106">
        <f>(S81/M81)</f>
        <v>0</v>
      </c>
      <c r="X81" s="107">
        <f t="shared" ref="X81:X96" si="45">(100%-W81)</f>
        <v>1</v>
      </c>
      <c r="Y81" s="97">
        <f t="shared" si="38"/>
        <v>0</v>
      </c>
      <c r="Z81" s="98" t="str">
        <f t="shared" si="39"/>
        <v>ok</v>
      </c>
      <c r="AB81" s="99">
        <f>+AA81-T81</f>
        <v>-14232</v>
      </c>
    </row>
    <row r="82" spans="1:28" ht="21.95" customHeight="1">
      <c r="A82" s="80" t="e">
        <f t="shared" si="40"/>
        <v>#REF!</v>
      </c>
      <c r="B82" s="81">
        <f t="shared" si="37"/>
        <v>0</v>
      </c>
      <c r="C82" s="82" t="e">
        <f t="shared" si="41"/>
        <v>#REF!</v>
      </c>
      <c r="D82" s="83" t="str">
        <f>+D81</f>
        <v>5. SEÑALIZACION Y SEGURIDAD VIAL</v>
      </c>
      <c r="E82" s="183">
        <v>59</v>
      </c>
      <c r="F82" s="184" t="s">
        <v>117</v>
      </c>
      <c r="G82" s="185" t="s">
        <v>66</v>
      </c>
      <c r="H82" s="160">
        <v>8.27</v>
      </c>
      <c r="I82" s="210">
        <v>31500</v>
      </c>
      <c r="J82" s="90">
        <f t="shared" si="28"/>
        <v>260505</v>
      </c>
      <c r="K82" s="102">
        <v>31500</v>
      </c>
      <c r="L82" s="89" t="str">
        <f t="shared" si="42"/>
        <v>-</v>
      </c>
      <c r="M82" s="90">
        <f t="shared" si="43"/>
        <v>260505</v>
      </c>
      <c r="N82" s="186">
        <f>+'[1]Cant. Ejec,'!K78</f>
        <v>0</v>
      </c>
      <c r="O82" s="186">
        <f>+'[1]Cant. Ejec,'!L78</f>
        <v>0</v>
      </c>
      <c r="P82" s="103">
        <f>+'[1]Cant. Ejec,'!M78</f>
        <v>0</v>
      </c>
      <c r="Q82" s="161">
        <f t="shared" si="44"/>
        <v>0</v>
      </c>
      <c r="R82" s="87">
        <f t="shared" ref="R82:S96" si="46">N82+P82</f>
        <v>0</v>
      </c>
      <c r="S82" s="105">
        <f t="shared" si="46"/>
        <v>0</v>
      </c>
      <c r="T82" s="87">
        <f t="shared" ref="T82:T96" si="47">K82-R82</f>
        <v>31500</v>
      </c>
      <c r="U82" s="105">
        <f t="shared" ref="U82:U96" si="48">+M82-S82</f>
        <v>260505</v>
      </c>
      <c r="V82" s="106">
        <f t="shared" ref="V82:V96" si="49">(Q82/M82)</f>
        <v>0</v>
      </c>
      <c r="W82" s="106">
        <f t="shared" ref="W82:W96" si="50">(S82/M82)</f>
        <v>0</v>
      </c>
      <c r="X82" s="107">
        <f t="shared" si="45"/>
        <v>1</v>
      </c>
      <c r="Y82" s="97">
        <f t="shared" si="38"/>
        <v>0</v>
      </c>
      <c r="Z82" s="98" t="str">
        <f t="shared" si="39"/>
        <v>ok</v>
      </c>
      <c r="AA82" s="1">
        <v>350.7</v>
      </c>
      <c r="AB82" s="99">
        <f t="shared" si="27"/>
        <v>-31149.3</v>
      </c>
    </row>
    <row r="83" spans="1:28" ht="21.95" customHeight="1">
      <c r="A83" s="80" t="e">
        <f t="shared" si="40"/>
        <v>#REF!</v>
      </c>
      <c r="B83" s="81">
        <f t="shared" si="37"/>
        <v>0</v>
      </c>
      <c r="C83" s="82" t="e">
        <f t="shared" si="41"/>
        <v>#REF!</v>
      </c>
      <c r="D83" s="83" t="str">
        <f t="shared" ref="D83:D96" si="51">+D82</f>
        <v>5. SEÑALIZACION Y SEGURIDAD VIAL</v>
      </c>
      <c r="E83" s="84">
        <v>60</v>
      </c>
      <c r="F83" s="158" t="s">
        <v>118</v>
      </c>
      <c r="G83" s="159" t="s">
        <v>66</v>
      </c>
      <c r="H83" s="160">
        <v>10.4</v>
      </c>
      <c r="I83" s="182">
        <v>90000</v>
      </c>
      <c r="J83" s="90">
        <f t="shared" si="28"/>
        <v>936000</v>
      </c>
      <c r="K83" s="102">
        <v>90000</v>
      </c>
      <c r="L83" s="89" t="str">
        <f t="shared" si="42"/>
        <v>-</v>
      </c>
      <c r="M83" s="90">
        <f t="shared" si="43"/>
        <v>936000</v>
      </c>
      <c r="N83" s="160">
        <f>+'[1]Cant. Ejec,'!K79</f>
        <v>0</v>
      </c>
      <c r="O83" s="160">
        <f>+'[1]Cant. Ejec,'!L79</f>
        <v>0</v>
      </c>
      <c r="P83" s="103">
        <f>+'[1]Cant. Ejec,'!M79</f>
        <v>0</v>
      </c>
      <c r="Q83" s="161">
        <f t="shared" si="44"/>
        <v>0</v>
      </c>
      <c r="R83" s="87">
        <f t="shared" si="46"/>
        <v>0</v>
      </c>
      <c r="S83" s="105">
        <f t="shared" si="46"/>
        <v>0</v>
      </c>
      <c r="T83" s="87">
        <f t="shared" si="47"/>
        <v>90000</v>
      </c>
      <c r="U83" s="105">
        <f t="shared" si="48"/>
        <v>936000</v>
      </c>
      <c r="V83" s="106">
        <f t="shared" si="49"/>
        <v>0</v>
      </c>
      <c r="W83" s="106">
        <f t="shared" si="50"/>
        <v>0</v>
      </c>
      <c r="X83" s="107">
        <f t="shared" si="45"/>
        <v>1</v>
      </c>
      <c r="Y83" s="97">
        <f t="shared" si="38"/>
        <v>0</v>
      </c>
      <c r="Z83" s="98" t="str">
        <f t="shared" si="39"/>
        <v>ok</v>
      </c>
      <c r="AA83" s="1">
        <v>68445.63</v>
      </c>
      <c r="AB83" s="99">
        <f t="shared" si="27"/>
        <v>-21554.369999999995</v>
      </c>
    </row>
    <row r="84" spans="1:28" ht="21.95" customHeight="1">
      <c r="A84" s="80" t="e">
        <f t="shared" si="40"/>
        <v>#REF!</v>
      </c>
      <c r="B84" s="81">
        <f t="shared" si="37"/>
        <v>0</v>
      </c>
      <c r="C84" s="82" t="e">
        <f t="shared" si="41"/>
        <v>#REF!</v>
      </c>
      <c r="D84" s="83" t="str">
        <f t="shared" si="51"/>
        <v>5. SEÑALIZACION Y SEGURIDAD VIAL</v>
      </c>
      <c r="E84" s="84">
        <v>61</v>
      </c>
      <c r="F84" s="158" t="s">
        <v>119</v>
      </c>
      <c r="G84" s="159" t="s">
        <v>38</v>
      </c>
      <c r="H84" s="160">
        <v>72.150000000000006</v>
      </c>
      <c r="I84" s="182">
        <v>250</v>
      </c>
      <c r="J84" s="90">
        <f t="shared" si="28"/>
        <v>18037.5</v>
      </c>
      <c r="K84" s="102">
        <v>250</v>
      </c>
      <c r="L84" s="89" t="str">
        <f t="shared" si="42"/>
        <v>-</v>
      </c>
      <c r="M84" s="90">
        <f t="shared" si="43"/>
        <v>18037.5</v>
      </c>
      <c r="N84" s="160">
        <f>+'[1]Cant. Ejec,'!K80</f>
        <v>0</v>
      </c>
      <c r="O84" s="160">
        <f>+'[1]Cant. Ejec,'!L80</f>
        <v>0</v>
      </c>
      <c r="P84" s="103">
        <f>+'[1]Cant. Ejec,'!M80</f>
        <v>0</v>
      </c>
      <c r="Q84" s="161">
        <f t="shared" si="44"/>
        <v>0</v>
      </c>
      <c r="R84" s="87">
        <f t="shared" si="46"/>
        <v>0</v>
      </c>
      <c r="S84" s="105">
        <f t="shared" si="46"/>
        <v>0</v>
      </c>
      <c r="T84" s="87">
        <f t="shared" si="47"/>
        <v>250</v>
      </c>
      <c r="U84" s="105">
        <f t="shared" si="48"/>
        <v>18037.5</v>
      </c>
      <c r="V84" s="106">
        <f t="shared" si="49"/>
        <v>0</v>
      </c>
      <c r="W84" s="106">
        <f t="shared" si="50"/>
        <v>0</v>
      </c>
      <c r="X84" s="107">
        <f t="shared" si="45"/>
        <v>1</v>
      </c>
      <c r="Y84" s="97">
        <f t="shared" si="38"/>
        <v>0</v>
      </c>
      <c r="Z84" s="98" t="str">
        <f t="shared" si="39"/>
        <v>ok</v>
      </c>
      <c r="AA84" s="1">
        <v>123</v>
      </c>
      <c r="AB84" s="99">
        <f t="shared" si="27"/>
        <v>-127</v>
      </c>
    </row>
    <row r="85" spans="1:28" ht="21.95" customHeight="1">
      <c r="A85" s="80" t="e">
        <f t="shared" si="40"/>
        <v>#REF!</v>
      </c>
      <c r="B85" s="81">
        <f t="shared" si="37"/>
        <v>0</v>
      </c>
      <c r="C85" s="82" t="e">
        <f t="shared" si="41"/>
        <v>#REF!</v>
      </c>
      <c r="D85" s="83" t="str">
        <f t="shared" si="51"/>
        <v>5. SEÑALIZACION Y SEGURIDAD VIAL</v>
      </c>
      <c r="E85" s="84">
        <v>62</v>
      </c>
      <c r="F85" s="158" t="s">
        <v>120</v>
      </c>
      <c r="G85" s="159" t="s">
        <v>121</v>
      </c>
      <c r="H85" s="160">
        <v>1283.31</v>
      </c>
      <c r="I85" s="182">
        <v>180</v>
      </c>
      <c r="J85" s="90">
        <f t="shared" si="28"/>
        <v>230995.8</v>
      </c>
      <c r="K85" s="102">
        <v>180</v>
      </c>
      <c r="L85" s="89" t="str">
        <f t="shared" si="42"/>
        <v>-</v>
      </c>
      <c r="M85" s="90">
        <f t="shared" si="43"/>
        <v>230995.8</v>
      </c>
      <c r="N85" s="160">
        <f>+'[1]Cant. Ejec,'!K81</f>
        <v>0</v>
      </c>
      <c r="O85" s="160">
        <f>+'[1]Cant. Ejec,'!L81</f>
        <v>0</v>
      </c>
      <c r="P85" s="103">
        <f>+'[1]Cant. Ejec,'!M81</f>
        <v>0</v>
      </c>
      <c r="Q85" s="161">
        <f t="shared" si="44"/>
        <v>0</v>
      </c>
      <c r="R85" s="87">
        <f t="shared" si="46"/>
        <v>0</v>
      </c>
      <c r="S85" s="105">
        <f t="shared" si="46"/>
        <v>0</v>
      </c>
      <c r="T85" s="87">
        <f t="shared" si="47"/>
        <v>180</v>
      </c>
      <c r="U85" s="105">
        <f t="shared" si="48"/>
        <v>230995.8</v>
      </c>
      <c r="V85" s="106">
        <f t="shared" si="49"/>
        <v>0</v>
      </c>
      <c r="W85" s="106">
        <f t="shared" si="50"/>
        <v>0</v>
      </c>
      <c r="X85" s="107">
        <f t="shared" si="45"/>
        <v>1</v>
      </c>
      <c r="Y85" s="97">
        <f t="shared" si="38"/>
        <v>0</v>
      </c>
      <c r="Z85" s="98" t="str">
        <f t="shared" si="39"/>
        <v>ok</v>
      </c>
      <c r="AB85" s="99"/>
    </row>
    <row r="86" spans="1:28" ht="21.95" customHeight="1">
      <c r="A86" s="80" t="e">
        <f t="shared" si="40"/>
        <v>#REF!</v>
      </c>
      <c r="B86" s="81">
        <f t="shared" si="37"/>
        <v>0</v>
      </c>
      <c r="C86" s="82" t="e">
        <f t="shared" si="41"/>
        <v>#REF!</v>
      </c>
      <c r="D86" s="83" t="str">
        <f t="shared" si="51"/>
        <v>5. SEÑALIZACION Y SEGURIDAD VIAL</v>
      </c>
      <c r="E86" s="84">
        <v>63</v>
      </c>
      <c r="F86" s="158" t="s">
        <v>122</v>
      </c>
      <c r="G86" s="159" t="s">
        <v>121</v>
      </c>
      <c r="H86" s="160">
        <v>1283.31</v>
      </c>
      <c r="I86" s="182">
        <v>30</v>
      </c>
      <c r="J86" s="90">
        <f t="shared" si="28"/>
        <v>38499.300000000003</v>
      </c>
      <c r="K86" s="102">
        <v>30</v>
      </c>
      <c r="L86" s="89" t="str">
        <f t="shared" si="42"/>
        <v>-</v>
      </c>
      <c r="M86" s="90">
        <f t="shared" si="43"/>
        <v>38499.300000000003</v>
      </c>
      <c r="N86" s="160">
        <f>+'[1]Cant. Ejec,'!K82</f>
        <v>0</v>
      </c>
      <c r="O86" s="160">
        <f>+'[1]Cant. Ejec,'!L82</f>
        <v>0</v>
      </c>
      <c r="P86" s="103">
        <f>+'[1]Cant. Ejec,'!M82</f>
        <v>0</v>
      </c>
      <c r="Q86" s="161">
        <f t="shared" si="44"/>
        <v>0</v>
      </c>
      <c r="R86" s="87">
        <f t="shared" si="46"/>
        <v>0</v>
      </c>
      <c r="S86" s="105">
        <f t="shared" si="46"/>
        <v>0</v>
      </c>
      <c r="T86" s="87">
        <f t="shared" si="47"/>
        <v>30</v>
      </c>
      <c r="U86" s="105">
        <f t="shared" si="48"/>
        <v>38499.300000000003</v>
      </c>
      <c r="V86" s="106">
        <f t="shared" si="49"/>
        <v>0</v>
      </c>
      <c r="W86" s="106">
        <f t="shared" si="50"/>
        <v>0</v>
      </c>
      <c r="X86" s="107">
        <f t="shared" si="45"/>
        <v>1</v>
      </c>
      <c r="Y86" s="97">
        <f t="shared" si="38"/>
        <v>0</v>
      </c>
      <c r="Z86" s="98" t="str">
        <f t="shared" si="39"/>
        <v>ok</v>
      </c>
      <c r="AB86" s="99"/>
    </row>
    <row r="87" spans="1:28" ht="21.95" customHeight="1">
      <c r="A87" s="80" t="e">
        <f t="shared" si="40"/>
        <v>#REF!</v>
      </c>
      <c r="B87" s="81">
        <f t="shared" si="37"/>
        <v>0</v>
      </c>
      <c r="C87" s="82" t="e">
        <f t="shared" si="41"/>
        <v>#REF!</v>
      </c>
      <c r="D87" s="83" t="str">
        <f t="shared" si="51"/>
        <v>5. SEÑALIZACION Y SEGURIDAD VIAL</v>
      </c>
      <c r="E87" s="84">
        <v>64</v>
      </c>
      <c r="F87" s="158" t="s">
        <v>123</v>
      </c>
      <c r="G87" s="159" t="s">
        <v>121</v>
      </c>
      <c r="H87" s="160">
        <v>1839.02</v>
      </c>
      <c r="I87" s="182">
        <v>30</v>
      </c>
      <c r="J87" s="90">
        <f t="shared" si="28"/>
        <v>55170.6</v>
      </c>
      <c r="K87" s="102">
        <v>30</v>
      </c>
      <c r="L87" s="89" t="str">
        <f t="shared" si="42"/>
        <v>-</v>
      </c>
      <c r="M87" s="90">
        <f t="shared" si="43"/>
        <v>55170.6</v>
      </c>
      <c r="N87" s="160">
        <f>+'[1]Cant. Ejec,'!K83</f>
        <v>0</v>
      </c>
      <c r="O87" s="160">
        <f>+'[1]Cant. Ejec,'!L83</f>
        <v>0</v>
      </c>
      <c r="P87" s="103">
        <f>+'[1]Cant. Ejec,'!M83</f>
        <v>0</v>
      </c>
      <c r="Q87" s="161">
        <f t="shared" si="44"/>
        <v>0</v>
      </c>
      <c r="R87" s="87">
        <f t="shared" si="46"/>
        <v>0</v>
      </c>
      <c r="S87" s="105">
        <f t="shared" si="46"/>
        <v>0</v>
      </c>
      <c r="T87" s="87">
        <f t="shared" si="47"/>
        <v>30</v>
      </c>
      <c r="U87" s="105">
        <f t="shared" si="48"/>
        <v>55170.6</v>
      </c>
      <c r="V87" s="106">
        <f t="shared" si="49"/>
        <v>0</v>
      </c>
      <c r="W87" s="106">
        <f t="shared" si="50"/>
        <v>0</v>
      </c>
      <c r="X87" s="107">
        <f t="shared" si="45"/>
        <v>1</v>
      </c>
      <c r="Y87" s="97">
        <f t="shared" si="38"/>
        <v>0</v>
      </c>
      <c r="Z87" s="98" t="str">
        <f t="shared" si="39"/>
        <v>ok</v>
      </c>
      <c r="AA87" s="1">
        <v>98</v>
      </c>
      <c r="AB87" s="99">
        <f t="shared" si="27"/>
        <v>68</v>
      </c>
    </row>
    <row r="88" spans="1:28" ht="21.95" customHeight="1">
      <c r="A88" s="80" t="e">
        <f t="shared" si="40"/>
        <v>#REF!</v>
      </c>
      <c r="B88" s="81">
        <f t="shared" si="37"/>
        <v>0</v>
      </c>
      <c r="C88" s="82" t="e">
        <f t="shared" si="41"/>
        <v>#REF!</v>
      </c>
      <c r="D88" s="83" t="str">
        <f t="shared" si="51"/>
        <v>5. SEÑALIZACION Y SEGURIDAD VIAL</v>
      </c>
      <c r="E88" s="84">
        <v>65</v>
      </c>
      <c r="F88" s="158" t="s">
        <v>124</v>
      </c>
      <c r="G88" s="159" t="s">
        <v>121</v>
      </c>
      <c r="H88" s="160">
        <v>1542.64</v>
      </c>
      <c r="I88" s="182">
        <v>65</v>
      </c>
      <c r="J88" s="90">
        <f t="shared" si="28"/>
        <v>100271.6</v>
      </c>
      <c r="K88" s="102">
        <v>65</v>
      </c>
      <c r="L88" s="89" t="str">
        <f t="shared" si="42"/>
        <v>-</v>
      </c>
      <c r="M88" s="90">
        <f t="shared" si="43"/>
        <v>100271.6</v>
      </c>
      <c r="N88" s="160">
        <f>+'[1]Cant. Ejec,'!K84</f>
        <v>0</v>
      </c>
      <c r="O88" s="160">
        <f>+'[1]Cant. Ejec,'!L84</f>
        <v>0</v>
      </c>
      <c r="P88" s="103">
        <f>+'[1]Cant. Ejec,'!M84</f>
        <v>0</v>
      </c>
      <c r="Q88" s="161">
        <f t="shared" si="44"/>
        <v>0</v>
      </c>
      <c r="R88" s="87">
        <f t="shared" si="46"/>
        <v>0</v>
      </c>
      <c r="S88" s="105">
        <f t="shared" si="46"/>
        <v>0</v>
      </c>
      <c r="T88" s="87">
        <f t="shared" si="47"/>
        <v>65</v>
      </c>
      <c r="U88" s="105">
        <f t="shared" si="48"/>
        <v>100271.6</v>
      </c>
      <c r="V88" s="106">
        <f t="shared" si="49"/>
        <v>0</v>
      </c>
      <c r="W88" s="106">
        <f t="shared" si="50"/>
        <v>0</v>
      </c>
      <c r="X88" s="107">
        <f t="shared" si="45"/>
        <v>1</v>
      </c>
      <c r="Y88" s="97">
        <f t="shared" si="38"/>
        <v>0</v>
      </c>
      <c r="Z88" s="98" t="str">
        <f t="shared" si="39"/>
        <v>ok</v>
      </c>
      <c r="AA88" s="1">
        <v>30</v>
      </c>
      <c r="AB88" s="99">
        <f t="shared" si="27"/>
        <v>-35</v>
      </c>
    </row>
    <row r="89" spans="1:28" ht="21.95" customHeight="1">
      <c r="A89" s="80" t="e">
        <f t="shared" si="40"/>
        <v>#REF!</v>
      </c>
      <c r="B89" s="81">
        <f t="shared" si="37"/>
        <v>0</v>
      </c>
      <c r="C89" s="82" t="e">
        <f t="shared" si="41"/>
        <v>#REF!</v>
      </c>
      <c r="D89" s="83" t="str">
        <f t="shared" si="51"/>
        <v>5. SEÑALIZACION Y SEGURIDAD VIAL</v>
      </c>
      <c r="E89" s="84">
        <v>66</v>
      </c>
      <c r="F89" s="158" t="s">
        <v>125</v>
      </c>
      <c r="G89" s="159" t="s">
        <v>121</v>
      </c>
      <c r="H89" s="160">
        <v>4225.3900000000003</v>
      </c>
      <c r="I89" s="182">
        <v>2</v>
      </c>
      <c r="J89" s="90">
        <f t="shared" si="28"/>
        <v>8450.7800000000007</v>
      </c>
      <c r="K89" s="102">
        <v>2</v>
      </c>
      <c r="L89" s="89" t="str">
        <f t="shared" si="42"/>
        <v>-</v>
      </c>
      <c r="M89" s="90">
        <f t="shared" si="43"/>
        <v>8450.7800000000007</v>
      </c>
      <c r="N89" s="160">
        <f>+'[1]Cant. Ejec,'!K85</f>
        <v>0</v>
      </c>
      <c r="O89" s="160">
        <f>+'[1]Cant. Ejec,'!L85</f>
        <v>0</v>
      </c>
      <c r="P89" s="103">
        <f>+'[1]Cant. Ejec,'!M85</f>
        <v>0</v>
      </c>
      <c r="Q89" s="161">
        <f t="shared" si="44"/>
        <v>0</v>
      </c>
      <c r="R89" s="87">
        <f t="shared" si="46"/>
        <v>0</v>
      </c>
      <c r="S89" s="105">
        <f t="shared" si="46"/>
        <v>0</v>
      </c>
      <c r="T89" s="87">
        <f t="shared" si="47"/>
        <v>2</v>
      </c>
      <c r="U89" s="105">
        <f t="shared" si="48"/>
        <v>8450.7800000000007</v>
      </c>
      <c r="V89" s="106">
        <f t="shared" si="49"/>
        <v>0</v>
      </c>
      <c r="W89" s="106">
        <f t="shared" si="50"/>
        <v>0</v>
      </c>
      <c r="X89" s="107">
        <f t="shared" si="45"/>
        <v>1</v>
      </c>
      <c r="Y89" s="97">
        <f t="shared" si="38"/>
        <v>0</v>
      </c>
      <c r="Z89" s="98" t="str">
        <f t="shared" si="39"/>
        <v>ok</v>
      </c>
      <c r="AB89" s="99">
        <f t="shared" si="27"/>
        <v>-2</v>
      </c>
    </row>
    <row r="90" spans="1:28" ht="21.95" customHeight="1">
      <c r="A90" s="80" t="e">
        <f t="shared" si="40"/>
        <v>#REF!</v>
      </c>
      <c r="B90" s="81">
        <f t="shared" si="37"/>
        <v>0</v>
      </c>
      <c r="C90" s="82" t="e">
        <f t="shared" si="41"/>
        <v>#REF!</v>
      </c>
      <c r="D90" s="83" t="str">
        <f t="shared" si="51"/>
        <v>5. SEÑALIZACION Y SEGURIDAD VIAL</v>
      </c>
      <c r="E90" s="84">
        <v>67</v>
      </c>
      <c r="F90" s="158" t="s">
        <v>126</v>
      </c>
      <c r="G90" s="159" t="s">
        <v>121</v>
      </c>
      <c r="H90" s="160">
        <v>3521.48</v>
      </c>
      <c r="I90" s="182">
        <v>6</v>
      </c>
      <c r="J90" s="90">
        <f t="shared" si="28"/>
        <v>21128.880000000001</v>
      </c>
      <c r="K90" s="102">
        <v>6</v>
      </c>
      <c r="L90" s="89" t="str">
        <f t="shared" si="42"/>
        <v>-</v>
      </c>
      <c r="M90" s="90">
        <f t="shared" si="43"/>
        <v>21128.880000000001</v>
      </c>
      <c r="N90" s="160">
        <f>+'[1]Cant. Ejec,'!K86</f>
        <v>0</v>
      </c>
      <c r="O90" s="160">
        <f>+'[1]Cant. Ejec,'!L86</f>
        <v>0</v>
      </c>
      <c r="P90" s="103">
        <f>+'[1]Cant. Ejec,'!M86</f>
        <v>0</v>
      </c>
      <c r="Q90" s="161">
        <f t="shared" si="44"/>
        <v>0</v>
      </c>
      <c r="R90" s="87">
        <f t="shared" si="46"/>
        <v>0</v>
      </c>
      <c r="S90" s="105">
        <f t="shared" si="46"/>
        <v>0</v>
      </c>
      <c r="T90" s="87">
        <f t="shared" si="47"/>
        <v>6</v>
      </c>
      <c r="U90" s="105">
        <f t="shared" si="48"/>
        <v>21128.880000000001</v>
      </c>
      <c r="V90" s="106">
        <f t="shared" si="49"/>
        <v>0</v>
      </c>
      <c r="W90" s="106">
        <f t="shared" si="50"/>
        <v>0</v>
      </c>
      <c r="X90" s="107">
        <f t="shared" si="45"/>
        <v>1</v>
      </c>
      <c r="Y90" s="97">
        <f t="shared" si="38"/>
        <v>0</v>
      </c>
      <c r="Z90" s="98" t="str">
        <f t="shared" si="39"/>
        <v>ok</v>
      </c>
      <c r="AB90" s="99">
        <f t="shared" si="27"/>
        <v>-6</v>
      </c>
    </row>
    <row r="91" spans="1:28" ht="21.95" customHeight="1">
      <c r="A91" s="80" t="e">
        <f t="shared" si="40"/>
        <v>#REF!</v>
      </c>
      <c r="B91" s="81">
        <f t="shared" si="37"/>
        <v>0</v>
      </c>
      <c r="C91" s="82" t="e">
        <f t="shared" si="41"/>
        <v>#REF!</v>
      </c>
      <c r="D91" s="83" t="str">
        <f t="shared" si="51"/>
        <v>5. SEÑALIZACION Y SEGURIDAD VIAL</v>
      </c>
      <c r="E91" s="84">
        <v>68</v>
      </c>
      <c r="F91" s="158" t="s">
        <v>127</v>
      </c>
      <c r="G91" s="159" t="s">
        <v>121</v>
      </c>
      <c r="H91" s="160">
        <v>5040.4399999999996</v>
      </c>
      <c r="I91" s="182">
        <v>4</v>
      </c>
      <c r="J91" s="90">
        <f t="shared" si="28"/>
        <v>20161.759999999998</v>
      </c>
      <c r="K91" s="102">
        <v>4</v>
      </c>
      <c r="L91" s="89" t="str">
        <f t="shared" si="42"/>
        <v>-</v>
      </c>
      <c r="M91" s="90">
        <f t="shared" si="43"/>
        <v>20161.759999999998</v>
      </c>
      <c r="N91" s="160">
        <f>+'[1]Cant. Ejec,'!K87</f>
        <v>0</v>
      </c>
      <c r="O91" s="160">
        <f>+'[1]Cant. Ejec,'!L87</f>
        <v>0</v>
      </c>
      <c r="P91" s="103">
        <f>+'[1]Cant. Ejec,'!M87</f>
        <v>0</v>
      </c>
      <c r="Q91" s="161">
        <f>+ROUND(H91*P91,2)</f>
        <v>0</v>
      </c>
      <c r="R91" s="87">
        <f t="shared" si="46"/>
        <v>0</v>
      </c>
      <c r="S91" s="105">
        <f t="shared" si="46"/>
        <v>0</v>
      </c>
      <c r="T91" s="87">
        <f t="shared" si="47"/>
        <v>4</v>
      </c>
      <c r="U91" s="105">
        <f t="shared" si="48"/>
        <v>20161.759999999998</v>
      </c>
      <c r="V91" s="106">
        <f t="shared" si="49"/>
        <v>0</v>
      </c>
      <c r="W91" s="106">
        <f t="shared" si="50"/>
        <v>0</v>
      </c>
      <c r="X91" s="107">
        <f t="shared" si="45"/>
        <v>1</v>
      </c>
      <c r="Y91" s="97">
        <f t="shared" si="38"/>
        <v>0</v>
      </c>
      <c r="Z91" s="98" t="str">
        <f t="shared" si="39"/>
        <v>ok</v>
      </c>
      <c r="AA91" s="1">
        <v>12495</v>
      </c>
      <c r="AB91" s="99">
        <f t="shared" si="27"/>
        <v>12491</v>
      </c>
    </row>
    <row r="92" spans="1:28" ht="21.95" customHeight="1">
      <c r="A92" s="80" t="e">
        <f t="shared" si="40"/>
        <v>#REF!</v>
      </c>
      <c r="B92" s="81">
        <f t="shared" si="37"/>
        <v>0</v>
      </c>
      <c r="C92" s="82" t="e">
        <f t="shared" si="41"/>
        <v>#REF!</v>
      </c>
      <c r="D92" s="83" t="str">
        <f t="shared" si="51"/>
        <v>5. SEÑALIZACION Y SEGURIDAD VIAL</v>
      </c>
      <c r="E92" s="84">
        <v>69</v>
      </c>
      <c r="F92" s="158" t="s">
        <v>128</v>
      </c>
      <c r="G92" s="159" t="s">
        <v>121</v>
      </c>
      <c r="H92" s="160">
        <v>5892.53</v>
      </c>
      <c r="I92" s="182">
        <v>1</v>
      </c>
      <c r="J92" s="90">
        <f t="shared" si="28"/>
        <v>5892.53</v>
      </c>
      <c r="K92" s="102">
        <v>1</v>
      </c>
      <c r="L92" s="89" t="str">
        <f t="shared" si="42"/>
        <v>-</v>
      </c>
      <c r="M92" s="90">
        <f t="shared" si="43"/>
        <v>5892.53</v>
      </c>
      <c r="N92" s="160">
        <f>+'[1]Cant. Ejec,'!K88</f>
        <v>0</v>
      </c>
      <c r="O92" s="160">
        <f>+'[1]Cant. Ejec,'!L88</f>
        <v>0</v>
      </c>
      <c r="P92" s="103">
        <f>+'[1]Cant. Ejec,'!M88</f>
        <v>0</v>
      </c>
      <c r="Q92" s="161">
        <f t="shared" si="44"/>
        <v>0</v>
      </c>
      <c r="R92" s="87">
        <f t="shared" si="46"/>
        <v>0</v>
      </c>
      <c r="S92" s="105">
        <f t="shared" si="46"/>
        <v>0</v>
      </c>
      <c r="T92" s="87">
        <f t="shared" si="47"/>
        <v>1</v>
      </c>
      <c r="U92" s="105">
        <f t="shared" si="48"/>
        <v>5892.53</v>
      </c>
      <c r="V92" s="106">
        <f t="shared" si="49"/>
        <v>0</v>
      </c>
      <c r="W92" s="106">
        <f t="shared" si="50"/>
        <v>0</v>
      </c>
      <c r="X92" s="107">
        <f t="shared" si="45"/>
        <v>1</v>
      </c>
      <c r="Y92" s="97">
        <f t="shared" si="38"/>
        <v>0</v>
      </c>
      <c r="Z92" s="98" t="str">
        <f t="shared" si="39"/>
        <v>ok</v>
      </c>
      <c r="AA92" s="1">
        <v>7064.4</v>
      </c>
      <c r="AB92" s="99">
        <f>+AA92-T92</f>
        <v>7063.4</v>
      </c>
    </row>
    <row r="93" spans="1:28" ht="21.95" customHeight="1">
      <c r="A93" s="80" t="e">
        <f t="shared" si="40"/>
        <v>#REF!</v>
      </c>
      <c r="B93" s="81">
        <f t="shared" si="37"/>
        <v>0</v>
      </c>
      <c r="C93" s="82" t="e">
        <f t="shared" si="41"/>
        <v>#REF!</v>
      </c>
      <c r="D93" s="83" t="str">
        <f t="shared" si="51"/>
        <v>5. SEÑALIZACION Y SEGURIDAD VIAL</v>
      </c>
      <c r="E93" s="84">
        <v>70</v>
      </c>
      <c r="F93" s="158" t="s">
        <v>129</v>
      </c>
      <c r="G93" s="159" t="s">
        <v>121</v>
      </c>
      <c r="H93" s="160">
        <v>5216.41</v>
      </c>
      <c r="I93" s="182">
        <v>8</v>
      </c>
      <c r="J93" s="90">
        <f t="shared" si="28"/>
        <v>41731.279999999999</v>
      </c>
      <c r="K93" s="102">
        <v>8</v>
      </c>
      <c r="L93" s="89" t="str">
        <f t="shared" si="42"/>
        <v>-</v>
      </c>
      <c r="M93" s="90">
        <f t="shared" si="43"/>
        <v>41731.279999999999</v>
      </c>
      <c r="N93" s="160">
        <f>+'[1]Cant. Ejec,'!K89</f>
        <v>0</v>
      </c>
      <c r="O93" s="160">
        <f>+'[1]Cant. Ejec,'!L89</f>
        <v>0</v>
      </c>
      <c r="P93" s="103">
        <f>+'[1]Cant. Ejec,'!M89</f>
        <v>0</v>
      </c>
      <c r="Q93" s="161">
        <f t="shared" si="44"/>
        <v>0</v>
      </c>
      <c r="R93" s="87">
        <f t="shared" si="46"/>
        <v>0</v>
      </c>
      <c r="S93" s="105">
        <f t="shared" si="46"/>
        <v>0</v>
      </c>
      <c r="T93" s="87">
        <f t="shared" si="47"/>
        <v>8</v>
      </c>
      <c r="U93" s="105">
        <f t="shared" si="48"/>
        <v>41731.279999999999</v>
      </c>
      <c r="V93" s="106">
        <f t="shared" si="49"/>
        <v>0</v>
      </c>
      <c r="W93" s="106">
        <f t="shared" si="50"/>
        <v>0</v>
      </c>
      <c r="X93" s="107">
        <f t="shared" si="45"/>
        <v>1</v>
      </c>
      <c r="Y93" s="97">
        <f t="shared" si="38"/>
        <v>0</v>
      </c>
      <c r="Z93" s="98" t="str">
        <f t="shared" si="39"/>
        <v>ok</v>
      </c>
      <c r="AB93" s="99">
        <f>+AA93-T93</f>
        <v>-8</v>
      </c>
    </row>
    <row r="94" spans="1:28" ht="21.95" customHeight="1">
      <c r="A94" s="80" t="e">
        <f t="shared" si="40"/>
        <v>#REF!</v>
      </c>
      <c r="B94" s="81">
        <f t="shared" si="37"/>
        <v>0</v>
      </c>
      <c r="C94" s="82" t="e">
        <f t="shared" si="41"/>
        <v>#REF!</v>
      </c>
      <c r="D94" s="83" t="str">
        <f t="shared" si="51"/>
        <v>5. SEÑALIZACION Y SEGURIDAD VIAL</v>
      </c>
      <c r="E94" s="84">
        <v>71</v>
      </c>
      <c r="F94" s="158" t="s">
        <v>130</v>
      </c>
      <c r="G94" s="159" t="s">
        <v>121</v>
      </c>
      <c r="H94" s="160">
        <v>2141.4499999999998</v>
      </c>
      <c r="I94" s="182">
        <v>22</v>
      </c>
      <c r="J94" s="90">
        <f t="shared" si="28"/>
        <v>47111.9</v>
      </c>
      <c r="K94" s="102">
        <v>22</v>
      </c>
      <c r="L94" s="89" t="str">
        <f t="shared" si="42"/>
        <v>-</v>
      </c>
      <c r="M94" s="90">
        <f t="shared" si="43"/>
        <v>47111.9</v>
      </c>
      <c r="N94" s="160">
        <f>+'[1]Cant. Ejec,'!K90</f>
        <v>0</v>
      </c>
      <c r="O94" s="160">
        <f>+'[1]Cant. Ejec,'!L90</f>
        <v>0</v>
      </c>
      <c r="P94" s="103">
        <f>+'[1]Cant. Ejec,'!M90</f>
        <v>0</v>
      </c>
      <c r="Q94" s="161">
        <f t="shared" si="44"/>
        <v>0</v>
      </c>
      <c r="R94" s="87">
        <f t="shared" si="46"/>
        <v>0</v>
      </c>
      <c r="S94" s="105">
        <f t="shared" si="46"/>
        <v>0</v>
      </c>
      <c r="T94" s="87">
        <f t="shared" si="47"/>
        <v>22</v>
      </c>
      <c r="U94" s="105">
        <f t="shared" si="48"/>
        <v>47111.9</v>
      </c>
      <c r="V94" s="106">
        <f t="shared" si="49"/>
        <v>0</v>
      </c>
      <c r="W94" s="106">
        <f t="shared" si="50"/>
        <v>0</v>
      </c>
      <c r="X94" s="107">
        <f t="shared" si="45"/>
        <v>1</v>
      </c>
      <c r="Y94" s="97">
        <f t="shared" si="38"/>
        <v>0</v>
      </c>
      <c r="Z94" s="98" t="str">
        <f t="shared" si="39"/>
        <v>ok</v>
      </c>
      <c r="AB94" s="99">
        <f>+AA94-T94</f>
        <v>-22</v>
      </c>
    </row>
    <row r="95" spans="1:28" ht="21.95" customHeight="1">
      <c r="A95" s="80" t="e">
        <f t="shared" si="40"/>
        <v>#REF!</v>
      </c>
      <c r="B95" s="81">
        <f t="shared" si="37"/>
        <v>0</v>
      </c>
      <c r="C95" s="82" t="e">
        <f t="shared" si="41"/>
        <v>#REF!</v>
      </c>
      <c r="D95" s="83" t="str">
        <f t="shared" si="51"/>
        <v>5. SEÑALIZACION Y SEGURIDAD VIAL</v>
      </c>
      <c r="E95" s="84">
        <v>72</v>
      </c>
      <c r="F95" s="158" t="s">
        <v>131</v>
      </c>
      <c r="G95" s="159" t="s">
        <v>121</v>
      </c>
      <c r="H95" s="160">
        <v>52.22</v>
      </c>
      <c r="I95" s="182">
        <v>16875</v>
      </c>
      <c r="J95" s="90">
        <f t="shared" si="28"/>
        <v>881212.5</v>
      </c>
      <c r="K95" s="102">
        <v>16875</v>
      </c>
      <c r="L95" s="89" t="str">
        <f t="shared" si="42"/>
        <v>-</v>
      </c>
      <c r="M95" s="90">
        <f t="shared" si="43"/>
        <v>881212.5</v>
      </c>
      <c r="N95" s="160">
        <f>+'[1]Cant. Ejec,'!K91</f>
        <v>0</v>
      </c>
      <c r="O95" s="160">
        <f>+'[1]Cant. Ejec,'!L91</f>
        <v>0</v>
      </c>
      <c r="P95" s="103">
        <f>+'[1]Cant. Ejec,'!M91</f>
        <v>0</v>
      </c>
      <c r="Q95" s="161">
        <f t="shared" si="44"/>
        <v>0</v>
      </c>
      <c r="R95" s="87">
        <f t="shared" si="46"/>
        <v>0</v>
      </c>
      <c r="S95" s="105">
        <f t="shared" si="46"/>
        <v>0</v>
      </c>
      <c r="T95" s="87">
        <f t="shared" si="47"/>
        <v>16875</v>
      </c>
      <c r="U95" s="105">
        <f t="shared" si="48"/>
        <v>881212.5</v>
      </c>
      <c r="V95" s="106">
        <f t="shared" si="49"/>
        <v>0</v>
      </c>
      <c r="W95" s="106">
        <f t="shared" si="50"/>
        <v>0</v>
      </c>
      <c r="X95" s="107">
        <f t="shared" si="45"/>
        <v>1</v>
      </c>
      <c r="Y95" s="97">
        <f t="shared" si="38"/>
        <v>0</v>
      </c>
      <c r="Z95" s="98" t="str">
        <f t="shared" si="39"/>
        <v>ok</v>
      </c>
      <c r="AA95" s="1">
        <v>69.53</v>
      </c>
      <c r="AB95" s="99">
        <f>+AA95-T95</f>
        <v>-16805.47</v>
      </c>
    </row>
    <row r="96" spans="1:28" ht="21.95" customHeight="1">
      <c r="A96" s="80" t="e">
        <f t="shared" si="40"/>
        <v>#REF!</v>
      </c>
      <c r="B96" s="81">
        <f t="shared" si="37"/>
        <v>0</v>
      </c>
      <c r="C96" s="82" t="e">
        <f t="shared" si="41"/>
        <v>#REF!</v>
      </c>
      <c r="D96" s="83" t="str">
        <f t="shared" si="51"/>
        <v>5. SEÑALIZACION Y SEGURIDAD VIAL</v>
      </c>
      <c r="E96" s="84">
        <v>73</v>
      </c>
      <c r="F96" s="158" t="s">
        <v>132</v>
      </c>
      <c r="G96" s="175" t="s">
        <v>133</v>
      </c>
      <c r="H96" s="232">
        <v>56.7</v>
      </c>
      <c r="I96" s="182">
        <v>109</v>
      </c>
      <c r="J96" s="90">
        <f t="shared" si="28"/>
        <v>6180.3</v>
      </c>
      <c r="K96" s="233">
        <v>109</v>
      </c>
      <c r="L96" s="89" t="str">
        <f t="shared" si="42"/>
        <v>-</v>
      </c>
      <c r="M96" s="234">
        <f t="shared" si="43"/>
        <v>6180.3</v>
      </c>
      <c r="N96" s="160">
        <f>+'[1]Cant. Ejec,'!K92</f>
        <v>0</v>
      </c>
      <c r="O96" s="160">
        <f>+'[1]Cant. Ejec,'!L92</f>
        <v>0</v>
      </c>
      <c r="P96" s="103">
        <f>+'[1]Cant. Ejec,'!M92</f>
        <v>0</v>
      </c>
      <c r="Q96" s="176">
        <f t="shared" si="44"/>
        <v>0</v>
      </c>
      <c r="R96" s="87">
        <f t="shared" si="46"/>
        <v>0</v>
      </c>
      <c r="S96" s="105">
        <f t="shared" si="46"/>
        <v>0</v>
      </c>
      <c r="T96" s="87">
        <f t="shared" si="47"/>
        <v>109</v>
      </c>
      <c r="U96" s="105">
        <f t="shared" si="48"/>
        <v>6180.3</v>
      </c>
      <c r="V96" s="120">
        <f t="shared" si="49"/>
        <v>0</v>
      </c>
      <c r="W96" s="120">
        <f t="shared" si="50"/>
        <v>0</v>
      </c>
      <c r="X96" s="121">
        <f t="shared" si="45"/>
        <v>1</v>
      </c>
      <c r="Y96" s="97">
        <f t="shared" si="38"/>
        <v>0</v>
      </c>
      <c r="Z96" s="98" t="str">
        <f t="shared" si="39"/>
        <v>ok</v>
      </c>
      <c r="AA96" s="1">
        <v>296433.56999999995</v>
      </c>
      <c r="AB96" s="99">
        <f>+AA96-T96</f>
        <v>296324.56999999995</v>
      </c>
    </row>
    <row r="97" spans="1:28" s="131" customFormat="1" ht="21.95" customHeight="1">
      <c r="A97" s="66" t="e">
        <f>+IF(B97&gt;0,B97+#REF!,IF(C97&gt;#REF!,C97,0))</f>
        <v>#REF!</v>
      </c>
      <c r="B97" s="66" t="e">
        <f>+IF(#REF!&gt;=0.01,1,0)</f>
        <v>#REF!</v>
      </c>
      <c r="C97" s="66" t="e">
        <f>+B97+#REF!</f>
        <v>#REF!</v>
      </c>
      <c r="D97" s="67"/>
      <c r="E97" s="226">
        <v>6</v>
      </c>
      <c r="F97" s="227" t="s">
        <v>134</v>
      </c>
      <c r="G97" s="228"/>
      <c r="H97" s="228"/>
      <c r="I97" s="229"/>
      <c r="J97" s="72">
        <f>SUM(J98)</f>
        <v>1018905.14</v>
      </c>
      <c r="K97" s="124"/>
      <c r="L97" s="124"/>
      <c r="M97" s="72">
        <f>SUM(M98)</f>
        <v>1018905.14</v>
      </c>
      <c r="N97" s="125"/>
      <c r="O97" s="72">
        <f>SUM(O98)</f>
        <v>101890.51000000001</v>
      </c>
      <c r="P97" s="126"/>
      <c r="Q97" s="72">
        <f>SUM(Q98)</f>
        <v>0</v>
      </c>
      <c r="R97" s="125"/>
      <c r="S97" s="72">
        <f>SUM(S98)</f>
        <v>101890.51000000001</v>
      </c>
      <c r="T97" s="126"/>
      <c r="U97" s="72">
        <f>SUM(U98)</f>
        <v>917014.63</v>
      </c>
      <c r="V97" s="128">
        <f>(Q97/M97)</f>
        <v>0</v>
      </c>
      <c r="W97" s="75">
        <f>(S97/M97)</f>
        <v>9.9999996074217473E-2</v>
      </c>
      <c r="X97" s="76">
        <f>(U97/M97)</f>
        <v>0.9000000039257825</v>
      </c>
      <c r="Y97" s="129"/>
      <c r="Z97" s="130"/>
      <c r="AB97" s="132"/>
    </row>
    <row r="98" spans="1:28" s="167" customFormat="1" ht="21.95" customHeight="1">
      <c r="A98" s="155" t="e">
        <f t="shared" si="40"/>
        <v>#REF!</v>
      </c>
      <c r="B98" s="156">
        <f t="shared" si="37"/>
        <v>0</v>
      </c>
      <c r="C98" s="157" t="e">
        <f t="shared" si="41"/>
        <v>#REF!</v>
      </c>
      <c r="D98" s="235" t="str">
        <f>+E97&amp;". "&amp;F97</f>
        <v>6. MEDIDAS DE MITIGACION AMBIENTAL</v>
      </c>
      <c r="E98" s="84">
        <v>74</v>
      </c>
      <c r="F98" s="158" t="s">
        <v>134</v>
      </c>
      <c r="G98" s="236" t="s">
        <v>135</v>
      </c>
      <c r="H98" s="160">
        <v>1018905.14</v>
      </c>
      <c r="I98" s="182">
        <v>1</v>
      </c>
      <c r="J98" s="90">
        <f>ROUND(I98*H98,2)</f>
        <v>1018905.14</v>
      </c>
      <c r="K98" s="182">
        <v>1</v>
      </c>
      <c r="L98" s="89" t="str">
        <f>IF(I98=K98,"-","CM 4")</f>
        <v>-</v>
      </c>
      <c r="M98" s="90">
        <f>ROUND(K98*H98,2)</f>
        <v>1018905.14</v>
      </c>
      <c r="N98" s="182">
        <f>+'[1]Cant. Ejec,'!K94</f>
        <v>0.1</v>
      </c>
      <c r="O98" s="182">
        <f>+'[1]Cant. Ejec,'!L94</f>
        <v>101890.51000000001</v>
      </c>
      <c r="P98" s="103">
        <f>+'[1]Cant. Ejec,'!M94</f>
        <v>0</v>
      </c>
      <c r="Q98" s="176">
        <f>+ROUND(H98*P98,2)</f>
        <v>0</v>
      </c>
      <c r="R98" s="87">
        <f>N98+P98</f>
        <v>0.1</v>
      </c>
      <c r="S98" s="105">
        <f>O98+Q98</f>
        <v>101890.51000000001</v>
      </c>
      <c r="T98" s="87">
        <f>K98-R98</f>
        <v>0.9</v>
      </c>
      <c r="U98" s="105">
        <f>+M98-S98</f>
        <v>917014.63</v>
      </c>
      <c r="V98" s="120">
        <f>(Q98/M98)</f>
        <v>0</v>
      </c>
      <c r="W98" s="120">
        <f>(S98/M98)</f>
        <v>9.9999996074217473E-2</v>
      </c>
      <c r="X98" s="121">
        <f>(100%-W98)</f>
        <v>0.9000000039257825</v>
      </c>
      <c r="Y98" s="165">
        <f t="shared" si="38"/>
        <v>0.1</v>
      </c>
      <c r="Z98" s="166" t="str">
        <f t="shared" si="39"/>
        <v>ok</v>
      </c>
      <c r="AB98" s="168"/>
    </row>
    <row r="99" spans="1:28" s="131" customFormat="1" ht="21.95" customHeight="1">
      <c r="A99" s="66" t="e">
        <f>+IF(B99&gt;0,B99+#REF!,IF(C99&gt;#REF!,C99,0))</f>
        <v>#REF!</v>
      </c>
      <c r="B99" s="66" t="e">
        <f>+IF(#REF!&gt;=0.01,1,0)</f>
        <v>#REF!</v>
      </c>
      <c r="C99" s="66" t="e">
        <f>+B99+#REF!</f>
        <v>#REF!</v>
      </c>
      <c r="D99" s="67"/>
      <c r="E99" s="226">
        <v>7</v>
      </c>
      <c r="F99" s="227" t="s">
        <v>136</v>
      </c>
      <c r="G99" s="228"/>
      <c r="H99" s="228"/>
      <c r="I99" s="229"/>
      <c r="J99" s="72">
        <f>SUM(J100:J105)</f>
        <v>2248712.06</v>
      </c>
      <c r="K99" s="124"/>
      <c r="L99" s="124"/>
      <c r="M99" s="72">
        <f>SUM(M100:M105)</f>
        <v>1740586.4500000002</v>
      </c>
      <c r="N99" s="125"/>
      <c r="O99" s="72">
        <f>SUM(O100:O105)</f>
        <v>229711.67999999996</v>
      </c>
      <c r="P99" s="126"/>
      <c r="Q99" s="72">
        <f>SUM(Q100:Q105)</f>
        <v>19020.04</v>
      </c>
      <c r="R99" s="125"/>
      <c r="S99" s="72">
        <f>SUM(S100:S105)</f>
        <v>248731.71999999997</v>
      </c>
      <c r="T99" s="126"/>
      <c r="U99" s="72">
        <f>SUM(U100:U105)</f>
        <v>1491854.73</v>
      </c>
      <c r="V99" s="128">
        <f>(Q99/M99)</f>
        <v>1.0927374506448673E-2</v>
      </c>
      <c r="W99" s="75">
        <f>(S99/M99)</f>
        <v>0.14290110094790176</v>
      </c>
      <c r="X99" s="76">
        <f>(U99/M99)</f>
        <v>0.85709889905209813</v>
      </c>
      <c r="Y99" s="129"/>
      <c r="Z99" s="130"/>
      <c r="AB99" s="132"/>
    </row>
    <row r="100" spans="1:28" s="247" customFormat="1" ht="21.95" customHeight="1">
      <c r="A100" s="237" t="e">
        <f t="shared" si="40"/>
        <v>#REF!</v>
      </c>
      <c r="B100" s="237">
        <f t="shared" si="37"/>
        <v>1</v>
      </c>
      <c r="C100" s="237" t="e">
        <f t="shared" si="41"/>
        <v>#REF!</v>
      </c>
      <c r="D100" s="238" t="str">
        <f>+E99&amp;". "&amp;F99</f>
        <v>7. SERVICIOS PARA EL INGENIERO</v>
      </c>
      <c r="E100" s="136">
        <v>75</v>
      </c>
      <c r="F100" s="195" t="s">
        <v>137</v>
      </c>
      <c r="G100" s="239" t="s">
        <v>138</v>
      </c>
      <c r="H100" s="240">
        <v>49.55</v>
      </c>
      <c r="I100" s="241">
        <v>11316.9</v>
      </c>
      <c r="J100" s="242">
        <f t="shared" ref="J100:J105" si="52">ROUND(I100*H100,2)</f>
        <v>560752.4</v>
      </c>
      <c r="K100" s="243">
        <v>11316.9</v>
      </c>
      <c r="L100" s="141" t="str">
        <f t="shared" ref="L100:L105" si="53">IF(I100=K100,"-","CM 4")</f>
        <v>-</v>
      </c>
      <c r="M100" s="142">
        <f t="shared" ref="M100:M105" si="54">ROUND(K100*H100,2)</f>
        <v>560752.4</v>
      </c>
      <c r="N100" s="193">
        <f>+'[1]Cant. Ejec,'!K96</f>
        <v>1526.7999999999997</v>
      </c>
      <c r="O100" s="193">
        <f>+'[1]Cant. Ejec,'!L96</f>
        <v>75652.939999999988</v>
      </c>
      <c r="P100" s="143">
        <f>+'[1]Cant. Ejec,'!M96</f>
        <v>120</v>
      </c>
      <c r="Q100" s="244">
        <f t="shared" ref="Q100:Q105" si="55">+ROUND(H100*P100,2)</f>
        <v>5946</v>
      </c>
      <c r="R100" s="139">
        <f>N100+P100</f>
        <v>1646.7999999999997</v>
      </c>
      <c r="S100" s="144">
        <f>O100+Q100</f>
        <v>81598.939999999988</v>
      </c>
      <c r="T100" s="139">
        <f t="shared" ref="T100:T105" si="56">K100-R100</f>
        <v>9670.1</v>
      </c>
      <c r="U100" s="144">
        <f t="shared" ref="U100:U105" si="57">+M100-S100</f>
        <v>479153.46</v>
      </c>
      <c r="V100" s="145">
        <f>(Q100/M100)</f>
        <v>1.0603610434837193E-2</v>
      </c>
      <c r="W100" s="145">
        <f>(S100/M100)</f>
        <v>0.1455168805340824</v>
      </c>
      <c r="X100" s="146">
        <f t="shared" ref="X100:X105" si="58">(100%-W100)</f>
        <v>0.8544831194659176</v>
      </c>
      <c r="Y100" s="245">
        <f t="shared" si="38"/>
        <v>0.14551688183159697</v>
      </c>
      <c r="Z100" s="246" t="str">
        <f t="shared" si="39"/>
        <v>ok</v>
      </c>
      <c r="AB100" s="248"/>
    </row>
    <row r="101" spans="1:28" s="167" customFormat="1" ht="21.95" customHeight="1">
      <c r="A101" s="155" t="e">
        <f t="shared" si="40"/>
        <v>#REF!</v>
      </c>
      <c r="B101" s="156">
        <f t="shared" si="37"/>
        <v>0</v>
      </c>
      <c r="C101" s="157" t="e">
        <f t="shared" si="41"/>
        <v>#REF!</v>
      </c>
      <c r="D101" s="235" t="str">
        <f>+D100</f>
        <v>7. SERVICIOS PARA EL INGENIERO</v>
      </c>
      <c r="E101" s="84">
        <v>76</v>
      </c>
      <c r="F101" s="158" t="s">
        <v>139</v>
      </c>
      <c r="G101" s="159" t="s">
        <v>121</v>
      </c>
      <c r="H101" s="160">
        <v>527727.62</v>
      </c>
      <c r="I101" s="182">
        <v>1</v>
      </c>
      <c r="J101" s="90">
        <f t="shared" si="52"/>
        <v>527727.62</v>
      </c>
      <c r="K101" s="102">
        <v>1</v>
      </c>
      <c r="L101" s="89" t="str">
        <f t="shared" si="53"/>
        <v>-</v>
      </c>
      <c r="M101" s="90">
        <f t="shared" si="54"/>
        <v>527727.62</v>
      </c>
      <c r="N101" s="160">
        <f>+'[1]Cant. Ejec,'!K97</f>
        <v>0</v>
      </c>
      <c r="O101" s="160">
        <f>+'[1]Cant. Ejec,'!L97</f>
        <v>0</v>
      </c>
      <c r="P101" s="103">
        <f>+'[1]Cant. Ejec,'!M97</f>
        <v>0</v>
      </c>
      <c r="Q101" s="161">
        <f t="shared" si="55"/>
        <v>0</v>
      </c>
      <c r="R101" s="87">
        <f t="shared" ref="R101:S105" si="59">N101+P101</f>
        <v>0</v>
      </c>
      <c r="S101" s="105">
        <f t="shared" si="59"/>
        <v>0</v>
      </c>
      <c r="T101" s="87">
        <f t="shared" si="56"/>
        <v>1</v>
      </c>
      <c r="U101" s="105">
        <f t="shared" si="57"/>
        <v>527727.62</v>
      </c>
      <c r="V101" s="106">
        <f>(Q101/M101)</f>
        <v>0</v>
      </c>
      <c r="W101" s="106">
        <f>(S101/M101)</f>
        <v>0</v>
      </c>
      <c r="X101" s="107">
        <f t="shared" si="58"/>
        <v>1</v>
      </c>
      <c r="Y101" s="165">
        <f t="shared" si="38"/>
        <v>0</v>
      </c>
      <c r="Z101" s="166" t="str">
        <f t="shared" si="39"/>
        <v>ok</v>
      </c>
      <c r="AB101" s="168"/>
    </row>
    <row r="102" spans="1:28" s="167" customFormat="1" ht="21.95" customHeight="1">
      <c r="A102" s="155" t="e">
        <f t="shared" si="40"/>
        <v>#REF!</v>
      </c>
      <c r="B102" s="156">
        <f t="shared" si="37"/>
        <v>0</v>
      </c>
      <c r="C102" s="157" t="e">
        <f t="shared" si="41"/>
        <v>#REF!</v>
      </c>
      <c r="D102" s="235" t="str">
        <f>+D101</f>
        <v>7. SERVICIOS PARA EL INGENIERO</v>
      </c>
      <c r="E102" s="84">
        <v>77</v>
      </c>
      <c r="F102" s="158" t="s">
        <v>140</v>
      </c>
      <c r="G102" s="159" t="s">
        <v>121</v>
      </c>
      <c r="H102" s="160">
        <v>277857.94</v>
      </c>
      <c r="I102" s="182">
        <v>2</v>
      </c>
      <c r="J102" s="90">
        <f t="shared" si="52"/>
        <v>555715.88</v>
      </c>
      <c r="K102" s="102">
        <v>0</v>
      </c>
      <c r="L102" s="89" t="s">
        <v>31</v>
      </c>
      <c r="M102" s="90">
        <f t="shared" si="54"/>
        <v>0</v>
      </c>
      <c r="N102" s="160">
        <f>+'[1]Cant. Ejec,'!K98</f>
        <v>0</v>
      </c>
      <c r="O102" s="160">
        <f>+'[1]Cant. Ejec,'!L98</f>
        <v>0</v>
      </c>
      <c r="P102" s="103">
        <f>+'[1]Cant. Ejec,'!M98</f>
        <v>0</v>
      </c>
      <c r="Q102" s="161">
        <f t="shared" si="55"/>
        <v>0</v>
      </c>
      <c r="R102" s="87">
        <f t="shared" si="59"/>
        <v>0</v>
      </c>
      <c r="S102" s="105">
        <f t="shared" si="59"/>
        <v>0</v>
      </c>
      <c r="T102" s="87">
        <f t="shared" si="56"/>
        <v>0</v>
      </c>
      <c r="U102" s="105">
        <f t="shared" si="57"/>
        <v>0</v>
      </c>
      <c r="V102" s="106">
        <v>0</v>
      </c>
      <c r="W102" s="106">
        <v>0</v>
      </c>
      <c r="X102" s="107">
        <v>0</v>
      </c>
      <c r="Y102" s="165" t="e">
        <f t="shared" si="38"/>
        <v>#DIV/0!</v>
      </c>
      <c r="Z102" s="166" t="str">
        <f t="shared" si="39"/>
        <v>ok</v>
      </c>
      <c r="AB102" s="168"/>
    </row>
    <row r="103" spans="1:28" s="247" customFormat="1" ht="21.95" customHeight="1">
      <c r="A103" s="237" t="e">
        <f t="shared" si="40"/>
        <v>#REF!</v>
      </c>
      <c r="B103" s="237">
        <f t="shared" si="37"/>
        <v>1</v>
      </c>
      <c r="C103" s="237" t="e">
        <f t="shared" si="41"/>
        <v>#REF!</v>
      </c>
      <c r="D103" s="238" t="str">
        <f>+D102</f>
        <v>7. SERVICIOS PARA EL INGENIERO</v>
      </c>
      <c r="E103" s="136">
        <v>78</v>
      </c>
      <c r="F103" s="195" t="s">
        <v>141</v>
      </c>
      <c r="G103" s="192" t="s">
        <v>142</v>
      </c>
      <c r="H103" s="193">
        <v>1535.17</v>
      </c>
      <c r="I103" s="194">
        <v>18</v>
      </c>
      <c r="J103" s="142">
        <f t="shared" si="52"/>
        <v>27633.06</v>
      </c>
      <c r="K103" s="140">
        <v>49</v>
      </c>
      <c r="L103" s="141" t="s">
        <v>31</v>
      </c>
      <c r="M103" s="142">
        <f t="shared" si="54"/>
        <v>75223.33</v>
      </c>
      <c r="N103" s="193">
        <f>+'[1]Cant. Ejec,'!K99</f>
        <v>29</v>
      </c>
      <c r="O103" s="193">
        <f>+'[1]Cant. Ejec,'!L99</f>
        <v>44519.930000000008</v>
      </c>
      <c r="P103" s="143">
        <f>+'[1]Cant. Ejec,'!M99</f>
        <v>3</v>
      </c>
      <c r="Q103" s="199">
        <f t="shared" si="55"/>
        <v>4605.51</v>
      </c>
      <c r="R103" s="139">
        <f t="shared" si="59"/>
        <v>32</v>
      </c>
      <c r="S103" s="144">
        <f t="shared" si="59"/>
        <v>49125.44000000001</v>
      </c>
      <c r="T103" s="139">
        <f t="shared" si="56"/>
        <v>17</v>
      </c>
      <c r="U103" s="144">
        <f t="shared" si="57"/>
        <v>26097.889999999992</v>
      </c>
      <c r="V103" s="145">
        <f>(Q103/M103)</f>
        <v>6.1224489795918366E-2</v>
      </c>
      <c r="W103" s="145">
        <f>(S103/M103)</f>
        <v>0.65306122448979598</v>
      </c>
      <c r="X103" s="146">
        <f t="shared" si="58"/>
        <v>0.34693877551020402</v>
      </c>
      <c r="Y103" s="245">
        <f t="shared" si="38"/>
        <v>0.65306122448979587</v>
      </c>
      <c r="Z103" s="246" t="str">
        <f t="shared" si="39"/>
        <v>ok</v>
      </c>
      <c r="AB103" s="248"/>
    </row>
    <row r="104" spans="1:28" s="247" customFormat="1" ht="21.95" customHeight="1">
      <c r="A104" s="237" t="e">
        <f t="shared" si="40"/>
        <v>#REF!</v>
      </c>
      <c r="B104" s="237">
        <f t="shared" si="37"/>
        <v>1</v>
      </c>
      <c r="C104" s="237" t="e">
        <f t="shared" si="41"/>
        <v>#REF!</v>
      </c>
      <c r="D104" s="238" t="str">
        <f>+D103</f>
        <v>7. SERVICIOS PARA EL INGENIERO</v>
      </c>
      <c r="E104" s="136">
        <v>79</v>
      </c>
      <c r="F104" s="195" t="s">
        <v>143</v>
      </c>
      <c r="G104" s="192" t="s">
        <v>144</v>
      </c>
      <c r="H104" s="193">
        <v>15.2</v>
      </c>
      <c r="I104" s="194">
        <v>33004.019999999997</v>
      </c>
      <c r="J104" s="142">
        <f t="shared" si="52"/>
        <v>501661.1</v>
      </c>
      <c r="K104" s="140">
        <v>33004.019999999997</v>
      </c>
      <c r="L104" s="141" t="str">
        <f t="shared" si="53"/>
        <v>-</v>
      </c>
      <c r="M104" s="142">
        <f t="shared" si="54"/>
        <v>501661.1</v>
      </c>
      <c r="N104" s="193">
        <f>+'[1]Cant. Ejec,'!K100</f>
        <v>7206.4999999999991</v>
      </c>
      <c r="O104" s="193">
        <f>+'[1]Cant. Ejec,'!L100</f>
        <v>109538.80999999997</v>
      </c>
      <c r="P104" s="143">
        <f>+'[1]Cant. Ejec,'!M100</f>
        <v>557.14</v>
      </c>
      <c r="Q104" s="199">
        <f t="shared" si="55"/>
        <v>8468.5300000000007</v>
      </c>
      <c r="R104" s="139">
        <f t="shared" si="59"/>
        <v>7763.6399999999994</v>
      </c>
      <c r="S104" s="144">
        <f t="shared" si="59"/>
        <v>118007.33999999997</v>
      </c>
      <c r="T104" s="139">
        <f t="shared" si="56"/>
        <v>25240.379999999997</v>
      </c>
      <c r="U104" s="144">
        <f t="shared" si="57"/>
        <v>383653.76</v>
      </c>
      <c r="V104" s="145">
        <f>(Q104/M104)</f>
        <v>1.6880978014839104E-2</v>
      </c>
      <c r="W104" s="145">
        <f>(S104/M104)</f>
        <v>0.23523318830182363</v>
      </c>
      <c r="X104" s="146">
        <f t="shared" si="58"/>
        <v>0.7647668116981764</v>
      </c>
      <c r="Y104" s="245">
        <f t="shared" si="38"/>
        <v>0.2352331625056584</v>
      </c>
      <c r="Z104" s="246" t="str">
        <f t="shared" si="39"/>
        <v>ok</v>
      </c>
      <c r="AB104" s="248"/>
    </row>
    <row r="105" spans="1:28" s="167" customFormat="1" ht="21.95" customHeight="1">
      <c r="A105" s="155" t="e">
        <f t="shared" si="40"/>
        <v>#REF!</v>
      </c>
      <c r="B105" s="156">
        <f t="shared" si="37"/>
        <v>0</v>
      </c>
      <c r="C105" s="157" t="e">
        <f t="shared" si="41"/>
        <v>#REF!</v>
      </c>
      <c r="D105" s="235" t="str">
        <f>+D104</f>
        <v>7. SERVICIOS PARA EL INGENIERO</v>
      </c>
      <c r="E105" s="183">
        <v>80</v>
      </c>
      <c r="F105" s="184" t="s">
        <v>145</v>
      </c>
      <c r="G105" s="185" t="s">
        <v>146</v>
      </c>
      <c r="H105" s="186">
        <v>139.30000000000001</v>
      </c>
      <c r="I105" s="210">
        <v>540</v>
      </c>
      <c r="J105" s="188">
        <f t="shared" si="52"/>
        <v>75222</v>
      </c>
      <c r="K105" s="187">
        <v>540</v>
      </c>
      <c r="L105" s="89" t="str">
        <f t="shared" si="53"/>
        <v>-</v>
      </c>
      <c r="M105" s="188">
        <f t="shared" si="54"/>
        <v>75222</v>
      </c>
      <c r="N105" s="186">
        <f>+'[1]Cant. Ejec,'!K101</f>
        <v>0</v>
      </c>
      <c r="O105" s="186">
        <f>+'[1]Cant. Ejec,'!L101</f>
        <v>0</v>
      </c>
      <c r="P105" s="103">
        <f>+'[1]Cant. Ejec,'!M101</f>
        <v>0</v>
      </c>
      <c r="Q105" s="213">
        <f t="shared" si="55"/>
        <v>0</v>
      </c>
      <c r="R105" s="87">
        <f t="shared" si="59"/>
        <v>0</v>
      </c>
      <c r="S105" s="105">
        <f t="shared" si="59"/>
        <v>0</v>
      </c>
      <c r="T105" s="87">
        <f t="shared" si="56"/>
        <v>540</v>
      </c>
      <c r="U105" s="105">
        <f t="shared" si="57"/>
        <v>75222</v>
      </c>
      <c r="V105" s="120">
        <f>(Q105/M105)</f>
        <v>0</v>
      </c>
      <c r="W105" s="120">
        <f>(S105/M105)</f>
        <v>0</v>
      </c>
      <c r="X105" s="121">
        <f t="shared" si="58"/>
        <v>1</v>
      </c>
      <c r="Y105" s="165">
        <f t="shared" si="38"/>
        <v>0</v>
      </c>
      <c r="Z105" s="166" t="str">
        <f t="shared" si="39"/>
        <v>ok</v>
      </c>
      <c r="AB105" s="168"/>
    </row>
    <row r="106" spans="1:28" ht="21.95" customHeight="1">
      <c r="A106" s="80"/>
      <c r="B106" s="81"/>
      <c r="C106" s="82"/>
      <c r="D106" s="83"/>
      <c r="E106" s="249"/>
      <c r="F106" s="250"/>
      <c r="G106" s="251"/>
      <c r="H106" s="252"/>
      <c r="I106" s="253"/>
      <c r="J106" s="254"/>
      <c r="K106" s="255"/>
      <c r="L106" s="255"/>
      <c r="M106" s="256"/>
      <c r="N106" s="257"/>
      <c r="O106" s="257"/>
      <c r="P106" s="258"/>
      <c r="Q106" s="257"/>
      <c r="R106" s="258"/>
      <c r="S106" s="259"/>
      <c r="T106" s="260"/>
      <c r="U106" s="257"/>
      <c r="V106" s="261"/>
      <c r="W106" s="262"/>
      <c r="X106" s="263"/>
      <c r="Y106" s="97"/>
      <c r="Z106" s="98"/>
    </row>
    <row r="107" spans="1:28" s="264" customFormat="1" ht="26.45" customHeight="1">
      <c r="D107" s="265"/>
      <c r="E107" s="266"/>
      <c r="F107" s="267" t="s">
        <v>147</v>
      </c>
      <c r="G107" s="268"/>
      <c r="H107" s="268"/>
      <c r="I107" s="269">
        <f>+J9+J14+J31+J38+J80+J97+J99</f>
        <v>108397839.64</v>
      </c>
      <c r="J107" s="270"/>
      <c r="K107" s="271"/>
      <c r="L107" s="269">
        <f>+M9+M14+M31+M38+M80+M97+M99</f>
        <v>106631000.67</v>
      </c>
      <c r="M107" s="270"/>
      <c r="N107" s="272">
        <f>+O9+O14+O31+O38+O80+O97+O99</f>
        <v>12982123.020000001</v>
      </c>
      <c r="O107" s="270"/>
      <c r="P107" s="272">
        <f>+Q9+Q14+Q31+Q38+Q80+Q97+Q99</f>
        <v>1645554.9100000001</v>
      </c>
      <c r="Q107" s="270"/>
      <c r="R107" s="272">
        <f>+S9+S14+S31+S38+S80+S97+S99</f>
        <v>14627677.930000002</v>
      </c>
      <c r="S107" s="270"/>
      <c r="T107" s="272">
        <f>+U9+U14+U31+U38+U80+U97+U99</f>
        <v>92003322.739999995</v>
      </c>
      <c r="U107" s="270"/>
      <c r="V107" s="273">
        <f>(P107/L107)</f>
        <v>1.543223733867638E-2</v>
      </c>
      <c r="W107" s="274">
        <f>(R107/L107)</f>
        <v>0.13718034941142038</v>
      </c>
      <c r="X107" s="275">
        <f>(T107/L107)</f>
        <v>0.86281965058857957</v>
      </c>
      <c r="Y107" s="276">
        <f>+R107/L107</f>
        <v>0.13718034941142038</v>
      </c>
      <c r="Z107" s="277" t="str">
        <f>IF((R107+T107)=L107,"ok","MAL")</f>
        <v>ok</v>
      </c>
    </row>
    <row r="108" spans="1:28" ht="12.75" customHeight="1">
      <c r="D108" s="83"/>
      <c r="E108" s="278"/>
      <c r="F108" s="279"/>
      <c r="G108" s="280"/>
      <c r="H108" s="280"/>
      <c r="I108" s="280"/>
      <c r="J108" s="281"/>
      <c r="K108" s="282"/>
      <c r="L108" s="282"/>
      <c r="M108" s="282"/>
      <c r="N108" s="283"/>
      <c r="O108" s="284"/>
      <c r="P108" s="284"/>
      <c r="Q108" s="284"/>
      <c r="R108" s="284"/>
      <c r="S108" s="284"/>
      <c r="T108" s="285"/>
      <c r="U108" s="285"/>
      <c r="V108" s="283"/>
      <c r="W108" s="283"/>
      <c r="X108" s="286"/>
      <c r="Y108" s="287"/>
      <c r="AA108" s="31">
        <v>230575.22</v>
      </c>
    </row>
    <row r="109" spans="1:28" ht="12.75" customHeight="1">
      <c r="D109" s="83"/>
      <c r="E109" s="278"/>
      <c r="F109" s="279"/>
      <c r="G109" s="280"/>
      <c r="H109" s="280"/>
      <c r="I109" s="280"/>
      <c r="J109" s="281"/>
      <c r="K109" s="282"/>
      <c r="L109" s="282"/>
      <c r="M109" s="282"/>
      <c r="N109" s="283"/>
      <c r="O109" s="284"/>
      <c r="P109" s="284"/>
      <c r="Q109" s="284"/>
      <c r="R109" s="284"/>
      <c r="S109" s="284"/>
      <c r="T109" s="288"/>
      <c r="U109" s="288"/>
      <c r="V109" s="283"/>
      <c r="W109" s="283"/>
      <c r="X109" s="286"/>
      <c r="Y109" s="287"/>
      <c r="AA109" s="31"/>
    </row>
    <row r="110" spans="1:28" ht="12.75" customHeight="1">
      <c r="D110" s="83"/>
      <c r="E110" s="278"/>
      <c r="F110" s="279"/>
      <c r="G110" s="280"/>
      <c r="H110" s="280"/>
      <c r="I110" s="280"/>
      <c r="J110" s="281"/>
      <c r="K110" s="282"/>
      <c r="L110" s="282"/>
      <c r="M110" s="282"/>
      <c r="N110" s="283"/>
      <c r="O110" s="284"/>
      <c r="P110" s="284"/>
      <c r="Q110" s="284"/>
      <c r="R110" s="284"/>
      <c r="S110" s="284"/>
      <c r="T110" s="288"/>
      <c r="U110" s="288"/>
      <c r="V110" s="283"/>
      <c r="W110" s="283"/>
      <c r="X110" s="286"/>
      <c r="Y110" s="287"/>
      <c r="AA110" s="31"/>
    </row>
    <row r="111" spans="1:28" ht="12.75" customHeight="1">
      <c r="D111" s="83"/>
      <c r="E111" s="278"/>
      <c r="F111" s="279"/>
      <c r="G111" s="280"/>
      <c r="H111" s="280"/>
      <c r="I111" s="280"/>
      <c r="J111" s="281"/>
      <c r="K111" s="282"/>
      <c r="L111" s="282"/>
      <c r="M111" s="282"/>
      <c r="N111" s="283"/>
      <c r="O111" s="284"/>
      <c r="P111" s="284"/>
      <c r="Q111" s="284"/>
      <c r="R111" s="284"/>
      <c r="S111" s="284"/>
      <c r="T111" s="288"/>
      <c r="U111" s="288"/>
      <c r="V111" s="283"/>
      <c r="W111" s="283"/>
      <c r="X111" s="286"/>
      <c r="Y111" s="287"/>
      <c r="AA111" s="31"/>
    </row>
    <row r="112" spans="1:28" ht="12.75" customHeight="1">
      <c r="D112" s="83"/>
      <c r="E112" s="278"/>
      <c r="F112" s="279"/>
      <c r="G112" s="280"/>
      <c r="H112" s="280"/>
      <c r="I112" s="280"/>
      <c r="J112" s="281"/>
      <c r="K112" s="282"/>
      <c r="L112" s="282"/>
      <c r="M112" s="282"/>
      <c r="N112" s="283"/>
      <c r="O112" s="284"/>
      <c r="P112" s="284"/>
      <c r="Q112" s="284"/>
      <c r="R112" s="284"/>
      <c r="S112" s="284"/>
      <c r="T112" s="288"/>
      <c r="U112" s="288"/>
      <c r="V112" s="283"/>
      <c r="W112" s="283"/>
      <c r="X112" s="286"/>
      <c r="Y112" s="287"/>
      <c r="AA112" s="31"/>
    </row>
    <row r="113" spans="1:36" ht="12.75" customHeight="1">
      <c r="D113" s="83"/>
      <c r="E113" s="278"/>
      <c r="F113" s="279"/>
      <c r="G113" s="280"/>
      <c r="H113" s="280"/>
      <c r="I113" s="280"/>
      <c r="J113" s="281"/>
      <c r="K113" s="282"/>
      <c r="L113" s="282"/>
      <c r="M113" s="282"/>
      <c r="N113" s="283"/>
      <c r="O113" s="284"/>
      <c r="P113" s="284"/>
      <c r="Q113" s="284"/>
      <c r="R113" s="284"/>
      <c r="S113" s="284"/>
      <c r="T113" s="288"/>
      <c r="U113" s="288"/>
      <c r="V113" s="283"/>
      <c r="W113" s="283"/>
      <c r="X113" s="286"/>
      <c r="Y113" s="287"/>
      <c r="AA113" s="31"/>
    </row>
    <row r="114" spans="1:36" ht="12.75" customHeight="1">
      <c r="D114" s="83"/>
      <c r="E114" s="278"/>
      <c r="F114" s="279"/>
      <c r="G114" s="280"/>
      <c r="H114" s="280"/>
      <c r="I114" s="280"/>
      <c r="J114" s="281"/>
      <c r="K114" s="282"/>
      <c r="L114" s="282"/>
      <c r="M114" s="282"/>
      <c r="N114" s="283"/>
      <c r="O114" s="284"/>
      <c r="P114" s="284"/>
      <c r="Q114" s="284"/>
      <c r="R114" s="284"/>
      <c r="S114" s="284"/>
      <c r="T114" s="288"/>
      <c r="U114" s="288"/>
      <c r="V114" s="283"/>
      <c r="W114" s="283"/>
      <c r="X114" s="286"/>
      <c r="Y114" s="287"/>
      <c r="AA114" s="31"/>
    </row>
    <row r="115" spans="1:36" ht="12.75" customHeight="1">
      <c r="D115" s="83"/>
      <c r="E115" s="278"/>
      <c r="F115" s="279"/>
      <c r="G115" s="280"/>
      <c r="H115" s="280"/>
      <c r="I115" s="280"/>
      <c r="J115" s="281"/>
      <c r="K115" s="282"/>
      <c r="L115" s="282"/>
      <c r="M115" s="282"/>
      <c r="N115" s="283"/>
      <c r="O115" s="284"/>
      <c r="P115" s="284"/>
      <c r="Q115" s="284"/>
      <c r="R115" s="284"/>
      <c r="S115" s="284"/>
      <c r="T115" s="288"/>
      <c r="U115" s="288"/>
      <c r="V115" s="283"/>
      <c r="W115" s="283"/>
      <c r="X115" s="286"/>
      <c r="Y115" s="287"/>
      <c r="AA115" s="31"/>
    </row>
    <row r="116" spans="1:36" ht="12.75" customHeight="1">
      <c r="D116" s="83"/>
      <c r="E116" s="278"/>
      <c r="F116" s="279"/>
      <c r="G116" s="280"/>
      <c r="H116" s="280"/>
      <c r="I116" s="280"/>
      <c r="J116" s="281"/>
      <c r="K116" s="282"/>
      <c r="L116" s="282"/>
      <c r="M116" s="282"/>
      <c r="N116" s="283"/>
      <c r="O116" s="284"/>
      <c r="P116" s="284"/>
      <c r="Q116" s="284"/>
      <c r="R116" s="284"/>
      <c r="S116" s="284"/>
      <c r="T116" s="288"/>
      <c r="U116" s="288"/>
      <c r="V116" s="283"/>
      <c r="W116" s="283"/>
      <c r="X116" s="286"/>
      <c r="Y116" s="287"/>
      <c r="AA116" s="31"/>
    </row>
    <row r="117" spans="1:36" ht="12.75" customHeight="1">
      <c r="D117" s="83"/>
      <c r="E117" s="278"/>
      <c r="F117" s="279"/>
      <c r="G117" s="280"/>
      <c r="H117" s="280"/>
      <c r="I117" s="280"/>
      <c r="J117" s="281"/>
      <c r="K117" s="282"/>
      <c r="L117" s="282"/>
      <c r="M117" s="282"/>
      <c r="N117" s="283"/>
      <c r="O117" s="284"/>
      <c r="P117" s="284"/>
      <c r="Q117" s="284"/>
      <c r="R117" s="284"/>
      <c r="S117" s="284"/>
      <c r="T117" s="288"/>
      <c r="U117" s="288"/>
      <c r="V117" s="283"/>
      <c r="W117" s="283"/>
      <c r="X117" s="286"/>
      <c r="Y117" s="287"/>
      <c r="AA117" s="31"/>
    </row>
    <row r="118" spans="1:36" ht="12.75" customHeight="1">
      <c r="D118" s="83"/>
      <c r="E118" s="278"/>
      <c r="F118" s="279"/>
      <c r="G118" s="280"/>
      <c r="H118" s="280"/>
      <c r="I118" s="280"/>
      <c r="J118" s="281"/>
      <c r="K118" s="282"/>
      <c r="L118" s="282"/>
      <c r="M118" s="282"/>
      <c r="N118" s="283"/>
      <c r="O118" s="284"/>
      <c r="P118" s="284"/>
      <c r="Q118" s="284"/>
      <c r="R118" s="284"/>
      <c r="S118" s="284"/>
      <c r="T118" s="288"/>
      <c r="U118" s="288"/>
      <c r="V118" s="283"/>
      <c r="W118" s="283"/>
      <c r="X118" s="286"/>
      <c r="Y118" s="287"/>
      <c r="AA118" s="31"/>
    </row>
    <row r="119" spans="1:36" ht="12.75" customHeight="1">
      <c r="D119" s="83"/>
      <c r="E119" s="278"/>
      <c r="F119" s="279"/>
      <c r="G119" s="280"/>
      <c r="H119" s="280"/>
      <c r="I119" s="280"/>
      <c r="J119" s="281"/>
      <c r="K119" s="282"/>
      <c r="L119" s="282"/>
      <c r="M119" s="282"/>
      <c r="N119" s="283"/>
      <c r="O119" s="283"/>
      <c r="P119" s="287"/>
      <c r="Q119" s="283"/>
      <c r="R119" s="289"/>
      <c r="S119" s="283"/>
      <c r="T119" s="288"/>
      <c r="U119" s="288"/>
      <c r="V119" s="283"/>
      <c r="W119" s="283"/>
      <c r="X119" s="286"/>
      <c r="Y119" s="287"/>
      <c r="AA119" s="31"/>
    </row>
    <row r="120" spans="1:36" ht="12.75" customHeight="1">
      <c r="D120" s="83"/>
      <c r="E120" s="278"/>
      <c r="F120" s="279"/>
      <c r="G120" s="280"/>
      <c r="H120" s="280"/>
      <c r="I120" s="280"/>
      <c r="J120" s="281"/>
      <c r="K120" s="282"/>
      <c r="L120" s="282"/>
      <c r="M120" s="282"/>
      <c r="N120" s="283"/>
      <c r="O120" s="283"/>
      <c r="P120" s="287"/>
      <c r="Q120" s="283"/>
      <c r="R120" s="289"/>
      <c r="S120" s="283"/>
      <c r="T120" s="288"/>
      <c r="U120" s="288"/>
      <c r="V120" s="283"/>
      <c r="W120" s="283"/>
      <c r="X120" s="286"/>
      <c r="Y120" s="287"/>
      <c r="AA120" s="31"/>
    </row>
    <row r="121" spans="1:36" ht="12.75" customHeight="1">
      <c r="D121" s="83"/>
      <c r="E121" s="278"/>
      <c r="F121" s="279"/>
      <c r="G121" s="280"/>
      <c r="H121" s="280"/>
      <c r="I121" s="280"/>
      <c r="J121" s="281"/>
      <c r="K121" s="282"/>
      <c r="L121" s="282"/>
      <c r="M121" s="282"/>
      <c r="N121" s="283"/>
      <c r="O121" s="283"/>
      <c r="P121" s="287"/>
      <c r="Q121" s="283"/>
      <c r="R121" s="289"/>
      <c r="S121" s="283"/>
      <c r="T121" s="288"/>
      <c r="U121" s="288"/>
      <c r="V121" s="283"/>
      <c r="W121" s="283"/>
      <c r="X121" s="286"/>
      <c r="Y121" s="287"/>
      <c r="AA121" s="31"/>
    </row>
    <row r="122" spans="1:36" ht="12.75" customHeight="1">
      <c r="E122" s="278"/>
      <c r="F122" s="279"/>
      <c r="G122" s="280"/>
      <c r="H122" s="280"/>
      <c r="I122" s="280"/>
      <c r="J122" s="281"/>
      <c r="K122" s="282"/>
      <c r="L122" s="282"/>
      <c r="M122" s="282"/>
      <c r="N122" s="283"/>
      <c r="O122" s="283"/>
      <c r="P122" s="287"/>
      <c r="Q122" s="283"/>
      <c r="R122" s="289"/>
      <c r="S122" s="283"/>
      <c r="T122" s="288"/>
      <c r="U122" s="288"/>
      <c r="V122" s="283"/>
      <c r="W122" s="283"/>
      <c r="X122" s="286"/>
      <c r="Y122" s="287"/>
      <c r="AA122" s="1">
        <v>1766556.24</v>
      </c>
    </row>
    <row r="123" spans="1:36" ht="16.5">
      <c r="E123" s="290"/>
      <c r="F123" s="291"/>
      <c r="G123" s="292" t="str">
        <f>+[1]Datos!B15</f>
        <v>Ing. Iván Danilo Garnica Rocha</v>
      </c>
      <c r="H123" s="293"/>
      <c r="I123" s="293"/>
      <c r="J123" s="294"/>
      <c r="K123" s="295" t="str">
        <f>+[1]Datos!B7</f>
        <v>Ing. Lervin Eduardo Calderón Ríos</v>
      </c>
      <c r="L123" s="295"/>
      <c r="M123" s="295"/>
      <c r="N123" s="295"/>
      <c r="O123" s="295"/>
      <c r="P123" s="295"/>
      <c r="Q123" s="294"/>
      <c r="R123" s="294"/>
      <c r="S123" s="291"/>
      <c r="T123" s="292" t="str">
        <f>+[1]Datos!B10</f>
        <v>Ing. Eyber Lopez Lopez</v>
      </c>
      <c r="U123" s="294"/>
      <c r="V123" s="294"/>
      <c r="W123" s="294"/>
      <c r="X123" s="296"/>
      <c r="Y123" s="297"/>
    </row>
    <row r="124" spans="1:36" s="5" customFormat="1" ht="12.75" customHeight="1">
      <c r="A124" s="1"/>
      <c r="B124" s="1"/>
      <c r="C124" s="1"/>
      <c r="D124" s="1"/>
      <c r="E124" s="24"/>
      <c r="F124" s="298"/>
      <c r="G124" s="299" t="s">
        <v>148</v>
      </c>
      <c r="H124" s="300"/>
      <c r="I124" s="300"/>
      <c r="J124" s="301"/>
      <c r="K124" s="302" t="str">
        <f>+[1]Datos!B8</f>
        <v>GERENTE DE PROYECTO</v>
      </c>
      <c r="L124" s="302"/>
      <c r="M124" s="302"/>
      <c r="N124" s="302"/>
      <c r="O124" s="302"/>
      <c r="P124" s="302"/>
      <c r="Q124" s="301"/>
      <c r="R124" s="301"/>
      <c r="S124" s="208"/>
      <c r="T124" s="303" t="str">
        <f>+[1]Datos!B11</f>
        <v>FISCAL DE OBRA</v>
      </c>
      <c r="U124" s="297"/>
      <c r="V124" s="297"/>
      <c r="W124" s="297"/>
      <c r="X124" s="304"/>
      <c r="Y124" s="297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s="5" customFormat="1" ht="12.75" customHeight="1">
      <c r="A125" s="1"/>
      <c r="B125" s="1"/>
      <c r="C125" s="1"/>
      <c r="D125" s="1"/>
      <c r="E125" s="24"/>
      <c r="F125" s="298"/>
      <c r="G125" s="305" t="s">
        <v>149</v>
      </c>
      <c r="H125" s="300"/>
      <c r="I125" s="300"/>
      <c r="J125" s="301"/>
      <c r="K125" s="306" t="str">
        <f>+[1]Datos!B9</f>
        <v>SUPERVISIÓN TÉCNICA ABC - REGIONAL TARIJA</v>
      </c>
      <c r="L125" s="306"/>
      <c r="M125" s="306"/>
      <c r="N125" s="306"/>
      <c r="O125" s="306"/>
      <c r="P125" s="306"/>
      <c r="Q125" s="301"/>
      <c r="R125" s="301"/>
      <c r="S125" s="208"/>
      <c r="T125" s="307" t="str">
        <f>+[1]Datos!B12</f>
        <v>ABC - REGIONAL TARIJA</v>
      </c>
      <c r="U125" s="297"/>
      <c r="V125" s="297"/>
      <c r="W125" s="297"/>
      <c r="X125" s="304"/>
      <c r="Y125" s="297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s="5" customFormat="1" ht="13.5">
      <c r="A126" s="1"/>
      <c r="B126" s="1"/>
      <c r="C126" s="1"/>
      <c r="D126" s="1"/>
      <c r="E126" s="24"/>
      <c r="F126" s="298"/>
      <c r="G126" s="305" t="s">
        <v>150</v>
      </c>
      <c r="H126" s="300"/>
      <c r="I126" s="300"/>
      <c r="J126" s="301"/>
      <c r="K126" s="298"/>
      <c r="L126" s="298"/>
      <c r="M126" s="298"/>
      <c r="N126" s="298"/>
      <c r="O126" s="298"/>
      <c r="P126" s="298"/>
      <c r="Q126" s="308"/>
      <c r="R126" s="308"/>
      <c r="S126" s="309"/>
      <c r="T126" s="298"/>
      <c r="U126" s="310"/>
      <c r="V126" s="297"/>
      <c r="W126" s="297"/>
      <c r="X126" s="304"/>
      <c r="Y126" s="297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s="5" customFormat="1" ht="5.25" customHeight="1" thickBot="1">
      <c r="A127" s="1"/>
      <c r="B127" s="1"/>
      <c r="C127" s="1"/>
      <c r="D127" s="1"/>
      <c r="E127" s="311"/>
      <c r="F127" s="312"/>
      <c r="G127" s="313"/>
      <c r="H127" s="313"/>
      <c r="I127" s="313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5"/>
      <c r="Y127" s="316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s="5" customFormat="1" ht="12.75" customHeight="1">
      <c r="A128" s="1"/>
      <c r="B128" s="1"/>
      <c r="C128" s="1"/>
      <c r="D128" s="1"/>
      <c r="E128" s="2"/>
      <c r="F128" s="1"/>
      <c r="G128" s="2"/>
      <c r="H128" s="2"/>
      <c r="I128" s="2"/>
      <c r="J128" s="316"/>
      <c r="K128" s="316"/>
      <c r="L128" s="316"/>
      <c r="M128" s="316"/>
      <c r="N128" s="316"/>
      <c r="O128" s="316"/>
      <c r="P128" s="317"/>
      <c r="Q128" s="318"/>
      <c r="R128" s="318"/>
      <c r="S128" s="319"/>
      <c r="T128" s="316"/>
      <c r="U128" s="320"/>
      <c r="V128" s="316"/>
      <c r="W128" s="316"/>
      <c r="X128" s="316"/>
      <c r="Y128" s="316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s="5" customFormat="1" ht="12.75" customHeight="1">
      <c r="A129" s="1"/>
      <c r="B129" s="1"/>
      <c r="C129" s="1"/>
      <c r="D129" s="1"/>
      <c r="E129" s="2"/>
      <c r="F129" s="1"/>
      <c r="G129" s="2"/>
      <c r="H129" s="2"/>
      <c r="I129" s="2"/>
      <c r="J129" s="316"/>
      <c r="K129" s="321"/>
      <c r="L129" s="321"/>
      <c r="M129" s="321"/>
      <c r="N129" s="316"/>
      <c r="O129" s="318"/>
      <c r="P129" s="317"/>
      <c r="Q129" s="316"/>
      <c r="R129" s="316"/>
      <c r="S129" s="316"/>
      <c r="T129" s="318"/>
      <c r="U129" s="320"/>
      <c r="V129" s="316"/>
      <c r="W129" s="316"/>
      <c r="X129" s="316"/>
      <c r="Y129" s="316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5" customFormat="1" ht="12.75" customHeight="1">
      <c r="A130" s="1"/>
      <c r="B130" s="1"/>
      <c r="C130" s="1"/>
      <c r="D130" s="1"/>
      <c r="E130" s="2"/>
      <c r="F130" s="1"/>
      <c r="G130" s="2"/>
      <c r="H130" s="2"/>
      <c r="I130" s="2"/>
      <c r="J130" s="316"/>
      <c r="K130" s="322"/>
      <c r="L130" s="322"/>
      <c r="M130" s="322"/>
      <c r="N130" s="316"/>
      <c r="O130" s="316"/>
      <c r="P130" s="316"/>
      <c r="Q130" s="316"/>
      <c r="R130" s="316"/>
      <c r="S130" s="319"/>
      <c r="T130" s="320"/>
      <c r="U130" s="316"/>
      <c r="V130" s="316"/>
      <c r="W130" s="316"/>
      <c r="X130" s="316"/>
      <c r="Y130" s="316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5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316"/>
      <c r="K131" s="323"/>
      <c r="L131" s="323"/>
      <c r="M131" s="323"/>
      <c r="N131" s="316"/>
      <c r="O131" s="316"/>
      <c r="P131" s="316"/>
      <c r="Q131" s="317"/>
      <c r="R131" s="316"/>
      <c r="S131" s="316"/>
      <c r="T131" s="316"/>
      <c r="U131" s="316"/>
      <c r="V131" s="316"/>
      <c r="W131" s="316"/>
      <c r="X131" s="316"/>
      <c r="Y131" s="316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5" customFormat="1" ht="12.75" customHeight="1">
      <c r="A132" s="1"/>
      <c r="B132" s="1"/>
      <c r="C132" s="1"/>
      <c r="D132" s="1"/>
      <c r="E132" s="2"/>
      <c r="F132" s="1"/>
      <c r="G132" s="2"/>
      <c r="H132" s="2"/>
      <c r="I132" s="2"/>
      <c r="J132" s="316"/>
      <c r="K132" s="316"/>
      <c r="L132" s="316"/>
      <c r="M132" s="316"/>
      <c r="N132" s="316"/>
      <c r="O132" s="316"/>
      <c r="P132" s="316"/>
      <c r="Q132" s="317"/>
      <c r="R132" s="316"/>
      <c r="S132" s="317"/>
      <c r="T132" s="316"/>
      <c r="U132" s="316"/>
      <c r="V132" s="316"/>
      <c r="W132" s="316"/>
      <c r="X132" s="316"/>
      <c r="Y132" s="316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s="5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316"/>
      <c r="K133" s="316"/>
      <c r="L133" s="316"/>
      <c r="M133" s="316"/>
      <c r="N133" s="316"/>
      <c r="O133" s="316"/>
      <c r="P133" s="316"/>
      <c r="Q133" s="317"/>
      <c r="R133" s="319"/>
      <c r="S133" s="322"/>
      <c r="T133" s="316"/>
      <c r="U133" s="316"/>
      <c r="V133" s="316"/>
      <c r="W133" s="316"/>
      <c r="X133" s="316"/>
      <c r="Y133" s="316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s="5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316"/>
      <c r="K134" s="316"/>
      <c r="L134" s="316"/>
      <c r="M134" s="316"/>
      <c r="N134" s="316"/>
      <c r="O134" s="316"/>
      <c r="P134" s="316"/>
      <c r="Q134" s="317"/>
      <c r="R134" s="316"/>
      <c r="S134" s="316"/>
      <c r="T134" s="316"/>
      <c r="U134" s="316"/>
      <c r="V134" s="316"/>
      <c r="W134" s="316"/>
      <c r="X134" s="316"/>
      <c r="Y134" s="316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s="5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316"/>
      <c r="K135" s="316"/>
      <c r="L135" s="316"/>
      <c r="M135" s="316"/>
      <c r="N135" s="316"/>
      <c r="O135" s="316"/>
      <c r="P135" s="316"/>
      <c r="Q135" s="317"/>
      <c r="R135" s="316"/>
      <c r="S135" s="317"/>
      <c r="T135" s="316"/>
      <c r="U135" s="316"/>
      <c r="V135" s="316"/>
      <c r="W135" s="316"/>
      <c r="X135" s="316"/>
      <c r="Y135" s="316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s="5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316"/>
      <c r="K136" s="316"/>
      <c r="L136" s="316"/>
      <c r="M136" s="316"/>
      <c r="N136" s="316"/>
      <c r="O136" s="316"/>
      <c r="P136" s="316"/>
      <c r="Q136" s="318"/>
      <c r="R136" s="316"/>
      <c r="S136" s="316"/>
      <c r="T136" s="316"/>
      <c r="U136" s="316"/>
      <c r="V136" s="316"/>
      <c r="W136" s="316"/>
      <c r="X136" s="316"/>
      <c r="Y136" s="316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s="5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316"/>
      <c r="K137" s="316"/>
      <c r="L137" s="316"/>
      <c r="M137" s="316"/>
      <c r="N137" s="316"/>
      <c r="O137" s="316"/>
      <c r="P137" s="316"/>
      <c r="Q137" s="318"/>
      <c r="R137" s="316"/>
      <c r="S137" s="316"/>
      <c r="T137" s="316"/>
      <c r="U137" s="316"/>
      <c r="V137" s="316"/>
      <c r="W137" s="316"/>
      <c r="X137" s="316"/>
      <c r="Y137" s="316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s="5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316"/>
      <c r="K138" s="316"/>
      <c r="L138" s="316"/>
      <c r="M138" s="316"/>
      <c r="N138" s="316"/>
      <c r="O138" s="317"/>
      <c r="P138" s="316"/>
      <c r="Q138" s="317"/>
      <c r="R138" s="316"/>
      <c r="S138" s="316"/>
      <c r="T138" s="316"/>
      <c r="U138" s="316"/>
      <c r="V138" s="316"/>
      <c r="W138" s="316"/>
      <c r="X138" s="316"/>
      <c r="Y138" s="316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s="5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316"/>
      <c r="K139" s="316"/>
      <c r="L139" s="316"/>
      <c r="M139" s="316"/>
      <c r="N139" s="316"/>
      <c r="O139" s="316"/>
      <c r="P139" s="316"/>
      <c r="Q139" s="317"/>
      <c r="R139" s="316"/>
      <c r="S139" s="316"/>
      <c r="T139" s="316"/>
      <c r="U139" s="316"/>
      <c r="V139" s="316"/>
      <c r="W139" s="316"/>
      <c r="X139" s="316"/>
      <c r="Y139" s="316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5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16"/>
      <c r="Y140" s="316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5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16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5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16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5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316"/>
      <c r="K143" s="316"/>
      <c r="L143" s="316"/>
      <c r="M143" s="316"/>
      <c r="N143" s="316"/>
      <c r="O143" s="316"/>
      <c r="P143" s="316"/>
      <c r="Q143" s="316"/>
      <c r="R143" s="316"/>
      <c r="S143" s="316"/>
      <c r="T143" s="316"/>
      <c r="U143" s="316"/>
      <c r="V143" s="316"/>
      <c r="W143" s="316"/>
      <c r="X143" s="316"/>
      <c r="Y143" s="316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5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316"/>
      <c r="K144" s="316"/>
      <c r="L144" s="316"/>
      <c r="M144" s="316"/>
      <c r="N144" s="316"/>
      <c r="O144" s="316"/>
      <c r="P144" s="316"/>
      <c r="Q144" s="316"/>
      <c r="R144" s="316"/>
      <c r="S144" s="316"/>
      <c r="T144" s="316"/>
      <c r="U144" s="316"/>
      <c r="V144" s="316"/>
      <c r="W144" s="316"/>
      <c r="X144" s="316"/>
      <c r="Y144" s="316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5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16"/>
      <c r="Y145" s="316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5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16"/>
      <c r="Y146" s="316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5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316"/>
      <c r="K147" s="316"/>
      <c r="L147" s="316"/>
      <c r="M147" s="316"/>
      <c r="N147" s="316"/>
      <c r="O147" s="316"/>
      <c r="P147" s="316"/>
      <c r="Q147" s="316"/>
      <c r="R147" s="316"/>
      <c r="S147" s="316"/>
      <c r="T147" s="316"/>
      <c r="U147" s="316"/>
      <c r="V147" s="316"/>
      <c r="W147" s="316"/>
      <c r="X147" s="316"/>
      <c r="Y147" s="316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5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16"/>
      <c r="Y148" s="316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5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16"/>
      <c r="Y149" s="316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5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316"/>
      <c r="K150" s="316"/>
      <c r="L150" s="316"/>
      <c r="M150" s="316"/>
      <c r="N150" s="316"/>
      <c r="O150" s="316"/>
      <c r="P150" s="316"/>
      <c r="Q150" s="316"/>
      <c r="R150" s="316"/>
      <c r="S150" s="316"/>
      <c r="T150" s="316"/>
      <c r="U150" s="316"/>
      <c r="V150" s="316"/>
      <c r="W150" s="316"/>
      <c r="X150" s="316"/>
      <c r="Y150" s="316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5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16"/>
      <c r="Y151" s="316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5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16"/>
      <c r="Y152" s="316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5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16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5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16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5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316"/>
      <c r="K155" s="316"/>
      <c r="L155" s="316"/>
      <c r="M155" s="316"/>
      <c r="N155" s="316"/>
      <c r="O155" s="316"/>
      <c r="P155" s="316"/>
      <c r="Q155" s="316"/>
      <c r="R155" s="316"/>
      <c r="S155" s="316"/>
      <c r="T155" s="316"/>
      <c r="U155" s="316"/>
      <c r="V155" s="316"/>
      <c r="W155" s="316"/>
      <c r="X155" s="316"/>
      <c r="Y155" s="316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5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16"/>
      <c r="Y156" s="316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5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16"/>
      <c r="Y157" s="316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5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5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5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316"/>
      <c r="K160" s="316"/>
      <c r="L160" s="316"/>
      <c r="M160" s="316"/>
      <c r="N160" s="316"/>
      <c r="O160" s="316"/>
      <c r="P160" s="316"/>
      <c r="Q160" s="316"/>
      <c r="R160" s="316"/>
      <c r="S160" s="316"/>
      <c r="T160" s="316"/>
      <c r="U160" s="316"/>
      <c r="V160" s="316"/>
      <c r="W160" s="316"/>
      <c r="X160" s="316"/>
      <c r="Y160" s="316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5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316"/>
      <c r="K161" s="316"/>
      <c r="L161" s="316"/>
      <c r="M161" s="316"/>
      <c r="N161" s="316"/>
      <c r="O161" s="316"/>
      <c r="P161" s="316"/>
      <c r="Q161" s="316"/>
      <c r="R161" s="316"/>
      <c r="S161" s="316"/>
      <c r="T161" s="316"/>
      <c r="U161" s="316"/>
      <c r="V161" s="316"/>
      <c r="W161" s="316"/>
      <c r="X161" s="316"/>
      <c r="Y161" s="316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5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16"/>
      <c r="Y162" s="316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5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16"/>
      <c r="Y163" s="316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5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16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5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316"/>
      <c r="K165" s="316"/>
      <c r="L165" s="316"/>
      <c r="M165" s="316"/>
      <c r="N165" s="316"/>
      <c r="O165" s="316"/>
      <c r="P165" s="316"/>
      <c r="Q165" s="316"/>
      <c r="R165" s="316"/>
      <c r="S165" s="316"/>
      <c r="T165" s="316"/>
      <c r="U165" s="316"/>
      <c r="V165" s="316"/>
      <c r="W165" s="316"/>
      <c r="X165" s="316"/>
      <c r="Y165" s="316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5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16"/>
      <c r="Y166" s="316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5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316"/>
      <c r="K167" s="316"/>
      <c r="L167" s="316"/>
      <c r="M167" s="316"/>
      <c r="N167" s="316"/>
      <c r="O167" s="316"/>
      <c r="P167" s="316"/>
      <c r="Q167" s="316"/>
      <c r="R167" s="316"/>
      <c r="S167" s="316"/>
      <c r="T167" s="316"/>
      <c r="U167" s="316"/>
      <c r="V167" s="316"/>
      <c r="W167" s="316"/>
      <c r="X167" s="316"/>
      <c r="Y167" s="316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5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316"/>
      <c r="K168" s="316"/>
      <c r="L168" s="316"/>
      <c r="M168" s="316"/>
      <c r="N168" s="316"/>
      <c r="O168" s="316"/>
      <c r="P168" s="316"/>
      <c r="Q168" s="316"/>
      <c r="R168" s="316"/>
      <c r="S168" s="316"/>
      <c r="T168" s="316"/>
      <c r="U168" s="316"/>
      <c r="V168" s="316"/>
      <c r="W168" s="316"/>
      <c r="X168" s="316"/>
      <c r="Y168" s="316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5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16"/>
      <c r="Y169" s="316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5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316"/>
      <c r="K170" s="316"/>
      <c r="L170" s="316"/>
      <c r="M170" s="316"/>
      <c r="N170" s="316"/>
      <c r="O170" s="316"/>
      <c r="P170" s="316"/>
      <c r="Q170" s="316"/>
      <c r="R170" s="316"/>
      <c r="S170" s="316"/>
      <c r="T170" s="316"/>
      <c r="U170" s="316"/>
      <c r="V170" s="316"/>
      <c r="W170" s="316"/>
      <c r="X170" s="316"/>
      <c r="Y170" s="316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5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16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5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316"/>
      <c r="K172" s="316"/>
      <c r="L172" s="316"/>
      <c r="M172" s="316"/>
      <c r="N172" s="316"/>
      <c r="O172" s="316"/>
      <c r="P172" s="316"/>
      <c r="Q172" s="316"/>
      <c r="R172" s="316"/>
      <c r="S172" s="316"/>
      <c r="T172" s="316"/>
      <c r="U172" s="316"/>
      <c r="V172" s="316"/>
      <c r="W172" s="316"/>
      <c r="X172" s="316"/>
      <c r="Y172" s="316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5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316"/>
      <c r="K173" s="316"/>
      <c r="L173" s="316"/>
      <c r="M173" s="316"/>
      <c r="N173" s="316"/>
      <c r="O173" s="316"/>
      <c r="P173" s="316"/>
      <c r="Q173" s="316"/>
      <c r="R173" s="316"/>
      <c r="S173" s="316"/>
      <c r="T173" s="316"/>
      <c r="U173" s="316"/>
      <c r="V173" s="316"/>
      <c r="W173" s="316"/>
      <c r="X173" s="316"/>
      <c r="Y173" s="316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5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316"/>
      <c r="K174" s="316"/>
      <c r="L174" s="316"/>
      <c r="M174" s="316"/>
      <c r="N174" s="316"/>
      <c r="O174" s="316"/>
      <c r="P174" s="316"/>
      <c r="Q174" s="316"/>
      <c r="R174" s="316"/>
      <c r="S174" s="316"/>
      <c r="T174" s="316"/>
      <c r="U174" s="316"/>
      <c r="V174" s="316"/>
      <c r="W174" s="316"/>
      <c r="X174" s="316"/>
      <c r="Y174" s="316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5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316"/>
      <c r="K175" s="316"/>
      <c r="L175" s="316"/>
      <c r="M175" s="316"/>
      <c r="N175" s="316"/>
      <c r="O175" s="316"/>
      <c r="P175" s="316"/>
      <c r="Q175" s="316"/>
      <c r="R175" s="316"/>
      <c r="S175" s="316"/>
      <c r="T175" s="316"/>
      <c r="U175" s="316"/>
      <c r="V175" s="316"/>
      <c r="W175" s="316"/>
      <c r="X175" s="316"/>
      <c r="Y175" s="316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5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316"/>
      <c r="K176" s="316"/>
      <c r="L176" s="316"/>
      <c r="M176" s="316"/>
      <c r="N176" s="316"/>
      <c r="O176" s="316"/>
      <c r="P176" s="316"/>
      <c r="Q176" s="316"/>
      <c r="R176" s="316"/>
      <c r="S176" s="316"/>
      <c r="T176" s="316"/>
      <c r="U176" s="316"/>
      <c r="V176" s="316"/>
      <c r="W176" s="316"/>
      <c r="X176" s="316"/>
      <c r="Y176" s="316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5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316"/>
      <c r="K177" s="316"/>
      <c r="L177" s="316"/>
      <c r="M177" s="316"/>
      <c r="N177" s="316"/>
      <c r="O177" s="316"/>
      <c r="P177" s="316"/>
      <c r="Q177" s="316"/>
      <c r="R177" s="316"/>
      <c r="S177" s="316"/>
      <c r="T177" s="316"/>
      <c r="U177" s="316"/>
      <c r="V177" s="316"/>
      <c r="W177" s="316"/>
      <c r="X177" s="316"/>
      <c r="Y177" s="316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5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316"/>
      <c r="K178" s="316"/>
      <c r="L178" s="316"/>
      <c r="M178" s="316"/>
      <c r="N178" s="316"/>
      <c r="O178" s="316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5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316"/>
      <c r="K179" s="316"/>
      <c r="L179" s="316"/>
      <c r="M179" s="316"/>
      <c r="N179" s="316"/>
      <c r="O179" s="316"/>
      <c r="P179" s="316"/>
      <c r="Q179" s="316"/>
      <c r="R179" s="316"/>
      <c r="S179" s="316"/>
      <c r="T179" s="316"/>
      <c r="U179" s="316"/>
      <c r="V179" s="316"/>
      <c r="W179" s="316"/>
      <c r="X179" s="316"/>
      <c r="Y179" s="316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5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316"/>
      <c r="K180" s="316"/>
      <c r="L180" s="316"/>
      <c r="M180" s="316"/>
      <c r="N180" s="316"/>
      <c r="O180" s="316"/>
      <c r="P180" s="316"/>
      <c r="Q180" s="316"/>
      <c r="R180" s="316"/>
      <c r="S180" s="316"/>
      <c r="T180" s="316"/>
      <c r="U180" s="316"/>
      <c r="V180" s="316"/>
      <c r="W180" s="316"/>
      <c r="X180" s="316"/>
      <c r="Y180" s="316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5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316"/>
      <c r="K181" s="316"/>
      <c r="L181" s="316"/>
      <c r="M181" s="316"/>
      <c r="N181" s="316"/>
      <c r="O181" s="316"/>
      <c r="P181" s="316"/>
      <c r="Q181" s="316"/>
      <c r="R181" s="316"/>
      <c r="S181" s="316"/>
      <c r="T181" s="316"/>
      <c r="U181" s="316"/>
      <c r="V181" s="316"/>
      <c r="W181" s="316"/>
      <c r="X181" s="316"/>
      <c r="Y181" s="316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5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316"/>
      <c r="K182" s="316"/>
      <c r="L182" s="316"/>
      <c r="M182" s="316"/>
      <c r="N182" s="316"/>
      <c r="O182" s="316"/>
      <c r="P182" s="316"/>
      <c r="Q182" s="316"/>
      <c r="R182" s="316"/>
      <c r="S182" s="316"/>
      <c r="T182" s="316"/>
      <c r="U182" s="316"/>
      <c r="V182" s="316"/>
      <c r="W182" s="316"/>
      <c r="X182" s="316"/>
      <c r="Y182" s="316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5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16"/>
      <c r="Y183" s="316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5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316"/>
      <c r="K184" s="316"/>
      <c r="L184" s="316"/>
      <c r="M184" s="316"/>
      <c r="N184" s="316"/>
      <c r="O184" s="316"/>
      <c r="P184" s="316"/>
      <c r="Q184" s="316"/>
      <c r="R184" s="316"/>
      <c r="S184" s="316"/>
      <c r="T184" s="316"/>
      <c r="U184" s="316"/>
      <c r="V184" s="316"/>
      <c r="W184" s="316"/>
      <c r="X184" s="316"/>
      <c r="Y184" s="316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5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316"/>
      <c r="K185" s="316"/>
      <c r="L185" s="316"/>
      <c r="M185" s="316"/>
      <c r="N185" s="316"/>
      <c r="O185" s="316"/>
      <c r="P185" s="316"/>
      <c r="Q185" s="316"/>
      <c r="R185" s="316"/>
      <c r="S185" s="316"/>
      <c r="T185" s="316"/>
      <c r="U185" s="316"/>
      <c r="V185" s="316"/>
      <c r="W185" s="316"/>
      <c r="X185" s="316"/>
      <c r="Y185" s="316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5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16"/>
      <c r="Y186" s="316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5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316"/>
      <c r="K187" s="316"/>
      <c r="L187" s="316"/>
      <c r="M187" s="316"/>
      <c r="N187" s="316"/>
      <c r="O187" s="316"/>
      <c r="P187" s="316"/>
      <c r="Q187" s="316"/>
      <c r="R187" s="316"/>
      <c r="S187" s="316"/>
      <c r="T187" s="316"/>
      <c r="U187" s="316"/>
      <c r="V187" s="316"/>
      <c r="W187" s="316"/>
      <c r="X187" s="316"/>
      <c r="Y187" s="316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5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16"/>
      <c r="Y188" s="316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5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16"/>
      <c r="Y189" s="316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5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316"/>
      <c r="K190" s="316"/>
      <c r="L190" s="316"/>
      <c r="M190" s="316"/>
      <c r="N190" s="316"/>
      <c r="O190" s="316"/>
      <c r="P190" s="316"/>
      <c r="Q190" s="316"/>
      <c r="R190" s="316"/>
      <c r="S190" s="316"/>
      <c r="T190" s="316"/>
      <c r="U190" s="316"/>
      <c r="V190" s="316"/>
      <c r="W190" s="316"/>
      <c r="X190" s="316"/>
      <c r="Y190" s="316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5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16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5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16"/>
      <c r="Y192" s="316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5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16"/>
      <c r="Y193" s="316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5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16"/>
      <c r="Y194" s="316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5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316"/>
      <c r="K195" s="316"/>
      <c r="L195" s="316"/>
      <c r="M195" s="316"/>
      <c r="N195" s="316"/>
      <c r="O195" s="316"/>
      <c r="P195" s="316"/>
      <c r="Q195" s="316"/>
      <c r="R195" s="316"/>
      <c r="S195" s="316"/>
      <c r="T195" s="316"/>
      <c r="U195" s="316"/>
      <c r="V195" s="316"/>
      <c r="W195" s="316"/>
      <c r="X195" s="316"/>
      <c r="Y195" s="316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5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16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5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16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5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5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5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5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s="5" customFormat="1" ht="12.75" customHeight="1">
      <c r="A202" s="1"/>
      <c r="B202" s="1"/>
      <c r="C202" s="1"/>
      <c r="D202" s="1"/>
      <c r="E202" s="2"/>
      <c r="F202" s="1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s="5" customFormat="1" ht="12.75" customHeight="1">
      <c r="A203" s="1"/>
      <c r="B203" s="1"/>
      <c r="C203" s="1"/>
      <c r="D203" s="1"/>
      <c r="E203" s="2"/>
      <c r="F203" s="1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s="5" customFormat="1" ht="12.75" customHeight="1">
      <c r="A204" s="1"/>
      <c r="B204" s="1"/>
      <c r="C204" s="1"/>
      <c r="D204" s="1"/>
      <c r="E204" s="2"/>
      <c r="F204" s="1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/>
    <row r="206" spans="1:36" ht="12.75" customHeight="1"/>
    <row r="207" spans="1:36" ht="12.75" customHeight="1"/>
    <row r="208" spans="1:36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</sheetData>
  <mergeCells count="26">
    <mergeCell ref="T108:U108"/>
    <mergeCell ref="K123:P123"/>
    <mergeCell ref="K124:P124"/>
    <mergeCell ref="K125:P125"/>
    <mergeCell ref="P7:Q7"/>
    <mergeCell ref="R7:S7"/>
    <mergeCell ref="T7:U7"/>
    <mergeCell ref="V7:X7"/>
    <mergeCell ref="I107:J107"/>
    <mergeCell ref="L107:M107"/>
    <mergeCell ref="N107:O107"/>
    <mergeCell ref="P107:Q107"/>
    <mergeCell ref="R107:S107"/>
    <mergeCell ref="T107:U107"/>
    <mergeCell ref="E7:E8"/>
    <mergeCell ref="F7:F8"/>
    <mergeCell ref="G7:G8"/>
    <mergeCell ref="H7:J7"/>
    <mergeCell ref="K7:M7"/>
    <mergeCell ref="N7:O7"/>
    <mergeCell ref="G2:S2"/>
    <mergeCell ref="T2:X2"/>
    <mergeCell ref="G3:S3"/>
    <mergeCell ref="U3:X5"/>
    <mergeCell ref="G4:S4"/>
    <mergeCell ref="G5:S5"/>
  </mergeCells>
  <conditionalFormatting sqref="V15:V24 V32:V36 V39:V78 V98 V10 V81:V94 V96 V26:W30 V79:W79 V100:V105">
    <cfRule type="cellIs" dxfId="58" priority="59" operator="equal">
      <formula>0</formula>
    </cfRule>
  </conditionalFormatting>
  <conditionalFormatting sqref="W9:W10">
    <cfRule type="cellIs" dxfId="57" priority="58" operator="equal">
      <formula>0</formula>
    </cfRule>
  </conditionalFormatting>
  <conditionalFormatting sqref="W9">
    <cfRule type="cellIs" dxfId="56" priority="57" operator="equal">
      <formula>0</formula>
    </cfRule>
  </conditionalFormatting>
  <conditionalFormatting sqref="X9:X10">
    <cfRule type="cellIs" dxfId="55" priority="56" operator="equal">
      <formula>0</formula>
    </cfRule>
  </conditionalFormatting>
  <conditionalFormatting sqref="X9">
    <cfRule type="cellIs" dxfId="54" priority="55" operator="equal">
      <formula>0</formula>
    </cfRule>
  </conditionalFormatting>
  <conditionalFormatting sqref="W15:W24">
    <cfRule type="cellIs" dxfId="53" priority="54" operator="equal">
      <formula>0</formula>
    </cfRule>
  </conditionalFormatting>
  <conditionalFormatting sqref="W32:W36">
    <cfRule type="cellIs" dxfId="52" priority="53" operator="equal">
      <formula>0</formula>
    </cfRule>
  </conditionalFormatting>
  <conditionalFormatting sqref="W39:W78">
    <cfRule type="cellIs" dxfId="51" priority="52" operator="equal">
      <formula>0</formula>
    </cfRule>
  </conditionalFormatting>
  <conditionalFormatting sqref="W81:W94 W96">
    <cfRule type="cellIs" dxfId="50" priority="51" operator="equal">
      <formula>0</formula>
    </cfRule>
  </conditionalFormatting>
  <conditionalFormatting sqref="W98">
    <cfRule type="cellIs" dxfId="49" priority="50" operator="equal">
      <formula>0</formula>
    </cfRule>
  </conditionalFormatting>
  <conditionalFormatting sqref="W100:W105">
    <cfRule type="cellIs" dxfId="48" priority="49" operator="equal">
      <formula>0</formula>
    </cfRule>
  </conditionalFormatting>
  <conditionalFormatting sqref="V12:V13">
    <cfRule type="cellIs" dxfId="47" priority="48" operator="equal">
      <formula>0</formula>
    </cfRule>
  </conditionalFormatting>
  <conditionalFormatting sqref="W12:W13">
    <cfRule type="cellIs" dxfId="46" priority="47" operator="equal">
      <formula>0</formula>
    </cfRule>
  </conditionalFormatting>
  <conditionalFormatting sqref="V11">
    <cfRule type="cellIs" dxfId="45" priority="46" operator="equal">
      <formula>0</formula>
    </cfRule>
  </conditionalFormatting>
  <conditionalFormatting sqref="W11">
    <cfRule type="cellIs" dxfId="44" priority="45" operator="equal">
      <formula>0</formula>
    </cfRule>
  </conditionalFormatting>
  <conditionalFormatting sqref="V95">
    <cfRule type="cellIs" dxfId="43" priority="4" operator="equal">
      <formula>0</formula>
    </cfRule>
  </conditionalFormatting>
  <conditionalFormatting sqref="W95">
    <cfRule type="cellIs" dxfId="42" priority="3" operator="equal">
      <formula>0</formula>
    </cfRule>
  </conditionalFormatting>
  <conditionalFormatting sqref="V14">
    <cfRule type="cellIs" dxfId="41" priority="44" operator="equal">
      <formula>0</formula>
    </cfRule>
  </conditionalFormatting>
  <conditionalFormatting sqref="V14">
    <cfRule type="cellIs" dxfId="40" priority="43" operator="equal">
      <formula>0</formula>
    </cfRule>
  </conditionalFormatting>
  <conditionalFormatting sqref="W14">
    <cfRule type="cellIs" dxfId="39" priority="42" operator="equal">
      <formula>0</formula>
    </cfRule>
  </conditionalFormatting>
  <conditionalFormatting sqref="W14">
    <cfRule type="cellIs" dxfId="38" priority="41" operator="equal">
      <formula>0</formula>
    </cfRule>
  </conditionalFormatting>
  <conditionalFormatting sqref="X14">
    <cfRule type="cellIs" dxfId="37" priority="40" operator="equal">
      <formula>0</formula>
    </cfRule>
  </conditionalFormatting>
  <conditionalFormatting sqref="X14">
    <cfRule type="cellIs" dxfId="36" priority="39" operator="equal">
      <formula>0</formula>
    </cfRule>
  </conditionalFormatting>
  <conditionalFormatting sqref="V31">
    <cfRule type="cellIs" dxfId="35" priority="38" operator="equal">
      <formula>0</formula>
    </cfRule>
  </conditionalFormatting>
  <conditionalFormatting sqref="V31">
    <cfRule type="cellIs" dxfId="34" priority="37" operator="equal">
      <formula>0</formula>
    </cfRule>
  </conditionalFormatting>
  <conditionalFormatting sqref="W31">
    <cfRule type="cellIs" dxfId="33" priority="36" operator="equal">
      <formula>0</formula>
    </cfRule>
  </conditionalFormatting>
  <conditionalFormatting sqref="W31">
    <cfRule type="cellIs" dxfId="32" priority="35" operator="equal">
      <formula>0</formula>
    </cfRule>
  </conditionalFormatting>
  <conditionalFormatting sqref="X31">
    <cfRule type="cellIs" dxfId="31" priority="34" operator="equal">
      <formula>0</formula>
    </cfRule>
  </conditionalFormatting>
  <conditionalFormatting sqref="X31">
    <cfRule type="cellIs" dxfId="30" priority="33" operator="equal">
      <formula>0</formula>
    </cfRule>
  </conditionalFormatting>
  <conditionalFormatting sqref="V38">
    <cfRule type="cellIs" dxfId="29" priority="32" operator="equal">
      <formula>0</formula>
    </cfRule>
  </conditionalFormatting>
  <conditionalFormatting sqref="V38">
    <cfRule type="cellIs" dxfId="28" priority="31" operator="equal">
      <formula>0</formula>
    </cfRule>
  </conditionalFormatting>
  <conditionalFormatting sqref="W38">
    <cfRule type="cellIs" dxfId="27" priority="30" operator="equal">
      <formula>0</formula>
    </cfRule>
  </conditionalFormatting>
  <conditionalFormatting sqref="W38">
    <cfRule type="cellIs" dxfId="26" priority="29" operator="equal">
      <formula>0</formula>
    </cfRule>
  </conditionalFormatting>
  <conditionalFormatting sqref="X38">
    <cfRule type="cellIs" dxfId="25" priority="28" operator="equal">
      <formula>0</formula>
    </cfRule>
  </conditionalFormatting>
  <conditionalFormatting sqref="X38">
    <cfRule type="cellIs" dxfId="24" priority="27" operator="equal">
      <formula>0</formula>
    </cfRule>
  </conditionalFormatting>
  <conditionalFormatting sqref="X80">
    <cfRule type="cellIs" dxfId="23" priority="26" operator="equal">
      <formula>0</formula>
    </cfRule>
  </conditionalFormatting>
  <conditionalFormatting sqref="X80">
    <cfRule type="cellIs" dxfId="22" priority="25" operator="equal">
      <formula>0</formula>
    </cfRule>
  </conditionalFormatting>
  <conditionalFormatting sqref="V97">
    <cfRule type="cellIs" dxfId="21" priority="24" operator="equal">
      <formula>0</formula>
    </cfRule>
  </conditionalFormatting>
  <conditionalFormatting sqref="V97">
    <cfRule type="cellIs" dxfId="20" priority="23" operator="equal">
      <formula>0</formula>
    </cfRule>
  </conditionalFormatting>
  <conditionalFormatting sqref="W97">
    <cfRule type="cellIs" dxfId="19" priority="22" operator="equal">
      <formula>0</formula>
    </cfRule>
  </conditionalFormatting>
  <conditionalFormatting sqref="W97">
    <cfRule type="cellIs" dxfId="18" priority="21" operator="equal">
      <formula>0</formula>
    </cfRule>
  </conditionalFormatting>
  <conditionalFormatting sqref="X97">
    <cfRule type="cellIs" dxfId="17" priority="20" operator="equal">
      <formula>0</formula>
    </cfRule>
  </conditionalFormatting>
  <conditionalFormatting sqref="X97">
    <cfRule type="cellIs" dxfId="16" priority="19" operator="equal">
      <formula>0</formula>
    </cfRule>
  </conditionalFormatting>
  <conditionalFormatting sqref="V99">
    <cfRule type="cellIs" dxfId="15" priority="18" operator="equal">
      <formula>0</formula>
    </cfRule>
  </conditionalFormatting>
  <conditionalFormatting sqref="V99">
    <cfRule type="cellIs" dxfId="14" priority="17" operator="equal">
      <formula>0</formula>
    </cfRule>
  </conditionalFormatting>
  <conditionalFormatting sqref="W99">
    <cfRule type="cellIs" dxfId="13" priority="16" operator="equal">
      <formula>0</formula>
    </cfRule>
  </conditionalFormatting>
  <conditionalFormatting sqref="W99">
    <cfRule type="cellIs" dxfId="12" priority="15" operator="equal">
      <formula>0</formula>
    </cfRule>
  </conditionalFormatting>
  <conditionalFormatting sqref="X99">
    <cfRule type="cellIs" dxfId="11" priority="14" operator="equal">
      <formula>0</formula>
    </cfRule>
  </conditionalFormatting>
  <conditionalFormatting sqref="X99">
    <cfRule type="cellIs" dxfId="10" priority="13" operator="equal">
      <formula>0</formula>
    </cfRule>
  </conditionalFormatting>
  <conditionalFormatting sqref="V107">
    <cfRule type="cellIs" dxfId="9" priority="12" operator="equal">
      <formula>0</formula>
    </cfRule>
  </conditionalFormatting>
  <conditionalFormatting sqref="V107">
    <cfRule type="cellIs" dxfId="8" priority="11" operator="equal">
      <formula>0</formula>
    </cfRule>
  </conditionalFormatting>
  <conditionalFormatting sqref="W107">
    <cfRule type="cellIs" dxfId="7" priority="10" operator="equal">
      <formula>0</formula>
    </cfRule>
  </conditionalFormatting>
  <conditionalFormatting sqref="W107">
    <cfRule type="cellIs" dxfId="6" priority="9" operator="equal">
      <formula>0</formula>
    </cfRule>
  </conditionalFormatting>
  <conditionalFormatting sqref="X107">
    <cfRule type="cellIs" dxfId="5" priority="8" operator="equal">
      <formula>0</formula>
    </cfRule>
  </conditionalFormatting>
  <conditionalFormatting sqref="X107">
    <cfRule type="cellIs" dxfId="4" priority="7" operator="equal">
      <formula>0</formula>
    </cfRule>
  </conditionalFormatting>
  <conditionalFormatting sqref="V37">
    <cfRule type="cellIs" dxfId="3" priority="6" operator="equal">
      <formula>0</formula>
    </cfRule>
  </conditionalFormatting>
  <conditionalFormatting sqref="W37">
    <cfRule type="cellIs" dxfId="2" priority="5" operator="equal">
      <formula>0</formula>
    </cfRule>
  </conditionalFormatting>
  <conditionalFormatting sqref="V25">
    <cfRule type="cellIs" dxfId="1" priority="2" operator="equal">
      <formula>0</formula>
    </cfRule>
  </conditionalFormatting>
  <conditionalFormatting sqref="W25">
    <cfRule type="cellIs" dxfId="0" priority="1" operator="equal">
      <formula>0</formula>
    </cfRule>
  </conditionalFormatting>
  <hyperlinks>
    <hyperlink ref="G2:S2" location="Certificado!A1" display="PLANILLA DE AVANCE DE OBRA"/>
  </hyperlinks>
  <printOptions horizontalCentered="1"/>
  <pageMargins left="0.23622047244094491" right="0.23622047244094491" top="0.55118110236220474" bottom="0.35433070866141736" header="0.31496062992125984" footer="0.31496062992125984"/>
  <pageSetup paperSize="3" scale="61" fitToHeight="0" orientation="landscape" r:id="rId1"/>
  <headerFooter alignWithMargins="0">
    <oddFooter>&amp;C&amp;P de &amp;N</oddFooter>
  </headerFooter>
  <rowBreaks count="2" manualBreakCount="2">
    <brk id="54" min="2" max="23" man="1"/>
    <brk id="96" min="2" max="2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Planilla de Avance</vt:lpstr>
      <vt:lpstr>'Planilla de Avance'!Área_de_impresión</vt:lpstr>
      <vt:lpstr>'Planilla de Avance'!Títulos_a_imprimir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2022-10-07T19:09:44Z</dcterms:created>
  <dcterms:modified xsi:type="dcterms:W3CDTF">2022-10-07T19:10:04Z</dcterms:modified>
</cp:coreProperties>
</file>