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BRA VILLA MONTES\005 MODIFICATORIOS\02.- CRONOGRAMA CM2 (Ing. Daza)\Cronograma fisico financiero CM 2\"/>
    </mc:Choice>
  </mc:AlternateContent>
  <bookViews>
    <workbookView xWindow="0" yWindow="0" windowWidth="28800" windowHeight="11835"/>
  </bookViews>
  <sheets>
    <sheet name="CRONOGRAMA DE OBRA" sheetId="1" r:id="rId1"/>
    <sheet name="Resumen de Desembolsos" sheetId="7" state="hidden" r:id="rId2"/>
    <sheet name="Curva del Conograma Acumul" sheetId="4" state="hidden" r:id="rId3"/>
    <sheet name="Curva Cronograma Desemb Mensual" sheetId="6" state="hidden" r:id="rId4"/>
    <sheet name="Hoja1" sheetId="8" state="hidden" r:id="rId5"/>
  </sheets>
  <definedNames>
    <definedName name="_xlnm.Print_Area" localSheetId="0">'CRONOGRAMA DE OBRA'!$A$1:$AH$193</definedName>
    <definedName name="_xlnm.Print_Area" localSheetId="1">'Resumen de Desembolsos'!$A$1:$O$12</definedName>
    <definedName name="_xlnm.Print_Titles" localSheetId="0">'CRONOGRAMA DE OBRA'!$7:$8</definedName>
  </definedNames>
  <calcPr calcId="152511"/>
</workbook>
</file>

<file path=xl/calcChain.xml><?xml version="1.0" encoding="utf-8"?>
<calcChain xmlns="http://schemas.openxmlformats.org/spreadsheetml/2006/main">
  <c r="AG180" i="1" l="1"/>
  <c r="E36" i="7" l="1"/>
  <c r="E35" i="7"/>
  <c r="E34" i="7"/>
  <c r="E33" i="7"/>
  <c r="D33" i="7"/>
  <c r="E37" i="7"/>
  <c r="E38" i="7"/>
  <c r="Y164" i="1" l="1"/>
  <c r="AJ161" i="1"/>
  <c r="AJ162" i="1" s="1"/>
  <c r="AI161" i="1"/>
  <c r="AI162" i="1" s="1"/>
  <c r="AH161" i="1"/>
  <c r="AH162" i="1" s="1"/>
  <c r="AG161" i="1"/>
  <c r="AG162" i="1" s="1"/>
  <c r="AF161" i="1"/>
  <c r="AF162" i="1" s="1"/>
  <c r="AE161" i="1"/>
  <c r="AE162" i="1" s="1"/>
  <c r="AD161" i="1"/>
  <c r="AD162" i="1" s="1"/>
  <c r="AC161" i="1"/>
  <c r="AC162" i="1" s="1"/>
  <c r="AB161" i="1"/>
  <c r="AB162" i="1" s="1"/>
  <c r="AA161" i="1"/>
  <c r="AA162" i="1" s="1"/>
  <c r="Z161" i="1"/>
  <c r="Y161" i="1"/>
  <c r="Y162" i="1" s="1"/>
  <c r="AJ174" i="1"/>
  <c r="AJ175" i="1" s="1"/>
  <c r="AI174" i="1"/>
  <c r="AI175" i="1" s="1"/>
  <c r="AH174" i="1"/>
  <c r="AH175" i="1" s="1"/>
  <c r="AG174" i="1"/>
  <c r="AG175" i="1" s="1"/>
  <c r="AF174" i="1"/>
  <c r="AF175" i="1" s="1"/>
  <c r="AE174" i="1"/>
  <c r="AE175" i="1" s="1"/>
  <c r="AD174" i="1"/>
  <c r="AD175" i="1" s="1"/>
  <c r="AC174" i="1"/>
  <c r="AC175" i="1" s="1"/>
  <c r="AB174" i="1"/>
  <c r="AB175" i="1" s="1"/>
  <c r="AA174" i="1"/>
  <c r="AA175" i="1" s="1"/>
  <c r="Z174" i="1"/>
  <c r="Z175" i="1" s="1"/>
  <c r="Y174" i="1"/>
  <c r="Y175" i="1" s="1"/>
  <c r="AJ172" i="1"/>
  <c r="AJ173" i="1" s="1"/>
  <c r="AI172" i="1"/>
  <c r="AI173" i="1" s="1"/>
  <c r="AH172" i="1"/>
  <c r="AH173" i="1" s="1"/>
  <c r="AG172" i="1"/>
  <c r="AG173" i="1" s="1"/>
  <c r="AF172" i="1"/>
  <c r="AF173" i="1" s="1"/>
  <c r="AE172" i="1"/>
  <c r="AE173" i="1" s="1"/>
  <c r="AD172" i="1"/>
  <c r="AD173" i="1" s="1"/>
  <c r="AC172" i="1"/>
  <c r="AC173" i="1" s="1"/>
  <c r="AB172" i="1"/>
  <c r="AB173" i="1" s="1"/>
  <c r="AA172" i="1"/>
  <c r="AA173" i="1" s="1"/>
  <c r="Z172" i="1"/>
  <c r="Z173" i="1" s="1"/>
  <c r="Y172" i="1"/>
  <c r="Y173" i="1" s="1"/>
  <c r="AJ170" i="1"/>
  <c r="AJ171" i="1" s="1"/>
  <c r="AI170" i="1"/>
  <c r="AI171" i="1" s="1"/>
  <c r="AH170" i="1"/>
  <c r="AH171" i="1" s="1"/>
  <c r="AG170" i="1"/>
  <c r="AG171" i="1" s="1"/>
  <c r="AF170" i="1"/>
  <c r="AF171" i="1" s="1"/>
  <c r="AE170" i="1"/>
  <c r="AE171" i="1" s="1"/>
  <c r="AD170" i="1"/>
  <c r="AD171" i="1" s="1"/>
  <c r="AC170" i="1"/>
  <c r="AC171" i="1" s="1"/>
  <c r="AB170" i="1"/>
  <c r="AB171" i="1" s="1"/>
  <c r="AA170" i="1"/>
  <c r="AA171" i="1" s="1"/>
  <c r="Z170" i="1"/>
  <c r="Z171" i="1" s="1"/>
  <c r="Y170" i="1"/>
  <c r="Y171" i="1" s="1"/>
  <c r="AJ168" i="1"/>
  <c r="AJ169" i="1" s="1"/>
  <c r="AI168" i="1"/>
  <c r="AI169" i="1" s="1"/>
  <c r="AH168" i="1"/>
  <c r="AH169" i="1" s="1"/>
  <c r="AG168" i="1"/>
  <c r="AG169" i="1" s="1"/>
  <c r="AF168" i="1"/>
  <c r="AF169" i="1" s="1"/>
  <c r="AE168" i="1"/>
  <c r="AE169" i="1" s="1"/>
  <c r="AD168" i="1"/>
  <c r="AD169" i="1" s="1"/>
  <c r="AC168" i="1"/>
  <c r="AC169" i="1" s="1"/>
  <c r="AB168" i="1"/>
  <c r="AB169" i="1" s="1"/>
  <c r="AA168" i="1"/>
  <c r="AA169" i="1" s="1"/>
  <c r="Z168" i="1"/>
  <c r="Z169" i="1" s="1"/>
  <c r="Y168" i="1"/>
  <c r="AJ166" i="1"/>
  <c r="AJ167" i="1" s="1"/>
  <c r="AI166" i="1"/>
  <c r="AI167" i="1" s="1"/>
  <c r="AH166" i="1"/>
  <c r="AH167" i="1" s="1"/>
  <c r="AG166" i="1"/>
  <c r="AG167" i="1" s="1"/>
  <c r="AF166" i="1"/>
  <c r="AF167" i="1" s="1"/>
  <c r="AE166" i="1"/>
  <c r="AE167" i="1" s="1"/>
  <c r="AD166" i="1"/>
  <c r="AD167" i="1" s="1"/>
  <c r="AC166" i="1"/>
  <c r="AC167" i="1" s="1"/>
  <c r="AB166" i="1"/>
  <c r="AB167" i="1" s="1"/>
  <c r="AA166" i="1"/>
  <c r="AA167" i="1" s="1"/>
  <c r="Z166" i="1"/>
  <c r="Z167" i="1" s="1"/>
  <c r="Y166" i="1"/>
  <c r="Y167" i="1" s="1"/>
  <c r="AJ164" i="1"/>
  <c r="AJ165" i="1" s="1"/>
  <c r="AI164" i="1"/>
  <c r="AI165" i="1" s="1"/>
  <c r="AH164" i="1"/>
  <c r="AH165" i="1" s="1"/>
  <c r="AG164" i="1"/>
  <c r="AG165" i="1" s="1"/>
  <c r="AF164" i="1"/>
  <c r="AF165" i="1" s="1"/>
  <c r="AE164" i="1"/>
  <c r="AE165" i="1" s="1"/>
  <c r="AD164" i="1"/>
  <c r="AD165" i="1" s="1"/>
  <c r="AC164" i="1"/>
  <c r="AC165" i="1" s="1"/>
  <c r="AB164" i="1"/>
  <c r="AB165" i="1" s="1"/>
  <c r="AA164" i="1"/>
  <c r="AA165" i="1" s="1"/>
  <c r="Z164" i="1"/>
  <c r="Z165" i="1" s="1"/>
  <c r="AJ158" i="1"/>
  <c r="AJ159" i="1" s="1"/>
  <c r="AI158" i="1"/>
  <c r="AI159" i="1" s="1"/>
  <c r="AH158" i="1"/>
  <c r="AH159" i="1" s="1"/>
  <c r="AG158" i="1"/>
  <c r="AG159" i="1" s="1"/>
  <c r="AF158" i="1"/>
  <c r="AF159" i="1" s="1"/>
  <c r="AE158" i="1"/>
  <c r="AE159" i="1" s="1"/>
  <c r="AD158" i="1"/>
  <c r="AD159" i="1" s="1"/>
  <c r="AC158" i="1"/>
  <c r="AC159" i="1" s="1"/>
  <c r="AB158" i="1"/>
  <c r="AB159" i="1" s="1"/>
  <c r="AA158" i="1"/>
  <c r="AA159" i="1" s="1"/>
  <c r="Z158" i="1"/>
  <c r="Y158" i="1"/>
  <c r="Y159" i="1" s="1"/>
  <c r="AJ156" i="1"/>
  <c r="AJ157" i="1" s="1"/>
  <c r="AI156" i="1"/>
  <c r="AI157" i="1" s="1"/>
  <c r="AH156" i="1"/>
  <c r="AH157" i="1" s="1"/>
  <c r="AG156" i="1"/>
  <c r="AG157" i="1" s="1"/>
  <c r="AF156" i="1"/>
  <c r="AF157" i="1" s="1"/>
  <c r="AE156" i="1"/>
  <c r="AE157" i="1" s="1"/>
  <c r="AD156" i="1"/>
  <c r="AD157" i="1" s="1"/>
  <c r="AC156" i="1"/>
  <c r="AC157" i="1" s="1"/>
  <c r="AB156" i="1"/>
  <c r="AB157" i="1" s="1"/>
  <c r="AA156" i="1"/>
  <c r="AA157" i="1" s="1"/>
  <c r="Z156" i="1"/>
  <c r="Z157" i="1" s="1"/>
  <c r="Y156" i="1"/>
  <c r="Y157" i="1" s="1"/>
  <c r="AJ154" i="1"/>
  <c r="AJ155" i="1" s="1"/>
  <c r="AI154" i="1"/>
  <c r="AI155" i="1" s="1"/>
  <c r="AH154" i="1"/>
  <c r="AH155" i="1" s="1"/>
  <c r="AG154" i="1"/>
  <c r="AG155" i="1" s="1"/>
  <c r="AF154" i="1"/>
  <c r="AF155" i="1" s="1"/>
  <c r="AE154" i="1"/>
  <c r="AE155" i="1" s="1"/>
  <c r="AD154" i="1"/>
  <c r="AD155" i="1" s="1"/>
  <c r="AC154" i="1"/>
  <c r="AC155" i="1" s="1"/>
  <c r="AB154" i="1"/>
  <c r="AB155" i="1" s="1"/>
  <c r="AA154" i="1"/>
  <c r="AA155" i="1" s="1"/>
  <c r="Z154" i="1"/>
  <c r="Z155" i="1" s="1"/>
  <c r="Y154" i="1"/>
  <c r="Y155" i="1" s="1"/>
  <c r="AJ152" i="1"/>
  <c r="AJ153" i="1" s="1"/>
  <c r="AI152" i="1"/>
  <c r="AI153" i="1" s="1"/>
  <c r="AH152" i="1"/>
  <c r="AH153" i="1" s="1"/>
  <c r="AG152" i="1"/>
  <c r="AG153" i="1" s="1"/>
  <c r="AF152" i="1"/>
  <c r="AF153" i="1" s="1"/>
  <c r="AE152" i="1"/>
  <c r="AE153" i="1" s="1"/>
  <c r="AD152" i="1"/>
  <c r="AD153" i="1" s="1"/>
  <c r="AC152" i="1"/>
  <c r="AC153" i="1" s="1"/>
  <c r="AB152" i="1"/>
  <c r="AB153" i="1" s="1"/>
  <c r="AA152" i="1"/>
  <c r="AA153" i="1" s="1"/>
  <c r="Z152" i="1"/>
  <c r="Z153" i="1" s="1"/>
  <c r="Y152" i="1"/>
  <c r="AJ150" i="1"/>
  <c r="AJ151" i="1" s="1"/>
  <c r="AI150" i="1"/>
  <c r="AI151" i="1" s="1"/>
  <c r="AH150" i="1"/>
  <c r="AH151" i="1" s="1"/>
  <c r="AG150" i="1"/>
  <c r="AG151" i="1" s="1"/>
  <c r="AF150" i="1"/>
  <c r="AF151" i="1" s="1"/>
  <c r="AE150" i="1"/>
  <c r="AE151" i="1" s="1"/>
  <c r="AD150" i="1"/>
  <c r="AD151" i="1" s="1"/>
  <c r="AC150" i="1"/>
  <c r="AC151" i="1" s="1"/>
  <c r="AB150" i="1"/>
  <c r="AB151" i="1" s="1"/>
  <c r="AA150" i="1"/>
  <c r="AA151" i="1" s="1"/>
  <c r="Z150" i="1"/>
  <c r="Z151" i="1" s="1"/>
  <c r="Y150" i="1"/>
  <c r="Y151" i="1" s="1"/>
  <c r="AJ148" i="1"/>
  <c r="AJ149" i="1" s="1"/>
  <c r="AI148" i="1"/>
  <c r="AI149" i="1" s="1"/>
  <c r="AH148" i="1"/>
  <c r="AH149" i="1" s="1"/>
  <c r="AG148" i="1"/>
  <c r="AG149" i="1" s="1"/>
  <c r="AF148" i="1"/>
  <c r="AF149" i="1" s="1"/>
  <c r="AE148" i="1"/>
  <c r="AE149" i="1" s="1"/>
  <c r="AD148" i="1"/>
  <c r="AD149" i="1" s="1"/>
  <c r="AC148" i="1"/>
  <c r="AC149" i="1" s="1"/>
  <c r="AB148" i="1"/>
  <c r="AB149" i="1" s="1"/>
  <c r="AA148" i="1"/>
  <c r="AA149" i="1" s="1"/>
  <c r="Z148" i="1"/>
  <c r="Z149" i="1" s="1"/>
  <c r="Y148" i="1"/>
  <c r="Y149" i="1" s="1"/>
  <c r="AJ146" i="1"/>
  <c r="AJ147" i="1" s="1"/>
  <c r="AI146" i="1"/>
  <c r="AI147" i="1" s="1"/>
  <c r="AH146" i="1"/>
  <c r="AH147" i="1" s="1"/>
  <c r="AG146" i="1"/>
  <c r="AG147" i="1" s="1"/>
  <c r="AF146" i="1"/>
  <c r="AF147" i="1" s="1"/>
  <c r="AE146" i="1"/>
  <c r="AE147" i="1" s="1"/>
  <c r="AD146" i="1"/>
  <c r="AD147" i="1" s="1"/>
  <c r="AC146" i="1"/>
  <c r="AC147" i="1" s="1"/>
  <c r="AB146" i="1"/>
  <c r="AB147" i="1" s="1"/>
  <c r="AA146" i="1"/>
  <c r="AA147" i="1" s="1"/>
  <c r="Z146" i="1"/>
  <c r="Y146" i="1"/>
  <c r="Y147" i="1" s="1"/>
  <c r="AJ144" i="1"/>
  <c r="AJ145" i="1" s="1"/>
  <c r="AI144" i="1"/>
  <c r="AI145" i="1" s="1"/>
  <c r="AH144" i="1"/>
  <c r="AH145" i="1" s="1"/>
  <c r="AG144" i="1"/>
  <c r="AG145" i="1" s="1"/>
  <c r="AF144" i="1"/>
  <c r="AF145" i="1" s="1"/>
  <c r="AE144" i="1"/>
  <c r="AE145" i="1" s="1"/>
  <c r="AD144" i="1"/>
  <c r="AD145" i="1" s="1"/>
  <c r="AC144" i="1"/>
  <c r="AC145" i="1" s="1"/>
  <c r="AB144" i="1"/>
  <c r="AB145" i="1" s="1"/>
  <c r="AA144" i="1"/>
  <c r="AA145" i="1" s="1"/>
  <c r="Z144" i="1"/>
  <c r="Z145" i="1" s="1"/>
  <c r="Y144" i="1"/>
  <c r="Y145" i="1" s="1"/>
  <c r="AJ142" i="1"/>
  <c r="AJ143" i="1" s="1"/>
  <c r="AI142" i="1"/>
  <c r="AI143" i="1" s="1"/>
  <c r="AH142" i="1"/>
  <c r="AH143" i="1" s="1"/>
  <c r="AG142" i="1"/>
  <c r="AG143" i="1" s="1"/>
  <c r="AF142" i="1"/>
  <c r="AF143" i="1" s="1"/>
  <c r="AE142" i="1"/>
  <c r="AE143" i="1" s="1"/>
  <c r="AD142" i="1"/>
  <c r="AD143" i="1" s="1"/>
  <c r="AC142" i="1"/>
  <c r="AC143" i="1" s="1"/>
  <c r="AB142" i="1"/>
  <c r="AB143" i="1" s="1"/>
  <c r="AA142" i="1"/>
  <c r="AA143" i="1" s="1"/>
  <c r="Z142" i="1"/>
  <c r="Y142" i="1"/>
  <c r="Y143" i="1" s="1"/>
  <c r="AJ140" i="1"/>
  <c r="AJ141" i="1" s="1"/>
  <c r="AI140" i="1"/>
  <c r="AI141" i="1" s="1"/>
  <c r="AH140" i="1"/>
  <c r="AH141" i="1" s="1"/>
  <c r="AG140" i="1"/>
  <c r="AG141" i="1" s="1"/>
  <c r="AF140" i="1"/>
  <c r="AF141" i="1" s="1"/>
  <c r="AE140" i="1"/>
  <c r="AE141" i="1" s="1"/>
  <c r="AD140" i="1"/>
  <c r="AD141" i="1" s="1"/>
  <c r="AC140" i="1"/>
  <c r="AC141" i="1" s="1"/>
  <c r="AB140" i="1"/>
  <c r="AB141" i="1" s="1"/>
  <c r="AA140" i="1"/>
  <c r="AA141" i="1" s="1"/>
  <c r="Z140" i="1"/>
  <c r="Z141" i="1" s="1"/>
  <c r="Y140" i="1"/>
  <c r="Y141" i="1" s="1"/>
  <c r="AJ138" i="1"/>
  <c r="AJ139" i="1" s="1"/>
  <c r="AI138" i="1"/>
  <c r="AI139" i="1" s="1"/>
  <c r="AH138" i="1"/>
  <c r="AH139" i="1" s="1"/>
  <c r="AG138" i="1"/>
  <c r="AG139" i="1" s="1"/>
  <c r="AF138" i="1"/>
  <c r="AF139" i="1" s="1"/>
  <c r="AE138" i="1"/>
  <c r="AE139" i="1" s="1"/>
  <c r="AD138" i="1"/>
  <c r="AD139" i="1" s="1"/>
  <c r="AC138" i="1"/>
  <c r="AC139" i="1" s="1"/>
  <c r="AB138" i="1"/>
  <c r="AB139" i="1" s="1"/>
  <c r="AA138" i="1"/>
  <c r="AA139" i="1" s="1"/>
  <c r="Z138" i="1"/>
  <c r="Z139" i="1" s="1"/>
  <c r="Y138" i="1"/>
  <c r="AJ136" i="1"/>
  <c r="AJ137" i="1" s="1"/>
  <c r="AI136" i="1"/>
  <c r="AI137" i="1" s="1"/>
  <c r="AH136" i="1"/>
  <c r="AH137" i="1" s="1"/>
  <c r="AG136" i="1"/>
  <c r="AG137" i="1" s="1"/>
  <c r="AF136" i="1"/>
  <c r="AF137" i="1" s="1"/>
  <c r="AE136" i="1"/>
  <c r="AE137" i="1" s="1"/>
  <c r="AD136" i="1"/>
  <c r="AD137" i="1" s="1"/>
  <c r="AC136" i="1"/>
  <c r="AC137" i="1" s="1"/>
  <c r="AB136" i="1"/>
  <c r="AB137" i="1" s="1"/>
  <c r="AA136" i="1"/>
  <c r="AA137" i="1" s="1"/>
  <c r="Z136" i="1"/>
  <c r="Z137" i="1" s="1"/>
  <c r="Y136" i="1"/>
  <c r="Y137" i="1" s="1"/>
  <c r="AJ134" i="1"/>
  <c r="AJ135" i="1" s="1"/>
  <c r="AI134" i="1"/>
  <c r="AI135" i="1" s="1"/>
  <c r="AH134" i="1"/>
  <c r="AH135" i="1" s="1"/>
  <c r="AG134" i="1"/>
  <c r="AG135" i="1" s="1"/>
  <c r="AF134" i="1"/>
  <c r="AF135" i="1" s="1"/>
  <c r="AE134" i="1"/>
  <c r="AE135" i="1" s="1"/>
  <c r="AD134" i="1"/>
  <c r="AD135" i="1" s="1"/>
  <c r="AC134" i="1"/>
  <c r="AC135" i="1" s="1"/>
  <c r="AB134" i="1"/>
  <c r="AB135" i="1" s="1"/>
  <c r="AA134" i="1"/>
  <c r="AA135" i="1" s="1"/>
  <c r="Z134" i="1"/>
  <c r="Z135" i="1" s="1"/>
  <c r="Y134" i="1"/>
  <c r="AJ132" i="1"/>
  <c r="AJ133" i="1" s="1"/>
  <c r="AI132" i="1"/>
  <c r="AI133" i="1" s="1"/>
  <c r="AH132" i="1"/>
  <c r="AH133" i="1" s="1"/>
  <c r="AG132" i="1"/>
  <c r="AG133" i="1" s="1"/>
  <c r="AF132" i="1"/>
  <c r="AF133" i="1" s="1"/>
  <c r="AE132" i="1"/>
  <c r="AE133" i="1" s="1"/>
  <c r="AD132" i="1"/>
  <c r="AD133" i="1" s="1"/>
  <c r="AC132" i="1"/>
  <c r="AC133" i="1" s="1"/>
  <c r="AB132" i="1"/>
  <c r="AB133" i="1" s="1"/>
  <c r="AA132" i="1"/>
  <c r="AA133" i="1" s="1"/>
  <c r="Z132" i="1"/>
  <c r="Z133" i="1" s="1"/>
  <c r="Y132" i="1"/>
  <c r="AJ130" i="1"/>
  <c r="AJ131" i="1" s="1"/>
  <c r="AI130" i="1"/>
  <c r="AI131" i="1" s="1"/>
  <c r="AH130" i="1"/>
  <c r="AH131" i="1" s="1"/>
  <c r="AG130" i="1"/>
  <c r="AG131" i="1" s="1"/>
  <c r="AF130" i="1"/>
  <c r="AF131" i="1" s="1"/>
  <c r="AE130" i="1"/>
  <c r="AE131" i="1" s="1"/>
  <c r="AD130" i="1"/>
  <c r="AD131" i="1" s="1"/>
  <c r="AC130" i="1"/>
  <c r="AC131" i="1" s="1"/>
  <c r="AB130" i="1"/>
  <c r="AB131" i="1" s="1"/>
  <c r="AA130" i="1"/>
  <c r="AA131" i="1" s="1"/>
  <c r="Z130" i="1"/>
  <c r="Z131" i="1" s="1"/>
  <c r="Y130" i="1"/>
  <c r="Y131" i="1" s="1"/>
  <c r="AJ128" i="1"/>
  <c r="AJ129" i="1" s="1"/>
  <c r="AI128" i="1"/>
  <c r="AI129" i="1" s="1"/>
  <c r="AH128" i="1"/>
  <c r="AH129" i="1" s="1"/>
  <c r="AG128" i="1"/>
  <c r="AG129" i="1" s="1"/>
  <c r="AF128" i="1"/>
  <c r="AF129" i="1" s="1"/>
  <c r="AE128" i="1"/>
  <c r="AE129" i="1" s="1"/>
  <c r="AD128" i="1"/>
  <c r="AD129" i="1" s="1"/>
  <c r="AC128" i="1"/>
  <c r="AC129" i="1" s="1"/>
  <c r="AB128" i="1"/>
  <c r="AB129" i="1" s="1"/>
  <c r="AA128" i="1"/>
  <c r="AA129" i="1" s="1"/>
  <c r="Z128" i="1"/>
  <c r="Z129" i="1" s="1"/>
  <c r="Y128" i="1"/>
  <c r="Y129" i="1" s="1"/>
  <c r="AJ125" i="1"/>
  <c r="AJ126" i="1" s="1"/>
  <c r="AI125" i="1"/>
  <c r="AI126" i="1" s="1"/>
  <c r="AH125" i="1"/>
  <c r="AH126" i="1" s="1"/>
  <c r="AG125" i="1"/>
  <c r="AG126" i="1" s="1"/>
  <c r="AF125" i="1"/>
  <c r="AF126" i="1" s="1"/>
  <c r="AE125" i="1"/>
  <c r="AE126" i="1" s="1"/>
  <c r="AD125" i="1"/>
  <c r="AD126" i="1" s="1"/>
  <c r="AC125" i="1"/>
  <c r="AC126" i="1" s="1"/>
  <c r="AB125" i="1"/>
  <c r="AB126" i="1" s="1"/>
  <c r="AA125" i="1"/>
  <c r="AA126" i="1" s="1"/>
  <c r="Z125" i="1"/>
  <c r="Z126" i="1" s="1"/>
  <c r="Y125" i="1"/>
  <c r="Y126" i="1" s="1"/>
  <c r="AJ123" i="1"/>
  <c r="AJ124" i="1" s="1"/>
  <c r="AI123" i="1"/>
  <c r="AI124" i="1" s="1"/>
  <c r="AH123" i="1"/>
  <c r="AH124" i="1" s="1"/>
  <c r="AG123" i="1"/>
  <c r="AG124" i="1" s="1"/>
  <c r="AF123" i="1"/>
  <c r="AF124" i="1" s="1"/>
  <c r="AE123" i="1"/>
  <c r="AE124" i="1" s="1"/>
  <c r="AD123" i="1"/>
  <c r="AD124" i="1" s="1"/>
  <c r="AC123" i="1"/>
  <c r="AC124" i="1" s="1"/>
  <c r="AB123" i="1"/>
  <c r="AB124" i="1" s="1"/>
  <c r="AA123" i="1"/>
  <c r="AA124" i="1" s="1"/>
  <c r="Z123" i="1"/>
  <c r="Z124" i="1" s="1"/>
  <c r="Y123" i="1"/>
  <c r="Y124" i="1" s="1"/>
  <c r="AJ121" i="1"/>
  <c r="AJ122" i="1" s="1"/>
  <c r="AI121" i="1"/>
  <c r="AI122" i="1" s="1"/>
  <c r="AH121" i="1"/>
  <c r="AH122" i="1" s="1"/>
  <c r="AG121" i="1"/>
  <c r="AG122" i="1" s="1"/>
  <c r="AF121" i="1"/>
  <c r="AF122" i="1" s="1"/>
  <c r="AE121" i="1"/>
  <c r="AE122" i="1" s="1"/>
  <c r="AD121" i="1"/>
  <c r="AD122" i="1" s="1"/>
  <c r="AC121" i="1"/>
  <c r="AC122" i="1" s="1"/>
  <c r="AB121" i="1"/>
  <c r="AB122" i="1" s="1"/>
  <c r="AA121" i="1"/>
  <c r="AA122" i="1" s="1"/>
  <c r="Z121" i="1"/>
  <c r="Z122" i="1" s="1"/>
  <c r="Y121" i="1"/>
  <c r="Y122" i="1" s="1"/>
  <c r="AE120" i="1"/>
  <c r="AJ119" i="1"/>
  <c r="AJ120" i="1" s="1"/>
  <c r="AI119" i="1"/>
  <c r="AI120" i="1" s="1"/>
  <c r="AH119" i="1"/>
  <c r="AH120" i="1" s="1"/>
  <c r="AG119" i="1"/>
  <c r="AG120" i="1" s="1"/>
  <c r="AF119" i="1"/>
  <c r="AF120" i="1" s="1"/>
  <c r="AE119" i="1"/>
  <c r="AD119" i="1"/>
  <c r="AD120" i="1" s="1"/>
  <c r="AC119" i="1"/>
  <c r="AC120" i="1" s="1"/>
  <c r="AB119" i="1"/>
  <c r="AB120" i="1" s="1"/>
  <c r="AA119" i="1"/>
  <c r="AA120" i="1" s="1"/>
  <c r="Z119" i="1"/>
  <c r="Z120" i="1" s="1"/>
  <c r="Y119" i="1"/>
  <c r="Y120" i="1" s="1"/>
  <c r="AD118" i="1"/>
  <c r="AJ117" i="1"/>
  <c r="AJ118" i="1" s="1"/>
  <c r="AI117" i="1"/>
  <c r="AI118" i="1" s="1"/>
  <c r="AH117" i="1"/>
  <c r="AH118" i="1" s="1"/>
  <c r="AG117" i="1"/>
  <c r="AG118" i="1" s="1"/>
  <c r="AF117" i="1"/>
  <c r="AF118" i="1" s="1"/>
  <c r="AE117" i="1"/>
  <c r="AE118" i="1" s="1"/>
  <c r="AD117" i="1"/>
  <c r="AC117" i="1"/>
  <c r="AC118" i="1" s="1"/>
  <c r="AB117" i="1"/>
  <c r="AB118" i="1" s="1"/>
  <c r="AA117" i="1"/>
  <c r="AA118" i="1" s="1"/>
  <c r="Z117" i="1"/>
  <c r="Z118" i="1" s="1"/>
  <c r="Y117" i="1"/>
  <c r="Y118" i="1" s="1"/>
  <c r="AJ115" i="1"/>
  <c r="AJ116" i="1" s="1"/>
  <c r="AI115" i="1"/>
  <c r="AI116" i="1" s="1"/>
  <c r="AH115" i="1"/>
  <c r="AH116" i="1" s="1"/>
  <c r="AG115" i="1"/>
  <c r="AG116" i="1" s="1"/>
  <c r="AF115" i="1"/>
  <c r="AF116" i="1" s="1"/>
  <c r="AE115" i="1"/>
  <c r="AE116" i="1" s="1"/>
  <c r="AD115" i="1"/>
  <c r="AD116" i="1" s="1"/>
  <c r="AC115" i="1"/>
  <c r="AC116" i="1" s="1"/>
  <c r="AB115" i="1"/>
  <c r="AB116" i="1" s="1"/>
  <c r="AA115" i="1"/>
  <c r="AA116" i="1" s="1"/>
  <c r="Z115" i="1"/>
  <c r="Z116" i="1" s="1"/>
  <c r="Y115" i="1"/>
  <c r="Y116" i="1" s="1"/>
  <c r="AJ113" i="1"/>
  <c r="AJ114" i="1" s="1"/>
  <c r="AI113" i="1"/>
  <c r="AI114" i="1" s="1"/>
  <c r="AH113" i="1"/>
  <c r="AH114" i="1" s="1"/>
  <c r="AG113" i="1"/>
  <c r="AG114" i="1" s="1"/>
  <c r="AF113" i="1"/>
  <c r="AF114" i="1" s="1"/>
  <c r="AE113" i="1"/>
  <c r="AE114" i="1" s="1"/>
  <c r="AD113" i="1"/>
  <c r="AD114" i="1" s="1"/>
  <c r="AC113" i="1"/>
  <c r="AC114" i="1" s="1"/>
  <c r="AB113" i="1"/>
  <c r="AB114" i="1" s="1"/>
  <c r="AA113" i="1"/>
  <c r="AA114" i="1" s="1"/>
  <c r="Z113" i="1"/>
  <c r="Z114" i="1" s="1"/>
  <c r="Y113" i="1"/>
  <c r="Y114" i="1" s="1"/>
  <c r="AJ111" i="1"/>
  <c r="AJ112" i="1" s="1"/>
  <c r="AI111" i="1"/>
  <c r="AI112" i="1" s="1"/>
  <c r="AH111" i="1"/>
  <c r="AH112" i="1" s="1"/>
  <c r="AG111" i="1"/>
  <c r="AG112" i="1" s="1"/>
  <c r="AF111" i="1"/>
  <c r="AF112" i="1" s="1"/>
  <c r="AE111" i="1"/>
  <c r="AE112" i="1" s="1"/>
  <c r="AD111" i="1"/>
  <c r="AD112" i="1" s="1"/>
  <c r="AC111" i="1"/>
  <c r="AC112" i="1" s="1"/>
  <c r="AB111" i="1"/>
  <c r="AB112" i="1" s="1"/>
  <c r="AA111" i="1"/>
  <c r="AA112" i="1" s="1"/>
  <c r="Z111" i="1"/>
  <c r="Z112" i="1" s="1"/>
  <c r="Y111" i="1"/>
  <c r="Y112" i="1" s="1"/>
  <c r="AJ109" i="1"/>
  <c r="AJ110" i="1" s="1"/>
  <c r="AI109" i="1"/>
  <c r="AI110" i="1" s="1"/>
  <c r="AH109" i="1"/>
  <c r="AH110" i="1" s="1"/>
  <c r="AG109" i="1"/>
  <c r="AG110" i="1" s="1"/>
  <c r="AF109" i="1"/>
  <c r="AF110" i="1" s="1"/>
  <c r="AE109" i="1"/>
  <c r="AE110" i="1" s="1"/>
  <c r="AD109" i="1"/>
  <c r="AD110" i="1" s="1"/>
  <c r="AC109" i="1"/>
  <c r="AC110" i="1" s="1"/>
  <c r="AB109" i="1"/>
  <c r="AB110" i="1" s="1"/>
  <c r="AA109" i="1"/>
  <c r="AA110" i="1" s="1"/>
  <c r="Z109" i="1"/>
  <c r="Z110" i="1" s="1"/>
  <c r="Y109" i="1"/>
  <c r="Y110" i="1" s="1"/>
  <c r="AJ107" i="1"/>
  <c r="AJ108" i="1" s="1"/>
  <c r="AI107" i="1"/>
  <c r="AI108" i="1" s="1"/>
  <c r="AH107" i="1"/>
  <c r="AH108" i="1" s="1"/>
  <c r="AG107" i="1"/>
  <c r="AG108" i="1" s="1"/>
  <c r="AF107" i="1"/>
  <c r="AF108" i="1" s="1"/>
  <c r="AE107" i="1"/>
  <c r="AE108" i="1" s="1"/>
  <c r="AD107" i="1"/>
  <c r="AD108" i="1" s="1"/>
  <c r="AC107" i="1"/>
  <c r="AC108" i="1" s="1"/>
  <c r="AB107" i="1"/>
  <c r="AB108" i="1" s="1"/>
  <c r="AA107" i="1"/>
  <c r="AA108" i="1" s="1"/>
  <c r="Z107" i="1"/>
  <c r="Z108" i="1" s="1"/>
  <c r="Y107" i="1"/>
  <c r="Y108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AJ103" i="1"/>
  <c r="AJ104" i="1" s="1"/>
  <c r="AI103" i="1"/>
  <c r="AI104" i="1" s="1"/>
  <c r="AH103" i="1"/>
  <c r="AH104" i="1" s="1"/>
  <c r="AG103" i="1"/>
  <c r="AG104" i="1" s="1"/>
  <c r="AF103" i="1"/>
  <c r="AF104" i="1" s="1"/>
  <c r="AE103" i="1"/>
  <c r="AE104" i="1" s="1"/>
  <c r="AD103" i="1"/>
  <c r="AD104" i="1" s="1"/>
  <c r="AC103" i="1"/>
  <c r="AC104" i="1" s="1"/>
  <c r="AB103" i="1"/>
  <c r="AB104" i="1" s="1"/>
  <c r="AA103" i="1"/>
  <c r="AA104" i="1" s="1"/>
  <c r="Z103" i="1"/>
  <c r="Z104" i="1" s="1"/>
  <c r="Y103" i="1"/>
  <c r="Y104" i="1" s="1"/>
  <c r="AJ101" i="1"/>
  <c r="AJ102" i="1" s="1"/>
  <c r="AI101" i="1"/>
  <c r="AI102" i="1" s="1"/>
  <c r="AH101" i="1"/>
  <c r="AH102" i="1" s="1"/>
  <c r="AG101" i="1"/>
  <c r="AG102" i="1" s="1"/>
  <c r="AF101" i="1"/>
  <c r="AF102" i="1" s="1"/>
  <c r="AE101" i="1"/>
  <c r="AE102" i="1" s="1"/>
  <c r="AD101" i="1"/>
  <c r="AD102" i="1" s="1"/>
  <c r="AC101" i="1"/>
  <c r="AC102" i="1" s="1"/>
  <c r="AB101" i="1"/>
  <c r="AB102" i="1" s="1"/>
  <c r="AA101" i="1"/>
  <c r="AA102" i="1" s="1"/>
  <c r="Z101" i="1"/>
  <c r="Z102" i="1" s="1"/>
  <c r="Y101" i="1"/>
  <c r="Y102" i="1" s="1"/>
  <c r="AI100" i="1"/>
  <c r="AJ99" i="1"/>
  <c r="AJ100" i="1" s="1"/>
  <c r="AI99" i="1"/>
  <c r="AH99" i="1"/>
  <c r="AH100" i="1" s="1"/>
  <c r="AG99" i="1"/>
  <c r="AG100" i="1" s="1"/>
  <c r="AF99" i="1"/>
  <c r="AF100" i="1" s="1"/>
  <c r="AE99" i="1"/>
  <c r="AE100" i="1" s="1"/>
  <c r="AD99" i="1"/>
  <c r="AD100" i="1" s="1"/>
  <c r="AC99" i="1"/>
  <c r="AC100" i="1" s="1"/>
  <c r="AB99" i="1"/>
  <c r="AB100" i="1" s="1"/>
  <c r="AA99" i="1"/>
  <c r="AA100" i="1" s="1"/>
  <c r="Z99" i="1"/>
  <c r="Z100" i="1" s="1"/>
  <c r="Y99" i="1"/>
  <c r="Y100" i="1" s="1"/>
  <c r="AJ97" i="1"/>
  <c r="AJ98" i="1" s="1"/>
  <c r="AI97" i="1"/>
  <c r="AI98" i="1" s="1"/>
  <c r="AH97" i="1"/>
  <c r="AH98" i="1" s="1"/>
  <c r="AG97" i="1"/>
  <c r="AG98" i="1" s="1"/>
  <c r="AF97" i="1"/>
  <c r="AF98" i="1" s="1"/>
  <c r="AE97" i="1"/>
  <c r="AE98" i="1" s="1"/>
  <c r="AD97" i="1"/>
  <c r="AD98" i="1" s="1"/>
  <c r="AC97" i="1"/>
  <c r="AC98" i="1" s="1"/>
  <c r="AB97" i="1"/>
  <c r="AB98" i="1" s="1"/>
  <c r="AA97" i="1"/>
  <c r="AA98" i="1" s="1"/>
  <c r="Z97" i="1"/>
  <c r="Z98" i="1" s="1"/>
  <c r="Y97" i="1"/>
  <c r="Y98" i="1" s="1"/>
  <c r="AJ95" i="1"/>
  <c r="AJ96" i="1" s="1"/>
  <c r="AI95" i="1"/>
  <c r="AI96" i="1" s="1"/>
  <c r="AH95" i="1"/>
  <c r="AH96" i="1" s="1"/>
  <c r="AG95" i="1"/>
  <c r="AG96" i="1" s="1"/>
  <c r="AF95" i="1"/>
  <c r="AF96" i="1" s="1"/>
  <c r="AE95" i="1"/>
  <c r="AE96" i="1" s="1"/>
  <c r="AD95" i="1"/>
  <c r="AD96" i="1" s="1"/>
  <c r="AC95" i="1"/>
  <c r="AC96" i="1" s="1"/>
  <c r="AB95" i="1"/>
  <c r="AB96" i="1" s="1"/>
  <c r="AA95" i="1"/>
  <c r="AA96" i="1" s="1"/>
  <c r="Z95" i="1"/>
  <c r="Z96" i="1" s="1"/>
  <c r="Y95" i="1"/>
  <c r="Y96" i="1" s="1"/>
  <c r="AJ93" i="1"/>
  <c r="AJ94" i="1" s="1"/>
  <c r="AI93" i="1"/>
  <c r="AI94" i="1" s="1"/>
  <c r="AH93" i="1"/>
  <c r="AH94" i="1" s="1"/>
  <c r="AG93" i="1"/>
  <c r="AG94" i="1" s="1"/>
  <c r="AF93" i="1"/>
  <c r="AF94" i="1" s="1"/>
  <c r="AE93" i="1"/>
  <c r="AE94" i="1" s="1"/>
  <c r="AD93" i="1"/>
  <c r="AD94" i="1" s="1"/>
  <c r="AC93" i="1"/>
  <c r="AC94" i="1" s="1"/>
  <c r="AB93" i="1"/>
  <c r="AB94" i="1" s="1"/>
  <c r="AA93" i="1"/>
  <c r="AA94" i="1" s="1"/>
  <c r="Z93" i="1"/>
  <c r="Z94" i="1" s="1"/>
  <c r="Y93" i="1"/>
  <c r="Y94" i="1" s="1"/>
  <c r="AJ91" i="1"/>
  <c r="AJ92" i="1" s="1"/>
  <c r="AI91" i="1"/>
  <c r="AI92" i="1" s="1"/>
  <c r="AH91" i="1"/>
  <c r="AH92" i="1" s="1"/>
  <c r="AG91" i="1"/>
  <c r="AG92" i="1" s="1"/>
  <c r="AF91" i="1"/>
  <c r="AF92" i="1" s="1"/>
  <c r="AE91" i="1"/>
  <c r="AE92" i="1" s="1"/>
  <c r="AD91" i="1"/>
  <c r="AD92" i="1" s="1"/>
  <c r="AC91" i="1"/>
  <c r="AC92" i="1" s="1"/>
  <c r="AB91" i="1"/>
  <c r="AB92" i="1" s="1"/>
  <c r="AA91" i="1"/>
  <c r="AA92" i="1" s="1"/>
  <c r="Z91" i="1"/>
  <c r="Z92" i="1" s="1"/>
  <c r="Y91" i="1"/>
  <c r="Y92" i="1" s="1"/>
  <c r="AJ89" i="1"/>
  <c r="AJ90" i="1" s="1"/>
  <c r="AI89" i="1"/>
  <c r="AI90" i="1" s="1"/>
  <c r="AH89" i="1"/>
  <c r="AH90" i="1" s="1"/>
  <c r="AG89" i="1"/>
  <c r="AG90" i="1" s="1"/>
  <c r="AF89" i="1"/>
  <c r="AF90" i="1" s="1"/>
  <c r="AE89" i="1"/>
  <c r="AE90" i="1" s="1"/>
  <c r="AD89" i="1"/>
  <c r="AD90" i="1" s="1"/>
  <c r="AC89" i="1"/>
  <c r="AC90" i="1" s="1"/>
  <c r="AB89" i="1"/>
  <c r="AB90" i="1" s="1"/>
  <c r="AA89" i="1"/>
  <c r="AA90" i="1" s="1"/>
  <c r="Z89" i="1"/>
  <c r="Z90" i="1" s="1"/>
  <c r="Y89" i="1"/>
  <c r="Y90" i="1" s="1"/>
  <c r="AJ87" i="1"/>
  <c r="AJ88" i="1" s="1"/>
  <c r="AI87" i="1"/>
  <c r="AI88" i="1" s="1"/>
  <c r="AH87" i="1"/>
  <c r="AH88" i="1" s="1"/>
  <c r="AG87" i="1"/>
  <c r="AG88" i="1" s="1"/>
  <c r="AF87" i="1"/>
  <c r="AF88" i="1" s="1"/>
  <c r="AE87" i="1"/>
  <c r="AE88" i="1" s="1"/>
  <c r="AD87" i="1"/>
  <c r="AD88" i="1" s="1"/>
  <c r="AC87" i="1"/>
  <c r="AC88" i="1" s="1"/>
  <c r="AB87" i="1"/>
  <c r="AB88" i="1" s="1"/>
  <c r="AA87" i="1"/>
  <c r="AA88" i="1" s="1"/>
  <c r="Z87" i="1"/>
  <c r="Z88" i="1" s="1"/>
  <c r="Y87" i="1"/>
  <c r="Y88" i="1" s="1"/>
  <c r="AJ85" i="1"/>
  <c r="AJ86" i="1" s="1"/>
  <c r="AI85" i="1"/>
  <c r="AI86" i="1" s="1"/>
  <c r="AH85" i="1"/>
  <c r="AH86" i="1" s="1"/>
  <c r="AG85" i="1"/>
  <c r="AG86" i="1" s="1"/>
  <c r="AF85" i="1"/>
  <c r="AF86" i="1" s="1"/>
  <c r="AE85" i="1"/>
  <c r="AE86" i="1" s="1"/>
  <c r="AD85" i="1"/>
  <c r="AD86" i="1" s="1"/>
  <c r="AC85" i="1"/>
  <c r="AC86" i="1" s="1"/>
  <c r="AB85" i="1"/>
  <c r="AB86" i="1" s="1"/>
  <c r="AA85" i="1"/>
  <c r="AA86" i="1" s="1"/>
  <c r="Z85" i="1"/>
  <c r="Z86" i="1" s="1"/>
  <c r="Y85" i="1"/>
  <c r="Y86" i="1" s="1"/>
  <c r="AJ83" i="1"/>
  <c r="AJ84" i="1" s="1"/>
  <c r="AI83" i="1"/>
  <c r="AI84" i="1" s="1"/>
  <c r="AH83" i="1"/>
  <c r="AH84" i="1" s="1"/>
  <c r="AG83" i="1"/>
  <c r="AG84" i="1" s="1"/>
  <c r="AF83" i="1"/>
  <c r="AF84" i="1" s="1"/>
  <c r="AE83" i="1"/>
  <c r="AE84" i="1" s="1"/>
  <c r="AD83" i="1"/>
  <c r="AD84" i="1" s="1"/>
  <c r="AC83" i="1"/>
  <c r="AC84" i="1" s="1"/>
  <c r="AB83" i="1"/>
  <c r="AB84" i="1" s="1"/>
  <c r="AA83" i="1"/>
  <c r="AA84" i="1" s="1"/>
  <c r="Z83" i="1"/>
  <c r="Z84" i="1" s="1"/>
  <c r="Y83" i="1"/>
  <c r="Y84" i="1" s="1"/>
  <c r="AJ81" i="1"/>
  <c r="AJ82" i="1" s="1"/>
  <c r="AI81" i="1"/>
  <c r="AI82" i="1" s="1"/>
  <c r="AH81" i="1"/>
  <c r="AH82" i="1" s="1"/>
  <c r="AG81" i="1"/>
  <c r="AG82" i="1" s="1"/>
  <c r="AF81" i="1"/>
  <c r="AF82" i="1" s="1"/>
  <c r="AE81" i="1"/>
  <c r="AE82" i="1" s="1"/>
  <c r="AD81" i="1"/>
  <c r="AD82" i="1" s="1"/>
  <c r="AC81" i="1"/>
  <c r="AC82" i="1" s="1"/>
  <c r="AB81" i="1"/>
  <c r="AB82" i="1" s="1"/>
  <c r="AA81" i="1"/>
  <c r="AA82" i="1" s="1"/>
  <c r="Z81" i="1"/>
  <c r="Z82" i="1" s="1"/>
  <c r="Y81" i="1"/>
  <c r="Y82" i="1" s="1"/>
  <c r="AJ79" i="1"/>
  <c r="AJ80" i="1" s="1"/>
  <c r="AI79" i="1"/>
  <c r="AI80" i="1" s="1"/>
  <c r="AH79" i="1"/>
  <c r="AH80" i="1" s="1"/>
  <c r="AG79" i="1"/>
  <c r="AG80" i="1" s="1"/>
  <c r="AF79" i="1"/>
  <c r="AF80" i="1" s="1"/>
  <c r="AE79" i="1"/>
  <c r="AE80" i="1" s="1"/>
  <c r="AD79" i="1"/>
  <c r="AD80" i="1" s="1"/>
  <c r="AC79" i="1"/>
  <c r="AC80" i="1" s="1"/>
  <c r="AB79" i="1"/>
  <c r="AB80" i="1" s="1"/>
  <c r="AA79" i="1"/>
  <c r="AA80" i="1" s="1"/>
  <c r="Z79" i="1"/>
  <c r="Z80" i="1" s="1"/>
  <c r="Y79" i="1"/>
  <c r="Y80" i="1" s="1"/>
  <c r="AJ77" i="1"/>
  <c r="AJ78" i="1" s="1"/>
  <c r="AI77" i="1"/>
  <c r="AI78" i="1" s="1"/>
  <c r="AH77" i="1"/>
  <c r="AH78" i="1" s="1"/>
  <c r="AG77" i="1"/>
  <c r="AG78" i="1" s="1"/>
  <c r="AF77" i="1"/>
  <c r="AF78" i="1" s="1"/>
  <c r="AE77" i="1"/>
  <c r="AE78" i="1" s="1"/>
  <c r="AD77" i="1"/>
  <c r="AD78" i="1" s="1"/>
  <c r="AC77" i="1"/>
  <c r="AC78" i="1" s="1"/>
  <c r="AB77" i="1"/>
  <c r="AB78" i="1" s="1"/>
  <c r="AA77" i="1"/>
  <c r="AA78" i="1" s="1"/>
  <c r="Z77" i="1"/>
  <c r="Z78" i="1" s="1"/>
  <c r="Y77" i="1"/>
  <c r="Y78" i="1" s="1"/>
  <c r="AJ75" i="1"/>
  <c r="AJ76" i="1" s="1"/>
  <c r="AI75" i="1"/>
  <c r="AI76" i="1" s="1"/>
  <c r="AH75" i="1"/>
  <c r="AH76" i="1" s="1"/>
  <c r="AG75" i="1"/>
  <c r="AG76" i="1" s="1"/>
  <c r="AF75" i="1"/>
  <c r="AF76" i="1" s="1"/>
  <c r="AE75" i="1"/>
  <c r="AE76" i="1" s="1"/>
  <c r="AD75" i="1"/>
  <c r="AD76" i="1" s="1"/>
  <c r="AC75" i="1"/>
  <c r="AC76" i="1" s="1"/>
  <c r="AB75" i="1"/>
  <c r="AB76" i="1" s="1"/>
  <c r="AA75" i="1"/>
  <c r="AA76" i="1" s="1"/>
  <c r="Z75" i="1"/>
  <c r="Z76" i="1" s="1"/>
  <c r="Y75" i="1"/>
  <c r="Y76" i="1" s="1"/>
  <c r="AJ73" i="1"/>
  <c r="AJ74" i="1" s="1"/>
  <c r="AI73" i="1"/>
  <c r="AI74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3" i="1"/>
  <c r="AB74" i="1" s="1"/>
  <c r="AA73" i="1"/>
  <c r="AA74" i="1" s="1"/>
  <c r="Z73" i="1"/>
  <c r="Z74" i="1" s="1"/>
  <c r="Y73" i="1"/>
  <c r="Y74" i="1" s="1"/>
  <c r="AJ71" i="1"/>
  <c r="AJ72" i="1" s="1"/>
  <c r="AI71" i="1"/>
  <c r="AI72" i="1" s="1"/>
  <c r="AH71" i="1"/>
  <c r="AH72" i="1" s="1"/>
  <c r="AG71" i="1"/>
  <c r="AG72" i="1" s="1"/>
  <c r="AF71" i="1"/>
  <c r="AF72" i="1" s="1"/>
  <c r="AE71" i="1"/>
  <c r="AE72" i="1" s="1"/>
  <c r="AD71" i="1"/>
  <c r="AD72" i="1" s="1"/>
  <c r="AC71" i="1"/>
  <c r="AC72" i="1" s="1"/>
  <c r="AB71" i="1"/>
  <c r="AB72" i="1" s="1"/>
  <c r="AA71" i="1"/>
  <c r="AA72" i="1" s="1"/>
  <c r="Z71" i="1"/>
  <c r="Z72" i="1" s="1"/>
  <c r="Y71" i="1"/>
  <c r="Y72" i="1" s="1"/>
  <c r="AJ69" i="1"/>
  <c r="AJ70" i="1" s="1"/>
  <c r="AI69" i="1"/>
  <c r="AI70" i="1" s="1"/>
  <c r="AH69" i="1"/>
  <c r="AH70" i="1" s="1"/>
  <c r="AG69" i="1"/>
  <c r="AG70" i="1" s="1"/>
  <c r="AF69" i="1"/>
  <c r="AF70" i="1" s="1"/>
  <c r="AE69" i="1"/>
  <c r="AE70" i="1" s="1"/>
  <c r="AD69" i="1"/>
  <c r="AD70" i="1" s="1"/>
  <c r="AC69" i="1"/>
  <c r="AC70" i="1" s="1"/>
  <c r="AB69" i="1"/>
  <c r="AB70" i="1" s="1"/>
  <c r="AA69" i="1"/>
  <c r="AA70" i="1" s="1"/>
  <c r="Z69" i="1"/>
  <c r="Z70" i="1" s="1"/>
  <c r="Y69" i="1"/>
  <c r="Y70" i="1" s="1"/>
  <c r="AJ67" i="1"/>
  <c r="AJ68" i="1" s="1"/>
  <c r="AI67" i="1"/>
  <c r="AI68" i="1" s="1"/>
  <c r="AH67" i="1"/>
  <c r="AH68" i="1" s="1"/>
  <c r="AG67" i="1"/>
  <c r="AG68" i="1" s="1"/>
  <c r="AF67" i="1"/>
  <c r="AF68" i="1" s="1"/>
  <c r="AE67" i="1"/>
  <c r="AE68" i="1" s="1"/>
  <c r="AD67" i="1"/>
  <c r="AD68" i="1" s="1"/>
  <c r="AC67" i="1"/>
  <c r="AC68" i="1" s="1"/>
  <c r="AB67" i="1"/>
  <c r="AB68" i="1" s="1"/>
  <c r="AA67" i="1"/>
  <c r="AA68" i="1" s="1"/>
  <c r="Z67" i="1"/>
  <c r="Z68" i="1" s="1"/>
  <c r="Y67" i="1"/>
  <c r="Y68" i="1" s="1"/>
  <c r="AJ65" i="1"/>
  <c r="AJ66" i="1" s="1"/>
  <c r="AI65" i="1"/>
  <c r="AI66" i="1" s="1"/>
  <c r="AH65" i="1"/>
  <c r="AH66" i="1" s="1"/>
  <c r="AG65" i="1"/>
  <c r="AG66" i="1" s="1"/>
  <c r="AF65" i="1"/>
  <c r="AF66" i="1" s="1"/>
  <c r="AE65" i="1"/>
  <c r="AE66" i="1" s="1"/>
  <c r="AD65" i="1"/>
  <c r="AD66" i="1" s="1"/>
  <c r="AC65" i="1"/>
  <c r="AC66" i="1" s="1"/>
  <c r="AB65" i="1"/>
  <c r="AB66" i="1" s="1"/>
  <c r="AA65" i="1"/>
  <c r="AA66" i="1" s="1"/>
  <c r="Z65" i="1"/>
  <c r="Z66" i="1" s="1"/>
  <c r="Y65" i="1"/>
  <c r="Y66" i="1" s="1"/>
  <c r="AJ63" i="1"/>
  <c r="AJ64" i="1" s="1"/>
  <c r="AI63" i="1"/>
  <c r="AI64" i="1" s="1"/>
  <c r="AH63" i="1"/>
  <c r="AH64" i="1" s="1"/>
  <c r="AG63" i="1"/>
  <c r="AG64" i="1" s="1"/>
  <c r="AF63" i="1"/>
  <c r="AF64" i="1" s="1"/>
  <c r="AE63" i="1"/>
  <c r="AE64" i="1" s="1"/>
  <c r="AD63" i="1"/>
  <c r="AD64" i="1" s="1"/>
  <c r="AC63" i="1"/>
  <c r="AC64" i="1" s="1"/>
  <c r="AB63" i="1"/>
  <c r="AB64" i="1" s="1"/>
  <c r="AA63" i="1"/>
  <c r="AA64" i="1" s="1"/>
  <c r="Z63" i="1"/>
  <c r="Z64" i="1" s="1"/>
  <c r="Y63" i="1"/>
  <c r="Y64" i="1" s="1"/>
  <c r="AE62" i="1"/>
  <c r="AJ61" i="1"/>
  <c r="AJ62" i="1" s="1"/>
  <c r="AI61" i="1"/>
  <c r="AI62" i="1" s="1"/>
  <c r="AH61" i="1"/>
  <c r="AH62" i="1" s="1"/>
  <c r="AG61" i="1"/>
  <c r="AG62" i="1" s="1"/>
  <c r="AF61" i="1"/>
  <c r="AF62" i="1" s="1"/>
  <c r="AE61" i="1"/>
  <c r="AD61" i="1"/>
  <c r="AD62" i="1" s="1"/>
  <c r="AC61" i="1"/>
  <c r="AC62" i="1" s="1"/>
  <c r="AB61" i="1"/>
  <c r="AB62" i="1" s="1"/>
  <c r="AA61" i="1"/>
  <c r="AA62" i="1" s="1"/>
  <c r="Z61" i="1"/>
  <c r="Z62" i="1" s="1"/>
  <c r="Y61" i="1"/>
  <c r="Y62" i="1" s="1"/>
  <c r="AJ59" i="1"/>
  <c r="AJ60" i="1" s="1"/>
  <c r="AI59" i="1"/>
  <c r="AI60" i="1" s="1"/>
  <c r="AH59" i="1"/>
  <c r="AH60" i="1" s="1"/>
  <c r="AG59" i="1"/>
  <c r="AG60" i="1" s="1"/>
  <c r="AF59" i="1"/>
  <c r="AF60" i="1" s="1"/>
  <c r="AE59" i="1"/>
  <c r="AE60" i="1" s="1"/>
  <c r="AD59" i="1"/>
  <c r="AD60" i="1" s="1"/>
  <c r="AC59" i="1"/>
  <c r="AC60" i="1" s="1"/>
  <c r="AB59" i="1"/>
  <c r="AB60" i="1" s="1"/>
  <c r="AA59" i="1"/>
  <c r="AA60" i="1" s="1"/>
  <c r="Z59" i="1"/>
  <c r="Z60" i="1" s="1"/>
  <c r="Y59" i="1"/>
  <c r="Y60" i="1" s="1"/>
  <c r="AD58" i="1"/>
  <c r="AJ57" i="1"/>
  <c r="AJ58" i="1" s="1"/>
  <c r="AI57" i="1"/>
  <c r="AI58" i="1" s="1"/>
  <c r="AH57" i="1"/>
  <c r="AH58" i="1" s="1"/>
  <c r="AG57" i="1"/>
  <c r="AG58" i="1" s="1"/>
  <c r="AF57" i="1"/>
  <c r="AF58" i="1" s="1"/>
  <c r="AE57" i="1"/>
  <c r="AE58" i="1" s="1"/>
  <c r="AD57" i="1"/>
  <c r="AC57" i="1"/>
  <c r="AC58" i="1" s="1"/>
  <c r="AB57" i="1"/>
  <c r="AB58" i="1" s="1"/>
  <c r="AA57" i="1"/>
  <c r="AA58" i="1" s="1"/>
  <c r="Z57" i="1"/>
  <c r="Z58" i="1" s="1"/>
  <c r="Y57" i="1"/>
  <c r="Y58" i="1" s="1"/>
  <c r="AJ55" i="1"/>
  <c r="AJ56" i="1" s="1"/>
  <c r="AI55" i="1"/>
  <c r="AI56" i="1" s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AJ53" i="1"/>
  <c r="AJ54" i="1" s="1"/>
  <c r="AI53" i="1"/>
  <c r="AI54" i="1" s="1"/>
  <c r="AH53" i="1"/>
  <c r="AH54" i="1" s="1"/>
  <c r="AG53" i="1"/>
  <c r="AG54" i="1" s="1"/>
  <c r="AF53" i="1"/>
  <c r="AF54" i="1" s="1"/>
  <c r="AE53" i="1"/>
  <c r="AE54" i="1" s="1"/>
  <c r="AD53" i="1"/>
  <c r="AD54" i="1" s="1"/>
  <c r="AC53" i="1"/>
  <c r="AC54" i="1" s="1"/>
  <c r="AB53" i="1"/>
  <c r="AB54" i="1" s="1"/>
  <c r="AA53" i="1"/>
  <c r="AA54" i="1" s="1"/>
  <c r="Z53" i="1"/>
  <c r="Z54" i="1" s="1"/>
  <c r="Y53" i="1"/>
  <c r="Y54" i="1" s="1"/>
  <c r="AJ51" i="1"/>
  <c r="AJ52" i="1" s="1"/>
  <c r="AI51" i="1"/>
  <c r="AI52" i="1" s="1"/>
  <c r="AH51" i="1"/>
  <c r="AH52" i="1" s="1"/>
  <c r="AG51" i="1"/>
  <c r="AG52" i="1" s="1"/>
  <c r="AF51" i="1"/>
  <c r="AF52" i="1" s="1"/>
  <c r="AE51" i="1"/>
  <c r="AE52" i="1" s="1"/>
  <c r="AD51" i="1"/>
  <c r="AD52" i="1" s="1"/>
  <c r="AC51" i="1"/>
  <c r="AC52" i="1" s="1"/>
  <c r="AB51" i="1"/>
  <c r="AB52" i="1" s="1"/>
  <c r="AA51" i="1"/>
  <c r="AA52" i="1" s="1"/>
  <c r="Z51" i="1"/>
  <c r="Z52" i="1" s="1"/>
  <c r="Y51" i="1"/>
  <c r="Y52" i="1" s="1"/>
  <c r="AJ49" i="1"/>
  <c r="AJ50" i="1" s="1"/>
  <c r="AI49" i="1"/>
  <c r="AI50" i="1" s="1"/>
  <c r="AH49" i="1"/>
  <c r="AH50" i="1" s="1"/>
  <c r="AG49" i="1"/>
  <c r="AG50" i="1" s="1"/>
  <c r="AF49" i="1"/>
  <c r="AF50" i="1" s="1"/>
  <c r="AE49" i="1"/>
  <c r="AE50" i="1" s="1"/>
  <c r="AD49" i="1"/>
  <c r="AD50" i="1" s="1"/>
  <c r="AC49" i="1"/>
  <c r="AC50" i="1" s="1"/>
  <c r="AB49" i="1"/>
  <c r="AB50" i="1" s="1"/>
  <c r="AA49" i="1"/>
  <c r="AA50" i="1" s="1"/>
  <c r="Z49" i="1"/>
  <c r="Z50" i="1" s="1"/>
  <c r="Y49" i="1"/>
  <c r="Y50" i="1" s="1"/>
  <c r="AJ47" i="1"/>
  <c r="AJ48" i="1" s="1"/>
  <c r="AI47" i="1"/>
  <c r="AI48" i="1" s="1"/>
  <c r="AH47" i="1"/>
  <c r="AH48" i="1" s="1"/>
  <c r="AG47" i="1"/>
  <c r="AG48" i="1" s="1"/>
  <c r="AF47" i="1"/>
  <c r="AF48" i="1" s="1"/>
  <c r="AE47" i="1"/>
  <c r="AE48" i="1" s="1"/>
  <c r="AD47" i="1"/>
  <c r="AD48" i="1" s="1"/>
  <c r="AC47" i="1"/>
  <c r="AC48" i="1" s="1"/>
  <c r="AB47" i="1"/>
  <c r="AB48" i="1" s="1"/>
  <c r="AA47" i="1"/>
  <c r="AA48" i="1" s="1"/>
  <c r="Z47" i="1"/>
  <c r="Z48" i="1" s="1"/>
  <c r="Y47" i="1"/>
  <c r="Y48" i="1" s="1"/>
  <c r="AQ174" i="1"/>
  <c r="AQ172" i="1"/>
  <c r="AQ170" i="1"/>
  <c r="AQ168" i="1"/>
  <c r="AQ166" i="1"/>
  <c r="AQ164" i="1"/>
  <c r="AQ161" i="1"/>
  <c r="AN159" i="1"/>
  <c r="AQ158" i="1"/>
  <c r="AQ156" i="1"/>
  <c r="AQ154" i="1"/>
  <c r="AQ152" i="1"/>
  <c r="AQ150" i="1"/>
  <c r="AQ148" i="1"/>
  <c r="AQ146" i="1"/>
  <c r="AQ144" i="1"/>
  <c r="AQ142" i="1"/>
  <c r="AQ140" i="1"/>
  <c r="AQ138" i="1"/>
  <c r="AQ136" i="1"/>
  <c r="AQ134" i="1"/>
  <c r="AQ132" i="1"/>
  <c r="AQ130" i="1"/>
  <c r="AQ128" i="1"/>
  <c r="AQ125" i="1"/>
  <c r="AQ123" i="1"/>
  <c r="AQ121" i="1"/>
  <c r="AQ119" i="1"/>
  <c r="AQ117" i="1"/>
  <c r="AQ115" i="1"/>
  <c r="AQ113" i="1"/>
  <c r="AQ111" i="1"/>
  <c r="AQ109" i="1"/>
  <c r="AQ107" i="1"/>
  <c r="AQ105" i="1"/>
  <c r="AQ103" i="1"/>
  <c r="AQ101" i="1"/>
  <c r="AQ99" i="1"/>
  <c r="AQ97" i="1"/>
  <c r="AQ95" i="1"/>
  <c r="AQ93" i="1"/>
  <c r="AQ91" i="1"/>
  <c r="AQ89" i="1"/>
  <c r="AQ87" i="1"/>
  <c r="AQ85" i="1"/>
  <c r="AQ83" i="1"/>
  <c r="AQ81" i="1"/>
  <c r="AQ79" i="1"/>
  <c r="AQ77" i="1"/>
  <c r="AQ75" i="1"/>
  <c r="AQ73" i="1"/>
  <c r="AQ71" i="1"/>
  <c r="AQ69" i="1"/>
  <c r="AQ67" i="1"/>
  <c r="AQ65" i="1"/>
  <c r="AQ63" i="1"/>
  <c r="AQ61" i="1"/>
  <c r="AQ59" i="1"/>
  <c r="AQ57" i="1"/>
  <c r="AQ55" i="1"/>
  <c r="AQ53" i="1"/>
  <c r="AQ51" i="1"/>
  <c r="AQ49" i="1"/>
  <c r="AQ47" i="1"/>
  <c r="G166" i="1"/>
  <c r="AN167" i="1" s="1"/>
  <c r="G168" i="1"/>
  <c r="AN169" i="1" s="1"/>
  <c r="G170" i="1"/>
  <c r="AN171" i="1" s="1"/>
  <c r="G172" i="1"/>
  <c r="AN173" i="1" s="1"/>
  <c r="G174" i="1"/>
  <c r="AN175" i="1" s="1"/>
  <c r="G164" i="1"/>
  <c r="AN165" i="1" s="1"/>
  <c r="G161" i="1"/>
  <c r="AN162" i="1" s="1"/>
  <c r="G130" i="1"/>
  <c r="AN131" i="1" s="1"/>
  <c r="G132" i="1"/>
  <c r="AN133" i="1" s="1"/>
  <c r="G134" i="1"/>
  <c r="AN135" i="1" s="1"/>
  <c r="G136" i="1"/>
  <c r="AN137" i="1" s="1"/>
  <c r="G138" i="1"/>
  <c r="AN139" i="1" s="1"/>
  <c r="G140" i="1"/>
  <c r="AN141" i="1" s="1"/>
  <c r="G142" i="1"/>
  <c r="AN143" i="1" s="1"/>
  <c r="G144" i="1"/>
  <c r="AN145" i="1" s="1"/>
  <c r="G146" i="1"/>
  <c r="AN147" i="1" s="1"/>
  <c r="G148" i="1"/>
  <c r="AN149" i="1" s="1"/>
  <c r="G150" i="1"/>
  <c r="AN151" i="1" s="1"/>
  <c r="G152" i="1"/>
  <c r="AN153" i="1" s="1"/>
  <c r="G154" i="1"/>
  <c r="AN155" i="1" s="1"/>
  <c r="G156" i="1"/>
  <c r="AN157" i="1" s="1"/>
  <c r="G158" i="1"/>
  <c r="G128" i="1"/>
  <c r="AN129" i="1" s="1"/>
  <c r="G71" i="1"/>
  <c r="AN72" i="1" s="1"/>
  <c r="G73" i="1"/>
  <c r="AN74" i="1" s="1"/>
  <c r="G75" i="1"/>
  <c r="AN76" i="1" s="1"/>
  <c r="G77" i="1"/>
  <c r="AN78" i="1" s="1"/>
  <c r="G79" i="1"/>
  <c r="AN80" i="1" s="1"/>
  <c r="G81" i="1"/>
  <c r="AN82" i="1" s="1"/>
  <c r="G83" i="1"/>
  <c r="AN84" i="1" s="1"/>
  <c r="G85" i="1"/>
  <c r="AN86" i="1" s="1"/>
  <c r="G87" i="1"/>
  <c r="AN88" i="1" s="1"/>
  <c r="G89" i="1"/>
  <c r="AN90" i="1" s="1"/>
  <c r="G91" i="1"/>
  <c r="AN92" i="1" s="1"/>
  <c r="G93" i="1"/>
  <c r="AN94" i="1" s="1"/>
  <c r="G95" i="1"/>
  <c r="AN96" i="1" s="1"/>
  <c r="G97" i="1"/>
  <c r="AN98" i="1" s="1"/>
  <c r="G99" i="1"/>
  <c r="AN100" i="1" s="1"/>
  <c r="G101" i="1"/>
  <c r="AN102" i="1" s="1"/>
  <c r="G103" i="1"/>
  <c r="AN104" i="1" s="1"/>
  <c r="G105" i="1"/>
  <c r="AN106" i="1" s="1"/>
  <c r="G107" i="1"/>
  <c r="AN108" i="1" s="1"/>
  <c r="G109" i="1"/>
  <c r="AN110" i="1" s="1"/>
  <c r="G111" i="1"/>
  <c r="AN112" i="1" s="1"/>
  <c r="G113" i="1"/>
  <c r="AN114" i="1" s="1"/>
  <c r="G115" i="1"/>
  <c r="AN116" i="1" s="1"/>
  <c r="G117" i="1"/>
  <c r="AN118" i="1" s="1"/>
  <c r="G119" i="1"/>
  <c r="AN120" i="1" s="1"/>
  <c r="G121" i="1"/>
  <c r="AN122" i="1" s="1"/>
  <c r="G123" i="1"/>
  <c r="AN124" i="1" s="1"/>
  <c r="G125" i="1"/>
  <c r="AN126" i="1" s="1"/>
  <c r="G69" i="1"/>
  <c r="AN70" i="1" s="1"/>
  <c r="G67" i="1"/>
  <c r="AN68" i="1" s="1"/>
  <c r="G65" i="1"/>
  <c r="AN66" i="1" s="1"/>
  <c r="G63" i="1"/>
  <c r="AN64" i="1" s="1"/>
  <c r="G61" i="1"/>
  <c r="AN62" i="1" s="1"/>
  <c r="G59" i="1"/>
  <c r="AN60" i="1" s="1"/>
  <c r="G57" i="1"/>
  <c r="AN58" i="1" s="1"/>
  <c r="G55" i="1"/>
  <c r="AN56" i="1" s="1"/>
  <c r="G53" i="1"/>
  <c r="AN54" i="1" s="1"/>
  <c r="G51" i="1"/>
  <c r="AN52" i="1" s="1"/>
  <c r="G49" i="1"/>
  <c r="AN50" i="1" s="1"/>
  <c r="G47" i="1"/>
  <c r="G44" i="1"/>
  <c r="G42" i="1"/>
  <c r="G40" i="1"/>
  <c r="G38" i="1"/>
  <c r="G36" i="1"/>
  <c r="G34" i="1"/>
  <c r="AD42" i="1"/>
  <c r="AD43" i="1" s="1"/>
  <c r="AJ44" i="1"/>
  <c r="AJ45" i="1" s="1"/>
  <c r="AI44" i="1"/>
  <c r="AI45" i="1" s="1"/>
  <c r="AH44" i="1"/>
  <c r="AH45" i="1" s="1"/>
  <c r="AG44" i="1"/>
  <c r="AG45" i="1" s="1"/>
  <c r="AF44" i="1"/>
  <c r="AF45" i="1" s="1"/>
  <c r="AE44" i="1"/>
  <c r="AE45" i="1" s="1"/>
  <c r="AD44" i="1"/>
  <c r="AD45" i="1" s="1"/>
  <c r="AC44" i="1"/>
  <c r="AC45" i="1" s="1"/>
  <c r="AB44" i="1"/>
  <c r="AB45" i="1" s="1"/>
  <c r="AA44" i="1"/>
  <c r="AA45" i="1" s="1"/>
  <c r="Z44" i="1"/>
  <c r="Z45" i="1" s="1"/>
  <c r="Y44" i="1"/>
  <c r="Y45" i="1" s="1"/>
  <c r="AJ42" i="1"/>
  <c r="AJ43" i="1" s="1"/>
  <c r="AI42" i="1"/>
  <c r="AI43" i="1" s="1"/>
  <c r="AH42" i="1"/>
  <c r="AH43" i="1" s="1"/>
  <c r="AG42" i="1"/>
  <c r="AG43" i="1" s="1"/>
  <c r="AF42" i="1"/>
  <c r="AF43" i="1" s="1"/>
  <c r="AE42" i="1"/>
  <c r="AE43" i="1" s="1"/>
  <c r="AC42" i="1"/>
  <c r="AC43" i="1" s="1"/>
  <c r="AB42" i="1"/>
  <c r="AB43" i="1" s="1"/>
  <c r="AA42" i="1"/>
  <c r="AA43" i="1" s="1"/>
  <c r="Z42" i="1"/>
  <c r="Z43" i="1" s="1"/>
  <c r="Y42" i="1"/>
  <c r="Y43" i="1" s="1"/>
  <c r="AJ40" i="1"/>
  <c r="AJ41" i="1" s="1"/>
  <c r="AI40" i="1"/>
  <c r="AI41" i="1" s="1"/>
  <c r="AH40" i="1"/>
  <c r="AH41" i="1" s="1"/>
  <c r="AG40" i="1"/>
  <c r="AG41" i="1" s="1"/>
  <c r="AF40" i="1"/>
  <c r="AF41" i="1" s="1"/>
  <c r="AE40" i="1"/>
  <c r="AE41" i="1" s="1"/>
  <c r="AD40" i="1"/>
  <c r="AD41" i="1" s="1"/>
  <c r="AC40" i="1"/>
  <c r="AC41" i="1" s="1"/>
  <c r="AB40" i="1"/>
  <c r="AB41" i="1" s="1"/>
  <c r="AA40" i="1"/>
  <c r="AA41" i="1" s="1"/>
  <c r="Z40" i="1"/>
  <c r="Z41" i="1" s="1"/>
  <c r="Y40" i="1"/>
  <c r="Y41" i="1" s="1"/>
  <c r="AJ38" i="1"/>
  <c r="AJ39" i="1" s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AJ36" i="1"/>
  <c r="AJ37" i="1" s="1"/>
  <c r="AI36" i="1"/>
  <c r="AI37" i="1" s="1"/>
  <c r="AH36" i="1"/>
  <c r="AH37" i="1" s="1"/>
  <c r="AG36" i="1"/>
  <c r="AG37" i="1" s="1"/>
  <c r="AF36" i="1"/>
  <c r="AF37" i="1" s="1"/>
  <c r="AE36" i="1"/>
  <c r="AE37" i="1" s="1"/>
  <c r="AD36" i="1"/>
  <c r="AD37" i="1" s="1"/>
  <c r="AC36" i="1"/>
  <c r="AC37" i="1" s="1"/>
  <c r="AB36" i="1"/>
  <c r="AB37" i="1" s="1"/>
  <c r="AA36" i="1"/>
  <c r="AA37" i="1" s="1"/>
  <c r="Z36" i="1"/>
  <c r="Z37" i="1" s="1"/>
  <c r="Y36" i="1"/>
  <c r="Y37" i="1" s="1"/>
  <c r="AJ34" i="1"/>
  <c r="AJ35" i="1" s="1"/>
  <c r="AI34" i="1"/>
  <c r="AI35" i="1" s="1"/>
  <c r="AH34" i="1"/>
  <c r="AH35" i="1" s="1"/>
  <c r="AG34" i="1"/>
  <c r="AG35" i="1" s="1"/>
  <c r="AF34" i="1"/>
  <c r="AF35" i="1" s="1"/>
  <c r="AE34" i="1"/>
  <c r="AE35" i="1" s="1"/>
  <c r="AD34" i="1"/>
  <c r="AD35" i="1" s="1"/>
  <c r="AC34" i="1"/>
  <c r="AC35" i="1" s="1"/>
  <c r="AB34" i="1"/>
  <c r="AB35" i="1" s="1"/>
  <c r="AA34" i="1"/>
  <c r="AA35" i="1" s="1"/>
  <c r="Z34" i="1"/>
  <c r="Z35" i="1" s="1"/>
  <c r="Y34" i="1"/>
  <c r="Y35" i="1" s="1"/>
  <c r="J11" i="1"/>
  <c r="J9" i="1" s="1"/>
  <c r="K11" i="1"/>
  <c r="K9" i="1" s="1"/>
  <c r="L11" i="1"/>
  <c r="L9" i="1" s="1"/>
  <c r="M11" i="1"/>
  <c r="M9" i="1" s="1"/>
  <c r="N11" i="1"/>
  <c r="N9" i="1" s="1"/>
  <c r="O11" i="1"/>
  <c r="O9" i="1" s="1"/>
  <c r="P11" i="1"/>
  <c r="P9" i="1" s="1"/>
  <c r="Q11" i="1"/>
  <c r="Q9" i="1" s="1"/>
  <c r="R11" i="1"/>
  <c r="R9" i="1" s="1"/>
  <c r="S11" i="1"/>
  <c r="S9" i="1" s="1"/>
  <c r="T11" i="1"/>
  <c r="T9" i="1" s="1"/>
  <c r="J14" i="1"/>
  <c r="K14" i="1"/>
  <c r="L14" i="1"/>
  <c r="M14" i="1"/>
  <c r="N14" i="1"/>
  <c r="O14" i="1"/>
  <c r="P14" i="1"/>
  <c r="Q14" i="1"/>
  <c r="R14" i="1"/>
  <c r="S14" i="1"/>
  <c r="T14" i="1"/>
  <c r="J16" i="1"/>
  <c r="K16" i="1"/>
  <c r="L16" i="1"/>
  <c r="M16" i="1"/>
  <c r="N16" i="1"/>
  <c r="O16" i="1"/>
  <c r="P16" i="1"/>
  <c r="Q16" i="1"/>
  <c r="R16" i="1"/>
  <c r="S16" i="1"/>
  <c r="T16" i="1"/>
  <c r="J18" i="1"/>
  <c r="K18" i="1"/>
  <c r="L18" i="1"/>
  <c r="M18" i="1"/>
  <c r="N18" i="1"/>
  <c r="O18" i="1"/>
  <c r="P18" i="1"/>
  <c r="Q18" i="1"/>
  <c r="R18" i="1"/>
  <c r="S18" i="1"/>
  <c r="T18" i="1"/>
  <c r="J20" i="1"/>
  <c r="K20" i="1"/>
  <c r="L20" i="1"/>
  <c r="M20" i="1"/>
  <c r="N20" i="1"/>
  <c r="O20" i="1"/>
  <c r="P20" i="1"/>
  <c r="Q20" i="1"/>
  <c r="R20" i="1"/>
  <c r="S20" i="1"/>
  <c r="T20" i="1"/>
  <c r="J22" i="1"/>
  <c r="K22" i="1"/>
  <c r="L22" i="1"/>
  <c r="M22" i="1"/>
  <c r="N22" i="1"/>
  <c r="O22" i="1"/>
  <c r="P22" i="1"/>
  <c r="Q22" i="1"/>
  <c r="R22" i="1"/>
  <c r="S22" i="1"/>
  <c r="T22" i="1"/>
  <c r="J24" i="1"/>
  <c r="K24" i="1"/>
  <c r="L24" i="1"/>
  <c r="M24" i="1"/>
  <c r="N24" i="1"/>
  <c r="O24" i="1"/>
  <c r="P24" i="1"/>
  <c r="Q24" i="1"/>
  <c r="R24" i="1"/>
  <c r="S24" i="1"/>
  <c r="T24" i="1"/>
  <c r="J26" i="1"/>
  <c r="K26" i="1"/>
  <c r="L26" i="1"/>
  <c r="M26" i="1"/>
  <c r="N26" i="1"/>
  <c r="O26" i="1"/>
  <c r="P26" i="1"/>
  <c r="Q26" i="1"/>
  <c r="R26" i="1"/>
  <c r="S26" i="1"/>
  <c r="T26" i="1"/>
  <c r="J28" i="1"/>
  <c r="K28" i="1"/>
  <c r="L28" i="1"/>
  <c r="M28" i="1"/>
  <c r="N28" i="1"/>
  <c r="O28" i="1"/>
  <c r="P28" i="1"/>
  <c r="Q28" i="1"/>
  <c r="R28" i="1"/>
  <c r="S28" i="1"/>
  <c r="T28" i="1"/>
  <c r="J30" i="1"/>
  <c r="K30" i="1"/>
  <c r="L30" i="1"/>
  <c r="M30" i="1"/>
  <c r="N30" i="1"/>
  <c r="O30" i="1"/>
  <c r="P30" i="1"/>
  <c r="Q30" i="1"/>
  <c r="R30" i="1"/>
  <c r="S30" i="1"/>
  <c r="T30" i="1"/>
  <c r="J32" i="1"/>
  <c r="K32" i="1"/>
  <c r="L32" i="1"/>
  <c r="M32" i="1"/>
  <c r="N32" i="1"/>
  <c r="O32" i="1"/>
  <c r="P32" i="1"/>
  <c r="Q32" i="1"/>
  <c r="R32" i="1"/>
  <c r="S32" i="1"/>
  <c r="T32" i="1"/>
  <c r="J35" i="1"/>
  <c r="K35" i="1"/>
  <c r="L35" i="1"/>
  <c r="M35" i="1"/>
  <c r="N35" i="1"/>
  <c r="O35" i="1"/>
  <c r="P35" i="1"/>
  <c r="Q35" i="1"/>
  <c r="R35" i="1"/>
  <c r="S35" i="1"/>
  <c r="T35" i="1"/>
  <c r="J37" i="1"/>
  <c r="K37" i="1"/>
  <c r="L37" i="1"/>
  <c r="M37" i="1"/>
  <c r="N37" i="1"/>
  <c r="O37" i="1"/>
  <c r="P37" i="1"/>
  <c r="Q37" i="1"/>
  <c r="R37" i="1"/>
  <c r="S37" i="1"/>
  <c r="T37" i="1"/>
  <c r="J39" i="1"/>
  <c r="K39" i="1"/>
  <c r="L39" i="1"/>
  <c r="M39" i="1"/>
  <c r="N39" i="1"/>
  <c r="O39" i="1"/>
  <c r="P39" i="1"/>
  <c r="Q39" i="1"/>
  <c r="R39" i="1"/>
  <c r="S39" i="1"/>
  <c r="T39" i="1"/>
  <c r="J41" i="1"/>
  <c r="K41" i="1"/>
  <c r="L41" i="1"/>
  <c r="M41" i="1"/>
  <c r="N41" i="1"/>
  <c r="O41" i="1"/>
  <c r="P41" i="1"/>
  <c r="Q41" i="1"/>
  <c r="R41" i="1"/>
  <c r="S41" i="1"/>
  <c r="T41" i="1"/>
  <c r="J43" i="1"/>
  <c r="K43" i="1"/>
  <c r="L43" i="1"/>
  <c r="M43" i="1"/>
  <c r="N43" i="1"/>
  <c r="O43" i="1"/>
  <c r="P43" i="1"/>
  <c r="Q43" i="1"/>
  <c r="R43" i="1"/>
  <c r="S43" i="1"/>
  <c r="T43" i="1"/>
  <c r="J45" i="1"/>
  <c r="K45" i="1"/>
  <c r="L45" i="1"/>
  <c r="M45" i="1"/>
  <c r="N45" i="1"/>
  <c r="O45" i="1"/>
  <c r="P45" i="1"/>
  <c r="Q45" i="1"/>
  <c r="R45" i="1"/>
  <c r="S45" i="1"/>
  <c r="T45" i="1"/>
  <c r="J48" i="1"/>
  <c r="K48" i="1"/>
  <c r="L48" i="1"/>
  <c r="M48" i="1"/>
  <c r="N48" i="1"/>
  <c r="O48" i="1"/>
  <c r="P48" i="1"/>
  <c r="Q48" i="1"/>
  <c r="R48" i="1"/>
  <c r="S48" i="1"/>
  <c r="T48" i="1"/>
  <c r="J50" i="1"/>
  <c r="K50" i="1"/>
  <c r="L50" i="1"/>
  <c r="M50" i="1"/>
  <c r="N50" i="1"/>
  <c r="O50" i="1"/>
  <c r="P50" i="1"/>
  <c r="Q50" i="1"/>
  <c r="R50" i="1"/>
  <c r="S50" i="1"/>
  <c r="T50" i="1"/>
  <c r="J52" i="1"/>
  <c r="K52" i="1"/>
  <c r="L52" i="1"/>
  <c r="M52" i="1"/>
  <c r="N52" i="1"/>
  <c r="O52" i="1"/>
  <c r="P52" i="1"/>
  <c r="Q52" i="1"/>
  <c r="R52" i="1"/>
  <c r="S52" i="1"/>
  <c r="T52" i="1"/>
  <c r="J54" i="1"/>
  <c r="K54" i="1"/>
  <c r="L54" i="1"/>
  <c r="M54" i="1"/>
  <c r="N54" i="1"/>
  <c r="O54" i="1"/>
  <c r="P54" i="1"/>
  <c r="Q54" i="1"/>
  <c r="R54" i="1"/>
  <c r="S54" i="1"/>
  <c r="T54" i="1"/>
  <c r="J56" i="1"/>
  <c r="K56" i="1"/>
  <c r="L56" i="1"/>
  <c r="M56" i="1"/>
  <c r="N56" i="1"/>
  <c r="O56" i="1"/>
  <c r="P56" i="1"/>
  <c r="Q56" i="1"/>
  <c r="R56" i="1"/>
  <c r="S56" i="1"/>
  <c r="T56" i="1"/>
  <c r="J58" i="1"/>
  <c r="K58" i="1"/>
  <c r="L58" i="1"/>
  <c r="M58" i="1"/>
  <c r="N58" i="1"/>
  <c r="O58" i="1"/>
  <c r="P58" i="1"/>
  <c r="Q58" i="1"/>
  <c r="R58" i="1"/>
  <c r="S58" i="1"/>
  <c r="T58" i="1"/>
  <c r="J60" i="1"/>
  <c r="K60" i="1"/>
  <c r="L60" i="1"/>
  <c r="M60" i="1"/>
  <c r="N60" i="1"/>
  <c r="O60" i="1"/>
  <c r="P60" i="1"/>
  <c r="Q60" i="1"/>
  <c r="R60" i="1"/>
  <c r="S60" i="1"/>
  <c r="T60" i="1"/>
  <c r="J62" i="1"/>
  <c r="K62" i="1"/>
  <c r="L62" i="1"/>
  <c r="M62" i="1"/>
  <c r="N62" i="1"/>
  <c r="O62" i="1"/>
  <c r="P62" i="1"/>
  <c r="Q62" i="1"/>
  <c r="R62" i="1"/>
  <c r="S62" i="1"/>
  <c r="T62" i="1"/>
  <c r="J64" i="1"/>
  <c r="K64" i="1"/>
  <c r="L64" i="1"/>
  <c r="M64" i="1"/>
  <c r="N64" i="1"/>
  <c r="O64" i="1"/>
  <c r="P64" i="1"/>
  <c r="Q64" i="1"/>
  <c r="R64" i="1"/>
  <c r="S64" i="1"/>
  <c r="T64" i="1"/>
  <c r="J66" i="1"/>
  <c r="K66" i="1"/>
  <c r="L66" i="1"/>
  <c r="M66" i="1"/>
  <c r="N66" i="1"/>
  <c r="O66" i="1"/>
  <c r="P66" i="1"/>
  <c r="Q66" i="1"/>
  <c r="R66" i="1"/>
  <c r="S66" i="1"/>
  <c r="T66" i="1"/>
  <c r="J68" i="1"/>
  <c r="K68" i="1"/>
  <c r="L68" i="1"/>
  <c r="M68" i="1"/>
  <c r="N68" i="1"/>
  <c r="O68" i="1"/>
  <c r="P68" i="1"/>
  <c r="Q68" i="1"/>
  <c r="R68" i="1"/>
  <c r="S68" i="1"/>
  <c r="T68" i="1"/>
  <c r="J70" i="1"/>
  <c r="K70" i="1"/>
  <c r="L70" i="1"/>
  <c r="M70" i="1"/>
  <c r="N70" i="1"/>
  <c r="O70" i="1"/>
  <c r="P70" i="1"/>
  <c r="Q70" i="1"/>
  <c r="R70" i="1"/>
  <c r="S70" i="1"/>
  <c r="T70" i="1"/>
  <c r="J72" i="1"/>
  <c r="K72" i="1"/>
  <c r="L72" i="1"/>
  <c r="M72" i="1"/>
  <c r="N72" i="1"/>
  <c r="O72" i="1"/>
  <c r="P72" i="1"/>
  <c r="Q72" i="1"/>
  <c r="R72" i="1"/>
  <c r="S72" i="1"/>
  <c r="T72" i="1"/>
  <c r="J74" i="1"/>
  <c r="K74" i="1"/>
  <c r="L74" i="1"/>
  <c r="M74" i="1"/>
  <c r="N74" i="1"/>
  <c r="O74" i="1"/>
  <c r="P74" i="1"/>
  <c r="Q74" i="1"/>
  <c r="R74" i="1"/>
  <c r="S74" i="1"/>
  <c r="T74" i="1"/>
  <c r="J76" i="1"/>
  <c r="K76" i="1"/>
  <c r="L76" i="1"/>
  <c r="M76" i="1"/>
  <c r="N76" i="1"/>
  <c r="O76" i="1"/>
  <c r="P76" i="1"/>
  <c r="Q76" i="1"/>
  <c r="R76" i="1"/>
  <c r="S76" i="1"/>
  <c r="T76" i="1"/>
  <c r="J78" i="1"/>
  <c r="K78" i="1"/>
  <c r="L78" i="1"/>
  <c r="M78" i="1"/>
  <c r="N78" i="1"/>
  <c r="O78" i="1"/>
  <c r="P78" i="1"/>
  <c r="Q78" i="1"/>
  <c r="R78" i="1"/>
  <c r="S78" i="1"/>
  <c r="T78" i="1"/>
  <c r="J80" i="1"/>
  <c r="K80" i="1"/>
  <c r="L80" i="1"/>
  <c r="M80" i="1"/>
  <c r="N80" i="1"/>
  <c r="O80" i="1"/>
  <c r="P80" i="1"/>
  <c r="Q80" i="1"/>
  <c r="R80" i="1"/>
  <c r="S80" i="1"/>
  <c r="T80" i="1"/>
  <c r="J82" i="1"/>
  <c r="K82" i="1"/>
  <c r="L82" i="1"/>
  <c r="M82" i="1"/>
  <c r="N82" i="1"/>
  <c r="O82" i="1"/>
  <c r="P82" i="1"/>
  <c r="Q82" i="1"/>
  <c r="R82" i="1"/>
  <c r="S82" i="1"/>
  <c r="T82" i="1"/>
  <c r="J84" i="1"/>
  <c r="K84" i="1"/>
  <c r="L84" i="1"/>
  <c r="M84" i="1"/>
  <c r="N84" i="1"/>
  <c r="O84" i="1"/>
  <c r="P84" i="1"/>
  <c r="Q84" i="1"/>
  <c r="R84" i="1"/>
  <c r="S84" i="1"/>
  <c r="T84" i="1"/>
  <c r="J86" i="1"/>
  <c r="K86" i="1"/>
  <c r="L86" i="1"/>
  <c r="M86" i="1"/>
  <c r="N86" i="1"/>
  <c r="O86" i="1"/>
  <c r="P86" i="1"/>
  <c r="Q86" i="1"/>
  <c r="R86" i="1"/>
  <c r="S86" i="1"/>
  <c r="T86" i="1"/>
  <c r="J88" i="1"/>
  <c r="K88" i="1"/>
  <c r="L88" i="1"/>
  <c r="M88" i="1"/>
  <c r="N88" i="1"/>
  <c r="O88" i="1"/>
  <c r="P88" i="1"/>
  <c r="Q88" i="1"/>
  <c r="R88" i="1"/>
  <c r="S88" i="1"/>
  <c r="T88" i="1"/>
  <c r="J90" i="1"/>
  <c r="K90" i="1"/>
  <c r="L90" i="1"/>
  <c r="M90" i="1"/>
  <c r="N90" i="1"/>
  <c r="O90" i="1"/>
  <c r="P90" i="1"/>
  <c r="Q90" i="1"/>
  <c r="R90" i="1"/>
  <c r="S90" i="1"/>
  <c r="T90" i="1"/>
  <c r="J92" i="1"/>
  <c r="K92" i="1"/>
  <c r="L92" i="1"/>
  <c r="M92" i="1"/>
  <c r="N92" i="1"/>
  <c r="O92" i="1"/>
  <c r="P92" i="1"/>
  <c r="Q92" i="1"/>
  <c r="R92" i="1"/>
  <c r="S92" i="1"/>
  <c r="T92" i="1"/>
  <c r="J94" i="1"/>
  <c r="K94" i="1"/>
  <c r="L94" i="1"/>
  <c r="M94" i="1"/>
  <c r="N94" i="1"/>
  <c r="O94" i="1"/>
  <c r="P94" i="1"/>
  <c r="Q94" i="1"/>
  <c r="R94" i="1"/>
  <c r="S94" i="1"/>
  <c r="T94" i="1"/>
  <c r="J96" i="1"/>
  <c r="K96" i="1"/>
  <c r="L96" i="1"/>
  <c r="M96" i="1"/>
  <c r="N96" i="1"/>
  <c r="O96" i="1"/>
  <c r="P96" i="1"/>
  <c r="Q96" i="1"/>
  <c r="R96" i="1"/>
  <c r="S96" i="1"/>
  <c r="T96" i="1"/>
  <c r="J98" i="1"/>
  <c r="K98" i="1"/>
  <c r="L98" i="1"/>
  <c r="M98" i="1"/>
  <c r="N98" i="1"/>
  <c r="O98" i="1"/>
  <c r="P98" i="1"/>
  <c r="Q98" i="1"/>
  <c r="R98" i="1"/>
  <c r="S98" i="1"/>
  <c r="T98" i="1"/>
  <c r="J100" i="1"/>
  <c r="K100" i="1"/>
  <c r="L100" i="1"/>
  <c r="M100" i="1"/>
  <c r="N100" i="1"/>
  <c r="O100" i="1"/>
  <c r="P100" i="1"/>
  <c r="Q100" i="1"/>
  <c r="R100" i="1"/>
  <c r="S100" i="1"/>
  <c r="T100" i="1"/>
  <c r="J102" i="1"/>
  <c r="K102" i="1"/>
  <c r="L102" i="1"/>
  <c r="M102" i="1"/>
  <c r="N102" i="1"/>
  <c r="O102" i="1"/>
  <c r="P102" i="1"/>
  <c r="Q102" i="1"/>
  <c r="R102" i="1"/>
  <c r="S102" i="1"/>
  <c r="T102" i="1"/>
  <c r="J104" i="1"/>
  <c r="K104" i="1"/>
  <c r="L104" i="1"/>
  <c r="M104" i="1"/>
  <c r="N104" i="1"/>
  <c r="O104" i="1"/>
  <c r="P104" i="1"/>
  <c r="Q104" i="1"/>
  <c r="R104" i="1"/>
  <c r="S104" i="1"/>
  <c r="T104" i="1"/>
  <c r="J106" i="1"/>
  <c r="K106" i="1"/>
  <c r="L106" i="1"/>
  <c r="M106" i="1"/>
  <c r="N106" i="1"/>
  <c r="O106" i="1"/>
  <c r="P106" i="1"/>
  <c r="Q106" i="1"/>
  <c r="R106" i="1"/>
  <c r="S106" i="1"/>
  <c r="T106" i="1"/>
  <c r="J108" i="1"/>
  <c r="K108" i="1"/>
  <c r="L108" i="1"/>
  <c r="M108" i="1"/>
  <c r="N108" i="1"/>
  <c r="O108" i="1"/>
  <c r="P108" i="1"/>
  <c r="Q108" i="1"/>
  <c r="R108" i="1"/>
  <c r="S108" i="1"/>
  <c r="T108" i="1"/>
  <c r="J110" i="1"/>
  <c r="K110" i="1"/>
  <c r="L110" i="1"/>
  <c r="M110" i="1"/>
  <c r="N110" i="1"/>
  <c r="O110" i="1"/>
  <c r="P110" i="1"/>
  <c r="Q110" i="1"/>
  <c r="R110" i="1"/>
  <c r="S110" i="1"/>
  <c r="T110" i="1"/>
  <c r="J112" i="1"/>
  <c r="K112" i="1"/>
  <c r="L112" i="1"/>
  <c r="M112" i="1"/>
  <c r="N112" i="1"/>
  <c r="O112" i="1"/>
  <c r="P112" i="1"/>
  <c r="Q112" i="1"/>
  <c r="R112" i="1"/>
  <c r="S112" i="1"/>
  <c r="T112" i="1"/>
  <c r="J114" i="1"/>
  <c r="K114" i="1"/>
  <c r="L114" i="1"/>
  <c r="M114" i="1"/>
  <c r="N114" i="1"/>
  <c r="O114" i="1"/>
  <c r="P114" i="1"/>
  <c r="Q114" i="1"/>
  <c r="R114" i="1"/>
  <c r="S114" i="1"/>
  <c r="T114" i="1"/>
  <c r="J116" i="1"/>
  <c r="K116" i="1"/>
  <c r="L116" i="1"/>
  <c r="M116" i="1"/>
  <c r="N116" i="1"/>
  <c r="O116" i="1"/>
  <c r="P116" i="1"/>
  <c r="Q116" i="1"/>
  <c r="R116" i="1"/>
  <c r="S116" i="1"/>
  <c r="T116" i="1"/>
  <c r="J118" i="1"/>
  <c r="K118" i="1"/>
  <c r="L118" i="1"/>
  <c r="M118" i="1"/>
  <c r="N118" i="1"/>
  <c r="O118" i="1"/>
  <c r="P118" i="1"/>
  <c r="Q118" i="1"/>
  <c r="R118" i="1"/>
  <c r="S118" i="1"/>
  <c r="T118" i="1"/>
  <c r="J120" i="1"/>
  <c r="K120" i="1"/>
  <c r="L120" i="1"/>
  <c r="M120" i="1"/>
  <c r="N120" i="1"/>
  <c r="O120" i="1"/>
  <c r="P120" i="1"/>
  <c r="Q120" i="1"/>
  <c r="R120" i="1"/>
  <c r="S120" i="1"/>
  <c r="T120" i="1"/>
  <c r="J122" i="1"/>
  <c r="K122" i="1"/>
  <c r="L122" i="1"/>
  <c r="M122" i="1"/>
  <c r="N122" i="1"/>
  <c r="O122" i="1"/>
  <c r="P122" i="1"/>
  <c r="Q122" i="1"/>
  <c r="R122" i="1"/>
  <c r="S122" i="1"/>
  <c r="T122" i="1"/>
  <c r="J124" i="1"/>
  <c r="K124" i="1"/>
  <c r="L124" i="1"/>
  <c r="M124" i="1"/>
  <c r="N124" i="1"/>
  <c r="O124" i="1"/>
  <c r="P124" i="1"/>
  <c r="Q124" i="1"/>
  <c r="R124" i="1"/>
  <c r="S124" i="1"/>
  <c r="T124" i="1"/>
  <c r="J126" i="1"/>
  <c r="K126" i="1"/>
  <c r="L126" i="1"/>
  <c r="M126" i="1"/>
  <c r="N126" i="1"/>
  <c r="O126" i="1"/>
  <c r="P126" i="1"/>
  <c r="Q126" i="1"/>
  <c r="R126" i="1"/>
  <c r="S126" i="1"/>
  <c r="T126" i="1"/>
  <c r="J129" i="1"/>
  <c r="K129" i="1"/>
  <c r="L129" i="1"/>
  <c r="M129" i="1"/>
  <c r="N129" i="1"/>
  <c r="O129" i="1"/>
  <c r="P129" i="1"/>
  <c r="Q129" i="1"/>
  <c r="R129" i="1"/>
  <c r="S129" i="1"/>
  <c r="T129" i="1"/>
  <c r="J131" i="1"/>
  <c r="K131" i="1"/>
  <c r="L131" i="1"/>
  <c r="M131" i="1"/>
  <c r="N131" i="1"/>
  <c r="O131" i="1"/>
  <c r="P131" i="1"/>
  <c r="Q131" i="1"/>
  <c r="R131" i="1"/>
  <c r="S131" i="1"/>
  <c r="T131" i="1"/>
  <c r="J133" i="1"/>
  <c r="K133" i="1"/>
  <c r="L133" i="1"/>
  <c r="M133" i="1"/>
  <c r="N133" i="1"/>
  <c r="O133" i="1"/>
  <c r="P133" i="1"/>
  <c r="Q133" i="1"/>
  <c r="R133" i="1"/>
  <c r="S133" i="1"/>
  <c r="T133" i="1"/>
  <c r="J135" i="1"/>
  <c r="K135" i="1"/>
  <c r="L135" i="1"/>
  <c r="M135" i="1"/>
  <c r="N135" i="1"/>
  <c r="O135" i="1"/>
  <c r="P135" i="1"/>
  <c r="Q135" i="1"/>
  <c r="R135" i="1"/>
  <c r="S135" i="1"/>
  <c r="T135" i="1"/>
  <c r="J137" i="1"/>
  <c r="K137" i="1"/>
  <c r="L137" i="1"/>
  <c r="M137" i="1"/>
  <c r="N137" i="1"/>
  <c r="O137" i="1"/>
  <c r="P137" i="1"/>
  <c r="Q137" i="1"/>
  <c r="R137" i="1"/>
  <c r="S137" i="1"/>
  <c r="T137" i="1"/>
  <c r="J139" i="1"/>
  <c r="K139" i="1"/>
  <c r="L139" i="1"/>
  <c r="M139" i="1"/>
  <c r="N139" i="1"/>
  <c r="O139" i="1"/>
  <c r="P139" i="1"/>
  <c r="Q139" i="1"/>
  <c r="R139" i="1"/>
  <c r="S139" i="1"/>
  <c r="T139" i="1"/>
  <c r="J141" i="1"/>
  <c r="K141" i="1"/>
  <c r="L141" i="1"/>
  <c r="M141" i="1"/>
  <c r="N141" i="1"/>
  <c r="O141" i="1"/>
  <c r="P141" i="1"/>
  <c r="Q141" i="1"/>
  <c r="R141" i="1"/>
  <c r="S141" i="1"/>
  <c r="T141" i="1"/>
  <c r="J143" i="1"/>
  <c r="K143" i="1"/>
  <c r="L143" i="1"/>
  <c r="M143" i="1"/>
  <c r="N143" i="1"/>
  <c r="O143" i="1"/>
  <c r="P143" i="1"/>
  <c r="Q143" i="1"/>
  <c r="R143" i="1"/>
  <c r="S143" i="1"/>
  <c r="T143" i="1"/>
  <c r="J145" i="1"/>
  <c r="K145" i="1"/>
  <c r="L145" i="1"/>
  <c r="M145" i="1"/>
  <c r="N145" i="1"/>
  <c r="O145" i="1"/>
  <c r="P145" i="1"/>
  <c r="Q145" i="1"/>
  <c r="R145" i="1"/>
  <c r="S145" i="1"/>
  <c r="T145" i="1"/>
  <c r="J147" i="1"/>
  <c r="K147" i="1"/>
  <c r="L147" i="1"/>
  <c r="M147" i="1"/>
  <c r="N147" i="1"/>
  <c r="O147" i="1"/>
  <c r="P147" i="1"/>
  <c r="Q147" i="1"/>
  <c r="R147" i="1"/>
  <c r="S147" i="1"/>
  <c r="T147" i="1"/>
  <c r="J149" i="1"/>
  <c r="K149" i="1"/>
  <c r="L149" i="1"/>
  <c r="M149" i="1"/>
  <c r="N149" i="1"/>
  <c r="O149" i="1"/>
  <c r="P149" i="1"/>
  <c r="Q149" i="1"/>
  <c r="R149" i="1"/>
  <c r="S149" i="1"/>
  <c r="T149" i="1"/>
  <c r="J151" i="1"/>
  <c r="K151" i="1"/>
  <c r="L151" i="1"/>
  <c r="M151" i="1"/>
  <c r="N151" i="1"/>
  <c r="O151" i="1"/>
  <c r="P151" i="1"/>
  <c r="Q151" i="1"/>
  <c r="R151" i="1"/>
  <c r="S151" i="1"/>
  <c r="T151" i="1"/>
  <c r="J153" i="1"/>
  <c r="K153" i="1"/>
  <c r="L153" i="1"/>
  <c r="M153" i="1"/>
  <c r="N153" i="1"/>
  <c r="O153" i="1"/>
  <c r="P153" i="1"/>
  <c r="Q153" i="1"/>
  <c r="R153" i="1"/>
  <c r="S153" i="1"/>
  <c r="T153" i="1"/>
  <c r="J155" i="1"/>
  <c r="K155" i="1"/>
  <c r="L155" i="1"/>
  <c r="M155" i="1"/>
  <c r="N155" i="1"/>
  <c r="O155" i="1"/>
  <c r="P155" i="1"/>
  <c r="Q155" i="1"/>
  <c r="R155" i="1"/>
  <c r="S155" i="1"/>
  <c r="T155" i="1"/>
  <c r="J157" i="1"/>
  <c r="K157" i="1"/>
  <c r="L157" i="1"/>
  <c r="M157" i="1"/>
  <c r="N157" i="1"/>
  <c r="O157" i="1"/>
  <c r="P157" i="1"/>
  <c r="Q157" i="1"/>
  <c r="R157" i="1"/>
  <c r="S157" i="1"/>
  <c r="T157" i="1"/>
  <c r="J159" i="1"/>
  <c r="K159" i="1"/>
  <c r="L159" i="1"/>
  <c r="M159" i="1"/>
  <c r="N159" i="1"/>
  <c r="O159" i="1"/>
  <c r="P159" i="1"/>
  <c r="Q159" i="1"/>
  <c r="R159" i="1"/>
  <c r="S159" i="1"/>
  <c r="T159" i="1"/>
  <c r="S161" i="1"/>
  <c r="S162" i="1" s="1"/>
  <c r="S160" i="1" s="1"/>
  <c r="T161" i="1"/>
  <c r="T162" i="1" s="1"/>
  <c r="T160" i="1" s="1"/>
  <c r="J162" i="1"/>
  <c r="J160" i="1" s="1"/>
  <c r="K162" i="1"/>
  <c r="K160" i="1" s="1"/>
  <c r="L162" i="1"/>
  <c r="L160" i="1" s="1"/>
  <c r="M162" i="1"/>
  <c r="M160" i="1" s="1"/>
  <c r="N162" i="1"/>
  <c r="N160" i="1" s="1"/>
  <c r="O162" i="1"/>
  <c r="O160" i="1" s="1"/>
  <c r="P162" i="1"/>
  <c r="P160" i="1" s="1"/>
  <c r="Q162" i="1"/>
  <c r="Q160" i="1" s="1"/>
  <c r="R162" i="1"/>
  <c r="R160" i="1" s="1"/>
  <c r="J165" i="1"/>
  <c r="K165" i="1"/>
  <c r="L165" i="1"/>
  <c r="M165" i="1"/>
  <c r="N165" i="1"/>
  <c r="O165" i="1"/>
  <c r="P165" i="1"/>
  <c r="Q165" i="1"/>
  <c r="R165" i="1"/>
  <c r="S165" i="1"/>
  <c r="T165" i="1"/>
  <c r="J167" i="1"/>
  <c r="K167" i="1"/>
  <c r="L167" i="1"/>
  <c r="M167" i="1"/>
  <c r="N167" i="1"/>
  <c r="O167" i="1"/>
  <c r="P167" i="1"/>
  <c r="Q167" i="1"/>
  <c r="R167" i="1"/>
  <c r="S167" i="1"/>
  <c r="T167" i="1"/>
  <c r="J169" i="1"/>
  <c r="K169" i="1"/>
  <c r="L169" i="1"/>
  <c r="M169" i="1"/>
  <c r="N169" i="1"/>
  <c r="O169" i="1"/>
  <c r="P169" i="1"/>
  <c r="Q169" i="1"/>
  <c r="R169" i="1"/>
  <c r="S169" i="1"/>
  <c r="T169" i="1"/>
  <c r="J171" i="1"/>
  <c r="K171" i="1"/>
  <c r="L171" i="1"/>
  <c r="M171" i="1"/>
  <c r="N171" i="1"/>
  <c r="O171" i="1"/>
  <c r="P171" i="1"/>
  <c r="Q171" i="1"/>
  <c r="R171" i="1"/>
  <c r="S171" i="1"/>
  <c r="T171" i="1"/>
  <c r="J173" i="1"/>
  <c r="K173" i="1"/>
  <c r="L173" i="1"/>
  <c r="M173" i="1"/>
  <c r="N173" i="1"/>
  <c r="O173" i="1"/>
  <c r="P173" i="1"/>
  <c r="Q173" i="1"/>
  <c r="R173" i="1"/>
  <c r="S173" i="1"/>
  <c r="T173" i="1"/>
  <c r="J175" i="1"/>
  <c r="K175" i="1"/>
  <c r="L175" i="1"/>
  <c r="M175" i="1"/>
  <c r="N175" i="1"/>
  <c r="O175" i="1"/>
  <c r="P175" i="1"/>
  <c r="Q175" i="1"/>
  <c r="R175" i="1"/>
  <c r="S175" i="1"/>
  <c r="T175" i="1"/>
  <c r="AQ44" i="1"/>
  <c r="AQ42" i="1"/>
  <c r="AQ40" i="1"/>
  <c r="AQ38" i="1"/>
  <c r="AQ36" i="1"/>
  <c r="AQ34" i="1"/>
  <c r="AA19" i="1"/>
  <c r="AA20" i="1" s="1"/>
  <c r="U20" i="1"/>
  <c r="BV19" i="1"/>
  <c r="BE10" i="1"/>
  <c r="U11" i="1"/>
  <c r="AQ31" i="1"/>
  <c r="AQ29" i="1"/>
  <c r="AQ27" i="1"/>
  <c r="AQ25" i="1"/>
  <c r="AQ23" i="1"/>
  <c r="AQ21" i="1"/>
  <c r="AQ19" i="1"/>
  <c r="AQ17" i="1"/>
  <c r="AQ15" i="1"/>
  <c r="AQ13" i="1"/>
  <c r="AQ10" i="1"/>
  <c r="G17" i="1"/>
  <c r="AN18" i="1" s="1"/>
  <c r="G15" i="1"/>
  <c r="AN16" i="1" s="1"/>
  <c r="G13" i="1"/>
  <c r="AN14" i="1" s="1"/>
  <c r="G19" i="1"/>
  <c r="AN20" i="1" s="1"/>
  <c r="G21" i="1"/>
  <c r="AN22" i="1" s="1"/>
  <c r="G23" i="1"/>
  <c r="AN24" i="1" s="1"/>
  <c r="G25" i="1"/>
  <c r="AN26" i="1" s="1"/>
  <c r="G27" i="1"/>
  <c r="AN28" i="1" s="1"/>
  <c r="G29" i="1"/>
  <c r="AN30" i="1" s="1"/>
  <c r="G31" i="1"/>
  <c r="AN32" i="1" s="1"/>
  <c r="G10" i="1"/>
  <c r="AN11" i="1" s="1"/>
  <c r="V20" i="1"/>
  <c r="U13" i="1"/>
  <c r="U14" i="1" s="1"/>
  <c r="V13" i="1"/>
  <c r="V14" i="1" s="1"/>
  <c r="AJ31" i="1"/>
  <c r="AJ32" i="1" s="1"/>
  <c r="AI31" i="1"/>
  <c r="AI32" i="1" s="1"/>
  <c r="AH31" i="1"/>
  <c r="AH32" i="1" s="1"/>
  <c r="AG31" i="1"/>
  <c r="AG32" i="1" s="1"/>
  <c r="AF31" i="1"/>
  <c r="AF32" i="1" s="1"/>
  <c r="AE31" i="1"/>
  <c r="AE32" i="1" s="1"/>
  <c r="AD31" i="1"/>
  <c r="AD32" i="1" s="1"/>
  <c r="AC31" i="1"/>
  <c r="AC32" i="1" s="1"/>
  <c r="AB31" i="1"/>
  <c r="AB32" i="1" s="1"/>
  <c r="AA31" i="1"/>
  <c r="AA32" i="1" s="1"/>
  <c r="Z31" i="1"/>
  <c r="Z32" i="1" s="1"/>
  <c r="Y31" i="1"/>
  <c r="Y32" i="1" s="1"/>
  <c r="X31" i="1"/>
  <c r="X32" i="1" s="1"/>
  <c r="W31" i="1"/>
  <c r="W32" i="1" s="1"/>
  <c r="V31" i="1"/>
  <c r="V32" i="1" s="1"/>
  <c r="U31" i="1"/>
  <c r="U32" i="1" s="1"/>
  <c r="I31" i="1"/>
  <c r="I32" i="1" s="1"/>
  <c r="AJ29" i="1"/>
  <c r="AJ30" i="1" s="1"/>
  <c r="AI29" i="1"/>
  <c r="AI30" i="1" s="1"/>
  <c r="AH29" i="1"/>
  <c r="AH30" i="1" s="1"/>
  <c r="AG29" i="1"/>
  <c r="AG30" i="1" s="1"/>
  <c r="AF29" i="1"/>
  <c r="AF30" i="1" s="1"/>
  <c r="AE29" i="1"/>
  <c r="AE30" i="1" s="1"/>
  <c r="AD29" i="1"/>
  <c r="AD30" i="1" s="1"/>
  <c r="AC29" i="1"/>
  <c r="AC30" i="1" s="1"/>
  <c r="AB29" i="1"/>
  <c r="AB30" i="1" s="1"/>
  <c r="AA29" i="1"/>
  <c r="AA30" i="1" s="1"/>
  <c r="Z29" i="1"/>
  <c r="Z30" i="1" s="1"/>
  <c r="Y29" i="1"/>
  <c r="Y30" i="1" s="1"/>
  <c r="X29" i="1"/>
  <c r="X30" i="1" s="1"/>
  <c r="W29" i="1"/>
  <c r="W30" i="1" s="1"/>
  <c r="V29" i="1"/>
  <c r="V30" i="1" s="1"/>
  <c r="U29" i="1"/>
  <c r="U30" i="1" s="1"/>
  <c r="I29" i="1"/>
  <c r="I30" i="1" s="1"/>
  <c r="AJ27" i="1"/>
  <c r="AJ28" i="1" s="1"/>
  <c r="AI27" i="1"/>
  <c r="AI28" i="1" s="1"/>
  <c r="AH27" i="1"/>
  <c r="AH28" i="1" s="1"/>
  <c r="AG27" i="1"/>
  <c r="AG28" i="1" s="1"/>
  <c r="AF27" i="1"/>
  <c r="AF28" i="1" s="1"/>
  <c r="AE27" i="1"/>
  <c r="AE28" i="1" s="1"/>
  <c r="AD27" i="1"/>
  <c r="AD28" i="1" s="1"/>
  <c r="AC27" i="1"/>
  <c r="AC28" i="1" s="1"/>
  <c r="AB27" i="1"/>
  <c r="AB28" i="1" s="1"/>
  <c r="AA27" i="1"/>
  <c r="AA28" i="1" s="1"/>
  <c r="Z27" i="1"/>
  <c r="Z28" i="1" s="1"/>
  <c r="Y27" i="1"/>
  <c r="Y28" i="1" s="1"/>
  <c r="X27" i="1"/>
  <c r="X28" i="1" s="1"/>
  <c r="W27" i="1"/>
  <c r="W28" i="1" s="1"/>
  <c r="V27" i="1"/>
  <c r="V28" i="1" s="1"/>
  <c r="U27" i="1"/>
  <c r="U28" i="1" s="1"/>
  <c r="I27" i="1"/>
  <c r="I28" i="1" s="1"/>
  <c r="AJ25" i="1"/>
  <c r="AJ26" i="1" s="1"/>
  <c r="AI25" i="1"/>
  <c r="AI26" i="1" s="1"/>
  <c r="AH25" i="1"/>
  <c r="AH26" i="1" s="1"/>
  <c r="AG25" i="1"/>
  <c r="AG26" i="1" s="1"/>
  <c r="AF25" i="1"/>
  <c r="AF26" i="1" s="1"/>
  <c r="AE25" i="1"/>
  <c r="AE26" i="1" s="1"/>
  <c r="AD25" i="1"/>
  <c r="AD26" i="1" s="1"/>
  <c r="AC25" i="1"/>
  <c r="AC26" i="1" s="1"/>
  <c r="AB25" i="1"/>
  <c r="AB26" i="1" s="1"/>
  <c r="AA25" i="1"/>
  <c r="AA26" i="1" s="1"/>
  <c r="Z25" i="1"/>
  <c r="Z26" i="1" s="1"/>
  <c r="Y25" i="1"/>
  <c r="Y26" i="1" s="1"/>
  <c r="X25" i="1"/>
  <c r="X26" i="1" s="1"/>
  <c r="W25" i="1"/>
  <c r="W26" i="1" s="1"/>
  <c r="V25" i="1"/>
  <c r="V26" i="1" s="1"/>
  <c r="U25" i="1"/>
  <c r="U26" i="1" s="1"/>
  <c r="I25" i="1"/>
  <c r="I26" i="1" s="1"/>
  <c r="AJ23" i="1"/>
  <c r="AJ24" i="1" s="1"/>
  <c r="AI23" i="1"/>
  <c r="AI24" i="1" s="1"/>
  <c r="AH23" i="1"/>
  <c r="AH24" i="1" s="1"/>
  <c r="AG23" i="1"/>
  <c r="AG24" i="1" s="1"/>
  <c r="AF23" i="1"/>
  <c r="AF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Z24" i="1" s="1"/>
  <c r="Y23" i="1"/>
  <c r="Y24" i="1" s="1"/>
  <c r="X23" i="1"/>
  <c r="X24" i="1" s="1"/>
  <c r="W23" i="1"/>
  <c r="W24" i="1" s="1"/>
  <c r="V23" i="1"/>
  <c r="V24" i="1" s="1"/>
  <c r="U23" i="1"/>
  <c r="U24" i="1" s="1"/>
  <c r="I23" i="1"/>
  <c r="I24" i="1" s="1"/>
  <c r="AJ21" i="1"/>
  <c r="AJ22" i="1" s="1"/>
  <c r="AI21" i="1"/>
  <c r="AI22" i="1" s="1"/>
  <c r="AH21" i="1"/>
  <c r="AH22" i="1" s="1"/>
  <c r="AG21" i="1"/>
  <c r="AG22" i="1" s="1"/>
  <c r="AF21" i="1"/>
  <c r="AF22" i="1" s="1"/>
  <c r="AE21" i="1"/>
  <c r="AE22" i="1" s="1"/>
  <c r="AD21" i="1"/>
  <c r="AD22" i="1" s="1"/>
  <c r="AC21" i="1"/>
  <c r="AC22" i="1" s="1"/>
  <c r="AB21" i="1"/>
  <c r="AB22" i="1" s="1"/>
  <c r="AA21" i="1"/>
  <c r="AA22" i="1" s="1"/>
  <c r="Z21" i="1"/>
  <c r="Z22" i="1" s="1"/>
  <c r="Y21" i="1"/>
  <c r="Y22" i="1" s="1"/>
  <c r="X21" i="1"/>
  <c r="X22" i="1" s="1"/>
  <c r="W21" i="1"/>
  <c r="W22" i="1" s="1"/>
  <c r="V21" i="1"/>
  <c r="V22" i="1" s="1"/>
  <c r="U21" i="1"/>
  <c r="I21" i="1"/>
  <c r="I22" i="1" s="1"/>
  <c r="AJ19" i="1"/>
  <c r="AJ20" i="1" s="1"/>
  <c r="AI19" i="1"/>
  <c r="AI20" i="1" s="1"/>
  <c r="AH19" i="1"/>
  <c r="AH20" i="1" s="1"/>
  <c r="AG19" i="1"/>
  <c r="AG20" i="1" s="1"/>
  <c r="AF19" i="1"/>
  <c r="AF20" i="1" s="1"/>
  <c r="AE19" i="1"/>
  <c r="AE20" i="1" s="1"/>
  <c r="AD19" i="1"/>
  <c r="AD20" i="1" s="1"/>
  <c r="AC19" i="1"/>
  <c r="AC20" i="1" s="1"/>
  <c r="AB19" i="1"/>
  <c r="AB20" i="1" s="1"/>
  <c r="Z19" i="1"/>
  <c r="Z20" i="1" s="1"/>
  <c r="Y19" i="1"/>
  <c r="Y20" i="1" s="1"/>
  <c r="X19" i="1"/>
  <c r="X20" i="1" s="1"/>
  <c r="W20" i="1"/>
  <c r="I19" i="1"/>
  <c r="I20" i="1" s="1"/>
  <c r="AJ17" i="1"/>
  <c r="AJ18" i="1" s="1"/>
  <c r="AI17" i="1"/>
  <c r="AI18" i="1" s="1"/>
  <c r="AH17" i="1"/>
  <c r="AH18" i="1" s="1"/>
  <c r="AG17" i="1"/>
  <c r="AG18" i="1" s="1"/>
  <c r="AF17" i="1"/>
  <c r="AF18" i="1" s="1"/>
  <c r="AE17" i="1"/>
  <c r="AE18" i="1" s="1"/>
  <c r="AD17" i="1"/>
  <c r="AD18" i="1" s="1"/>
  <c r="AC17" i="1"/>
  <c r="AC18" i="1" s="1"/>
  <c r="AB17" i="1"/>
  <c r="AB18" i="1" s="1"/>
  <c r="AA17" i="1"/>
  <c r="AA18" i="1" s="1"/>
  <c r="Z17" i="1"/>
  <c r="Z18" i="1" s="1"/>
  <c r="Y17" i="1"/>
  <c r="Y18" i="1" s="1"/>
  <c r="X17" i="1"/>
  <c r="X18" i="1" s="1"/>
  <c r="W17" i="1"/>
  <c r="W18" i="1" s="1"/>
  <c r="V17" i="1"/>
  <c r="V18" i="1" s="1"/>
  <c r="U17" i="1"/>
  <c r="U18" i="1" s="1"/>
  <c r="I17" i="1"/>
  <c r="I18" i="1" s="1"/>
  <c r="AJ15" i="1"/>
  <c r="AJ16" i="1" s="1"/>
  <c r="AI15" i="1"/>
  <c r="AI16" i="1" s="1"/>
  <c r="AH15" i="1"/>
  <c r="AH16" i="1" s="1"/>
  <c r="AG15" i="1"/>
  <c r="AG16" i="1" s="1"/>
  <c r="AF15" i="1"/>
  <c r="AF16" i="1" s="1"/>
  <c r="AE15" i="1"/>
  <c r="AE16" i="1" s="1"/>
  <c r="AD15" i="1"/>
  <c r="AD16" i="1" s="1"/>
  <c r="AC15" i="1"/>
  <c r="AC16" i="1" s="1"/>
  <c r="AB15" i="1"/>
  <c r="AB16" i="1" s="1"/>
  <c r="AA15" i="1"/>
  <c r="AA16" i="1" s="1"/>
  <c r="Z15" i="1"/>
  <c r="Z16" i="1" s="1"/>
  <c r="Y15" i="1"/>
  <c r="Y16" i="1" s="1"/>
  <c r="X15" i="1"/>
  <c r="X16" i="1" s="1"/>
  <c r="W15" i="1"/>
  <c r="W16" i="1" s="1"/>
  <c r="V15" i="1"/>
  <c r="V16" i="1" s="1"/>
  <c r="U15" i="1"/>
  <c r="U16" i="1" s="1"/>
  <c r="I15" i="1"/>
  <c r="I16" i="1" s="1"/>
  <c r="I13" i="1"/>
  <c r="I14" i="1" s="1"/>
  <c r="AI13" i="1"/>
  <c r="AI14" i="1" s="1"/>
  <c r="AJ13" i="1"/>
  <c r="AJ14" i="1" s="1"/>
  <c r="W13" i="1"/>
  <c r="W14" i="1" s="1"/>
  <c r="X13" i="1"/>
  <c r="X14" i="1" s="1"/>
  <c r="Y13" i="1"/>
  <c r="Y14" i="1" s="1"/>
  <c r="Z13" i="1"/>
  <c r="Z14" i="1" s="1"/>
  <c r="AA13" i="1"/>
  <c r="AA14" i="1" s="1"/>
  <c r="AB13" i="1"/>
  <c r="AB14" i="1" s="1"/>
  <c r="AC13" i="1"/>
  <c r="AC14" i="1" s="1"/>
  <c r="AD13" i="1"/>
  <c r="AD14" i="1" s="1"/>
  <c r="AE13" i="1"/>
  <c r="AE14" i="1" s="1"/>
  <c r="AF13" i="1"/>
  <c r="AF14" i="1" s="1"/>
  <c r="AG13" i="1"/>
  <c r="AG14" i="1" s="1"/>
  <c r="AH13" i="1"/>
  <c r="AH14" i="1" s="1"/>
  <c r="AE10" i="1"/>
  <c r="AE11" i="1" s="1"/>
  <c r="AE9" i="1" s="1"/>
  <c r="AD10" i="1"/>
  <c r="AD11" i="1" s="1"/>
  <c r="AD9" i="1" s="1"/>
  <c r="AB10" i="1"/>
  <c r="AB11" i="1" s="1"/>
  <c r="AB9" i="1" s="1"/>
  <c r="AC10" i="1"/>
  <c r="AC11" i="1" s="1"/>
  <c r="AC9" i="1" s="1"/>
  <c r="AA10" i="1"/>
  <c r="AA11" i="1" s="1"/>
  <c r="AA9" i="1" s="1"/>
  <c r="BV13" i="1"/>
  <c r="BV15" i="1"/>
  <c r="BV17" i="1"/>
  <c r="BV21" i="1"/>
  <c r="BV23" i="1"/>
  <c r="BV25" i="1"/>
  <c r="BV27" i="1"/>
  <c r="BV29" i="1"/>
  <c r="BV31" i="1"/>
  <c r="BV34" i="1"/>
  <c r="BV36" i="1"/>
  <c r="BV38" i="1"/>
  <c r="BV40" i="1"/>
  <c r="BV42" i="1"/>
  <c r="BV44" i="1"/>
  <c r="BV47" i="1"/>
  <c r="BV49" i="1"/>
  <c r="BV51" i="1"/>
  <c r="BV53" i="1"/>
  <c r="BV55" i="1"/>
  <c r="BV57" i="1"/>
  <c r="BV59" i="1"/>
  <c r="BV61" i="1"/>
  <c r="BV63" i="1"/>
  <c r="BV65" i="1"/>
  <c r="BV69" i="1"/>
  <c r="BV67" i="1"/>
  <c r="BV71" i="1"/>
  <c r="BV73" i="1"/>
  <c r="BV75" i="1"/>
  <c r="BV77" i="1"/>
  <c r="BV79" i="1"/>
  <c r="BV81" i="1"/>
  <c r="BV83" i="1"/>
  <c r="BV85" i="1"/>
  <c r="BV87" i="1"/>
  <c r="BV89" i="1"/>
  <c r="BV91" i="1"/>
  <c r="BV93" i="1"/>
  <c r="BV95" i="1"/>
  <c r="BV97" i="1"/>
  <c r="BV99" i="1"/>
  <c r="BV101" i="1"/>
  <c r="BV103" i="1"/>
  <c r="BV105" i="1"/>
  <c r="BV107" i="1"/>
  <c r="BV109" i="1"/>
  <c r="BV111" i="1"/>
  <c r="BV113" i="1"/>
  <c r="BV115" i="1"/>
  <c r="BV117" i="1"/>
  <c r="BV119" i="1"/>
  <c r="BV121" i="1"/>
  <c r="BV123" i="1"/>
  <c r="BV125" i="1"/>
  <c r="BV128" i="1"/>
  <c r="BV130" i="1"/>
  <c r="BV132" i="1"/>
  <c r="BV134" i="1"/>
  <c r="BV136" i="1"/>
  <c r="BV138" i="1"/>
  <c r="BV140" i="1"/>
  <c r="BV142" i="1"/>
  <c r="BV144" i="1"/>
  <c r="BV146" i="1"/>
  <c r="BV148" i="1"/>
  <c r="BV150" i="1"/>
  <c r="BV152" i="1"/>
  <c r="BV154" i="1"/>
  <c r="BV156" i="1"/>
  <c r="BV158" i="1"/>
  <c r="BV164" i="1"/>
  <c r="BV166" i="1"/>
  <c r="BV168" i="1"/>
  <c r="BV170" i="1"/>
  <c r="BV174" i="1"/>
  <c r="BG10" i="1"/>
  <c r="AF10" i="1"/>
  <c r="BF10" i="1"/>
  <c r="BM5" i="1"/>
  <c r="BL5" i="1"/>
  <c r="BN5" i="1"/>
  <c r="BO5" i="1"/>
  <c r="BP5" i="1"/>
  <c r="BK5" i="1"/>
  <c r="AG10" i="1"/>
  <c r="AG11" i="1" s="1"/>
  <c r="AG9" i="1" s="1"/>
  <c r="AH10" i="1"/>
  <c r="AH11" i="1" s="1"/>
  <c r="AH9" i="1" s="1"/>
  <c r="K163" i="1" l="1"/>
  <c r="Q33" i="1"/>
  <c r="N33" i="1"/>
  <c r="S163" i="1"/>
  <c r="J163" i="1"/>
  <c r="N163" i="1"/>
  <c r="AN48" i="1"/>
  <c r="G46" i="1"/>
  <c r="AN46" i="1" s="1"/>
  <c r="L127" i="1"/>
  <c r="T12" i="1"/>
  <c r="P127" i="1"/>
  <c r="S127" i="1"/>
  <c r="K127" i="1"/>
  <c r="M33" i="1"/>
  <c r="R163" i="1"/>
  <c r="T127" i="1"/>
  <c r="Q12" i="1"/>
  <c r="L12" i="1"/>
  <c r="T163" i="1"/>
  <c r="L163" i="1"/>
  <c r="M127" i="1"/>
  <c r="O46" i="1"/>
  <c r="M46" i="1"/>
  <c r="O33" i="1"/>
  <c r="N12" i="1"/>
  <c r="P163" i="1"/>
  <c r="T46" i="1"/>
  <c r="K33" i="1"/>
  <c r="O163" i="1"/>
  <c r="P46" i="1"/>
  <c r="T33" i="1"/>
  <c r="L33" i="1"/>
  <c r="R33" i="1"/>
  <c r="J33" i="1"/>
  <c r="Q163" i="1"/>
  <c r="R127" i="1"/>
  <c r="R46" i="1"/>
  <c r="K12" i="1"/>
  <c r="M163" i="1"/>
  <c r="P33" i="1"/>
  <c r="O127" i="1"/>
  <c r="P12" i="1"/>
  <c r="J127" i="1"/>
  <c r="J46" i="1"/>
  <c r="M12" i="1"/>
  <c r="S12" i="1"/>
  <c r="L46" i="1"/>
  <c r="Q46" i="1"/>
  <c r="S33" i="1"/>
  <c r="AP152" i="1"/>
  <c r="AQ153" i="1" s="1"/>
  <c r="Q127" i="1"/>
  <c r="N127" i="1"/>
  <c r="S46" i="1"/>
  <c r="K46" i="1"/>
  <c r="N46" i="1"/>
  <c r="R12" i="1"/>
  <c r="J12" i="1"/>
  <c r="O12" i="1"/>
  <c r="AP164" i="1"/>
  <c r="AQ165" i="1" s="1"/>
  <c r="AP172" i="1"/>
  <c r="AQ173" i="1" s="1"/>
  <c r="AP168" i="1"/>
  <c r="AQ169" i="1" s="1"/>
  <c r="Y165" i="1"/>
  <c r="AP138" i="1"/>
  <c r="AQ139" i="1" s="1"/>
  <c r="Y153" i="1"/>
  <c r="AP134" i="1"/>
  <c r="AQ135" i="1" s="1"/>
  <c r="AP128" i="1"/>
  <c r="AQ129" i="1" s="1"/>
  <c r="AP132" i="1"/>
  <c r="AQ133" i="1" s="1"/>
  <c r="AP146" i="1"/>
  <c r="AQ147" i="1" s="1"/>
  <c r="AP142" i="1"/>
  <c r="AQ143" i="1" s="1"/>
  <c r="AP158" i="1"/>
  <c r="AQ159" i="1" s="1"/>
  <c r="Z162" i="1"/>
  <c r="AP166" i="1"/>
  <c r="AQ167" i="1" s="1"/>
  <c r="AP170" i="1"/>
  <c r="AQ171" i="1" s="1"/>
  <c r="Y169" i="1"/>
  <c r="AP174" i="1"/>
  <c r="AQ175" i="1" s="1"/>
  <c r="AP156" i="1"/>
  <c r="AQ157" i="1" s="1"/>
  <c r="AP150" i="1"/>
  <c r="AQ151" i="1" s="1"/>
  <c r="AP154" i="1"/>
  <c r="AQ155" i="1" s="1"/>
  <c r="Z159" i="1"/>
  <c r="AP140" i="1"/>
  <c r="AQ141" i="1" s="1"/>
  <c r="AP144" i="1"/>
  <c r="AQ145" i="1" s="1"/>
  <c r="AP148" i="1"/>
  <c r="AQ149" i="1" s="1"/>
  <c r="Z143" i="1"/>
  <c r="Z147" i="1"/>
  <c r="AP136" i="1"/>
  <c r="AQ137" i="1" s="1"/>
  <c r="Y133" i="1"/>
  <c r="Y135" i="1"/>
  <c r="AP130" i="1"/>
  <c r="AQ131" i="1" s="1"/>
  <c r="Y139" i="1"/>
  <c r="AB46" i="1"/>
  <c r="AP42" i="1"/>
  <c r="AM32" i="1"/>
  <c r="AO32" i="1" s="1"/>
  <c r="G12" i="1"/>
  <c r="AN12" i="1" s="1"/>
  <c r="AM28" i="1"/>
  <c r="AO28" i="1" s="1"/>
  <c r="AM24" i="1"/>
  <c r="AO24" i="1" s="1"/>
  <c r="AM26" i="1"/>
  <c r="AO26" i="1" s="1"/>
  <c r="AM16" i="1"/>
  <c r="AO16" i="1" s="1"/>
  <c r="AM30" i="1"/>
  <c r="AO30" i="1" s="1"/>
  <c r="AP21" i="1"/>
  <c r="AQ22" i="1" s="1"/>
  <c r="U22" i="1"/>
  <c r="AM22" i="1" s="1"/>
  <c r="AO22" i="1" s="1"/>
  <c r="AF11" i="1"/>
  <c r="AF9" i="1" s="1"/>
  <c r="AM14" i="1"/>
  <c r="AO14" i="1" s="1"/>
  <c r="AP13" i="1"/>
  <c r="AQ14" i="1" s="1"/>
  <c r="AP23" i="1"/>
  <c r="AQ24" i="1" s="1"/>
  <c r="AP31" i="1"/>
  <c r="AQ32" i="1" s="1"/>
  <c r="AP29" i="1"/>
  <c r="AQ30" i="1" s="1"/>
  <c r="AP15" i="1"/>
  <c r="AQ16" i="1" s="1"/>
  <c r="AP27" i="1"/>
  <c r="AQ28" i="1" s="1"/>
  <c r="AP25" i="1"/>
  <c r="AQ26" i="1" s="1"/>
  <c r="AP19" i="1"/>
  <c r="AQ20" i="1" s="1"/>
  <c r="AM20" i="1"/>
  <c r="AO20" i="1" s="1"/>
  <c r="AM18" i="1"/>
  <c r="AO18" i="1" s="1"/>
  <c r="AP17" i="1"/>
  <c r="AQ18" i="1" s="1"/>
  <c r="I12" i="1"/>
  <c r="V12" i="1"/>
  <c r="M178" i="1" l="1"/>
  <c r="K178" i="1"/>
  <c r="J178" i="1"/>
  <c r="O178" i="1"/>
  <c r="R178" i="1"/>
  <c r="Q178" i="1"/>
  <c r="N178" i="1"/>
  <c r="P178" i="1"/>
  <c r="L178" i="1"/>
  <c r="T178" i="1"/>
  <c r="S178" i="1"/>
  <c r="U12" i="1"/>
  <c r="U173" i="1" l="1"/>
  <c r="BV172" i="1"/>
  <c r="AE163" i="1"/>
  <c r="AG160" i="1"/>
  <c r="BV161" i="1"/>
  <c r="AH163" i="1" l="1"/>
  <c r="AD163" i="1"/>
  <c r="AA163" i="1"/>
  <c r="AC163" i="1"/>
  <c r="AF163" i="1"/>
  <c r="AJ163" i="1"/>
  <c r="AB163" i="1"/>
  <c r="AI163" i="1"/>
  <c r="AJ12" i="1"/>
  <c r="AI12" i="1"/>
  <c r="AA12" i="1"/>
  <c r="AJ10" i="1"/>
  <c r="AJ11" i="1" s="1"/>
  <c r="AJ9" i="1" s="1"/>
  <c r="AI10" i="1"/>
  <c r="AJ160" i="1"/>
  <c r="AI160" i="1"/>
  <c r="AH160" i="1"/>
  <c r="AF160" i="1"/>
  <c r="AE160" i="1"/>
  <c r="AD160" i="1"/>
  <c r="AC160" i="1"/>
  <c r="AB160" i="1"/>
  <c r="AA160" i="1"/>
  <c r="Z160" i="1"/>
  <c r="Z33" i="1"/>
  <c r="Z12" i="1"/>
  <c r="Y160" i="1"/>
  <c r="Y12" i="1"/>
  <c r="X175" i="1"/>
  <c r="X173" i="1"/>
  <c r="X171" i="1"/>
  <c r="X169" i="1"/>
  <c r="X167" i="1"/>
  <c r="X165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5" i="1"/>
  <c r="X43" i="1"/>
  <c r="X41" i="1"/>
  <c r="X39" i="1"/>
  <c r="X37" i="1"/>
  <c r="X35" i="1"/>
  <c r="X12" i="1"/>
  <c r="W11" i="1"/>
  <c r="W9" i="1" s="1"/>
  <c r="V11" i="1"/>
  <c r="V9" i="1" s="1"/>
  <c r="V162" i="1"/>
  <c r="AP49" i="1" l="1"/>
  <c r="AQ50" i="1" s="1"/>
  <c r="AP67" i="1"/>
  <c r="AQ68" i="1" s="1"/>
  <c r="AP53" i="1"/>
  <c r="AQ54" i="1" s="1"/>
  <c r="AP101" i="1"/>
  <c r="AQ102" i="1" s="1"/>
  <c r="AP71" i="1"/>
  <c r="AQ72" i="1" s="1"/>
  <c r="AP119" i="1"/>
  <c r="AQ120" i="1" s="1"/>
  <c r="AP75" i="1"/>
  <c r="AQ76" i="1" s="1"/>
  <c r="AP107" i="1"/>
  <c r="AQ108" i="1" s="1"/>
  <c r="AP123" i="1"/>
  <c r="AQ124" i="1" s="1"/>
  <c r="AP47" i="1"/>
  <c r="AQ48" i="1" s="1"/>
  <c r="AP63" i="1"/>
  <c r="AQ64" i="1" s="1"/>
  <c r="AP79" i="1"/>
  <c r="AQ80" i="1" s="1"/>
  <c r="AP95" i="1"/>
  <c r="AQ96" i="1" s="1"/>
  <c r="AP111" i="1"/>
  <c r="AQ112" i="1" s="1"/>
  <c r="AP81" i="1"/>
  <c r="AQ82" i="1" s="1"/>
  <c r="AP113" i="1"/>
  <c r="AQ114" i="1" s="1"/>
  <c r="AP51" i="1"/>
  <c r="AQ52" i="1" s="1"/>
  <c r="AP99" i="1"/>
  <c r="AQ100" i="1" s="1"/>
  <c r="AP85" i="1"/>
  <c r="AQ86" i="1" s="1"/>
  <c r="AP117" i="1"/>
  <c r="AQ118" i="1" s="1"/>
  <c r="AP87" i="1"/>
  <c r="AQ88" i="1" s="1"/>
  <c r="AP57" i="1"/>
  <c r="AQ58" i="1" s="1"/>
  <c r="AP73" i="1"/>
  <c r="AQ74" i="1" s="1"/>
  <c r="AP89" i="1"/>
  <c r="AQ90" i="1" s="1"/>
  <c r="AP105" i="1"/>
  <c r="AQ106" i="1" s="1"/>
  <c r="AP121" i="1"/>
  <c r="AQ122" i="1" s="1"/>
  <c r="AP65" i="1"/>
  <c r="AQ66" i="1" s="1"/>
  <c r="AP97" i="1"/>
  <c r="AQ98" i="1" s="1"/>
  <c r="AP83" i="1"/>
  <c r="AQ84" i="1" s="1"/>
  <c r="AP115" i="1"/>
  <c r="AQ116" i="1" s="1"/>
  <c r="AP69" i="1"/>
  <c r="AQ70" i="1" s="1"/>
  <c r="AP55" i="1"/>
  <c r="AQ56" i="1" s="1"/>
  <c r="AP103" i="1"/>
  <c r="AQ104" i="1" s="1"/>
  <c r="AP59" i="1"/>
  <c r="AQ60" i="1" s="1"/>
  <c r="AP91" i="1"/>
  <c r="AQ92" i="1" s="1"/>
  <c r="AP61" i="1"/>
  <c r="AQ62" i="1" s="1"/>
  <c r="AP77" i="1"/>
  <c r="AQ78" i="1" s="1"/>
  <c r="AP93" i="1"/>
  <c r="AQ94" i="1" s="1"/>
  <c r="AP109" i="1"/>
  <c r="AQ110" i="1" s="1"/>
  <c r="AP125" i="1"/>
  <c r="AQ126" i="1" s="1"/>
  <c r="AC33" i="1"/>
  <c r="AG33" i="1"/>
  <c r="AF46" i="1"/>
  <c r="AG46" i="1"/>
  <c r="AH46" i="1"/>
  <c r="AI46" i="1"/>
  <c r="AJ46" i="1"/>
  <c r="AI11" i="1"/>
  <c r="AI9" i="1" s="1"/>
  <c r="AP10" i="1"/>
  <c r="AQ11" i="1" s="1"/>
  <c r="AP40" i="1"/>
  <c r="AQ41" i="1" s="1"/>
  <c r="AQ43" i="1"/>
  <c r="AD46" i="1"/>
  <c r="AE46" i="1"/>
  <c r="Y163" i="1"/>
  <c r="AP34" i="1"/>
  <c r="AQ35" i="1" s="1"/>
  <c r="AP44" i="1"/>
  <c r="AQ45" i="1" s="1"/>
  <c r="AP36" i="1"/>
  <c r="AQ37" i="1" s="1"/>
  <c r="AP38" i="1"/>
  <c r="AQ39" i="1" s="1"/>
  <c r="AC46" i="1"/>
  <c r="Y33" i="1"/>
  <c r="AB33" i="1"/>
  <c r="AF33" i="1"/>
  <c r="AJ33" i="1"/>
  <c r="X46" i="1"/>
  <c r="Z163" i="1"/>
  <c r="Y46" i="1"/>
  <c r="X163" i="1"/>
  <c r="AI33" i="1"/>
  <c r="X33" i="1"/>
  <c r="AE33" i="1"/>
  <c r="Z46" i="1"/>
  <c r="AD33" i="1"/>
  <c r="AH33" i="1"/>
  <c r="AF12" i="1"/>
  <c r="AG12" i="1"/>
  <c r="AD12" i="1"/>
  <c r="AH12" i="1"/>
  <c r="AC12" i="1"/>
  <c r="AE12" i="1"/>
  <c r="Y127" i="1"/>
  <c r="Z127" i="1"/>
  <c r="AG127" i="1"/>
  <c r="AE127" i="1"/>
  <c r="AJ127" i="1"/>
  <c r="AI127" i="1"/>
  <c r="AH127" i="1"/>
  <c r="AF127" i="1"/>
  <c r="AD127" i="1"/>
  <c r="AC127" i="1"/>
  <c r="AB127" i="1"/>
  <c r="AA127" i="1"/>
  <c r="AA46" i="1" l="1"/>
  <c r="AA33" i="1"/>
  <c r="AH178" i="1"/>
  <c r="O7" i="7" s="1"/>
  <c r="AC178" i="1"/>
  <c r="AE178" i="1"/>
  <c r="AD178" i="1"/>
  <c r="BU174" i="1"/>
  <c r="BU170" i="1"/>
  <c r="BU168" i="1"/>
  <c r="BU166" i="1"/>
  <c r="BU164" i="1"/>
  <c r="BU161" i="1"/>
  <c r="BU158" i="1"/>
  <c r="BU156" i="1"/>
  <c r="BU154" i="1"/>
  <c r="BU152" i="1"/>
  <c r="BU150" i="1"/>
  <c r="BU148" i="1"/>
  <c r="BU146" i="1"/>
  <c r="BU144" i="1"/>
  <c r="BU142" i="1"/>
  <c r="BU140" i="1"/>
  <c r="BU138" i="1"/>
  <c r="BU136" i="1"/>
  <c r="BU134" i="1"/>
  <c r="BU132" i="1"/>
  <c r="BU130" i="1"/>
  <c r="BU128" i="1"/>
  <c r="BU125" i="1"/>
  <c r="BU123" i="1"/>
  <c r="BU121" i="1"/>
  <c r="BU119" i="1"/>
  <c r="BU117" i="1"/>
  <c r="BU115" i="1"/>
  <c r="BU113" i="1"/>
  <c r="BU111" i="1"/>
  <c r="BU109" i="1"/>
  <c r="BU107" i="1"/>
  <c r="BU105" i="1"/>
  <c r="BU103" i="1"/>
  <c r="BU101" i="1"/>
  <c r="BU99" i="1"/>
  <c r="BU97" i="1"/>
  <c r="BU95" i="1"/>
  <c r="BU93" i="1"/>
  <c r="BU91" i="1"/>
  <c r="BU89" i="1"/>
  <c r="BU87" i="1"/>
  <c r="BU85" i="1"/>
  <c r="BU83" i="1"/>
  <c r="BU81" i="1"/>
  <c r="BU79" i="1"/>
  <c r="BU77" i="1"/>
  <c r="BU75" i="1"/>
  <c r="BU73" i="1"/>
  <c r="BU71" i="1"/>
  <c r="BU69" i="1"/>
  <c r="BU67" i="1"/>
  <c r="BU65" i="1"/>
  <c r="BU63" i="1"/>
  <c r="BU61" i="1"/>
  <c r="BU59" i="1"/>
  <c r="BU57" i="1"/>
  <c r="BU55" i="1"/>
  <c r="BU53" i="1"/>
  <c r="BU51" i="1"/>
  <c r="BU49" i="1"/>
  <c r="BU47" i="1"/>
  <c r="BU44" i="1"/>
  <c r="BU40" i="1"/>
  <c r="BU38" i="1"/>
  <c r="BU36" i="1"/>
  <c r="BU34" i="1"/>
  <c r="BU31" i="1"/>
  <c r="BU29" i="1"/>
  <c r="BU27" i="1"/>
  <c r="BU23" i="1"/>
  <c r="BU25" i="1"/>
  <c r="BU21" i="1"/>
  <c r="U9" i="1"/>
  <c r="W175" i="1"/>
  <c r="W173" i="1"/>
  <c r="W171" i="1"/>
  <c r="W169" i="1"/>
  <c r="W167" i="1"/>
  <c r="W165" i="1"/>
  <c r="V175" i="1"/>
  <c r="V173" i="1"/>
  <c r="V171" i="1"/>
  <c r="V169" i="1"/>
  <c r="V167" i="1"/>
  <c r="V165" i="1"/>
  <c r="U175" i="1"/>
  <c r="U171" i="1"/>
  <c r="U169" i="1"/>
  <c r="U167" i="1"/>
  <c r="U165" i="1"/>
  <c r="X162" i="1"/>
  <c r="X160" i="1" s="1"/>
  <c r="W162" i="1"/>
  <c r="W160" i="1" s="1"/>
  <c r="V160" i="1"/>
  <c r="X127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5" i="1"/>
  <c r="W133" i="1"/>
  <c r="W131" i="1"/>
  <c r="W129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5" i="1"/>
  <c r="U133" i="1"/>
  <c r="U131" i="1"/>
  <c r="U129" i="1"/>
  <c r="I159" i="1"/>
  <c r="AM159" i="1" s="1"/>
  <c r="AO159" i="1" s="1"/>
  <c r="I157" i="1"/>
  <c r="AM157" i="1" s="1"/>
  <c r="AO157" i="1" s="1"/>
  <c r="I155" i="1"/>
  <c r="AM155" i="1" s="1"/>
  <c r="AO155" i="1" s="1"/>
  <c r="I153" i="1"/>
  <c r="AM153" i="1" s="1"/>
  <c r="AO153" i="1" s="1"/>
  <c r="I151" i="1"/>
  <c r="AM151" i="1" s="1"/>
  <c r="AO151" i="1" s="1"/>
  <c r="I149" i="1"/>
  <c r="AM149" i="1" s="1"/>
  <c r="AO149" i="1" s="1"/>
  <c r="I147" i="1"/>
  <c r="AM147" i="1" s="1"/>
  <c r="AO147" i="1" s="1"/>
  <c r="I145" i="1"/>
  <c r="AM145" i="1" s="1"/>
  <c r="AO145" i="1" s="1"/>
  <c r="I143" i="1"/>
  <c r="AM143" i="1" s="1"/>
  <c r="AO143" i="1" s="1"/>
  <c r="I141" i="1"/>
  <c r="AM141" i="1" s="1"/>
  <c r="AO141" i="1" s="1"/>
  <c r="I139" i="1"/>
  <c r="AM139" i="1" s="1"/>
  <c r="AO139" i="1" s="1"/>
  <c r="I137" i="1"/>
  <c r="AM137" i="1" s="1"/>
  <c r="AO137" i="1" s="1"/>
  <c r="I135" i="1"/>
  <c r="AM135" i="1" s="1"/>
  <c r="AO135" i="1" s="1"/>
  <c r="I133" i="1"/>
  <c r="I131" i="1"/>
  <c r="AM131" i="1" s="1"/>
  <c r="AO131" i="1" s="1"/>
  <c r="I129" i="1"/>
  <c r="AM129" i="1" s="1"/>
  <c r="AO129" i="1" s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I126" i="1"/>
  <c r="AM126" i="1" s="1"/>
  <c r="AO126" i="1" s="1"/>
  <c r="I124" i="1"/>
  <c r="AM124" i="1" s="1"/>
  <c r="AO124" i="1" s="1"/>
  <c r="I122" i="1"/>
  <c r="AM122" i="1" s="1"/>
  <c r="AO122" i="1" s="1"/>
  <c r="I120" i="1"/>
  <c r="AM120" i="1" s="1"/>
  <c r="AO120" i="1" s="1"/>
  <c r="I118" i="1"/>
  <c r="AM118" i="1" s="1"/>
  <c r="AO118" i="1" s="1"/>
  <c r="I116" i="1"/>
  <c r="AM116" i="1" s="1"/>
  <c r="AO116" i="1" s="1"/>
  <c r="I114" i="1"/>
  <c r="AM114" i="1" s="1"/>
  <c r="AO114" i="1" s="1"/>
  <c r="I112" i="1"/>
  <c r="AM112" i="1" s="1"/>
  <c r="AO112" i="1" s="1"/>
  <c r="I110" i="1"/>
  <c r="AM110" i="1" s="1"/>
  <c r="AO110" i="1" s="1"/>
  <c r="I108" i="1"/>
  <c r="AM108" i="1" s="1"/>
  <c r="AO108" i="1" s="1"/>
  <c r="I98" i="1"/>
  <c r="I100" i="1"/>
  <c r="I102" i="1"/>
  <c r="AM102" i="1" s="1"/>
  <c r="AO102" i="1" s="1"/>
  <c r="I104" i="1"/>
  <c r="AM104" i="1" s="1"/>
  <c r="AO104" i="1" s="1"/>
  <c r="I106" i="1"/>
  <c r="I96" i="1"/>
  <c r="AM96" i="1" s="1"/>
  <c r="AO96" i="1" s="1"/>
  <c r="I94" i="1"/>
  <c r="AM94" i="1" s="1"/>
  <c r="AO94" i="1" s="1"/>
  <c r="I92" i="1"/>
  <c r="AM92" i="1" s="1"/>
  <c r="AO92" i="1" s="1"/>
  <c r="I90" i="1"/>
  <c r="AM90" i="1" s="1"/>
  <c r="AO90" i="1" s="1"/>
  <c r="I88" i="1"/>
  <c r="AM88" i="1" s="1"/>
  <c r="AO88" i="1" s="1"/>
  <c r="I86" i="1"/>
  <c r="AM86" i="1" s="1"/>
  <c r="AO86" i="1" s="1"/>
  <c r="I84" i="1"/>
  <c r="AM84" i="1" s="1"/>
  <c r="AO84" i="1" s="1"/>
  <c r="I82" i="1"/>
  <c r="AM82" i="1" s="1"/>
  <c r="AO82" i="1" s="1"/>
  <c r="I80" i="1"/>
  <c r="AM80" i="1" s="1"/>
  <c r="AO80" i="1" s="1"/>
  <c r="I78" i="1"/>
  <c r="AM78" i="1" s="1"/>
  <c r="AO78" i="1" s="1"/>
  <c r="I76" i="1"/>
  <c r="AM76" i="1" s="1"/>
  <c r="AO76" i="1" s="1"/>
  <c r="I74" i="1"/>
  <c r="AM74" i="1" s="1"/>
  <c r="AO74" i="1" s="1"/>
  <c r="I72" i="1"/>
  <c r="AM72" i="1" s="1"/>
  <c r="AO72" i="1" s="1"/>
  <c r="I70" i="1"/>
  <c r="AM70" i="1" s="1"/>
  <c r="AO70" i="1" s="1"/>
  <c r="I68" i="1"/>
  <c r="AM68" i="1" s="1"/>
  <c r="AO68" i="1" s="1"/>
  <c r="I66" i="1"/>
  <c r="AM66" i="1" s="1"/>
  <c r="AO66" i="1" s="1"/>
  <c r="I64" i="1"/>
  <c r="AM64" i="1" s="1"/>
  <c r="AO64" i="1" s="1"/>
  <c r="I62" i="1"/>
  <c r="AM62" i="1" s="1"/>
  <c r="AO62" i="1" s="1"/>
  <c r="I60" i="1"/>
  <c r="AM60" i="1" s="1"/>
  <c r="AO60" i="1" s="1"/>
  <c r="I58" i="1"/>
  <c r="AM58" i="1" s="1"/>
  <c r="AO58" i="1" s="1"/>
  <c r="I56" i="1"/>
  <c r="AM56" i="1" s="1"/>
  <c r="AO56" i="1" s="1"/>
  <c r="I54" i="1"/>
  <c r="AM54" i="1" s="1"/>
  <c r="AO54" i="1" s="1"/>
  <c r="I52" i="1"/>
  <c r="AM52" i="1" s="1"/>
  <c r="AO52" i="1" s="1"/>
  <c r="I50" i="1"/>
  <c r="AM50" i="1" s="1"/>
  <c r="AO50" i="1" s="1"/>
  <c r="I48" i="1"/>
  <c r="AM48" i="1" s="1"/>
  <c r="AO48" i="1" s="1"/>
  <c r="W45" i="1"/>
  <c r="W43" i="1"/>
  <c r="W41" i="1"/>
  <c r="W39" i="1"/>
  <c r="W37" i="1"/>
  <c r="W35" i="1"/>
  <c r="V45" i="1"/>
  <c r="V43" i="1"/>
  <c r="V41" i="1"/>
  <c r="V39" i="1"/>
  <c r="V37" i="1"/>
  <c r="V35" i="1"/>
  <c r="U45" i="1"/>
  <c r="U43" i="1"/>
  <c r="U41" i="1"/>
  <c r="U39" i="1"/>
  <c r="U37" i="1"/>
  <c r="U35" i="1"/>
  <c r="I35" i="1"/>
  <c r="W12" i="1"/>
  <c r="I11" i="1"/>
  <c r="A130" i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49" i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N37" i="1"/>
  <c r="I37" i="1"/>
  <c r="AN39" i="1"/>
  <c r="I39" i="1"/>
  <c r="AN41" i="1"/>
  <c r="I41" i="1"/>
  <c r="AC5" i="1"/>
  <c r="AM133" i="1" l="1"/>
  <c r="AO133" i="1" s="1"/>
  <c r="AM98" i="1"/>
  <c r="AO98" i="1" s="1"/>
  <c r="AM106" i="1"/>
  <c r="AO106" i="1" s="1"/>
  <c r="AM100" i="1"/>
  <c r="AO100" i="1" s="1"/>
  <c r="AM41" i="1"/>
  <c r="AO41" i="1" s="1"/>
  <c r="U33" i="1"/>
  <c r="AM39" i="1"/>
  <c r="AO39" i="1" s="1"/>
  <c r="W163" i="1"/>
  <c r="AM35" i="1"/>
  <c r="AM37" i="1"/>
  <c r="AO37" i="1" s="1"/>
  <c r="V163" i="1"/>
  <c r="I9" i="1"/>
  <c r="V46" i="1"/>
  <c r="W46" i="1"/>
  <c r="W33" i="1"/>
  <c r="I46" i="1"/>
  <c r="U163" i="1"/>
  <c r="U46" i="1"/>
  <c r="V33" i="1"/>
  <c r="BX21" i="1"/>
  <c r="V127" i="1"/>
  <c r="U127" i="1"/>
  <c r="W127" i="1"/>
  <c r="BX27" i="1"/>
  <c r="BX47" i="1"/>
  <c r="BX49" i="1"/>
  <c r="BX53" i="1"/>
  <c r="BX51" i="1"/>
  <c r="BX44" i="1"/>
  <c r="BX40" i="1"/>
  <c r="BX38" i="1"/>
  <c r="BX36" i="1"/>
  <c r="BX34" i="1"/>
  <c r="BX31" i="1"/>
  <c r="BX29" i="1"/>
  <c r="BX25" i="1"/>
  <c r="BX23" i="1"/>
  <c r="AI178" i="1"/>
  <c r="L7" i="7"/>
  <c r="K7" i="7"/>
  <c r="J7" i="7"/>
  <c r="I127" i="1"/>
  <c r="AR34" i="1"/>
  <c r="AN35" i="1"/>
  <c r="G9" i="1"/>
  <c r="AM127" i="1" l="1"/>
  <c r="AM46" i="1"/>
  <c r="AO46" i="1" s="1"/>
  <c r="AO35" i="1"/>
  <c r="W178" i="1"/>
  <c r="D7" i="7" s="1"/>
  <c r="V178" i="1"/>
  <c r="C7" i="7" s="1"/>
  <c r="U161" i="1" l="1"/>
  <c r="U162" i="1" l="1"/>
  <c r="U160" i="1" s="1"/>
  <c r="U178" i="1" s="1"/>
  <c r="B7" i="7" s="1"/>
  <c r="AP161" i="1"/>
  <c r="AQ162" i="1" s="1"/>
  <c r="BU42" i="1"/>
  <c r="BX42" i="1" l="1"/>
  <c r="BU13" i="1" l="1"/>
  <c r="BX13" i="1" s="1"/>
  <c r="T7" i="8" l="1"/>
  <c r="T9" i="8" s="1"/>
  <c r="BW165" i="1" l="1"/>
  <c r="BW167" i="1"/>
  <c r="BW169" i="1"/>
  <c r="BW171" i="1"/>
  <c r="BW173" i="1"/>
  <c r="BW175" i="1"/>
  <c r="BB2" i="1" l="1"/>
  <c r="AT8" i="1" l="1"/>
  <c r="AU8" i="1" s="1"/>
  <c r="AV8" i="1" s="1"/>
  <c r="AW8" i="1" s="1"/>
  <c r="AN43" i="1"/>
  <c r="I43" i="1"/>
  <c r="AN45" i="1"/>
  <c r="I45" i="1"/>
  <c r="AM45" i="1" s="1"/>
  <c r="I162" i="1"/>
  <c r="I165" i="1"/>
  <c r="AM165" i="1" s="1"/>
  <c r="AO165" i="1" s="1"/>
  <c r="I167" i="1"/>
  <c r="AM167" i="1" s="1"/>
  <c r="AO167" i="1" s="1"/>
  <c r="I169" i="1"/>
  <c r="AM169" i="1" s="1"/>
  <c r="AO169" i="1" s="1"/>
  <c r="I171" i="1"/>
  <c r="AM171" i="1" s="1"/>
  <c r="AO171" i="1" s="1"/>
  <c r="I173" i="1"/>
  <c r="AM173" i="1" s="1"/>
  <c r="AO173" i="1" s="1"/>
  <c r="BW174" i="1"/>
  <c r="I175" i="1"/>
  <c r="AM175" i="1" s="1"/>
  <c r="AO175" i="1" s="1"/>
  <c r="AL189" i="1"/>
  <c r="AL191" i="1" s="1"/>
  <c r="AL192" i="1"/>
  <c r="I160" i="1" l="1"/>
  <c r="AM160" i="1" s="1"/>
  <c r="AM162" i="1"/>
  <c r="AO162" i="1" s="1"/>
  <c r="AO45" i="1"/>
  <c r="AM43" i="1"/>
  <c r="AO43" i="1" s="1"/>
  <c r="I33" i="1"/>
  <c r="AM33" i="1" s="1"/>
  <c r="I163" i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G163" i="1"/>
  <c r="AN163" i="1" s="1"/>
  <c r="G33" i="1"/>
  <c r="AN33" i="1" s="1"/>
  <c r="BX164" i="1"/>
  <c r="BW164" i="1"/>
  <c r="BX166" i="1"/>
  <c r="BW166" i="1"/>
  <c r="BX17" i="1"/>
  <c r="BU17" i="1"/>
  <c r="BW168" i="1"/>
  <c r="BW170" i="1"/>
  <c r="BX170" i="1"/>
  <c r="G127" i="1"/>
  <c r="AN127" i="1" s="1"/>
  <c r="AO127" i="1" s="1"/>
  <c r="AR174" i="1"/>
  <c r="AR25" i="1"/>
  <c r="AR23" i="1"/>
  <c r="AR47" i="1"/>
  <c r="AR170" i="1"/>
  <c r="AR161" i="1"/>
  <c r="AR13" i="1"/>
  <c r="G160" i="1"/>
  <c r="AN160" i="1" s="1"/>
  <c r="AR164" i="1"/>
  <c r="AQ178" i="1"/>
  <c r="AR166" i="1"/>
  <c r="AR128" i="1"/>
  <c r="AR21" i="1"/>
  <c r="AR168" i="1"/>
  <c r="AR17" i="1"/>
  <c r="AO160" i="1" l="1"/>
  <c r="I178" i="1"/>
  <c r="I180" i="1" s="1"/>
  <c r="J180" i="1" s="1"/>
  <c r="AO33" i="1"/>
  <c r="AR15" i="1"/>
  <c r="G176" i="1"/>
  <c r="L19" i="7"/>
  <c r="J181" i="1" l="1"/>
  <c r="K180" i="1"/>
  <c r="AH179" i="1"/>
  <c r="O8" i="7" s="1"/>
  <c r="P179" i="1"/>
  <c r="N179" i="1"/>
  <c r="S179" i="1"/>
  <c r="O179" i="1"/>
  <c r="T179" i="1"/>
  <c r="Q179" i="1"/>
  <c r="M179" i="1"/>
  <c r="J179" i="1"/>
  <c r="K179" i="1"/>
  <c r="L179" i="1"/>
  <c r="R179" i="1"/>
  <c r="BX15" i="1"/>
  <c r="BU15" i="1"/>
  <c r="U179" i="1"/>
  <c r="B8" i="7" s="1"/>
  <c r="I181" i="1"/>
  <c r="I179" i="1"/>
  <c r="W179" i="1"/>
  <c r="D8" i="7" s="1"/>
  <c r="V179" i="1"/>
  <c r="C8" i="7" s="1"/>
  <c r="AD179" i="1"/>
  <c r="K8" i="7" s="1"/>
  <c r="AI179" i="1"/>
  <c r="AC179" i="1"/>
  <c r="J8" i="7" s="1"/>
  <c r="AE179" i="1"/>
  <c r="L8" i="7" s="1"/>
  <c r="G27" i="7"/>
  <c r="AL180" i="1"/>
  <c r="AL176" i="1"/>
  <c r="K181" i="1" l="1"/>
  <c r="L180" i="1"/>
  <c r="L20" i="7"/>
  <c r="G28" i="7"/>
  <c r="C28" i="7"/>
  <c r="C27" i="7"/>
  <c r="M180" i="1" l="1"/>
  <c r="L181" i="1"/>
  <c r="M181" i="1" l="1"/>
  <c r="N180" i="1"/>
  <c r="O180" i="1" l="1"/>
  <c r="N181" i="1"/>
  <c r="J19" i="7"/>
  <c r="P180" i="1" l="1"/>
  <c r="O181" i="1"/>
  <c r="J20" i="7"/>
  <c r="P181" i="1" l="1"/>
  <c r="Q180" i="1"/>
  <c r="K19" i="7"/>
  <c r="K20" i="7"/>
  <c r="R180" i="1" l="1"/>
  <c r="Q181" i="1"/>
  <c r="E28" i="7"/>
  <c r="E27" i="7"/>
  <c r="R181" i="1" l="1"/>
  <c r="S180" i="1"/>
  <c r="B27" i="7"/>
  <c r="S181" i="1" l="1"/>
  <c r="T180" i="1"/>
  <c r="B28" i="7"/>
  <c r="B30" i="7"/>
  <c r="T181" i="1" l="1"/>
  <c r="U180" i="1"/>
  <c r="B29" i="7"/>
  <c r="C29" i="7"/>
  <c r="V180" i="1" l="1"/>
  <c r="V181" i="1" s="1"/>
  <c r="B9" i="7"/>
  <c r="U181" i="1"/>
  <c r="B10" i="7" s="1"/>
  <c r="C30" i="7"/>
  <c r="W180" i="1" l="1"/>
  <c r="C10" i="7"/>
  <c r="C9" i="7"/>
  <c r="D28" i="7"/>
  <c r="D27" i="7"/>
  <c r="D9" i="7" l="1"/>
  <c r="W181" i="1"/>
  <c r="D10" i="7" s="1"/>
  <c r="D30" i="7"/>
  <c r="D29" i="7"/>
  <c r="E30" i="7" l="1"/>
  <c r="E29" i="7"/>
  <c r="F28" i="7" l="1"/>
  <c r="F27" i="7"/>
  <c r="F30" i="7" l="1"/>
  <c r="F29" i="7"/>
  <c r="G29" i="7" l="1"/>
  <c r="G30" i="7" l="1"/>
  <c r="AA178" i="1" l="1"/>
  <c r="AA179" i="1" l="1"/>
  <c r="H8" i="7" s="1"/>
  <c r="H20" i="7" s="1"/>
  <c r="H7" i="7"/>
  <c r="H19" i="7" s="1"/>
  <c r="AF178" i="1" l="1"/>
  <c r="M7" i="7" l="1"/>
  <c r="M19" i="7" s="1"/>
  <c r="AF179" i="1"/>
  <c r="M8" i="7" s="1"/>
  <c r="M20" i="7" s="1"/>
  <c r="AJ178" i="1" l="1"/>
  <c r="AJ179" i="1" l="1"/>
  <c r="BU19" i="1"/>
  <c r="BX19" i="1" s="1"/>
  <c r="AB12" i="1"/>
  <c r="AM12" i="1" s="1"/>
  <c r="AO12" i="1" s="1"/>
  <c r="AR19" i="1" l="1"/>
  <c r="AB178" i="1"/>
  <c r="AB179" i="1" l="1"/>
  <c r="I8" i="7" s="1"/>
  <c r="I20" i="7" s="1"/>
  <c r="I7" i="7"/>
  <c r="I19" i="7" s="1"/>
  <c r="BU172" i="1" l="1"/>
  <c r="BW172" i="1" s="1"/>
  <c r="AR172" i="1" l="1"/>
  <c r="AG163" i="1" l="1"/>
  <c r="AM163" i="1" l="1"/>
  <c r="AO163" i="1" s="1"/>
  <c r="AG178" i="1"/>
  <c r="N7" i="7" s="1"/>
  <c r="AG179" i="1" l="1"/>
  <c r="N8" i="7" s="1"/>
  <c r="Z11" i="1" l="1"/>
  <c r="Z9" i="1" s="1"/>
  <c r="Z178" i="1" s="1"/>
  <c r="BI10" i="1"/>
  <c r="Y11" i="1"/>
  <c r="Y9" i="1" s="1"/>
  <c r="Y178" i="1" s="1"/>
  <c r="BJ10" i="1"/>
  <c r="Y179" i="1" l="1"/>
  <c r="F8" i="7" s="1"/>
  <c r="F7" i="7"/>
  <c r="G7" i="7"/>
  <c r="G19" i="7" s="1"/>
  <c r="Z179" i="1"/>
  <c r="G8" i="7" s="1"/>
  <c r="G20" i="7" s="1"/>
  <c r="AR10" i="1"/>
  <c r="BH10" i="1"/>
  <c r="BU10" i="1" s="1"/>
  <c r="X11" i="1"/>
  <c r="AM11" i="1" s="1"/>
  <c r="AO11" i="1" s="1"/>
  <c r="X9" i="1" l="1"/>
  <c r="X178" i="1" s="1"/>
  <c r="X180" i="1" s="1"/>
  <c r="AO178" i="1"/>
  <c r="AP178" i="1"/>
  <c r="BV10" i="1"/>
  <c r="BX10" i="1" s="1"/>
  <c r="X179" i="1" l="1"/>
  <c r="E8" i="7" s="1"/>
  <c r="E7" i="7"/>
  <c r="AL178" i="1"/>
  <c r="Y180" i="1"/>
  <c r="X181" i="1"/>
  <c r="E10" i="7" s="1"/>
  <c r="E9" i="7"/>
  <c r="AM178" i="1" l="1"/>
  <c r="AL179" i="1"/>
  <c r="F9" i="7"/>
  <c r="Y181" i="1"/>
  <c r="F10" i="7" s="1"/>
  <c r="Z180" i="1"/>
  <c r="Z181" i="1" l="1"/>
  <c r="G10" i="7" s="1"/>
  <c r="G22" i="7" s="1"/>
  <c r="G9" i="7"/>
  <c r="G21" i="7" s="1"/>
  <c r="AA180" i="1"/>
  <c r="H9" i="7" l="1"/>
  <c r="H21" i="7" s="1"/>
  <c r="AA181" i="1"/>
  <c r="H10" i="7" s="1"/>
  <c r="H22" i="7" s="1"/>
  <c r="AB180" i="1"/>
  <c r="AB181" i="1" l="1"/>
  <c r="I10" i="7" s="1"/>
  <c r="I22" i="7" s="1"/>
  <c r="I9" i="7"/>
  <c r="I21" i="7" s="1"/>
  <c r="AC180" i="1"/>
  <c r="J9" i="7" l="1"/>
  <c r="J21" i="7" s="1"/>
  <c r="AD180" i="1"/>
  <c r="AC181" i="1"/>
  <c r="J10" i="7" s="1"/>
  <c r="J22" i="7" s="1"/>
  <c r="AE180" i="1" l="1"/>
  <c r="AD181" i="1"/>
  <c r="K10" i="7" s="1"/>
  <c r="K22" i="7" s="1"/>
  <c r="K9" i="7"/>
  <c r="K21" i="7" s="1"/>
  <c r="AF180" i="1" l="1"/>
  <c r="L9" i="7"/>
  <c r="L21" i="7" s="1"/>
  <c r="AE181" i="1"/>
  <c r="L10" i="7" s="1"/>
  <c r="L22" i="7" s="1"/>
  <c r="AF181" i="1" l="1"/>
  <c r="M10" i="7" s="1"/>
  <c r="M22" i="7" s="1"/>
  <c r="M9" i="7"/>
  <c r="M21" i="7" s="1"/>
  <c r="N9" i="7" l="1"/>
  <c r="AG181" i="1"/>
  <c r="N10" i="7" s="1"/>
  <c r="AH180" i="1"/>
  <c r="O9" i="7" l="1"/>
  <c r="AH181" i="1"/>
  <c r="O10" i="7" s="1"/>
  <c r="AI180" i="1"/>
  <c r="AJ180" i="1" l="1"/>
  <c r="AJ181" i="1" s="1"/>
  <c r="AI181" i="1"/>
</calcChain>
</file>

<file path=xl/sharedStrings.xml><?xml version="1.0" encoding="utf-8"?>
<sst xmlns="http://schemas.openxmlformats.org/spreadsheetml/2006/main" count="1454" uniqueCount="146">
  <si>
    <t>ÍTEM</t>
  </si>
  <si>
    <t>DESCRIPCIÓN</t>
  </si>
  <si>
    <t>UND.</t>
  </si>
  <si>
    <t>GLB</t>
  </si>
  <si>
    <t>MOVIMIENTO DE TIERRAS</t>
  </si>
  <si>
    <t>M2</t>
  </si>
  <si>
    <t>M3</t>
  </si>
  <si>
    <t>ML</t>
  </si>
  <si>
    <t>KG</t>
  </si>
  <si>
    <t>PZA</t>
  </si>
  <si>
    <t>MEDIDAS DE MITIGACION AMBIENTAL</t>
  </si>
  <si>
    <t>H*D</t>
  </si>
  <si>
    <t>V*M</t>
  </si>
  <si>
    <t>MONTO TOTAL</t>
  </si>
  <si>
    <t>PORCENTAJE PARCIAL</t>
  </si>
  <si>
    <t>PORCENTAJE ACUMULADO</t>
  </si>
  <si>
    <t>DIAS CALENDARIO</t>
  </si>
  <si>
    <t>PLAZO DE EJECUCION DE LA OBRA:</t>
  </si>
  <si>
    <t>BS.-</t>
  </si>
  <si>
    <t>INVERSION MENSUAL (Bs.-)</t>
  </si>
  <si>
    <t>INVERSION ACUMULADA (Bs.-)</t>
  </si>
  <si>
    <t>(EN BOLIVIANOS)</t>
  </si>
  <si>
    <t>RESUMEN DE DESEMBOLSOS MENSUALES Y ACUMULADOS</t>
  </si>
  <si>
    <t>CONTRATISTA: EMPRESA ESTRATÉGICA BOLIVIANA DE CONSTRUCCIÓN Y CONSERVACIÓN DE INFRAESTRUCTURA CIVIL (EBC)</t>
  </si>
  <si>
    <t>FECHA ORDEN DE PROCEDER:</t>
  </si>
  <si>
    <t>P. UNITARIO</t>
  </si>
  <si>
    <t>HAS</t>
  </si>
  <si>
    <t>OBRAS DE DRENAJE</t>
  </si>
  <si>
    <t>PINTADO DE LA SUPERFICIE DE RODADURA 0.12 M DE ANCHO</t>
  </si>
  <si>
    <t>MESES - 2019</t>
  </si>
  <si>
    <t>EMPRESA ESTRATÉGICA BOLIVIANA DE CONSTRUCCIÓN Y CONSERVACIÓN DE INFRAESTRUCTURA CIVIL (EBC)</t>
  </si>
  <si>
    <t>ASOCIACIÓN ACCIDENTAL INTEGRACIÓN</t>
  </si>
  <si>
    <t>(EN DOLARES)</t>
  </si>
  <si>
    <t xml:space="preserve"> </t>
  </si>
  <si>
    <t>Ing. Luis A. Rospigliosi C.</t>
  </si>
  <si>
    <t>GERENTE DE PROYECTO</t>
  </si>
  <si>
    <t>Ing. Carlos H. Tupa Mamani.</t>
  </si>
  <si>
    <t>SUPERINTENDENTE DE OBRA a.i.</t>
  </si>
  <si>
    <t>FECHA DE ENTREGA PROVISIONAL:</t>
  </si>
  <si>
    <t>DESBROCE, DESTRONQUE Y LIMPIEZA</t>
  </si>
  <si>
    <t>PAVIMENTACION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</si>
  <si>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</si>
  <si>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</si>
  <si>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</si>
  <si>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</si>
  <si>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M3K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</si>
  <si>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</si>
  <si>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</si>
  <si>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</si>
  <si>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</si>
  <si>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</si>
  <si>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</si>
  <si>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</si>
  <si>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</si>
  <si>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</si>
  <si>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</si>
  <si>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</si>
  <si>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</si>
  <si>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</si>
  <si>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</si>
  <si>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</si>
  <si>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</si>
  <si>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</si>
  <si>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</si>
  <si>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</si>
  <si>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</si>
  <si>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</si>
  <si>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</si>
  <si>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</si>
  <si>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</si>
  <si>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</si>
  <si>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</si>
  <si>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</si>
  <si>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</si>
  <si>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</si>
  <si>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</si>
  <si>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</si>
  <si>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</si>
  <si>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</si>
  <si>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</si>
  <si>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</si>
  <si>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</si>
  <si>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</si>
  <si>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</si>
  <si>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</si>
  <si>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</si>
  <si>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</si>
  <si>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</si>
  <si>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</si>
  <si>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</si>
  <si>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</si>
  <si>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</si>
  <si>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</si>
  <si>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</si>
  <si>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</si>
  <si>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</si>
  <si>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</si>
  <si>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</si>
  <si>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</si>
  <si>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</si>
  <si>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CANTIDAD C.M N°3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</si>
  <si>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</si>
  <si>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</si>
  <si>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</si>
  <si>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</si>
  <si>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</si>
  <si>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</si>
  <si>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</si>
  <si>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</si>
  <si>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</si>
  <si>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</si>
  <si>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</si>
  <si>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</si>
  <si>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</si>
  <si>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</si>
  <si>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</si>
  <si>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</si>
  <si>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</si>
  <si>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</si>
  <si>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</si>
  <si>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</si>
  <si>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</si>
  <si>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</si>
  <si>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</si>
  <si>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M2M</t>
  </si>
  <si>
    <t>GRUPO ELECTROGENO</t>
  </si>
  <si>
    <t>UN*DIA</t>
  </si>
  <si>
    <t>MESES - 2020</t>
  </si>
  <si>
    <t>0</t>
  </si>
  <si>
    <t>MONTO</t>
  </si>
  <si>
    <t>CRONOGRAMA FISICO-FINANCIERO DE OBRA CONTRATO MODIFICATORIO N°2</t>
  </si>
  <si>
    <t>DIF=</t>
  </si>
  <si>
    <t>DIF.</t>
  </si>
  <si>
    <t>CANTIDAD CONTRATO</t>
  </si>
  <si>
    <t>SUPERINTENDENTE DE OBRA</t>
  </si>
  <si>
    <t>Ing. Herlan Rene Ramos Estrada</t>
  </si>
  <si>
    <t>SUPERVISOR DE OBRA</t>
  </si>
  <si>
    <t>ABC - REGIONAL TARIJA</t>
  </si>
  <si>
    <t>CONTRATISTA:</t>
  </si>
  <si>
    <t>SUPERVISIÓN:</t>
  </si>
  <si>
    <t>CANT.</t>
  </si>
  <si>
    <t xml:space="preserve">INVERSION MENSUAL: </t>
  </si>
  <si>
    <t xml:space="preserve">PORCENTAJE PARCIAL: </t>
  </si>
  <si>
    <t xml:space="preserve">INVERSION ACUMULADA: </t>
  </si>
  <si>
    <t xml:space="preserve">PORCENTAJE ACUMULADO: </t>
  </si>
  <si>
    <t>Ing. Mauricio Bedoya Antezana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</si>
</sst>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\ _€_-;\-* #,##0.00\ _€_-;_-* &quot;-&quot;??\ _€_-;_-@_-"/>
    <numFmt numFmtId="164" formatCode="_(* #,##0.00_);_(* \(#,##0.00\);_(* &quot;-&quot;??_);_(@_)"/>
    <numFmt numFmtId="165" formatCode="0.000"/>
    <numFmt numFmtId="166" formatCode="_(* #,##0.0000000_);_(* \(#,##0.0000000\);_(* &quot;-&quot;??_);_(@_)"/>
    <numFmt numFmtId="167" formatCode="0.0000"/>
    <numFmt numFmtId="168" formatCode="0.000000"/>
    <numFmt numFmtId="169" formatCode="0.00000000000"/>
    <numFmt numFmtId="170" formatCode="_(* #,##0_);_(* \(#,##0\);_(* &quot;-&quot;??_);_(@_)"/>
    <numFmt numFmtId="171" formatCode="_(* #,##0.0_);_(* \(#,##0.0\);_(* &quot;-&quot;??_);_(@_)"/>
    <numFmt numFmtId="172" formatCode="#,##0.0000"/>
    <numFmt numFmtId="173" formatCode="0.0000000000%"/>
    <numFmt numFmtId="174" formatCode="_(* #,##0.000000000_);_(* \(#,##0.000000000\);_(* &quot;-&quot;??_);_(@_)"/>
    <numFmt numFmtId="175" formatCode="0.00000000"/>
    <numFmt numFmtId="176" formatCode="#,##0.000000"/>
    <numFmt numFmtId="177" formatCode="0.0000%"/>
    <numFmt numFmtId="178" formatCode="0.00000%"/>
    <numFmt numFmtId="179" formatCode="0.000000000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2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007635"/>
      <name val="Calibri"/>
      <family val="2"/>
      <scheme val="minor"/>
    </font>
    <font>
      <b/>
      <sz val="10"/>
      <color rgb="FF002B8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26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vantGarde Bk BT"/>
    </font>
    <font>
      <b/>
      <sz val="10"/>
      <name val="Arial"/>
      <family val="2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0"/>
      <name val="Arial Narrow"/>
      <family val="2"/>
    </font>
    <font>
      <b/>
      <sz val="2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b/>
      <u/>
      <sz val="22"/>
      <color theme="1"/>
      <name val="Times New Roman"/>
      <family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</cellStyleXfs>
  <cellXfs count="343">
    <xf numFmtId="0" fontId="0" fillId="0" borderId="0" xfId="0"/>
    <xf numFmtId="164" fontId="0" fillId="0" borderId="0" xfId="1" applyFont="1"/>
    <xf numFmtId="0" fontId="2" fillId="0" borderId="0" xfId="0" applyFont="1" applyAlignment="1"/>
    <xf numFmtId="0" fontId="2" fillId="0" borderId="0" xfId="0" applyFont="1"/>
    <xf numFmtId="164" fontId="2" fillId="0" borderId="0" xfId="1" applyNumberFormat="1" applyFont="1"/>
    <xf numFmtId="0" fontId="0" fillId="0" borderId="0" xfId="0"/>
    <xf numFmtId="4" fontId="0" fillId="0" borderId="0" xfId="0" applyNumberFormat="1"/>
    <xf numFmtId="0" fontId="0" fillId="0" borderId="0" xfId="0" applyNumberFormat="1"/>
    <xf numFmtId="11" fontId="0" fillId="0" borderId="0" xfId="0" applyNumberFormat="1"/>
    <xf numFmtId="0" fontId="3" fillId="0" borderId="0" xfId="0" applyFont="1" applyAlignment="1"/>
    <xf numFmtId="0" fontId="0" fillId="0" borderId="0" xfId="0" applyFill="1"/>
    <xf numFmtId="0" fontId="3" fillId="0" borderId="0" xfId="0" applyFont="1" applyFill="1" applyAlignment="1"/>
    <xf numFmtId="4" fontId="3" fillId="0" borderId="0" xfId="0" applyNumberFormat="1" applyFont="1" applyAlignment="1"/>
    <xf numFmtId="4" fontId="6" fillId="0" borderId="0" xfId="0" applyNumberFormat="1" applyFont="1"/>
    <xf numFmtId="0" fontId="6" fillId="0" borderId="0" xfId="0" applyFont="1"/>
    <xf numFmtId="0" fontId="6" fillId="0" borderId="0" xfId="0" applyFont="1" applyFill="1"/>
    <xf numFmtId="164" fontId="7" fillId="0" borderId="2" xfId="1" applyFont="1" applyFill="1" applyBorder="1"/>
    <xf numFmtId="4" fontId="6" fillId="0" borderId="0" xfId="0" applyNumberFormat="1" applyFont="1" applyFill="1"/>
    <xf numFmtId="4" fontId="6" fillId="3" borderId="0" xfId="0" applyNumberFormat="1" applyFont="1" applyFill="1"/>
    <xf numFmtId="164" fontId="7" fillId="0" borderId="4" xfId="1" applyFont="1" applyFill="1" applyBorder="1"/>
    <xf numFmtId="2" fontId="6" fillId="0" borderId="0" xfId="0" applyNumberFormat="1" applyFont="1"/>
    <xf numFmtId="0" fontId="6" fillId="0" borderId="0" xfId="0" applyFont="1" applyAlignment="1"/>
    <xf numFmtId="164" fontId="6" fillId="0" borderId="0" xfId="1" applyNumberFormat="1" applyFont="1"/>
    <xf numFmtId="164" fontId="6" fillId="0" borderId="0" xfId="1" applyFont="1"/>
    <xf numFmtId="164" fontId="6" fillId="0" borderId="0" xfId="0" applyNumberFormat="1" applyFont="1"/>
    <xf numFmtId="11" fontId="6" fillId="0" borderId="0" xfId="0" applyNumberFormat="1" applyFont="1"/>
    <xf numFmtId="164" fontId="5" fillId="0" borderId="0" xfId="1" applyNumberFormat="1" applyFont="1"/>
    <xf numFmtId="164" fontId="5" fillId="0" borderId="0" xfId="1" applyFont="1"/>
    <xf numFmtId="0" fontId="6" fillId="0" borderId="15" xfId="0" applyFont="1" applyBorder="1"/>
    <xf numFmtId="4" fontId="6" fillId="0" borderId="16" xfId="0" applyNumberFormat="1" applyFont="1" applyBorder="1"/>
    <xf numFmtId="4" fontId="5" fillId="0" borderId="0" xfId="0" applyNumberFormat="1" applyFont="1"/>
    <xf numFmtId="0" fontId="5" fillId="0" borderId="0" xfId="0" applyFont="1"/>
    <xf numFmtId="4" fontId="6" fillId="0" borderId="0" xfId="0" applyNumberFormat="1" applyFont="1" applyAlignment="1">
      <alignment vertical="center"/>
    </xf>
    <xf numFmtId="4" fontId="9" fillId="0" borderId="0" xfId="0" applyNumberFormat="1" applyFont="1"/>
    <xf numFmtId="4" fontId="9" fillId="3" borderId="0" xfId="0" applyNumberFormat="1" applyFont="1" applyFill="1"/>
    <xf numFmtId="4" fontId="10" fillId="0" borderId="2" xfId="1" applyNumberFormat="1" applyFont="1" applyFill="1" applyBorder="1"/>
    <xf numFmtId="4" fontId="10" fillId="0" borderId="4" xfId="1" applyNumberFormat="1" applyFont="1" applyFill="1" applyBorder="1"/>
    <xf numFmtId="4" fontId="11" fillId="3" borderId="0" xfId="0" applyNumberFormat="1" applyFont="1" applyFill="1"/>
    <xf numFmtId="164" fontId="12" fillId="0" borderId="4" xfId="1" applyFont="1" applyFill="1" applyBorder="1"/>
    <xf numFmtId="164" fontId="12" fillId="0" borderId="2" xfId="1" applyFont="1" applyFill="1" applyBorder="1"/>
    <xf numFmtId="165" fontId="11" fillId="0" borderId="2" xfId="0" applyNumberFormat="1" applyFont="1" applyBorder="1"/>
    <xf numFmtId="165" fontId="11" fillId="0" borderId="4" xfId="0" applyNumberFormat="1" applyFont="1" applyBorder="1"/>
    <xf numFmtId="4" fontId="9" fillId="0" borderId="0" xfId="0" applyNumberFormat="1" applyFont="1" applyAlignment="1">
      <alignment vertical="center"/>
    </xf>
    <xf numFmtId="0" fontId="5" fillId="0" borderId="0" xfId="0" applyFont="1" applyBorder="1" applyAlignment="1"/>
    <xf numFmtId="0" fontId="6" fillId="0" borderId="0" xfId="0" applyFont="1" applyBorder="1"/>
    <xf numFmtId="164" fontId="6" fillId="0" borderId="0" xfId="1" applyNumberFormat="1" applyFont="1" applyBorder="1"/>
    <xf numFmtId="164" fontId="6" fillId="0" borderId="0" xfId="1" applyFont="1" applyBorder="1"/>
    <xf numFmtId="10" fontId="5" fillId="0" borderId="0" xfId="1" applyNumberFormat="1" applyFont="1" applyBorder="1"/>
    <xf numFmtId="10" fontId="5" fillId="0" borderId="0" xfId="1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15" fontId="15" fillId="2" borderId="18" xfId="0" applyNumberFormat="1" applyFont="1" applyFill="1" applyBorder="1" applyAlignment="1">
      <alignment horizontal="center" vertical="center"/>
    </xf>
    <xf numFmtId="15" fontId="15" fillId="2" borderId="20" xfId="0" applyNumberFormat="1" applyFont="1" applyFill="1" applyBorder="1" applyAlignment="1">
      <alignment horizontal="center" vertical="center"/>
    </xf>
    <xf numFmtId="3" fontId="15" fillId="0" borderId="20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15" fontId="15" fillId="2" borderId="17" xfId="0" applyNumberFormat="1" applyFont="1" applyFill="1" applyBorder="1" applyAlignment="1">
      <alignment horizontal="center" vertical="center"/>
    </xf>
    <xf numFmtId="164" fontId="7" fillId="0" borderId="0" xfId="1" applyFont="1" applyFill="1" applyBorder="1"/>
    <xf numFmtId="164" fontId="5" fillId="0" borderId="0" xfId="1" applyFont="1" applyBorder="1"/>
    <xf numFmtId="164" fontId="5" fillId="0" borderId="0" xfId="1" applyNumberFormat="1" applyFont="1" applyBorder="1"/>
    <xf numFmtId="10" fontId="6" fillId="0" borderId="0" xfId="1" applyNumberFormat="1" applyFont="1" applyBorder="1"/>
    <xf numFmtId="17" fontId="5" fillId="2" borderId="2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6" fillId="0" borderId="0" xfId="1" applyFont="1" applyBorder="1" applyAlignment="1">
      <alignment vertical="center"/>
    </xf>
    <xf numFmtId="10" fontId="5" fillId="0" borderId="0" xfId="1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64" fontId="6" fillId="0" borderId="1" xfId="1" applyFont="1" applyBorder="1" applyAlignment="1">
      <alignment vertical="center"/>
    </xf>
    <xf numFmtId="10" fontId="6" fillId="0" borderId="0" xfId="1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4" fontId="3" fillId="0" borderId="0" xfId="0" applyNumberFormat="1" applyFont="1" applyFill="1" applyAlignment="1"/>
    <xf numFmtId="172" fontId="0" fillId="0" borderId="0" xfId="0" applyNumberFormat="1"/>
    <xf numFmtId="172" fontId="0" fillId="0" borderId="0" xfId="0" applyNumberFormat="1" applyFill="1"/>
    <xf numFmtId="172" fontId="6" fillId="0" borderId="0" xfId="0" applyNumberFormat="1" applyFont="1"/>
    <xf numFmtId="10" fontId="11" fillId="0" borderId="0" xfId="2" applyNumberFormat="1" applyFont="1"/>
    <xf numFmtId="10" fontId="11" fillId="0" borderId="2" xfId="2" applyNumberFormat="1" applyFont="1" applyBorder="1"/>
    <xf numFmtId="10" fontId="11" fillId="0" borderId="4" xfId="2" applyNumberFormat="1" applyFont="1" applyBorder="1"/>
    <xf numFmtId="10" fontId="9" fillId="0" borderId="4" xfId="2" applyNumberFormat="1" applyFont="1" applyBorder="1"/>
    <xf numFmtId="10" fontId="7" fillId="0" borderId="2" xfId="2" applyNumberFormat="1" applyFont="1" applyFill="1" applyBorder="1"/>
    <xf numFmtId="10" fontId="9" fillId="0" borderId="2" xfId="2" applyNumberFormat="1" applyFont="1" applyBorder="1"/>
    <xf numFmtId="10" fontId="7" fillId="0" borderId="4" xfId="2" applyNumberFormat="1" applyFont="1" applyFill="1" applyBorder="1"/>
    <xf numFmtId="10" fontId="11" fillId="0" borderId="6" xfId="2" applyNumberFormat="1" applyFont="1" applyBorder="1"/>
    <xf numFmtId="17" fontId="11" fillId="0" borderId="1" xfId="0" applyNumberFormat="1" applyFont="1" applyBorder="1" applyAlignment="1">
      <alignment vertical="center" wrapText="1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17" fontId="16" fillId="0" borderId="0" xfId="0" applyNumberFormat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vertical="center"/>
    </xf>
    <xf numFmtId="10" fontId="16" fillId="0" borderId="0" xfId="1" applyNumberFormat="1" applyFont="1" applyFill="1" applyBorder="1" applyAlignment="1">
      <alignment vertical="center"/>
    </xf>
    <xf numFmtId="10" fontId="11" fillId="0" borderId="0" xfId="1" applyNumberFormat="1" applyFont="1" applyFill="1" applyBorder="1" applyAlignment="1">
      <alignment vertical="center"/>
    </xf>
    <xf numFmtId="166" fontId="11" fillId="0" borderId="0" xfId="1" applyNumberFormat="1" applyFont="1" applyFill="1" applyBorder="1" applyAlignment="1">
      <alignment vertical="center"/>
    </xf>
    <xf numFmtId="17" fontId="5" fillId="0" borderId="0" xfId="0" applyNumberFormat="1" applyFont="1" applyFill="1" applyBorder="1" applyAlignment="1">
      <alignment horizontal="center" vertical="center"/>
    </xf>
    <xf numFmtId="10" fontId="5" fillId="0" borderId="0" xfId="1" applyNumberFormat="1" applyFont="1" applyFill="1" applyBorder="1" applyAlignment="1">
      <alignment vertical="center"/>
    </xf>
    <xf numFmtId="164" fontId="6" fillId="0" borderId="0" xfId="1" applyFont="1" applyFill="1" applyBorder="1" applyAlignment="1">
      <alignment vertical="center"/>
    </xf>
    <xf numFmtId="10" fontId="6" fillId="0" borderId="0" xfId="1" applyNumberFormat="1" applyFont="1" applyFill="1" applyBorder="1" applyAlignment="1">
      <alignment vertical="center"/>
    </xf>
    <xf numFmtId="17" fontId="5" fillId="2" borderId="19" xfId="0" applyNumberFormat="1" applyFont="1" applyFill="1" applyBorder="1" applyAlignment="1">
      <alignment horizontal="center" vertical="center"/>
    </xf>
    <xf numFmtId="2" fontId="6" fillId="3" borderId="0" xfId="0" applyNumberFormat="1" applyFont="1" applyFill="1"/>
    <xf numFmtId="0" fontId="3" fillId="3" borderId="0" xfId="0" applyFont="1" applyFill="1" applyAlignment="1"/>
    <xf numFmtId="10" fontId="9" fillId="3" borderId="4" xfId="2" applyNumberFormat="1" applyFont="1" applyFill="1" applyBorder="1"/>
    <xf numFmtId="10" fontId="9" fillId="3" borderId="6" xfId="2" applyNumberFormat="1" applyFont="1" applyFill="1" applyBorder="1"/>
    <xf numFmtId="10" fontId="9" fillId="3" borderId="2" xfId="2" applyNumberFormat="1" applyFont="1" applyFill="1" applyBorder="1"/>
    <xf numFmtId="11" fontId="6" fillId="3" borderId="0" xfId="0" applyNumberFormat="1" applyFont="1" applyFill="1"/>
    <xf numFmtId="11" fontId="0" fillId="3" borderId="0" xfId="0" applyNumberFormat="1" applyFill="1"/>
    <xf numFmtId="0" fontId="0" fillId="3" borderId="0" xfId="0" applyNumberFormat="1" applyFill="1"/>
    <xf numFmtId="164" fontId="13" fillId="0" borderId="0" xfId="1" applyFont="1" applyBorder="1"/>
    <xf numFmtId="173" fontId="6" fillId="0" borderId="0" xfId="0" applyNumberFormat="1" applyFont="1"/>
    <xf numFmtId="10" fontId="25" fillId="0" borderId="2" xfId="2" applyNumberFormat="1" applyFont="1" applyBorder="1"/>
    <xf numFmtId="10" fontId="25" fillId="0" borderId="4" xfId="2" applyNumberFormat="1" applyFont="1" applyBorder="1"/>
    <xf numFmtId="10" fontId="25" fillId="0" borderId="2" xfId="2" applyNumberFormat="1" applyFont="1" applyFill="1" applyBorder="1"/>
    <xf numFmtId="10" fontId="25" fillId="0" borderId="4" xfId="2" applyNumberFormat="1" applyFont="1" applyFill="1" applyBorder="1"/>
    <xf numFmtId="10" fontId="26" fillId="0" borderId="2" xfId="2" applyNumberFormat="1" applyFont="1" applyFill="1" applyBorder="1"/>
    <xf numFmtId="10" fontId="25" fillId="0" borderId="6" xfId="2" applyNumberFormat="1" applyFont="1" applyBorder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7" fontId="6" fillId="0" borderId="0" xfId="0" applyNumberFormat="1" applyFont="1" applyFill="1"/>
    <xf numFmtId="10" fontId="6" fillId="0" borderId="0" xfId="2" applyNumberFormat="1" applyFont="1"/>
    <xf numFmtId="175" fontId="5" fillId="0" borderId="0" xfId="1" applyNumberFormat="1" applyFont="1" applyBorder="1"/>
    <xf numFmtId="176" fontId="5" fillId="0" borderId="0" xfId="1" applyNumberFormat="1" applyFont="1" applyBorder="1"/>
    <xf numFmtId="0" fontId="28" fillId="0" borderId="0" xfId="0" applyFont="1" applyFill="1" applyAlignme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4" fillId="0" borderId="2" xfId="1" applyFont="1" applyFill="1" applyBorder="1"/>
    <xf numFmtId="0" fontId="5" fillId="2" borderId="0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171" fontId="17" fillId="2" borderId="5" xfId="0" applyNumberFormat="1" applyFont="1" applyFill="1" applyBorder="1" applyAlignment="1">
      <alignment horizontal="center" vertical="center"/>
    </xf>
    <xf numFmtId="164" fontId="19" fillId="0" borderId="2" xfId="1" applyNumberFormat="1" applyFont="1" applyFill="1" applyBorder="1" applyAlignment="1">
      <alignment vertical="center"/>
    </xf>
    <xf numFmtId="164" fontId="19" fillId="0" borderId="4" xfId="1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4" fontId="7" fillId="0" borderId="4" xfId="1" applyNumberFormat="1" applyFont="1" applyFill="1" applyBorder="1" applyAlignment="1">
      <alignment vertical="center"/>
    </xf>
    <xf numFmtId="177" fontId="5" fillId="0" borderId="0" xfId="2" applyNumberFormat="1" applyFont="1" applyFill="1" applyAlignment="1"/>
    <xf numFmtId="0" fontId="6" fillId="0" borderId="0" xfId="0" applyFont="1" applyFill="1" applyAlignment="1"/>
    <xf numFmtId="170" fontId="17" fillId="2" borderId="5" xfId="0" applyNumberFormat="1" applyFont="1" applyFill="1" applyBorder="1" applyAlignment="1">
      <alignment horizontal="left" vertical="center"/>
    </xf>
    <xf numFmtId="164" fontId="17" fillId="2" borderId="0" xfId="0" applyNumberFormat="1" applyFont="1" applyFill="1" applyBorder="1" applyAlignment="1">
      <alignment vertical="center"/>
    </xf>
    <xf numFmtId="164" fontId="20" fillId="2" borderId="5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vertical="center"/>
    </xf>
    <xf numFmtId="174" fontId="20" fillId="2" borderId="0" xfId="1" applyNumberFormat="1" applyFont="1" applyFill="1" applyBorder="1" applyAlignment="1">
      <alignment vertical="center"/>
    </xf>
    <xf numFmtId="164" fontId="18" fillId="2" borderId="0" xfId="1" applyNumberFormat="1" applyFont="1" applyFill="1" applyBorder="1" applyAlignment="1">
      <alignment vertical="center"/>
    </xf>
    <xf numFmtId="4" fontId="5" fillId="2" borderId="0" xfId="1" applyNumberFormat="1" applyFont="1" applyFill="1" applyBorder="1" applyAlignment="1">
      <alignment vertical="center"/>
    </xf>
    <xf numFmtId="164" fontId="7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165" fontId="9" fillId="3" borderId="0" xfId="0" applyNumberFormat="1" applyFont="1" applyFill="1" applyAlignment="1">
      <alignment vertical="center"/>
    </xf>
    <xf numFmtId="165" fontId="25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72" fontId="11" fillId="0" borderId="0" xfId="0" applyNumberFormat="1" applyFont="1" applyAlignment="1">
      <alignment vertical="center"/>
    </xf>
    <xf numFmtId="173" fontId="6" fillId="0" borderId="0" xfId="0" applyNumberFormat="1" applyFont="1" applyAlignment="1">
      <alignment vertical="center"/>
    </xf>
    <xf numFmtId="0" fontId="6" fillId="0" borderId="2" xfId="0" applyFont="1" applyBorder="1"/>
    <xf numFmtId="4" fontId="6" fillId="0" borderId="2" xfId="0" applyNumberFormat="1" applyFont="1" applyBorder="1"/>
    <xf numFmtId="4" fontId="6" fillId="0" borderId="2" xfId="0" applyNumberFormat="1" applyFont="1" applyFill="1" applyBorder="1"/>
    <xf numFmtId="4" fontId="6" fillId="0" borderId="4" xfId="0" applyNumberFormat="1" applyFont="1" applyBorder="1"/>
    <xf numFmtId="4" fontId="6" fillId="3" borderId="4" xfId="0" applyNumberFormat="1" applyFont="1" applyFill="1" applyBorder="1"/>
    <xf numFmtId="4" fontId="6" fillId="0" borderId="8" xfId="0" applyNumberFormat="1" applyFont="1" applyBorder="1" applyAlignment="1">
      <alignment horizontal="right"/>
    </xf>
    <xf numFmtId="4" fontId="6" fillId="0" borderId="7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164" fontId="18" fillId="2" borderId="1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" fontId="14" fillId="0" borderId="18" xfId="0" applyNumberFormat="1" applyFont="1" applyFill="1" applyBorder="1" applyAlignment="1">
      <alignment vertical="center"/>
    </xf>
    <xf numFmtId="4" fontId="6" fillId="3" borderId="0" xfId="0" applyNumberFormat="1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9" fillId="3" borderId="0" xfId="0" applyNumberFormat="1" applyFont="1" applyFill="1" applyAlignment="1">
      <alignment vertical="center"/>
    </xf>
    <xf numFmtId="172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0" borderId="0" xfId="1" applyFont="1" applyAlignment="1">
      <alignment vertical="center"/>
    </xf>
    <xf numFmtId="4" fontId="6" fillId="0" borderId="19" xfId="0" applyNumberFormat="1" applyFont="1" applyBorder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2" borderId="13" xfId="0" applyFont="1" applyFill="1" applyBorder="1" applyAlignment="1">
      <alignment vertical="center"/>
    </xf>
    <xf numFmtId="164" fontId="6" fillId="2" borderId="13" xfId="1" applyNumberFormat="1" applyFont="1" applyFill="1" applyBorder="1" applyAlignment="1">
      <alignment vertical="center"/>
    </xf>
    <xf numFmtId="164" fontId="5" fillId="2" borderId="7" xfId="1" applyFont="1" applyFill="1" applyBorder="1" applyAlignment="1">
      <alignment vertical="center"/>
    </xf>
    <xf numFmtId="4" fontId="13" fillId="0" borderId="18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10" fontId="16" fillId="2" borderId="7" xfId="1" applyNumberFormat="1" applyFont="1" applyFill="1" applyBorder="1" applyAlignment="1">
      <alignment vertical="center"/>
    </xf>
    <xf numFmtId="4" fontId="13" fillId="3" borderId="20" xfId="0" applyNumberFormat="1" applyFont="1" applyFill="1" applyBorder="1" applyAlignment="1">
      <alignment vertical="center"/>
    </xf>
    <xf numFmtId="169" fontId="6" fillId="0" borderId="0" xfId="0" applyNumberFormat="1" applyFont="1" applyAlignment="1">
      <alignment vertical="center"/>
    </xf>
    <xf numFmtId="164" fontId="16" fillId="2" borderId="7" xfId="1" applyFont="1" applyFill="1" applyBorder="1" applyAlignment="1">
      <alignment vertical="center"/>
    </xf>
    <xf numFmtId="164" fontId="5" fillId="0" borderId="0" xfId="1" applyFont="1" applyBorder="1" applyAlignment="1">
      <alignment vertical="center"/>
    </xf>
    <xf numFmtId="4" fontId="13" fillId="3" borderId="19" xfId="0" applyNumberFormat="1" applyFont="1" applyFill="1" applyBorder="1" applyAlignment="1">
      <alignment vertical="center"/>
    </xf>
    <xf numFmtId="179" fontId="6" fillId="0" borderId="0" xfId="0" applyNumberFormat="1" applyFont="1"/>
    <xf numFmtId="164" fontId="18" fillId="2" borderId="5" xfId="0" applyNumberFormat="1" applyFont="1" applyFill="1" applyBorder="1" applyAlignment="1">
      <alignment horizontal="center" vertical="center"/>
    </xf>
    <xf numFmtId="172" fontId="9" fillId="0" borderId="0" xfId="0" applyNumberFormat="1" applyFont="1" applyAlignment="1">
      <alignment vertical="center"/>
    </xf>
    <xf numFmtId="4" fontId="5" fillId="0" borderId="4" xfId="0" applyNumberFormat="1" applyFont="1" applyBorder="1" applyAlignment="1">
      <alignment vertical="center"/>
    </xf>
    <xf numFmtId="4" fontId="5" fillId="3" borderId="4" xfId="0" applyNumberFormat="1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10" fontId="11" fillId="0" borderId="0" xfId="2" applyNumberFormat="1" applyFont="1" applyAlignment="1">
      <alignment vertical="center"/>
    </xf>
    <xf numFmtId="10" fontId="9" fillId="3" borderId="0" xfId="2" applyNumberFormat="1" applyFont="1" applyFill="1" applyAlignment="1">
      <alignment vertical="center"/>
    </xf>
    <xf numFmtId="10" fontId="25" fillId="0" borderId="0" xfId="2" applyNumberFormat="1" applyFont="1" applyAlignment="1">
      <alignment vertical="center"/>
    </xf>
    <xf numFmtId="171" fontId="17" fillId="2" borderId="5" xfId="0" applyNumberFormat="1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10" fontId="9" fillId="0" borderId="0" xfId="2" applyNumberFormat="1" applyFont="1" applyAlignment="1">
      <alignment vertical="center"/>
    </xf>
    <xf numFmtId="0" fontId="24" fillId="0" borderId="23" xfId="0" applyNumberFormat="1" applyFont="1" applyBorder="1" applyAlignment="1">
      <alignment horizontal="center" vertical="center" wrapText="1"/>
    </xf>
    <xf numFmtId="0" fontId="24" fillId="0" borderId="23" xfId="0" applyNumberFormat="1" applyFont="1" applyBorder="1" applyAlignment="1">
      <alignment vertical="center" wrapText="1"/>
    </xf>
    <xf numFmtId="0" fontId="24" fillId="0" borderId="24" xfId="0" applyNumberFormat="1" applyFont="1" applyBorder="1" applyAlignment="1">
      <alignment vertical="center" wrapText="1"/>
    </xf>
    <xf numFmtId="0" fontId="18" fillId="2" borderId="16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72" fontId="7" fillId="0" borderId="0" xfId="0" applyNumberFormat="1" applyFont="1" applyAlignment="1">
      <alignment vertical="center"/>
    </xf>
    <xf numFmtId="17" fontId="18" fillId="2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170" fontId="36" fillId="2" borderId="8" xfId="0" applyNumberFormat="1" applyFont="1" applyFill="1" applyBorder="1" applyAlignment="1">
      <alignment horizontal="left" vertical="center"/>
    </xf>
    <xf numFmtId="164" fontId="17" fillId="2" borderId="13" xfId="0" applyNumberFormat="1" applyFont="1" applyFill="1" applyBorder="1" applyAlignment="1">
      <alignment vertical="center"/>
    </xf>
    <xf numFmtId="164" fontId="18" fillId="2" borderId="8" xfId="0" applyNumberFormat="1" applyFont="1" applyFill="1" applyBorder="1" applyAlignment="1">
      <alignment horizontal="center" vertical="center"/>
    </xf>
    <xf numFmtId="164" fontId="18" fillId="2" borderId="13" xfId="1" applyNumberFormat="1" applyFont="1" applyFill="1" applyBorder="1" applyAlignment="1">
      <alignment vertical="center"/>
    </xf>
    <xf numFmtId="4" fontId="5" fillId="2" borderId="13" xfId="1" applyNumberFormat="1" applyFont="1" applyFill="1" applyBorder="1" applyAlignment="1">
      <alignment vertical="center"/>
    </xf>
    <xf numFmtId="4" fontId="5" fillId="2" borderId="7" xfId="1" applyNumberFormat="1" applyFont="1" applyFill="1" applyBorder="1" applyAlignment="1">
      <alignment vertical="center"/>
    </xf>
    <xf numFmtId="164" fontId="17" fillId="5" borderId="1" xfId="1" applyNumberFormat="1" applyFont="1" applyFill="1" applyBorder="1" applyAlignment="1">
      <alignment horizontal="center" vertical="center" wrapText="1"/>
    </xf>
    <xf numFmtId="164" fontId="18" fillId="5" borderId="1" xfId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164" fontId="34" fillId="0" borderId="11" xfId="1" applyFont="1" applyFill="1" applyBorder="1"/>
    <xf numFmtId="164" fontId="7" fillId="0" borderId="12" xfId="1" applyFont="1" applyFill="1" applyBorder="1"/>
    <xf numFmtId="4" fontId="5" fillId="2" borderId="9" xfId="1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15" fontId="29" fillId="0" borderId="25" xfId="0" applyNumberFormat="1" applyFont="1" applyBorder="1" applyAlignment="1">
      <alignment horizontal="center"/>
    </xf>
    <xf numFmtId="15" fontId="30" fillId="0" borderId="25" xfId="0" applyNumberFormat="1" applyFont="1" applyBorder="1" applyAlignment="1"/>
    <xf numFmtId="15" fontId="32" fillId="0" borderId="25" xfId="0" applyNumberFormat="1" applyFont="1" applyBorder="1" applyAlignment="1"/>
    <xf numFmtId="0" fontId="28" fillId="0" borderId="25" xfId="0" applyFont="1" applyBorder="1" applyAlignment="1"/>
    <xf numFmtId="0" fontId="0" fillId="0" borderId="25" xfId="0" applyBorder="1"/>
    <xf numFmtId="15" fontId="28" fillId="0" borderId="25" xfId="0" applyNumberFormat="1" applyFont="1" applyBorder="1" applyAlignment="1"/>
    <xf numFmtId="0" fontId="28" fillId="0" borderId="25" xfId="0" applyFont="1" applyFill="1" applyBorder="1" applyAlignment="1"/>
    <xf numFmtId="0" fontId="31" fillId="0" borderId="25" xfId="0" applyFont="1" applyBorder="1" applyAlignment="1">
      <alignment vertical="center"/>
    </xf>
    <xf numFmtId="0" fontId="29" fillId="0" borderId="25" xfId="0" applyFont="1" applyBorder="1" applyAlignment="1">
      <alignment horizontal="center"/>
    </xf>
    <xf numFmtId="10" fontId="28" fillId="0" borderId="25" xfId="2" applyNumberFormat="1" applyFont="1" applyFill="1" applyBorder="1" applyAlignment="1"/>
    <xf numFmtId="178" fontId="28" fillId="0" borderId="25" xfId="2" applyNumberFormat="1" applyFont="1" applyFill="1" applyBorder="1" applyAlignment="1"/>
    <xf numFmtId="0" fontId="28" fillId="0" borderId="11" xfId="0" applyFont="1" applyFill="1" applyBorder="1" applyAlignment="1"/>
    <xf numFmtId="15" fontId="29" fillId="0" borderId="26" xfId="0" applyNumberFormat="1" applyFont="1" applyBorder="1" applyAlignment="1">
      <alignment horizontal="center"/>
    </xf>
    <xf numFmtId="15" fontId="29" fillId="0" borderId="26" xfId="0" applyNumberFormat="1" applyFont="1" applyBorder="1" applyAlignment="1"/>
    <xf numFmtId="0" fontId="28" fillId="0" borderId="26" xfId="0" applyFont="1" applyFill="1" applyBorder="1" applyAlignment="1"/>
    <xf numFmtId="0" fontId="28" fillId="0" borderId="12" xfId="0" applyFont="1" applyFill="1" applyBorder="1" applyAlignment="1"/>
    <xf numFmtId="0" fontId="0" fillId="0" borderId="10" xfId="0" applyBorder="1"/>
    <xf numFmtId="0" fontId="27" fillId="0" borderId="11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0" fillId="0" borderId="9" xfId="0" applyBorder="1"/>
    <xf numFmtId="0" fontId="0" fillId="0" borderId="5" xfId="0" applyFill="1" applyBorder="1"/>
    <xf numFmtId="0" fontId="0" fillId="0" borderId="9" xfId="0" applyFill="1" applyBorder="1"/>
    <xf numFmtId="0" fontId="28" fillId="0" borderId="3" xfId="0" applyFont="1" applyFill="1" applyBorder="1" applyAlignment="1">
      <alignment vertical="center"/>
    </xf>
    <xf numFmtId="0" fontId="31" fillId="0" borderId="12" xfId="0" applyFont="1" applyBorder="1" applyAlignment="1">
      <alignment vertical="center"/>
    </xf>
    <xf numFmtId="164" fontId="6" fillId="0" borderId="0" xfId="1" applyFont="1" applyBorder="1" applyAlignment="1">
      <alignment horizontal="center"/>
    </xf>
    <xf numFmtId="0" fontId="12" fillId="0" borderId="0" xfId="4" applyFont="1" applyBorder="1" applyAlignment="1">
      <alignment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vertical="top" wrapText="1"/>
    </xf>
    <xf numFmtId="0" fontId="12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 wrapText="1"/>
    </xf>
    <xf numFmtId="0" fontId="12" fillId="0" borderId="0" xfId="4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164" fontId="18" fillId="2" borderId="13" xfId="1" applyNumberFormat="1" applyFont="1" applyFill="1" applyBorder="1" applyAlignment="1">
      <alignment horizontal="center" vertical="center"/>
    </xf>
    <xf numFmtId="164" fontId="18" fillId="2" borderId="0" xfId="1" applyNumberFormat="1" applyFont="1" applyFill="1" applyBorder="1" applyAlignment="1">
      <alignment horizontal="center" vertical="center"/>
    </xf>
    <xf numFmtId="164" fontId="6" fillId="0" borderId="0" xfId="1" applyFont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center" vertical="center"/>
    </xf>
    <xf numFmtId="164" fontId="6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0" fillId="0" borderId="0" xfId="1" applyFont="1" applyAlignment="1">
      <alignment horizontal="center"/>
    </xf>
    <xf numFmtId="164" fontId="38" fillId="0" borderId="2" xfId="1" applyNumberFormat="1" applyFont="1" applyFill="1" applyBorder="1" applyAlignment="1">
      <alignment horizontal="center" vertical="center"/>
    </xf>
    <xf numFmtId="164" fontId="38" fillId="0" borderId="4" xfId="1" applyNumberFormat="1" applyFont="1" applyFill="1" applyBorder="1" applyAlignment="1">
      <alignment horizontal="center" vertical="center"/>
    </xf>
    <xf numFmtId="164" fontId="18" fillId="0" borderId="0" xfId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right" vertical="center"/>
    </xf>
    <xf numFmtId="164" fontId="6" fillId="0" borderId="0" xfId="1" applyNumberFormat="1" applyFont="1" applyFill="1"/>
    <xf numFmtId="164" fontId="6" fillId="0" borderId="0" xfId="1" applyFont="1" applyFill="1"/>
    <xf numFmtId="164" fontId="6" fillId="0" borderId="0" xfId="1" applyFont="1" applyFill="1" applyAlignment="1">
      <alignment horizontal="center"/>
    </xf>
    <xf numFmtId="11" fontId="6" fillId="0" borderId="0" xfId="0" applyNumberFormat="1" applyFont="1" applyFill="1"/>
    <xf numFmtId="172" fontId="6" fillId="0" borderId="0" xfId="0" applyNumberFormat="1" applyFont="1" applyFill="1"/>
    <xf numFmtId="0" fontId="0" fillId="0" borderId="25" xfId="0" applyBorder="1" applyAlignment="1">
      <alignment horizontal="center"/>
    </xf>
    <xf numFmtId="15" fontId="29" fillId="0" borderId="3" xfId="0" applyNumberFormat="1" applyFont="1" applyBorder="1" applyAlignment="1">
      <alignment horizontal="center"/>
    </xf>
    <xf numFmtId="0" fontId="31" fillId="0" borderId="5" xfId="0" applyFont="1" applyBorder="1" applyAlignment="1">
      <alignment vertical="center"/>
    </xf>
    <xf numFmtId="15" fontId="29" fillId="0" borderId="0" xfId="0" applyNumberFormat="1" applyFont="1" applyBorder="1" applyAlignment="1">
      <alignment horizontal="center"/>
    </xf>
    <xf numFmtId="15" fontId="29" fillId="0" borderId="0" xfId="0" applyNumberFormat="1" applyFont="1" applyBorder="1" applyAlignment="1"/>
    <xf numFmtId="15" fontId="31" fillId="0" borderId="0" xfId="0" applyNumberFormat="1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8" fillId="0" borderId="0" xfId="0" applyFont="1" applyFill="1" applyBorder="1" applyAlignment="1"/>
    <xf numFmtId="0" fontId="31" fillId="0" borderId="0" xfId="0" applyFont="1" applyBorder="1" applyAlignment="1">
      <alignment horizontal="right" vertical="center"/>
    </xf>
    <xf numFmtId="15" fontId="32" fillId="0" borderId="0" xfId="0" applyNumberFormat="1" applyFont="1" applyBorder="1" applyAlignment="1">
      <alignment horizontal="center"/>
    </xf>
    <xf numFmtId="15" fontId="32" fillId="0" borderId="0" xfId="0" applyNumberFormat="1" applyFont="1" applyBorder="1" applyAlignment="1">
      <alignment horizontal="right"/>
    </xf>
    <xf numFmtId="0" fontId="28" fillId="0" borderId="9" xfId="0" applyFont="1" applyFill="1" applyBorder="1" applyAlignment="1"/>
    <xf numFmtId="17" fontId="37" fillId="5" borderId="1" xfId="0" applyNumberFormat="1" applyFont="1" applyFill="1" applyBorder="1" applyAlignment="1">
      <alignment horizontal="center" vertical="center"/>
    </xf>
    <xf numFmtId="17" fontId="37" fillId="5" borderId="7" xfId="0" applyNumberFormat="1" applyFont="1" applyFill="1" applyBorder="1" applyAlignment="1">
      <alignment horizontal="center" vertical="center"/>
    </xf>
    <xf numFmtId="17" fontId="37" fillId="2" borderId="12" xfId="0" applyNumberFormat="1" applyFont="1" applyFill="1" applyBorder="1" applyAlignment="1">
      <alignment horizontal="center" vertical="center"/>
    </xf>
    <xf numFmtId="15" fontId="28" fillId="0" borderId="0" xfId="0" applyNumberFormat="1" applyFont="1" applyFill="1" applyBorder="1" applyAlignment="1"/>
    <xf numFmtId="17" fontId="0" fillId="0" borderId="0" xfId="0" applyNumberFormat="1"/>
    <xf numFmtId="0" fontId="24" fillId="0" borderId="22" xfId="0" applyNumberFormat="1" applyFont="1" applyBorder="1" applyAlignment="1">
      <alignment horizontal="center" vertical="center" wrapText="1"/>
    </xf>
    <xf numFmtId="0" fontId="24" fillId="0" borderId="23" xfId="0" applyNumberFormat="1" applyFont="1" applyBorder="1" applyAlignment="1">
      <alignment horizontal="center" vertical="center" wrapText="1"/>
    </xf>
    <xf numFmtId="0" fontId="24" fillId="0" borderId="24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 wrapText="1"/>
    </xf>
    <xf numFmtId="164" fontId="19" fillId="0" borderId="2" xfId="1" applyNumberFormat="1" applyFont="1" applyFill="1" applyBorder="1" applyAlignment="1">
      <alignment vertical="center"/>
    </xf>
    <xf numFmtId="164" fontId="19" fillId="0" borderId="4" xfId="1" applyNumberFormat="1" applyFont="1" applyFill="1" applyBorder="1" applyAlignment="1">
      <alignment vertical="center"/>
    </xf>
    <xf numFmtId="164" fontId="19" fillId="4" borderId="2" xfId="1" applyNumberFormat="1" applyFont="1" applyFill="1" applyBorder="1" applyAlignment="1">
      <alignment horizontal="center" vertical="center"/>
    </xf>
    <xf numFmtId="164" fontId="19" fillId="4" borderId="4" xfId="1" applyNumberFormat="1" applyFont="1" applyFill="1" applyBorder="1" applyAlignment="1">
      <alignment horizontal="center" vertical="center"/>
    </xf>
    <xf numFmtId="164" fontId="7" fillId="4" borderId="2" xfId="1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164" fontId="19" fillId="0" borderId="2" xfId="1" applyNumberFormat="1" applyFont="1" applyFill="1" applyBorder="1" applyAlignment="1">
      <alignment horizontal="center" vertical="center"/>
    </xf>
    <xf numFmtId="164" fontId="19" fillId="0" borderId="4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vertical="center"/>
    </xf>
    <xf numFmtId="164" fontId="26" fillId="0" borderId="4" xfId="1" applyNumberFormat="1" applyFont="1" applyFill="1" applyBorder="1" applyAlignment="1">
      <alignment vertical="center"/>
    </xf>
    <xf numFmtId="0" fontId="37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/>
    </xf>
    <xf numFmtId="15" fontId="32" fillId="0" borderId="26" xfId="0" applyNumberFormat="1" applyFont="1" applyBorder="1" applyAlignment="1">
      <alignment horizontal="left"/>
    </xf>
    <xf numFmtId="164" fontId="6" fillId="0" borderId="0" xfId="1" applyFont="1" applyAlignment="1">
      <alignment horizontal="left" vertical="center" wrapText="1"/>
    </xf>
    <xf numFmtId="164" fontId="10" fillId="0" borderId="2" xfId="1" applyNumberFormat="1" applyFont="1" applyFill="1" applyBorder="1" applyAlignment="1">
      <alignment vertical="center"/>
    </xf>
    <xf numFmtId="164" fontId="10" fillId="0" borderId="4" xfId="1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164" fontId="24" fillId="5" borderId="1" xfId="1" applyNumberFormat="1" applyFont="1" applyFill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top" wrapText="1"/>
    </xf>
    <xf numFmtId="0" fontId="18" fillId="0" borderId="0" xfId="4" applyFont="1" applyBorder="1" applyAlignment="1">
      <alignment horizontal="center" vertical="center"/>
    </xf>
    <xf numFmtId="0" fontId="4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4" fontId="18" fillId="5" borderId="2" xfId="1" applyFont="1" applyFill="1" applyBorder="1" applyAlignment="1">
      <alignment horizontal="center" vertical="center" wrapText="1"/>
    </xf>
    <xf numFmtId="164" fontId="18" fillId="5" borderId="4" xfId="1" applyFont="1" applyFill="1" applyBorder="1" applyAlignment="1">
      <alignment horizontal="center" vertical="center" wrapText="1"/>
    </xf>
    <xf numFmtId="164" fontId="17" fillId="5" borderId="1" xfId="1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</cellXfs>
  <cellStyles count="5">
    <cellStyle name="Millares" xfId="1" builtinId="3"/>
    <cellStyle name="Millares 2" xfId="3"/>
    <cellStyle name="Normal" xfId="0" builtinId="0"/>
    <cellStyle name="Normal 29" xfId="4"/>
    <cellStyle name="Porcentaje" xfId="2" builtinId="5"/>
  </cellStyles>
  <dxfs count="0"/>
  <tableStyles count="0" defaultTableStyle="TableStyleMedium2" defaultPivotStyle="PivotStyleLight16"/>
  <colors>
    <mruColors>
      <color rgb="FFB9FFDC"/>
      <color rgb="FF99FFCC"/>
      <color rgb="FF99FF99"/>
      <color rgb="FF0F07B9"/>
      <color rgb="FF002B82"/>
      <color rgb="FF007635"/>
      <color rgb="FF006C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8381026901336"/>
          <c:y val="0.10515739296913977"/>
          <c:w val="0.84615766138920245"/>
          <c:h val="0.80384002783518482"/>
        </c:manualLayout>
      </c:layout>
      <c:scatterChart>
        <c:scatterStyle val="smoothMarker"/>
        <c:varyColors val="0"/>
        <c:ser>
          <c:idx val="0"/>
          <c:order val="0"/>
          <c:spPr>
            <a:ln w="9525">
              <a:solidFill>
                <a:srgbClr val="0F07B9"/>
              </a:solidFill>
            </a:ln>
          </c:spPr>
          <c:marker>
            <c:spPr>
              <a:ln>
                <a:solidFill>
                  <a:srgbClr val="0F07B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aseline="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'CRONOGRAMA DE OBRA'!$I$8:$AH$8</c:f>
              <c:numCache>
                <c:formatCode>mmm\-yy</c:formatCode>
                <c:ptCount val="15"/>
                <c:pt idx="0">
                  <c:v>43709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</c:numCache>
            </c:numRef>
          </c:xVal>
          <c:yVal>
            <c:numRef>
              <c:f>'CRONOGRAMA DE OBRA'!$I$180:$AH$180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230575.22</c:v>
                </c:pt>
                <c:pt idx="2">
                  <c:v>746517.42</c:v>
                </c:pt>
                <c:pt idx="3">
                  <c:v>1524844.2000000002</c:v>
                </c:pt>
                <c:pt idx="4">
                  <c:v>1524844.2000000002</c:v>
                </c:pt>
                <c:pt idx="5">
                  <c:v>1524844.2000000002</c:v>
                </c:pt>
                <c:pt idx="6">
                  <c:v>1524844.2000000002</c:v>
                </c:pt>
                <c:pt idx="7">
                  <c:v>1880841.7400000002</c:v>
                </c:pt>
                <c:pt idx="8">
                  <c:v>5666776.3499999996</c:v>
                </c:pt>
                <c:pt idx="9">
                  <c:v>19692942.219999999</c:v>
                </c:pt>
                <c:pt idx="10">
                  <c:v>47819052.719999999</c:v>
                </c:pt>
                <c:pt idx="11">
                  <c:v>76459422.939999998</c:v>
                </c:pt>
                <c:pt idx="12">
                  <c:v>95008887.890000001</c:v>
                </c:pt>
                <c:pt idx="13">
                  <c:v>108397839.64</c:v>
                </c:pt>
                <c:pt idx="14">
                  <c:v>108397839.64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9-45D9-B454-8B4E20E3F1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0148832"/>
        <c:axId val="470149392"/>
      </c:scatterChart>
      <c:valAx>
        <c:axId val="470148832"/>
        <c:scaling>
          <c:orientation val="minMax"/>
        </c:scaling>
        <c:delete val="0"/>
        <c:axPos val="b"/>
        <c:majorGridlines>
          <c:spPr>
            <a:ln w="6350"/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es-ES"/>
          </a:p>
        </c:txPr>
        <c:crossAx val="470149392"/>
        <c:crosses val="autoZero"/>
        <c:crossBetween val="midCat"/>
        <c:majorUnit val="30.56"/>
        <c:minorUnit val="1"/>
      </c:valAx>
      <c:valAx>
        <c:axId val="470149392"/>
        <c:scaling>
          <c:orientation val="minMax"/>
          <c:max val="120000000"/>
          <c:min val="0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70148832"/>
        <c:crosses val="autoZero"/>
        <c:crossBetween val="midCat"/>
        <c:majorUnit val="5000000"/>
        <c:minorUnit val="1000000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8381026901336"/>
          <c:y val="0.10515739296913977"/>
          <c:w val="0.84615766138920245"/>
          <c:h val="0.80384002783518482"/>
        </c:manualLayout>
      </c:layout>
      <c:scatterChart>
        <c:scatterStyle val="smoothMarker"/>
        <c:varyColors val="0"/>
        <c:ser>
          <c:idx val="0"/>
          <c:order val="0"/>
          <c:spPr>
            <a:ln w="9525">
              <a:solidFill>
                <a:srgbClr val="0F07B9"/>
              </a:solidFill>
            </a:ln>
          </c:spPr>
          <c:marker>
            <c:spPr>
              <a:ln>
                <a:solidFill>
                  <a:srgbClr val="0F07B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aseline="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'CRONOGRAMA DE OBRA'!$I$8:$AH$8</c:f>
              <c:numCache>
                <c:formatCode>mmm\-yy</c:formatCode>
                <c:ptCount val="15"/>
                <c:pt idx="0">
                  <c:v>43709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</c:numCache>
            </c:numRef>
          </c:xVal>
          <c:yVal>
            <c:numRef>
              <c:f>'CRONOGRAMA DE OBRA'!$I$178:$AH$178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230575.22</c:v>
                </c:pt>
                <c:pt idx="2">
                  <c:v>515942.2</c:v>
                </c:pt>
                <c:pt idx="3">
                  <c:v>778326.78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355997.54</c:v>
                </c:pt>
                <c:pt idx="8">
                  <c:v>3785934.61</c:v>
                </c:pt>
                <c:pt idx="9">
                  <c:v>14026165.869999999</c:v>
                </c:pt>
                <c:pt idx="10">
                  <c:v>28126110.5</c:v>
                </c:pt>
                <c:pt idx="11">
                  <c:v>28640370.219999999</c:v>
                </c:pt>
                <c:pt idx="12">
                  <c:v>18549464.949999999</c:v>
                </c:pt>
                <c:pt idx="13">
                  <c:v>13388951.75</c:v>
                </c:pt>
                <c:pt idx="1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7C-4BB9-A16B-6EF64293B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3144096"/>
        <c:axId val="413144656"/>
      </c:scatterChart>
      <c:valAx>
        <c:axId val="413144096"/>
        <c:scaling>
          <c:orientation val="minMax"/>
        </c:scaling>
        <c:delete val="0"/>
        <c:axPos val="b"/>
        <c:majorGridlines>
          <c:spPr>
            <a:ln w="6350"/>
          </c:spPr>
        </c:majorGridlines>
        <c:numFmt formatCode="mmm\-yy" sourceLinked="1"/>
        <c:majorTickMark val="out"/>
        <c:minorTickMark val="none"/>
        <c:tickLblPos val="nextTo"/>
        <c:txPr>
          <a:bodyPr rot="-5400000" vert="horz" anchor="ctr" anchorCtr="1"/>
          <a:lstStyle/>
          <a:p>
            <a:pPr>
              <a:defRPr/>
            </a:pPr>
            <a:endParaRPr lang="es-ES"/>
          </a:p>
        </c:txPr>
        <c:crossAx val="413144656"/>
        <c:crosses val="autoZero"/>
        <c:crossBetween val="midCat"/>
        <c:majorUnit val="30.56"/>
        <c:minorUnit val="1"/>
      </c:valAx>
      <c:valAx>
        <c:axId val="4131446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13144096"/>
        <c:crosses val="autoZero"/>
        <c:crossBetween val="midCat"/>
        <c:majorUnit val="3000000"/>
        <c:minorUnit val="1000000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31496062992125984" right="0.31496062992125984" top="0.35433070866141736" bottom="0.35433070866141736" header="0.31496062992125984" footer="0.31496062992125984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31496062992125984" right="0.31496062992125984" top="0.35433070866141736" bottom="0.35433070866141736" header="0.31496062992125984" footer="0.31496062992125984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163286</xdr:rowOff>
    </xdr:from>
    <xdr:to>
      <xdr:col>1</xdr:col>
      <xdr:colOff>2907563</xdr:colOff>
      <xdr:row>5</xdr:row>
      <xdr:rowOff>159452</xdr:rowOff>
    </xdr:to>
    <xdr:pic>
      <xdr:nvPicPr>
        <xdr:cNvPr id="3" name="Imagen 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63286"/>
          <a:ext cx="1621688" cy="1405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676275</xdr:colOff>
      <xdr:row>188</xdr:row>
      <xdr:rowOff>0</xdr:rowOff>
    </xdr:from>
    <xdr:to>
      <xdr:col>6</xdr:col>
      <xdr:colOff>540686</xdr:colOff>
      <xdr:row>188</xdr:row>
      <xdr:rowOff>0</xdr:rowOff>
    </xdr:to>
    <xdr:cxnSp macro="">
      <xdr:nvCxnSpPr>
        <xdr:cNvPr id="4" name="5 Conector recto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6991350" y="37033200"/>
          <a:ext cx="210278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333375</xdr:colOff>
      <xdr:row>188</xdr:row>
      <xdr:rowOff>0</xdr:rowOff>
    </xdr:from>
    <xdr:to>
      <xdr:col>28</xdr:col>
      <xdr:colOff>654075</xdr:colOff>
      <xdr:row>188</xdr:row>
      <xdr:rowOff>0</xdr:rowOff>
    </xdr:to>
    <xdr:cxnSp macro="">
      <xdr:nvCxnSpPr>
        <xdr:cNvPr id="5" name="5 Conector recto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17973675" y="32461200"/>
          <a:ext cx="234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377824</xdr:colOff>
      <xdr:row>0</xdr:row>
      <xdr:rowOff>241300</xdr:rowOff>
    </xdr:from>
    <xdr:to>
      <xdr:col>0</xdr:col>
      <xdr:colOff>1682995</xdr:colOff>
      <xdr:row>1</xdr:row>
      <xdr:rowOff>209550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4" y="241300"/>
          <a:ext cx="1305171" cy="1101725"/>
        </a:xfrm>
        <a:prstGeom prst="rect">
          <a:avLst/>
        </a:prstGeom>
      </xdr:spPr>
    </xdr:pic>
    <xdr:clientData/>
  </xdr:twoCellAnchor>
  <xdr:oneCellAnchor>
    <xdr:from>
      <xdr:col>0</xdr:col>
      <xdr:colOff>539749</xdr:colOff>
      <xdr:row>12</xdr:row>
      <xdr:rowOff>158750</xdr:rowOff>
    </xdr:from>
    <xdr:ext cx="1539875" cy="1095375"/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49" y="4556125"/>
          <a:ext cx="1539875" cy="10953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53550" cy="7019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0.26294</cdr:x>
      <cdr:y>0.00756</cdr:y>
    </cdr:from>
    <cdr:to>
      <cdr:x>0.91878</cdr:x>
      <cdr:y>0.10287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466975" y="53071"/>
          <a:ext cx="6153149" cy="669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BO" sz="1600" b="1"/>
            <a:t>CURVA</a:t>
          </a:r>
          <a:r>
            <a:rPr lang="es-BO" sz="1600" b="1" baseline="0"/>
            <a:t> DEL CRONOGRAMA DE OBRA (MONTOS ACUMULADOS)</a:t>
          </a:r>
        </a:p>
        <a:p xmlns:a="http://schemas.openxmlformats.org/drawingml/2006/main">
          <a:pPr algn="ctr"/>
          <a:r>
            <a:rPr lang="es-BO" sz="1200" b="1" baseline="0"/>
            <a:t>(EN BS.-)</a:t>
          </a:r>
          <a:endParaRPr lang="es-BO" sz="1200" b="1"/>
        </a:p>
      </cdr:txBody>
    </cdr:sp>
  </cdr:relSizeAnchor>
  <cdr:relSizeAnchor xmlns:cdr="http://schemas.openxmlformats.org/drawingml/2006/chartDrawing">
    <cdr:from>
      <cdr:x>0.12826</cdr:x>
      <cdr:y>0.00724</cdr:y>
    </cdr:from>
    <cdr:to>
      <cdr:x>0.20914</cdr:x>
      <cdr:y>0.09853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xmlns="" id="{5CCF42EE-E35B-4714-8EE1-49C1C97F8E9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03325" y="50800"/>
          <a:ext cx="758825" cy="64085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53550" cy="701992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0.26497</cdr:x>
      <cdr:y>0.00756</cdr:y>
    </cdr:from>
    <cdr:to>
      <cdr:x>0.88832</cdr:x>
      <cdr:y>0.10287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486026" y="52927"/>
          <a:ext cx="5848350" cy="667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BO" sz="1600" b="1" baseline="0"/>
            <a:t>CURVA DEL CRONOGRAMA (MONTOS MENSUALES)</a:t>
          </a:r>
        </a:p>
        <a:p xmlns:a="http://schemas.openxmlformats.org/drawingml/2006/main">
          <a:pPr algn="ctr"/>
          <a:r>
            <a:rPr lang="es-BO" sz="1200" b="1" baseline="0"/>
            <a:t>(EN BS.-)</a:t>
          </a:r>
          <a:endParaRPr lang="es-BO" sz="1200" b="1"/>
        </a:p>
      </cdr:txBody>
    </cdr:sp>
  </cdr:relSizeAnchor>
  <cdr:relSizeAnchor xmlns:cdr="http://schemas.openxmlformats.org/drawingml/2006/chartDrawing">
    <cdr:from>
      <cdr:x>0.13435</cdr:x>
      <cdr:y>0.00859</cdr:y>
    </cdr:from>
    <cdr:to>
      <cdr:x>0.21523</cdr:x>
      <cdr:y>0.09988</cdr:y>
    </cdr:to>
    <cdr:pic>
      <cdr:nvPicPr>
        <cdr:cNvPr id="5" name="Imagen 4">
          <a:extLst xmlns:a="http://schemas.openxmlformats.org/drawingml/2006/main">
            <a:ext uri="{FF2B5EF4-FFF2-40B4-BE49-F238E27FC236}">
              <a16:creationId xmlns:a16="http://schemas.microsoft.com/office/drawing/2014/main" xmlns="" id="{7FFB2C36-6401-405C-AA94-CDD7AB1BE95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60475" y="60325"/>
          <a:ext cx="758825" cy="64085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8"/>
  <sheetViews>
    <sheetView tabSelected="1" view="pageBreakPreview" zoomScaleNormal="80" zoomScaleSheetLayoutView="100" workbookViewId="0">
      <selection activeCell="BX148" sqref="AK1:BX1048576"/>
    </sheetView>
  </sheetViews>
  <sheetFormatPr baseColWidth="10" defaultRowHeight="15" outlineLevelCol="1"/>
  <cols>
    <col min="1" max="1" width="13" style="2" customWidth="1"/>
    <col min="2" max="2" width="73.42578125" style="2" customWidth="1"/>
    <col min="3" max="3" width="8.28515625" style="3" customWidth="1"/>
    <col min="4" max="4" width="18" style="3" customWidth="1"/>
    <col min="5" max="5" width="18" style="4" hidden="1" customWidth="1"/>
    <col min="6" max="6" width="15.5703125" style="4" customWidth="1"/>
    <col min="7" max="7" width="19.7109375" style="1" customWidth="1"/>
    <col min="8" max="8" width="10" style="260" customWidth="1"/>
    <col min="9" max="9" width="15.7109375" customWidth="1"/>
    <col min="10" max="16" width="15.7109375" hidden="1" customWidth="1"/>
    <col min="17" max="17" width="15.7109375" style="10" hidden="1" customWidth="1"/>
    <col min="18" max="18" width="13.5703125" style="10" hidden="1" customWidth="1"/>
    <col min="19" max="19" width="14.140625" hidden="1" customWidth="1"/>
    <col min="20" max="20" width="15.140625" hidden="1" customWidth="1"/>
    <col min="21" max="35" width="15.140625" style="5" customWidth="1"/>
    <col min="36" max="36" width="18.28515625" customWidth="1"/>
    <col min="37" max="37" width="8.42578125" style="5" hidden="1" customWidth="1"/>
    <col min="38" max="38" width="4.5703125" style="6" hidden="1" customWidth="1"/>
    <col min="39" max="40" width="12.28515625" style="5" hidden="1" customWidth="1" outlineLevel="1"/>
    <col min="41" max="41" width="12.85546875" style="5" hidden="1" customWidth="1" outlineLevel="1"/>
    <col min="42" max="42" width="11.28515625" hidden="1" customWidth="1" outlineLevel="1"/>
    <col min="43" max="43" width="11.28515625" style="10" hidden="1" customWidth="1" outlineLevel="1"/>
    <col min="44" max="44" width="0.140625" hidden="1" customWidth="1" outlineLevel="1"/>
    <col min="45" max="45" width="7.28515625" style="7" hidden="1" customWidth="1" outlineLevel="1"/>
    <col min="46" max="46" width="7" style="7" hidden="1" customWidth="1" outlineLevel="1"/>
    <col min="47" max="47" width="7.140625" style="7" hidden="1" customWidth="1" outlineLevel="1"/>
    <col min="48" max="48" width="6.42578125" style="7" hidden="1" customWidth="1" outlineLevel="1"/>
    <col min="49" max="49" width="7.28515625" style="7" hidden="1" customWidth="1" outlineLevel="1"/>
    <col min="50" max="50" width="8.42578125" style="99" hidden="1" customWidth="1" outlineLevel="1"/>
    <col min="51" max="51" width="7.28515625" style="7" hidden="1" customWidth="1" outlineLevel="1"/>
    <col min="52" max="52" width="10.28515625" style="7" hidden="1" customWidth="1" outlineLevel="1"/>
    <col min="53" max="53" width="10.85546875" style="7" hidden="1" customWidth="1" outlineLevel="1"/>
    <col min="54" max="54" width="11.42578125" style="7" hidden="1" customWidth="1" outlineLevel="1"/>
    <col min="55" max="55" width="8.85546875" style="7" hidden="1" customWidth="1" outlineLevel="1"/>
    <col min="56" max="56" width="8.140625" style="7" hidden="1" customWidth="1" outlineLevel="1"/>
    <col min="57" max="72" width="9.28515625" style="7" hidden="1" customWidth="1" outlineLevel="1"/>
    <col min="73" max="73" width="15.7109375" style="68" hidden="1" customWidth="1" outlineLevel="1"/>
    <col min="74" max="74" width="24.42578125" hidden="1" customWidth="1"/>
    <col min="75" max="75" width="14.42578125" hidden="1" customWidth="1"/>
    <col min="76" max="76" width="17.28515625" hidden="1" customWidth="1"/>
    <col min="77" max="77" width="13.42578125" customWidth="1"/>
    <col min="78" max="79" width="11.42578125" customWidth="1"/>
  </cols>
  <sheetData>
    <row r="1" spans="1:81" s="5" customFormat="1" ht="25.5" customHeight="1">
      <c r="A1" s="236"/>
      <c r="B1" s="237"/>
      <c r="C1" s="321" t="s">
        <v>130</v>
      </c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3"/>
      <c r="AI1" s="218"/>
      <c r="AJ1" s="218"/>
      <c r="AL1" s="6"/>
      <c r="AQ1" s="10"/>
      <c r="AS1" s="7"/>
      <c r="AT1" s="7"/>
      <c r="AU1" s="7"/>
      <c r="AV1" s="7"/>
      <c r="AW1" s="7"/>
      <c r="AX1" s="99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68"/>
    </row>
    <row r="2" spans="1:81" s="5" customFormat="1" ht="18" customHeight="1">
      <c r="A2" s="238"/>
      <c r="B2" s="239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6"/>
      <c r="AI2" s="114"/>
      <c r="AJ2" s="114"/>
      <c r="AK2" s="11"/>
      <c r="AL2" s="12"/>
      <c r="AM2" s="9"/>
      <c r="AN2" s="9"/>
      <c r="AO2" s="9"/>
      <c r="AP2" s="9"/>
      <c r="AQ2" s="11"/>
      <c r="AR2" s="9"/>
      <c r="AS2" s="9"/>
      <c r="AT2" s="9"/>
      <c r="AU2" s="9"/>
      <c r="AV2" s="9"/>
      <c r="AW2" s="9"/>
      <c r="AX2" s="93"/>
      <c r="AY2" s="9"/>
      <c r="AZ2" s="9"/>
      <c r="BA2" s="9"/>
      <c r="BB2" s="11">
        <f>50000/350</f>
        <v>142.85714285714286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68"/>
    </row>
    <row r="3" spans="1:81" s="5" customFormat="1" ht="27" customHeight="1">
      <c r="A3" s="238"/>
      <c r="B3" s="239"/>
      <c r="C3" s="327" t="s">
        <v>23</v>
      </c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9"/>
      <c r="AI3" s="114"/>
      <c r="AJ3" s="114"/>
      <c r="AK3" s="11"/>
      <c r="AL3" s="12"/>
      <c r="AM3" s="9"/>
      <c r="AN3" s="9"/>
      <c r="AO3" s="9"/>
      <c r="AP3" s="9"/>
      <c r="AQ3" s="11"/>
      <c r="AR3" s="9"/>
      <c r="AS3" s="9"/>
      <c r="AT3" s="9"/>
      <c r="AU3" s="9"/>
      <c r="AV3" s="9"/>
      <c r="AW3" s="9"/>
      <c r="AX3" s="93"/>
      <c r="AY3" s="9"/>
      <c r="AZ3" s="9"/>
      <c r="BA3" s="9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68"/>
    </row>
    <row r="4" spans="1:81" s="5" customFormat="1" ht="18.75" customHeight="1">
      <c r="A4" s="238"/>
      <c r="B4" s="239"/>
      <c r="C4" s="219"/>
      <c r="D4" s="220"/>
      <c r="E4" s="221"/>
      <c r="F4" s="224"/>
      <c r="G4" s="224"/>
      <c r="H4" s="271"/>
      <c r="I4" s="222"/>
      <c r="J4" s="223"/>
      <c r="K4" s="224"/>
      <c r="L4" s="224"/>
      <c r="M4" s="225"/>
      <c r="N4" s="223"/>
      <c r="O4" s="223"/>
      <c r="P4" s="223"/>
      <c r="Q4" s="226"/>
      <c r="R4" s="226"/>
      <c r="S4" s="226"/>
      <c r="T4" s="226"/>
      <c r="U4" s="227"/>
      <c r="V4" s="228"/>
      <c r="W4" s="224"/>
      <c r="X4" s="224"/>
      <c r="Y4" s="226"/>
      <c r="Z4" s="226"/>
      <c r="AA4" s="226"/>
      <c r="AB4" s="229"/>
      <c r="AC4" s="226"/>
      <c r="AD4" s="230"/>
      <c r="AE4" s="226"/>
      <c r="AF4" s="226"/>
      <c r="AG4" s="226"/>
      <c r="AH4" s="231"/>
      <c r="AI4" s="114"/>
      <c r="AJ4" s="114"/>
      <c r="AK4" s="11"/>
      <c r="AL4" s="12"/>
      <c r="AM4" s="9"/>
      <c r="AN4" s="9"/>
      <c r="AO4" s="9"/>
      <c r="AP4" s="9"/>
      <c r="AQ4" s="11"/>
      <c r="AR4" s="9"/>
      <c r="AS4" s="9"/>
      <c r="AT4" s="9"/>
      <c r="AU4" s="9"/>
      <c r="AV4" s="9"/>
      <c r="AW4" s="9"/>
      <c r="AX4" s="93"/>
      <c r="AY4" s="9"/>
      <c r="AZ4" s="9"/>
      <c r="BA4" s="9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68"/>
    </row>
    <row r="5" spans="1:81" s="10" customFormat="1" ht="21.75" customHeight="1">
      <c r="A5" s="240"/>
      <c r="B5" s="241"/>
      <c r="C5" s="273"/>
      <c r="D5" s="274"/>
      <c r="E5" s="275"/>
      <c r="F5" s="276" t="s">
        <v>17</v>
      </c>
      <c r="G5" s="277">
        <v>734</v>
      </c>
      <c r="H5" s="278" t="s">
        <v>16</v>
      </c>
      <c r="I5" s="278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87"/>
      <c r="V5" s="279"/>
      <c r="W5" s="279"/>
      <c r="X5" s="280" t="s">
        <v>24</v>
      </c>
      <c r="Y5" s="281">
        <v>43726</v>
      </c>
      <c r="Z5" s="279"/>
      <c r="AA5" s="279"/>
      <c r="AB5" s="282" t="s">
        <v>38</v>
      </c>
      <c r="AC5" s="281">
        <f>G5+Y5-1</f>
        <v>44459</v>
      </c>
      <c r="AD5" s="279"/>
      <c r="AE5" s="279"/>
      <c r="AF5" s="279"/>
      <c r="AG5" s="279"/>
      <c r="AH5" s="283"/>
      <c r="AI5" s="114"/>
      <c r="AJ5" s="114"/>
      <c r="AK5" s="11"/>
      <c r="AL5" s="67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93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25">
        <f t="shared" ref="BK5:BP5" si="0">+BK6/$D$10</f>
        <v>4.7143767254194099E-2</v>
      </c>
      <c r="BL5" s="125">
        <f t="shared" si="0"/>
        <v>0.12614143130176259</v>
      </c>
      <c r="BM5" s="125">
        <f t="shared" si="0"/>
        <v>0.11679762157570608</v>
      </c>
      <c r="BN5" s="125">
        <f t="shared" si="0"/>
        <v>0.12741558717349755</v>
      </c>
      <c r="BO5" s="125">
        <f t="shared" si="0"/>
        <v>0.20970482055638137</v>
      </c>
      <c r="BP5" s="125">
        <f t="shared" si="0"/>
        <v>4.3639838606922915E-2</v>
      </c>
      <c r="BQ5" s="11"/>
      <c r="BR5" s="11"/>
      <c r="BS5" s="11"/>
      <c r="BT5" s="11"/>
      <c r="BU5" s="69"/>
    </row>
    <row r="6" spans="1:81" s="10" customFormat="1" ht="21.75" customHeight="1" thickBot="1">
      <c r="A6" s="242"/>
      <c r="B6" s="243"/>
      <c r="C6" s="272"/>
      <c r="D6" s="232"/>
      <c r="E6" s="233"/>
      <c r="F6" s="233"/>
      <c r="G6" s="311"/>
      <c r="H6" s="311"/>
      <c r="I6" s="311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5"/>
      <c r="AI6" s="114"/>
      <c r="AJ6" s="114"/>
      <c r="AK6" s="11"/>
      <c r="AL6" s="67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93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>
        <v>4.4400000000000004</v>
      </c>
      <c r="BL6" s="11">
        <v>11.88</v>
      </c>
      <c r="BM6" s="11">
        <v>11</v>
      </c>
      <c r="BN6" s="11">
        <v>12</v>
      </c>
      <c r="BO6" s="11">
        <v>19.75</v>
      </c>
      <c r="BP6" s="11">
        <v>4.1100000000000003</v>
      </c>
      <c r="BQ6" s="11"/>
      <c r="BR6" s="11"/>
      <c r="BS6" s="11"/>
      <c r="BT6" s="11"/>
      <c r="BU6" s="69"/>
    </row>
    <row r="7" spans="1:81" s="198" customFormat="1" ht="20.100000000000001" customHeight="1" thickBot="1">
      <c r="A7" s="309" t="s">
        <v>0</v>
      </c>
      <c r="B7" s="309" t="s">
        <v>1</v>
      </c>
      <c r="C7" s="315" t="s">
        <v>2</v>
      </c>
      <c r="D7" s="332" t="s">
        <v>133</v>
      </c>
      <c r="E7" s="316" t="s">
        <v>100</v>
      </c>
      <c r="F7" s="210" t="s">
        <v>25</v>
      </c>
      <c r="G7" s="211" t="s">
        <v>129</v>
      </c>
      <c r="H7" s="330"/>
      <c r="I7" s="212">
        <v>2019</v>
      </c>
      <c r="J7" s="213"/>
      <c r="K7" s="213"/>
      <c r="L7" s="213"/>
      <c r="M7" s="308">
        <v>2020</v>
      </c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>
        <v>2021</v>
      </c>
      <c r="Z7" s="308"/>
      <c r="AA7" s="308"/>
      <c r="AB7" s="308"/>
      <c r="AC7" s="308"/>
      <c r="AD7" s="308"/>
      <c r="AE7" s="308"/>
      <c r="AF7" s="308"/>
      <c r="AG7" s="308"/>
      <c r="AH7" s="308"/>
      <c r="AI7" s="214"/>
      <c r="AJ7" s="195"/>
      <c r="AK7" s="196"/>
      <c r="AL7" s="197"/>
      <c r="AQ7" s="199"/>
      <c r="AS7" s="289" t="s">
        <v>29</v>
      </c>
      <c r="AT7" s="290"/>
      <c r="AU7" s="290"/>
      <c r="AV7" s="291"/>
      <c r="AW7" s="289" t="s">
        <v>127</v>
      </c>
      <c r="AX7" s="290"/>
      <c r="AY7" s="290"/>
      <c r="AZ7" s="290"/>
      <c r="BA7" s="290"/>
      <c r="BB7" s="290"/>
      <c r="BC7" s="290"/>
      <c r="BD7" s="290"/>
      <c r="BE7" s="290"/>
      <c r="BF7" s="290"/>
      <c r="BG7" s="290"/>
      <c r="BH7" s="291"/>
      <c r="BI7" s="192"/>
      <c r="BJ7" s="192"/>
      <c r="BK7" s="192"/>
      <c r="BL7" s="192"/>
      <c r="BM7" s="192"/>
      <c r="BN7" s="192"/>
      <c r="BO7" s="192"/>
      <c r="BP7" s="192"/>
      <c r="BQ7" s="192"/>
      <c r="BR7" s="193"/>
      <c r="BS7" s="193"/>
      <c r="BT7" s="194"/>
      <c r="BU7" s="200"/>
    </row>
    <row r="8" spans="1:81" s="198" customFormat="1" ht="20.100000000000001" customHeight="1">
      <c r="A8" s="309"/>
      <c r="B8" s="309"/>
      <c r="C8" s="315"/>
      <c r="D8" s="332"/>
      <c r="E8" s="316"/>
      <c r="F8" s="210" t="s">
        <v>18</v>
      </c>
      <c r="G8" s="210" t="s">
        <v>18</v>
      </c>
      <c r="H8" s="331"/>
      <c r="I8" s="284">
        <v>43709</v>
      </c>
      <c r="J8" s="284">
        <v>43739</v>
      </c>
      <c r="K8" s="284">
        <v>43770</v>
      </c>
      <c r="L8" s="284">
        <v>43800</v>
      </c>
      <c r="M8" s="284">
        <v>43831</v>
      </c>
      <c r="N8" s="284">
        <v>43862</v>
      </c>
      <c r="O8" s="284">
        <v>43891</v>
      </c>
      <c r="P8" s="284">
        <v>43922</v>
      </c>
      <c r="Q8" s="284">
        <v>43952</v>
      </c>
      <c r="R8" s="284">
        <v>43983</v>
      </c>
      <c r="S8" s="284">
        <v>44013</v>
      </c>
      <c r="T8" s="284">
        <v>44044</v>
      </c>
      <c r="U8" s="284">
        <v>44075</v>
      </c>
      <c r="V8" s="284">
        <v>44105</v>
      </c>
      <c r="W8" s="284">
        <v>44136</v>
      </c>
      <c r="X8" s="284">
        <v>44166</v>
      </c>
      <c r="Y8" s="284">
        <v>44197</v>
      </c>
      <c r="Z8" s="284">
        <v>44228</v>
      </c>
      <c r="AA8" s="284">
        <v>44256</v>
      </c>
      <c r="AB8" s="284">
        <v>44287</v>
      </c>
      <c r="AC8" s="284">
        <v>44317</v>
      </c>
      <c r="AD8" s="284">
        <v>44348</v>
      </c>
      <c r="AE8" s="284">
        <v>44378</v>
      </c>
      <c r="AF8" s="284">
        <v>44409</v>
      </c>
      <c r="AG8" s="284">
        <v>44440</v>
      </c>
      <c r="AH8" s="284">
        <v>44470</v>
      </c>
      <c r="AI8" s="285">
        <v>44501</v>
      </c>
      <c r="AJ8" s="286">
        <v>44531</v>
      </c>
      <c r="AK8" s="201"/>
      <c r="AL8" s="197"/>
      <c r="AQ8" s="199"/>
      <c r="AS8" s="202">
        <v>1</v>
      </c>
      <c r="AT8" s="202">
        <f>AS8+1</f>
        <v>2</v>
      </c>
      <c r="AU8" s="202">
        <f t="shared" ref="AU8" si="1">AT8+1</f>
        <v>3</v>
      </c>
      <c r="AV8" s="202">
        <f t="shared" ref="AV8" si="2">AU8+1</f>
        <v>4</v>
      </c>
      <c r="AW8" s="203">
        <f t="shared" ref="AW8" si="3">AV8+1</f>
        <v>5</v>
      </c>
      <c r="AX8" s="203">
        <f t="shared" ref="AX8" si="4">AW8+1</f>
        <v>6</v>
      </c>
      <c r="AY8" s="203">
        <f t="shared" ref="AY8" si="5">AX8+1</f>
        <v>7</v>
      </c>
      <c r="AZ8" s="202">
        <f t="shared" ref="AZ8" si="6">AY8+1</f>
        <v>8</v>
      </c>
      <c r="BA8" s="202">
        <f t="shared" ref="BA8" si="7">AZ8+1</f>
        <v>9</v>
      </c>
      <c r="BB8" s="202">
        <f t="shared" ref="BB8" si="8">BA8+1</f>
        <v>10</v>
      </c>
      <c r="BC8" s="202">
        <f t="shared" ref="BC8" si="9">BB8+1</f>
        <v>11</v>
      </c>
      <c r="BD8" s="202">
        <f t="shared" ref="BD8" si="10">BC8+1</f>
        <v>12</v>
      </c>
      <c r="BE8" s="202">
        <f t="shared" ref="BE8" si="11">BD8+1</f>
        <v>13</v>
      </c>
      <c r="BF8" s="202">
        <f t="shared" ref="BF8" si="12">BE8+1</f>
        <v>14</v>
      </c>
      <c r="BG8" s="202">
        <f t="shared" ref="BG8" si="13">BF8+1</f>
        <v>15</v>
      </c>
      <c r="BH8" s="202">
        <f t="shared" ref="BH8" si="14">BG8+1</f>
        <v>16</v>
      </c>
      <c r="BI8" s="202">
        <f t="shared" ref="BI8" si="15">BH8+1</f>
        <v>17</v>
      </c>
      <c r="BJ8" s="202">
        <f t="shared" ref="BJ8" si="16">BI8+1</f>
        <v>18</v>
      </c>
      <c r="BK8" s="202">
        <f t="shared" ref="BK8" si="17">BJ8+1</f>
        <v>19</v>
      </c>
      <c r="BL8" s="202">
        <f t="shared" ref="BL8" si="18">BK8+1</f>
        <v>20</v>
      </c>
      <c r="BM8" s="202">
        <f t="shared" ref="BM8" si="19">BL8+1</f>
        <v>21</v>
      </c>
      <c r="BN8" s="202">
        <f t="shared" ref="BN8" si="20">BM8+1</f>
        <v>22</v>
      </c>
      <c r="BO8" s="202">
        <f t="shared" ref="BO8" si="21">BN8+1</f>
        <v>23</v>
      </c>
      <c r="BP8" s="202">
        <f t="shared" ref="BP8" si="22">BO8+1</f>
        <v>24</v>
      </c>
      <c r="BQ8" s="202">
        <f t="shared" ref="BQ8" si="23">BP8+1</f>
        <v>25</v>
      </c>
      <c r="BR8" s="202">
        <f t="shared" ref="BR8" si="24">BQ8+1</f>
        <v>26</v>
      </c>
      <c r="BS8" s="202">
        <f t="shared" ref="BS8" si="25">BR8+1</f>
        <v>27</v>
      </c>
      <c r="BT8" s="202">
        <f t="shared" ref="BT8" si="26">BS8+1</f>
        <v>28</v>
      </c>
      <c r="BU8" s="200"/>
    </row>
    <row r="9" spans="1:81" s="135" customFormat="1" ht="20.100000000000001" customHeight="1">
      <c r="A9" s="204">
        <v>1</v>
      </c>
      <c r="B9" s="205" t="s">
        <v>4</v>
      </c>
      <c r="C9" s="206"/>
      <c r="D9" s="207"/>
      <c r="E9" s="207"/>
      <c r="F9" s="207"/>
      <c r="G9" s="207">
        <f>SUM(G10:G11)</f>
        <v>512540.75</v>
      </c>
      <c r="H9" s="253"/>
      <c r="I9" s="208">
        <f>SUM(I11)</f>
        <v>0</v>
      </c>
      <c r="J9" s="208">
        <f t="shared" ref="J9:AJ9" si="27">SUM(J11)</f>
        <v>0</v>
      </c>
      <c r="K9" s="208">
        <f t="shared" si="27"/>
        <v>0</v>
      </c>
      <c r="L9" s="208">
        <f t="shared" si="27"/>
        <v>0</v>
      </c>
      <c r="M9" s="208">
        <f t="shared" si="27"/>
        <v>0</v>
      </c>
      <c r="N9" s="208">
        <f t="shared" si="27"/>
        <v>0</v>
      </c>
      <c r="O9" s="208">
        <f t="shared" si="27"/>
        <v>0</v>
      </c>
      <c r="P9" s="208">
        <f t="shared" si="27"/>
        <v>0</v>
      </c>
      <c r="Q9" s="208">
        <f t="shared" si="27"/>
        <v>0</v>
      </c>
      <c r="R9" s="208">
        <f t="shared" si="27"/>
        <v>0</v>
      </c>
      <c r="S9" s="208">
        <f t="shared" si="27"/>
        <v>0</v>
      </c>
      <c r="T9" s="208">
        <f t="shared" si="27"/>
        <v>0</v>
      </c>
      <c r="U9" s="208">
        <f t="shared" si="27"/>
        <v>52412.84</v>
      </c>
      <c r="V9" s="208">
        <f t="shared" si="27"/>
        <v>54421.4</v>
      </c>
      <c r="W9" s="208">
        <f t="shared" si="27"/>
        <v>81632.100000000006</v>
      </c>
      <c r="X9" s="208">
        <f t="shared" si="27"/>
        <v>0</v>
      </c>
      <c r="Y9" s="208">
        <f t="shared" si="27"/>
        <v>0</v>
      </c>
      <c r="Z9" s="208">
        <f t="shared" si="27"/>
        <v>0</v>
      </c>
      <c r="AA9" s="208">
        <f t="shared" si="27"/>
        <v>24163.1</v>
      </c>
      <c r="AB9" s="208">
        <f t="shared" si="27"/>
        <v>64652.62</v>
      </c>
      <c r="AC9" s="208">
        <f t="shared" si="27"/>
        <v>59863.54</v>
      </c>
      <c r="AD9" s="208">
        <f t="shared" si="27"/>
        <v>65305.68</v>
      </c>
      <c r="AE9" s="208">
        <f t="shared" si="27"/>
        <v>87727.3</v>
      </c>
      <c r="AF9" s="208">
        <f t="shared" si="27"/>
        <v>22362.170000000002</v>
      </c>
      <c r="AG9" s="208">
        <f t="shared" si="27"/>
        <v>0</v>
      </c>
      <c r="AH9" s="209">
        <f t="shared" si="27"/>
        <v>0</v>
      </c>
      <c r="AI9" s="209">
        <f t="shared" si="27"/>
        <v>0</v>
      </c>
      <c r="AJ9" s="133">
        <f t="shared" si="27"/>
        <v>0</v>
      </c>
      <c r="AK9" s="134"/>
      <c r="AL9" s="32"/>
      <c r="AO9" s="136"/>
      <c r="AQ9" s="137"/>
      <c r="AR9" s="136"/>
      <c r="AS9" s="79">
        <v>43709</v>
      </c>
      <c r="AT9" s="79">
        <v>43739</v>
      </c>
      <c r="AU9" s="79">
        <v>43770</v>
      </c>
      <c r="AV9" s="79">
        <v>43800</v>
      </c>
      <c r="AW9" s="79">
        <v>43831</v>
      </c>
      <c r="AX9" s="79">
        <v>43862</v>
      </c>
      <c r="AY9" s="79">
        <v>43891</v>
      </c>
      <c r="AZ9" s="79">
        <v>43922</v>
      </c>
      <c r="BA9" s="79">
        <v>43952</v>
      </c>
      <c r="BB9" s="79">
        <v>43983</v>
      </c>
      <c r="BC9" s="79">
        <v>44013</v>
      </c>
      <c r="BD9" s="79">
        <v>44044</v>
      </c>
      <c r="BE9" s="79">
        <v>44075</v>
      </c>
      <c r="BF9" s="79">
        <v>44105</v>
      </c>
      <c r="BG9" s="79">
        <v>44136</v>
      </c>
      <c r="BH9" s="79">
        <v>44166</v>
      </c>
      <c r="BI9" s="79">
        <v>44197</v>
      </c>
      <c r="BJ9" s="79">
        <v>44228</v>
      </c>
      <c r="BK9" s="79">
        <v>44256</v>
      </c>
      <c r="BL9" s="79">
        <v>44287</v>
      </c>
      <c r="BM9" s="79">
        <v>44317</v>
      </c>
      <c r="BN9" s="79">
        <v>44348</v>
      </c>
      <c r="BO9" s="79">
        <v>44378</v>
      </c>
      <c r="BP9" s="79">
        <v>44409</v>
      </c>
      <c r="BQ9" s="79">
        <v>44440</v>
      </c>
      <c r="BR9" s="79">
        <v>44470</v>
      </c>
      <c r="BS9" s="79">
        <v>44501</v>
      </c>
      <c r="BT9" s="79">
        <v>44531</v>
      </c>
      <c r="BU9" s="182"/>
    </row>
    <row r="10" spans="1:81" s="14" customFormat="1" ht="12.95" customHeight="1">
      <c r="A10" s="292">
        <v>1</v>
      </c>
      <c r="B10" s="294" t="s">
        <v>39</v>
      </c>
      <c r="C10" s="296" t="s">
        <v>26</v>
      </c>
      <c r="D10" s="298">
        <v>94.18</v>
      </c>
      <c r="E10" s="298">
        <v>94.18</v>
      </c>
      <c r="F10" s="304">
        <v>5442.14</v>
      </c>
      <c r="G10" s="298">
        <f t="shared" ref="G10" si="28">ROUND(D10*F10,2)</f>
        <v>512540.75</v>
      </c>
      <c r="H10" s="261" t="s">
        <v>140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9.6300000000000008</v>
      </c>
      <c r="V10" s="16">
        <v>10</v>
      </c>
      <c r="W10" s="16">
        <v>15</v>
      </c>
      <c r="X10" s="16">
        <v>0</v>
      </c>
      <c r="Y10" s="16">
        <v>0</v>
      </c>
      <c r="Z10" s="16"/>
      <c r="AA10" s="117">
        <f>ROUND(+$D10*BK10,2)</f>
        <v>4.4400000000000004</v>
      </c>
      <c r="AB10" s="117">
        <f t="shared" ref="AB10:AC10" si="29">ROUND(+$D10*BL10,2)</f>
        <v>11.88</v>
      </c>
      <c r="AC10" s="117">
        <f t="shared" si="29"/>
        <v>11</v>
      </c>
      <c r="AD10" s="117">
        <f>ROUND(+$D10*BN10,2)</f>
        <v>12</v>
      </c>
      <c r="AE10" s="117">
        <f>ROUND(+$D10*BO10,2)</f>
        <v>16.12</v>
      </c>
      <c r="AF10" s="117">
        <f>ROUND($D10*BP10,2)</f>
        <v>4.1100000000000003</v>
      </c>
      <c r="AG10" s="117">
        <f t="shared" ref="AG10:AJ10" si="30">+$D10*BQ10</f>
        <v>0</v>
      </c>
      <c r="AH10" s="117">
        <f t="shared" si="30"/>
        <v>0</v>
      </c>
      <c r="AI10" s="215">
        <f t="shared" si="30"/>
        <v>0</v>
      </c>
      <c r="AJ10" s="117">
        <f t="shared" si="30"/>
        <v>0</v>
      </c>
      <c r="AK10" s="55"/>
      <c r="AL10" s="13"/>
      <c r="AM10" s="144"/>
      <c r="AN10" s="144"/>
      <c r="AO10" s="151" t="s">
        <v>132</v>
      </c>
      <c r="AP10" s="145">
        <f>SUM(I10:AJ10)</f>
        <v>94.18</v>
      </c>
      <c r="AQ10" s="146">
        <f>D10</f>
        <v>94.18</v>
      </c>
      <c r="AR10" s="18">
        <f>AQ10-AP10</f>
        <v>0</v>
      </c>
      <c r="AS10" s="40"/>
      <c r="AT10" s="72"/>
      <c r="AU10" s="72"/>
      <c r="AV10" s="72"/>
      <c r="AW10" s="72"/>
      <c r="AX10" s="76"/>
      <c r="AY10" s="102"/>
      <c r="AZ10" s="72"/>
      <c r="BA10" s="72"/>
      <c r="BB10" s="72"/>
      <c r="BC10" s="72"/>
      <c r="BD10" s="72"/>
      <c r="BE10" s="72">
        <f>ROUND(U10/$E10,4)</f>
        <v>0.1023</v>
      </c>
      <c r="BF10" s="72">
        <f>ROUND(V10/$E10,4)</f>
        <v>0.1062</v>
      </c>
      <c r="BG10" s="72">
        <f>ROUND(W10/$E10,4)</f>
        <v>0.1593</v>
      </c>
      <c r="BH10" s="76">
        <f>X10/$E10</f>
        <v>0</v>
      </c>
      <c r="BI10" s="76">
        <f>Y10/$E10</f>
        <v>0</v>
      </c>
      <c r="BJ10" s="76">
        <f>Z10/$E10</f>
        <v>0</v>
      </c>
      <c r="BK10" s="76">
        <v>4.7100000000000003E-2</v>
      </c>
      <c r="BL10" s="76">
        <v>0.12609999999999999</v>
      </c>
      <c r="BM10" s="76">
        <v>0.1168</v>
      </c>
      <c r="BN10" s="76">
        <v>0.12740000000000001</v>
      </c>
      <c r="BO10" s="76">
        <v>0.17119999999999999</v>
      </c>
      <c r="BP10" s="76">
        <v>4.36E-2</v>
      </c>
      <c r="BQ10" s="76"/>
      <c r="BR10" s="76"/>
      <c r="BS10" s="76"/>
      <c r="BT10" s="76"/>
      <c r="BU10" s="71">
        <f>SUM(AS10:BT10)</f>
        <v>1.0000000000000002</v>
      </c>
      <c r="BV10" s="101">
        <f>1-BE10-BF10-BG10-BH10-BI10-BJ10-BK10-BL10-BM10-BN10-BO10-BP10-BQ10-BR10-BS10-BT10-AS10</f>
        <v>-5.5511151231257827E-17</v>
      </c>
      <c r="BX10" s="101">
        <f>BU10-BV10</f>
        <v>1.0000000000000002</v>
      </c>
    </row>
    <row r="11" spans="1:81" s="14" customFormat="1" ht="12.95" customHeight="1">
      <c r="A11" s="293"/>
      <c r="B11" s="295"/>
      <c r="C11" s="297"/>
      <c r="D11" s="299"/>
      <c r="E11" s="299"/>
      <c r="F11" s="305"/>
      <c r="G11" s="299"/>
      <c r="H11" s="262" t="s">
        <v>129</v>
      </c>
      <c r="I11" s="19">
        <f t="shared" ref="I11" si="31">(I10*$F10)</f>
        <v>0</v>
      </c>
      <c r="J11" s="19">
        <f t="shared" ref="J11:T11" si="32">(J10*$F10)</f>
        <v>0</v>
      </c>
      <c r="K11" s="19">
        <f t="shared" si="32"/>
        <v>0</v>
      </c>
      <c r="L11" s="19">
        <f t="shared" si="32"/>
        <v>0</v>
      </c>
      <c r="M11" s="19">
        <f t="shared" si="32"/>
        <v>0</v>
      </c>
      <c r="N11" s="19">
        <f t="shared" si="32"/>
        <v>0</v>
      </c>
      <c r="O11" s="19">
        <f t="shared" si="32"/>
        <v>0</v>
      </c>
      <c r="P11" s="19">
        <f t="shared" si="32"/>
        <v>0</v>
      </c>
      <c r="Q11" s="19">
        <f t="shared" si="32"/>
        <v>0</v>
      </c>
      <c r="R11" s="19">
        <f t="shared" si="32"/>
        <v>0</v>
      </c>
      <c r="S11" s="19">
        <f t="shared" si="32"/>
        <v>0</v>
      </c>
      <c r="T11" s="19">
        <f t="shared" si="32"/>
        <v>0</v>
      </c>
      <c r="U11" s="19">
        <f>ROUND(U10*$F10,2)+5.03</f>
        <v>52412.84</v>
      </c>
      <c r="V11" s="19">
        <f t="shared" ref="V11:AE11" si="33">ROUND(V10*$F10,2)</f>
        <v>54421.4</v>
      </c>
      <c r="W11" s="19">
        <f t="shared" si="33"/>
        <v>81632.100000000006</v>
      </c>
      <c r="X11" s="19">
        <f t="shared" si="33"/>
        <v>0</v>
      </c>
      <c r="Y11" s="19">
        <f t="shared" si="33"/>
        <v>0</v>
      </c>
      <c r="Z11" s="19">
        <f t="shared" si="33"/>
        <v>0</v>
      </c>
      <c r="AA11" s="19">
        <f t="shared" si="33"/>
        <v>24163.1</v>
      </c>
      <c r="AB11" s="19">
        <f t="shared" si="33"/>
        <v>64652.62</v>
      </c>
      <c r="AC11" s="19">
        <f t="shared" si="33"/>
        <v>59863.54</v>
      </c>
      <c r="AD11" s="19">
        <f t="shared" si="33"/>
        <v>65305.68</v>
      </c>
      <c r="AE11" s="19">
        <f t="shared" si="33"/>
        <v>87727.3</v>
      </c>
      <c r="AF11" s="19">
        <f>ROUND(AF10*$F10,2)-5.03</f>
        <v>22362.170000000002</v>
      </c>
      <c r="AG11" s="19">
        <f>ROUND(AG10*$F10,2)</f>
        <v>0</v>
      </c>
      <c r="AH11" s="19">
        <f>ROUND(AH10*$F10,2)</f>
        <v>0</v>
      </c>
      <c r="AI11" s="216">
        <f>ROUND(AI10*$F10,2)</f>
        <v>0</v>
      </c>
      <c r="AJ11" s="19">
        <f>ROUND(AJ10*$F10,2)</f>
        <v>0</v>
      </c>
      <c r="AK11" s="55"/>
      <c r="AL11" s="13"/>
      <c r="AM11" s="147">
        <f>SUM(I11:AJ11)</f>
        <v>512540.74999999994</v>
      </c>
      <c r="AN11" s="147">
        <f>G10</f>
        <v>512540.75</v>
      </c>
      <c r="AO11" s="148">
        <f>AM11-AN11</f>
        <v>0</v>
      </c>
      <c r="AP11" s="149" t="s">
        <v>131</v>
      </c>
      <c r="AQ11" s="150">
        <f>+AP10-AQ10</f>
        <v>0</v>
      </c>
      <c r="AR11" s="18"/>
      <c r="AS11" s="41"/>
      <c r="AT11" s="73"/>
      <c r="AU11" s="73"/>
      <c r="AV11" s="73"/>
      <c r="AW11" s="73"/>
      <c r="AX11" s="94"/>
      <c r="AY11" s="10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1"/>
      <c r="BV11" s="101"/>
    </row>
    <row r="12" spans="1:81" s="135" customFormat="1" ht="20.100000000000001" customHeight="1">
      <c r="A12" s="127">
        <v>2</v>
      </c>
      <c r="B12" s="128" t="s">
        <v>40</v>
      </c>
      <c r="C12" s="129"/>
      <c r="D12" s="130"/>
      <c r="E12" s="131"/>
      <c r="F12" s="130"/>
      <c r="G12" s="132">
        <f>SUM(G13:G32)</f>
        <v>57368959.560000002</v>
      </c>
      <c r="H12" s="254"/>
      <c r="I12" s="133">
        <f>SUM(I14+I16+I18+I20+I22+I24+I26+I28+I30+I32)</f>
        <v>0</v>
      </c>
      <c r="J12" s="133">
        <f t="shared" ref="J12:AJ12" si="34">SUM(J14+J16+J18+J20+J22+J24+J26+J28+J30+J32)</f>
        <v>0</v>
      </c>
      <c r="K12" s="133">
        <f t="shared" si="34"/>
        <v>0</v>
      </c>
      <c r="L12" s="133">
        <f t="shared" si="34"/>
        <v>0</v>
      </c>
      <c r="M12" s="133">
        <f t="shared" si="34"/>
        <v>0</v>
      </c>
      <c r="N12" s="133">
        <f t="shared" si="34"/>
        <v>0</v>
      </c>
      <c r="O12" s="133">
        <f t="shared" si="34"/>
        <v>0</v>
      </c>
      <c r="P12" s="133">
        <f t="shared" si="34"/>
        <v>0</v>
      </c>
      <c r="Q12" s="133">
        <f t="shared" si="34"/>
        <v>0</v>
      </c>
      <c r="R12" s="133">
        <f t="shared" si="34"/>
        <v>0</v>
      </c>
      <c r="S12" s="133">
        <f t="shared" si="34"/>
        <v>0</v>
      </c>
      <c r="T12" s="133">
        <f t="shared" si="34"/>
        <v>0</v>
      </c>
      <c r="U12" s="133">
        <f t="shared" si="34"/>
        <v>178162.38</v>
      </c>
      <c r="V12" s="133">
        <f t="shared" si="34"/>
        <v>420764.59</v>
      </c>
      <c r="W12" s="133">
        <f t="shared" si="34"/>
        <v>696694.68</v>
      </c>
      <c r="X12" s="133">
        <f t="shared" si="34"/>
        <v>0</v>
      </c>
      <c r="Y12" s="133">
        <f t="shared" si="34"/>
        <v>0</v>
      </c>
      <c r="Z12" s="133">
        <f t="shared" si="34"/>
        <v>0</v>
      </c>
      <c r="AA12" s="133">
        <f t="shared" si="34"/>
        <v>175066.74</v>
      </c>
      <c r="AB12" s="133">
        <f t="shared" si="34"/>
        <v>2290905.79</v>
      </c>
      <c r="AC12" s="133">
        <f t="shared" si="34"/>
        <v>11548583.620000001</v>
      </c>
      <c r="AD12" s="133">
        <f t="shared" si="34"/>
        <v>19380255.219999999</v>
      </c>
      <c r="AE12" s="133">
        <f t="shared" si="34"/>
        <v>14961529.070000002</v>
      </c>
      <c r="AF12" s="133">
        <f t="shared" si="34"/>
        <v>6204076.8700000001</v>
      </c>
      <c r="AG12" s="133">
        <f t="shared" si="34"/>
        <v>1512920.6</v>
      </c>
      <c r="AH12" s="217">
        <f t="shared" si="34"/>
        <v>0</v>
      </c>
      <c r="AI12" s="133">
        <f t="shared" si="34"/>
        <v>0</v>
      </c>
      <c r="AJ12" s="133">
        <f t="shared" si="34"/>
        <v>0</v>
      </c>
      <c r="AK12" s="134"/>
      <c r="AL12" s="42"/>
      <c r="AM12" s="183">
        <f>SUM(I12:AJ12)</f>
        <v>57368959.559999995</v>
      </c>
      <c r="AN12" s="183">
        <f>G12</f>
        <v>57368959.560000002</v>
      </c>
      <c r="AO12" s="184">
        <f>AM12-AN12</f>
        <v>0</v>
      </c>
      <c r="AQ12" s="137"/>
      <c r="AR12" s="136"/>
      <c r="AS12" s="138"/>
      <c r="AT12" s="138"/>
      <c r="AU12" s="138"/>
      <c r="AV12" s="138"/>
      <c r="AW12" s="138"/>
      <c r="AX12" s="139"/>
      <c r="AY12" s="140"/>
      <c r="AZ12" s="141"/>
      <c r="BA12" s="141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42"/>
      <c r="BV12" s="143"/>
    </row>
    <row r="13" spans="1:81" s="14" customFormat="1" ht="12.95" customHeight="1">
      <c r="A13" s="292">
        <v>2</v>
      </c>
      <c r="B13" s="294" t="s">
        <v>41</v>
      </c>
      <c r="C13" s="296" t="s">
        <v>5</v>
      </c>
      <c r="D13" s="298">
        <v>266002</v>
      </c>
      <c r="E13" s="298">
        <v>266002</v>
      </c>
      <c r="F13" s="304">
        <v>1.46</v>
      </c>
      <c r="G13" s="298">
        <f>ROUND(D13*F13,2)</f>
        <v>388362.92</v>
      </c>
      <c r="H13" s="261" t="s">
        <v>140</v>
      </c>
      <c r="I13" s="117">
        <f>ROUND(+$D13*AS13,2)</f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17">
        <f>ROUND(+$D13*BE13,2)</f>
        <v>0</v>
      </c>
      <c r="V13" s="117">
        <f>ROUND(+$D13*BF13,2)</f>
        <v>0</v>
      </c>
      <c r="W13" s="117">
        <f t="shared" ref="W13:AH13" si="35">ROUND(+$D13*BG13,2)</f>
        <v>0</v>
      </c>
      <c r="X13" s="117">
        <f t="shared" si="35"/>
        <v>0</v>
      </c>
      <c r="Y13" s="117">
        <f t="shared" si="35"/>
        <v>0</v>
      </c>
      <c r="Z13" s="117">
        <f t="shared" si="35"/>
        <v>0</v>
      </c>
      <c r="AA13" s="117">
        <f t="shared" si="35"/>
        <v>0</v>
      </c>
      <c r="AB13" s="117">
        <f t="shared" si="35"/>
        <v>0</v>
      </c>
      <c r="AC13" s="117">
        <f t="shared" si="35"/>
        <v>0</v>
      </c>
      <c r="AD13" s="117">
        <f t="shared" si="35"/>
        <v>131764.42000000001</v>
      </c>
      <c r="AE13" s="117">
        <f t="shared" si="35"/>
        <v>134237.57999999999</v>
      </c>
      <c r="AF13" s="117">
        <f t="shared" si="35"/>
        <v>0</v>
      </c>
      <c r="AG13" s="117">
        <f t="shared" si="35"/>
        <v>0</v>
      </c>
      <c r="AH13" s="117">
        <f t="shared" si="35"/>
        <v>0</v>
      </c>
      <c r="AI13" s="215">
        <f t="shared" ref="AI13" si="36">ROUND(+$D13*BS13,2)</f>
        <v>0</v>
      </c>
      <c r="AJ13" s="117">
        <f t="shared" ref="AJ13" si="37">ROUND(+$D13*BT13,2)</f>
        <v>0</v>
      </c>
      <c r="AK13" s="55"/>
      <c r="AL13" s="35"/>
      <c r="AM13" s="144"/>
      <c r="AN13" s="144"/>
      <c r="AO13" s="151" t="s">
        <v>132</v>
      </c>
      <c r="AP13" s="145">
        <f>SUM(I13:AJ13)</f>
        <v>266002</v>
      </c>
      <c r="AQ13" s="146">
        <f>D13</f>
        <v>266002</v>
      </c>
      <c r="AR13" s="39">
        <f t="shared" ref="AR13" si="38">AQ13-AP13</f>
        <v>0</v>
      </c>
      <c r="AS13" s="75"/>
      <c r="AT13" s="75"/>
      <c r="AU13" s="75"/>
      <c r="AV13" s="75"/>
      <c r="AW13" s="75"/>
      <c r="AX13" s="96"/>
      <c r="AY13" s="104"/>
      <c r="AZ13" s="72"/>
      <c r="BA13" s="72"/>
      <c r="BB13" s="72"/>
      <c r="BC13" s="76"/>
      <c r="BD13" s="72"/>
      <c r="BE13" s="72" t="s">
        <v>128</v>
      </c>
      <c r="BF13" s="72" t="s">
        <v>128</v>
      </c>
      <c r="BG13" s="72" t="s">
        <v>128</v>
      </c>
      <c r="BH13" s="72" t="s">
        <v>128</v>
      </c>
      <c r="BI13" s="72" t="s">
        <v>128</v>
      </c>
      <c r="BJ13" s="72" t="s">
        <v>128</v>
      </c>
      <c r="BK13" s="72" t="s">
        <v>128</v>
      </c>
      <c r="BL13" s="72" t="s">
        <v>128</v>
      </c>
      <c r="BM13" s="72" t="s">
        <v>128</v>
      </c>
      <c r="BN13" s="76">
        <v>0.49535123796061686</v>
      </c>
      <c r="BO13" s="76">
        <v>0.50464876203938314</v>
      </c>
      <c r="BP13" s="76" t="s">
        <v>128</v>
      </c>
      <c r="BQ13" s="76" t="s">
        <v>128</v>
      </c>
      <c r="BR13" s="76" t="s">
        <v>128</v>
      </c>
      <c r="BS13" s="72"/>
      <c r="BT13" s="72"/>
      <c r="BU13" s="71">
        <f>SUM(AS13:BT13)</f>
        <v>1</v>
      </c>
      <c r="BV13" s="101">
        <f>1-BE13-BF13-BG13-BH13-BI13-BJ13-BK13-BL13-BM13-BN13-BO13-BP13-BQ13-BR13-BS13-BT13-AS13</f>
        <v>0</v>
      </c>
      <c r="BX13" s="101">
        <f>BU13-BV13</f>
        <v>1</v>
      </c>
    </row>
    <row r="14" spans="1:81" s="14" customFormat="1" ht="12.95" customHeight="1">
      <c r="A14" s="293"/>
      <c r="B14" s="295"/>
      <c r="C14" s="297"/>
      <c r="D14" s="299"/>
      <c r="E14" s="299"/>
      <c r="F14" s="305"/>
      <c r="G14" s="299"/>
      <c r="H14" s="262" t="s">
        <v>129</v>
      </c>
      <c r="I14" s="19">
        <f>ROUND(I13*$F13,2)</f>
        <v>0</v>
      </c>
      <c r="J14" s="19">
        <f t="shared" ref="J14:T14" si="39">(J13*$F13)</f>
        <v>0</v>
      </c>
      <c r="K14" s="19">
        <f t="shared" si="39"/>
        <v>0</v>
      </c>
      <c r="L14" s="19">
        <f t="shared" si="39"/>
        <v>0</v>
      </c>
      <c r="M14" s="19">
        <f t="shared" si="39"/>
        <v>0</v>
      </c>
      <c r="N14" s="19">
        <f t="shared" si="39"/>
        <v>0</v>
      </c>
      <c r="O14" s="19">
        <f t="shared" si="39"/>
        <v>0</v>
      </c>
      <c r="P14" s="19">
        <f t="shared" si="39"/>
        <v>0</v>
      </c>
      <c r="Q14" s="19">
        <f t="shared" si="39"/>
        <v>0</v>
      </c>
      <c r="R14" s="19">
        <f t="shared" si="39"/>
        <v>0</v>
      </c>
      <c r="S14" s="19">
        <f t="shared" si="39"/>
        <v>0</v>
      </c>
      <c r="T14" s="19">
        <f t="shared" si="39"/>
        <v>0</v>
      </c>
      <c r="U14" s="19">
        <f>ROUND(U13*$F13,2)</f>
        <v>0</v>
      </c>
      <c r="V14" s="19">
        <f>ROUND(V13*$F13,2)</f>
        <v>0</v>
      </c>
      <c r="W14" s="19">
        <f t="shared" ref="W14:AJ14" si="40">ROUND(W13*$F13,2)</f>
        <v>0</v>
      </c>
      <c r="X14" s="19">
        <f t="shared" si="40"/>
        <v>0</v>
      </c>
      <c r="Y14" s="19">
        <f t="shared" si="40"/>
        <v>0</v>
      </c>
      <c r="Z14" s="19">
        <f t="shared" si="40"/>
        <v>0</v>
      </c>
      <c r="AA14" s="19">
        <f t="shared" si="40"/>
        <v>0</v>
      </c>
      <c r="AB14" s="19">
        <f t="shared" si="40"/>
        <v>0</v>
      </c>
      <c r="AC14" s="19">
        <f t="shared" si="40"/>
        <v>0</v>
      </c>
      <c r="AD14" s="19">
        <f t="shared" si="40"/>
        <v>192376.05</v>
      </c>
      <c r="AE14" s="19">
        <f t="shared" si="40"/>
        <v>195986.87</v>
      </c>
      <c r="AF14" s="19">
        <f t="shared" si="40"/>
        <v>0</v>
      </c>
      <c r="AG14" s="19">
        <f t="shared" si="40"/>
        <v>0</v>
      </c>
      <c r="AH14" s="19">
        <f t="shared" si="40"/>
        <v>0</v>
      </c>
      <c r="AI14" s="216">
        <f t="shared" si="40"/>
        <v>0</v>
      </c>
      <c r="AJ14" s="19">
        <f t="shared" si="40"/>
        <v>0</v>
      </c>
      <c r="AK14" s="55"/>
      <c r="AL14" s="36"/>
      <c r="AM14" s="147">
        <f>SUM(I14:AJ14)</f>
        <v>388362.92</v>
      </c>
      <c r="AN14" s="147">
        <f>G13</f>
        <v>388362.92</v>
      </c>
      <c r="AO14" s="148">
        <f>AM14-AN14</f>
        <v>0</v>
      </c>
      <c r="AP14" s="149" t="s">
        <v>131</v>
      </c>
      <c r="AQ14" s="150">
        <f>+AP13-AQ13</f>
        <v>0</v>
      </c>
      <c r="AR14" s="38"/>
      <c r="AS14" s="77"/>
      <c r="AT14" s="77"/>
      <c r="AU14" s="77"/>
      <c r="AV14" s="77"/>
      <c r="AW14" s="77"/>
      <c r="AX14" s="94"/>
      <c r="AY14" s="105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1"/>
      <c r="BV14" s="101"/>
    </row>
    <row r="15" spans="1:81" s="14" customFormat="1" ht="12.95" customHeight="1">
      <c r="A15" s="292">
        <v>3</v>
      </c>
      <c r="B15" s="294" t="s">
        <v>42</v>
      </c>
      <c r="C15" s="296" t="s">
        <v>6</v>
      </c>
      <c r="D15" s="298">
        <v>34368.400000000001</v>
      </c>
      <c r="E15" s="298">
        <v>0</v>
      </c>
      <c r="F15" s="304">
        <v>96.9</v>
      </c>
      <c r="G15" s="298">
        <f>ROUND(D15*F15,2)</f>
        <v>3330297.96</v>
      </c>
      <c r="H15" s="261" t="s">
        <v>140</v>
      </c>
      <c r="I15" s="117">
        <f>ROUND(+$D15*AS15,2)</f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17">
        <f>ROUND(+$D15*BE15,2)</f>
        <v>0</v>
      </c>
      <c r="V15" s="117">
        <f>ROUND(+$D15*BF15,2)</f>
        <v>0</v>
      </c>
      <c r="W15" s="117">
        <f t="shared" ref="W15" si="41">ROUND(+$D15*BG15,2)</f>
        <v>0</v>
      </c>
      <c r="X15" s="117">
        <f t="shared" ref="X15" si="42">ROUND(+$D15*BH15,2)</f>
        <v>0</v>
      </c>
      <c r="Y15" s="117">
        <f t="shared" ref="Y15" si="43">ROUND(+$D15*BI15,2)</f>
        <v>0</v>
      </c>
      <c r="Z15" s="117">
        <f t="shared" ref="Z15" si="44">ROUND(+$D15*BJ15,2)</f>
        <v>0</v>
      </c>
      <c r="AA15" s="117">
        <f t="shared" ref="AA15" si="45">ROUND(+$D15*BK15,2)</f>
        <v>0</v>
      </c>
      <c r="AB15" s="117">
        <f t="shared" ref="AB15" si="46">ROUND(+$D15*BL15,2)</f>
        <v>5840</v>
      </c>
      <c r="AC15" s="117">
        <f t="shared" ref="AC15" si="47">ROUND(+$D15*BM15,2)</f>
        <v>16900.16</v>
      </c>
      <c r="AD15" s="117">
        <f t="shared" ref="AD15" si="48">ROUND(+$D15*BN15,2)</f>
        <v>3036.14</v>
      </c>
      <c r="AE15" s="117">
        <f t="shared" ref="AE15" si="49">ROUND(+$D15*BO15,2)</f>
        <v>8592.1</v>
      </c>
      <c r="AF15" s="117">
        <f t="shared" ref="AF15" si="50">ROUND(+$D15*BP15,2)</f>
        <v>0</v>
      </c>
      <c r="AG15" s="117">
        <f t="shared" ref="AG15" si="51">ROUND(+$D15*BQ15,2)</f>
        <v>0</v>
      </c>
      <c r="AH15" s="117">
        <f t="shared" ref="AH15" si="52">ROUND(+$D15*BR15,2)</f>
        <v>0</v>
      </c>
      <c r="AI15" s="215">
        <f t="shared" ref="AI15" si="53">ROUND(+$D15*BS15,2)</f>
        <v>0</v>
      </c>
      <c r="AJ15" s="117">
        <f t="shared" ref="AJ15" si="54">ROUND(+$D15*BT15,2)</f>
        <v>0</v>
      </c>
      <c r="AK15" s="55"/>
      <c r="AL15" s="33"/>
      <c r="AM15" s="144"/>
      <c r="AN15" s="144"/>
      <c r="AO15" s="151" t="s">
        <v>132</v>
      </c>
      <c r="AP15" s="145">
        <f>SUM(I15:AJ15)</f>
        <v>34368.400000000001</v>
      </c>
      <c r="AQ15" s="146">
        <f>D15</f>
        <v>34368.400000000001</v>
      </c>
      <c r="AR15" s="18">
        <f t="shared" ref="AR15" si="55">AQ15-AP15</f>
        <v>0</v>
      </c>
      <c r="AS15" s="72"/>
      <c r="AT15" s="72"/>
      <c r="AU15" s="72"/>
      <c r="AV15" s="72"/>
      <c r="AW15" s="72"/>
      <c r="AX15" s="76"/>
      <c r="AY15" s="76"/>
      <c r="AZ15" s="72"/>
      <c r="BA15" s="76"/>
      <c r="BB15" s="76"/>
      <c r="BC15" s="76"/>
      <c r="BD15" s="76"/>
      <c r="BE15" s="76" t="s">
        <v>128</v>
      </c>
      <c r="BF15" s="76" t="s">
        <v>128</v>
      </c>
      <c r="BG15" s="76" t="s">
        <v>128</v>
      </c>
      <c r="BH15" s="76" t="s">
        <v>128</v>
      </c>
      <c r="BI15" s="76" t="s">
        <v>128</v>
      </c>
      <c r="BJ15" s="76" t="s">
        <v>128</v>
      </c>
      <c r="BK15" s="76" t="s">
        <v>128</v>
      </c>
      <c r="BL15" s="76">
        <v>0.16992353440951571</v>
      </c>
      <c r="BM15" s="76">
        <v>0.49173543138464398</v>
      </c>
      <c r="BN15" s="76">
        <v>8.8341034205840246E-2</v>
      </c>
      <c r="BO15" s="76">
        <v>0.25</v>
      </c>
      <c r="BP15" s="76" t="s">
        <v>128</v>
      </c>
      <c r="BQ15" s="76" t="s">
        <v>128</v>
      </c>
      <c r="BR15" s="76" t="s">
        <v>128</v>
      </c>
      <c r="BS15" s="76"/>
      <c r="BT15" s="76"/>
      <c r="BU15" s="71">
        <f>SUM(AS15:BT15)</f>
        <v>1</v>
      </c>
      <c r="BV15" s="101">
        <f>1-BE15-BF15-BG15-BH15-BI15-BJ15-BK15-BL15-BM15-BN15-BO15-BP15-BQ15-BR15-BS15-BT15-AS15</f>
        <v>1.1102230246251565E-16</v>
      </c>
      <c r="BW15" s="20"/>
      <c r="BX15" s="101">
        <f>BD15+BV15</f>
        <v>1.1102230246251565E-16</v>
      </c>
      <c r="BY15" s="20"/>
      <c r="BZ15" s="20"/>
      <c r="CA15" s="20"/>
      <c r="CB15" s="20"/>
      <c r="CC15" s="20"/>
    </row>
    <row r="16" spans="1:81" s="14" customFormat="1" ht="12.95" customHeight="1">
      <c r="A16" s="293"/>
      <c r="B16" s="295"/>
      <c r="C16" s="297"/>
      <c r="D16" s="299"/>
      <c r="E16" s="299"/>
      <c r="F16" s="305"/>
      <c r="G16" s="299"/>
      <c r="H16" s="262" t="s">
        <v>129</v>
      </c>
      <c r="I16" s="19">
        <f>ROUND(I15*$F15,2)</f>
        <v>0</v>
      </c>
      <c r="J16" s="19">
        <f t="shared" ref="J16:T16" si="56">(J15*$F15)</f>
        <v>0</v>
      </c>
      <c r="K16" s="19">
        <f t="shared" si="56"/>
        <v>0</v>
      </c>
      <c r="L16" s="19">
        <f t="shared" si="56"/>
        <v>0</v>
      </c>
      <c r="M16" s="19">
        <f t="shared" si="56"/>
        <v>0</v>
      </c>
      <c r="N16" s="19">
        <f t="shared" si="56"/>
        <v>0</v>
      </c>
      <c r="O16" s="19">
        <f t="shared" si="56"/>
        <v>0</v>
      </c>
      <c r="P16" s="19">
        <f t="shared" si="56"/>
        <v>0</v>
      </c>
      <c r="Q16" s="19">
        <f t="shared" si="56"/>
        <v>0</v>
      </c>
      <c r="R16" s="19">
        <f t="shared" si="56"/>
        <v>0</v>
      </c>
      <c r="S16" s="19">
        <f t="shared" si="56"/>
        <v>0</v>
      </c>
      <c r="T16" s="19">
        <f t="shared" si="56"/>
        <v>0</v>
      </c>
      <c r="U16" s="19">
        <f>ROUND(U15*$F15,2)</f>
        <v>0</v>
      </c>
      <c r="V16" s="19">
        <f>ROUND(V15*$F15,2)</f>
        <v>0</v>
      </c>
      <c r="W16" s="19">
        <f t="shared" ref="W16" si="57">ROUND(W15*$F15,2)</f>
        <v>0</v>
      </c>
      <c r="X16" s="19">
        <f t="shared" ref="X16" si="58">ROUND(X15*$F15,2)</f>
        <v>0</v>
      </c>
      <c r="Y16" s="19">
        <f t="shared" ref="Y16" si="59">ROUND(Y15*$F15,2)</f>
        <v>0</v>
      </c>
      <c r="Z16" s="19">
        <f t="shared" ref="Z16" si="60">ROUND(Z15*$F15,2)</f>
        <v>0</v>
      </c>
      <c r="AA16" s="19">
        <f t="shared" ref="AA16" si="61">ROUND(AA15*$F15,2)</f>
        <v>0</v>
      </c>
      <c r="AB16" s="19">
        <f t="shared" ref="AB16" si="62">ROUND(AB15*$F15,2)</f>
        <v>565896</v>
      </c>
      <c r="AC16" s="19">
        <f t="shared" ref="AC16" si="63">ROUND(AC15*$F15,2)</f>
        <v>1637625.5</v>
      </c>
      <c r="AD16" s="19">
        <f t="shared" ref="AD16" si="64">ROUND(AD15*$F15,2)</f>
        <v>294201.96999999997</v>
      </c>
      <c r="AE16" s="19">
        <f t="shared" ref="AE16" si="65">ROUND(AE15*$F15,2)</f>
        <v>832574.49</v>
      </c>
      <c r="AF16" s="19">
        <f t="shared" ref="AF16" si="66">ROUND(AF15*$F15,2)</f>
        <v>0</v>
      </c>
      <c r="AG16" s="19">
        <f t="shared" ref="AG16" si="67">ROUND(AG15*$F15,2)</f>
        <v>0</v>
      </c>
      <c r="AH16" s="19">
        <f t="shared" ref="AH16" si="68">ROUND(AH15*$F15,2)</f>
        <v>0</v>
      </c>
      <c r="AI16" s="216">
        <f t="shared" ref="AI16" si="69">ROUND(AI15*$F15,2)</f>
        <v>0</v>
      </c>
      <c r="AJ16" s="19">
        <f t="shared" ref="AJ16" si="70">ROUND(AJ15*$F15,2)</f>
        <v>0</v>
      </c>
      <c r="AK16" s="55"/>
      <c r="AL16" s="33"/>
      <c r="AM16" s="147">
        <f>SUM(I16:AJ16)</f>
        <v>3330297.96</v>
      </c>
      <c r="AN16" s="147">
        <f>G15</f>
        <v>3330297.96</v>
      </c>
      <c r="AO16" s="148">
        <f>AM16-AN16</f>
        <v>0</v>
      </c>
      <c r="AP16" s="149" t="s">
        <v>131</v>
      </c>
      <c r="AQ16" s="150">
        <f>+AP15-AQ15</f>
        <v>0</v>
      </c>
      <c r="AR16" s="18"/>
      <c r="AS16" s="73"/>
      <c r="AT16" s="73"/>
      <c r="AU16" s="73"/>
      <c r="AV16" s="73"/>
      <c r="AW16" s="73"/>
      <c r="AX16" s="94"/>
      <c r="AY16" s="10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1"/>
      <c r="BV16" s="101"/>
      <c r="BW16" s="20"/>
      <c r="BX16" s="20"/>
      <c r="BY16" s="20"/>
      <c r="BZ16" s="20"/>
      <c r="CA16" s="20"/>
      <c r="CB16" s="20"/>
      <c r="CC16" s="20"/>
    </row>
    <row r="17" spans="1:81" s="14" customFormat="1" ht="12.95" customHeight="1">
      <c r="A17" s="292">
        <v>4</v>
      </c>
      <c r="B17" s="294" t="s">
        <v>43</v>
      </c>
      <c r="C17" s="296" t="s">
        <v>6</v>
      </c>
      <c r="D17" s="298">
        <v>18832</v>
      </c>
      <c r="E17" s="121">
        <v>0</v>
      </c>
      <c r="F17" s="304">
        <v>96.9</v>
      </c>
      <c r="G17" s="298">
        <f>ROUND(D17*F17,2)</f>
        <v>1824820.8</v>
      </c>
      <c r="H17" s="261" t="s">
        <v>140</v>
      </c>
      <c r="I17" s="117">
        <f>ROUND(+$D17*AS17,2)</f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17">
        <f>ROUND(+$D17*BE17,2)</f>
        <v>0</v>
      </c>
      <c r="V17" s="117">
        <f>ROUND(+$D17*BF17,2)</f>
        <v>0</v>
      </c>
      <c r="W17" s="117">
        <f t="shared" ref="W17" si="71">ROUND(+$D17*BG17,2)</f>
        <v>0</v>
      </c>
      <c r="X17" s="117">
        <f t="shared" ref="X17" si="72">ROUND(+$D17*BH17,2)</f>
        <v>0</v>
      </c>
      <c r="Y17" s="117">
        <f t="shared" ref="Y17" si="73">ROUND(+$D17*BI17,2)</f>
        <v>0</v>
      </c>
      <c r="Z17" s="117">
        <f t="shared" ref="Z17" si="74">ROUND(+$D17*BJ17,2)</f>
        <v>0</v>
      </c>
      <c r="AA17" s="117">
        <f t="shared" ref="AA17" si="75">ROUND(+$D17*BK17,2)</f>
        <v>0</v>
      </c>
      <c r="AB17" s="117">
        <f t="shared" ref="AB17" si="76">ROUND(+$D17*BL17,2)</f>
        <v>3200</v>
      </c>
      <c r="AC17" s="117">
        <f t="shared" ref="AC17" si="77">ROUND(+$D17*BM17,2)</f>
        <v>6000</v>
      </c>
      <c r="AD17" s="117">
        <f t="shared" ref="AD17" si="78">ROUND(+$D17*BN17,2)</f>
        <v>7968.36</v>
      </c>
      <c r="AE17" s="117">
        <f t="shared" ref="AE17" si="79">ROUND(+$D17*BO17,2)</f>
        <v>1663.64</v>
      </c>
      <c r="AF17" s="117">
        <f t="shared" ref="AF17" si="80">ROUND(+$D17*BP17,2)</f>
        <v>0</v>
      </c>
      <c r="AG17" s="117">
        <f t="shared" ref="AG17" si="81">ROUND(+$D17*BQ17,2)</f>
        <v>0</v>
      </c>
      <c r="AH17" s="117">
        <f t="shared" ref="AH17" si="82">ROUND(+$D17*BR17,2)</f>
        <v>0</v>
      </c>
      <c r="AI17" s="215">
        <f t="shared" ref="AI17" si="83">ROUND(+$D17*BS17,2)</f>
        <v>0</v>
      </c>
      <c r="AJ17" s="117">
        <f t="shared" ref="AJ17" si="84">ROUND(+$D17*BT17,2)</f>
        <v>0</v>
      </c>
      <c r="AK17" s="55"/>
      <c r="AL17" s="33"/>
      <c r="AM17" s="144"/>
      <c r="AN17" s="144"/>
      <c r="AO17" s="151" t="s">
        <v>132</v>
      </c>
      <c r="AP17" s="145">
        <f>SUM(I17:AJ17)</f>
        <v>18832</v>
      </c>
      <c r="AQ17" s="146">
        <f>D17</f>
        <v>18832</v>
      </c>
      <c r="AR17" s="18">
        <f t="shared" ref="AR17" si="85">AQ17-AP17</f>
        <v>0</v>
      </c>
      <c r="AS17" s="72"/>
      <c r="AT17" s="72"/>
      <c r="AU17" s="72"/>
      <c r="AV17" s="72"/>
      <c r="AW17" s="72"/>
      <c r="AX17" s="76"/>
      <c r="AY17" s="76"/>
      <c r="AZ17" s="76"/>
      <c r="BA17" s="76"/>
      <c r="BB17" s="76"/>
      <c r="BC17" s="76"/>
      <c r="BD17" s="76"/>
      <c r="BE17" s="76" t="s">
        <v>128</v>
      </c>
      <c r="BF17" s="76" t="s">
        <v>128</v>
      </c>
      <c r="BG17" s="76" t="s">
        <v>128</v>
      </c>
      <c r="BH17" s="76" t="s">
        <v>128</v>
      </c>
      <c r="BI17" s="76" t="s">
        <v>128</v>
      </c>
      <c r="BJ17" s="76" t="s">
        <v>128</v>
      </c>
      <c r="BK17" s="76" t="s">
        <v>128</v>
      </c>
      <c r="BL17" s="76">
        <v>0.16992353440951571</v>
      </c>
      <c r="BM17" s="76">
        <v>0.31860662701784198</v>
      </c>
      <c r="BN17" s="76">
        <v>0.4231287170773152</v>
      </c>
      <c r="BO17" s="76">
        <v>8.8341121495327107E-2</v>
      </c>
      <c r="BP17" s="76" t="s">
        <v>128</v>
      </c>
      <c r="BQ17" s="76" t="s">
        <v>128</v>
      </c>
      <c r="BR17" s="76" t="s">
        <v>128</v>
      </c>
      <c r="BS17" s="76"/>
      <c r="BT17" s="76"/>
      <c r="BU17" s="71">
        <f>SUM(AS17:BT17)</f>
        <v>1</v>
      </c>
      <c r="BV17" s="101">
        <f>1-BE17-BF17-BG17-BH17-BI17-BJ17-BK17-BL17-BM17-BN17-BO17-BP17-BQ17-BR17-BS17-BT17-AS17</f>
        <v>8.3266726846886741E-17</v>
      </c>
      <c r="BW17" s="20"/>
      <c r="BX17" s="101">
        <f>BD17+BV17</f>
        <v>8.3266726846886741E-17</v>
      </c>
      <c r="BY17" s="20"/>
      <c r="BZ17" s="20"/>
      <c r="CA17" s="20"/>
      <c r="CB17" s="20"/>
      <c r="CC17" s="20"/>
    </row>
    <row r="18" spans="1:81" s="14" customFormat="1" ht="12.95" customHeight="1">
      <c r="A18" s="293">
        <v>0</v>
      </c>
      <c r="B18" s="295">
        <v>0</v>
      </c>
      <c r="C18" s="297">
        <v>0</v>
      </c>
      <c r="D18" s="299">
        <v>0</v>
      </c>
      <c r="E18" s="122">
        <v>0</v>
      </c>
      <c r="F18" s="305">
        <v>0</v>
      </c>
      <c r="G18" s="299"/>
      <c r="H18" s="262" t="s">
        <v>129</v>
      </c>
      <c r="I18" s="19">
        <f>ROUND(I17*$F17,2)</f>
        <v>0</v>
      </c>
      <c r="J18" s="19">
        <f t="shared" ref="J18:T18" si="86">(J17*$F17)</f>
        <v>0</v>
      </c>
      <c r="K18" s="19">
        <f t="shared" si="86"/>
        <v>0</v>
      </c>
      <c r="L18" s="19">
        <f t="shared" si="86"/>
        <v>0</v>
      </c>
      <c r="M18" s="19">
        <f t="shared" si="86"/>
        <v>0</v>
      </c>
      <c r="N18" s="19">
        <f t="shared" si="86"/>
        <v>0</v>
      </c>
      <c r="O18" s="19">
        <f t="shared" si="86"/>
        <v>0</v>
      </c>
      <c r="P18" s="19">
        <f t="shared" si="86"/>
        <v>0</v>
      </c>
      <c r="Q18" s="19">
        <f t="shared" si="86"/>
        <v>0</v>
      </c>
      <c r="R18" s="19">
        <f t="shared" si="86"/>
        <v>0</v>
      </c>
      <c r="S18" s="19">
        <f t="shared" si="86"/>
        <v>0</v>
      </c>
      <c r="T18" s="19">
        <f t="shared" si="86"/>
        <v>0</v>
      </c>
      <c r="U18" s="19">
        <f>ROUND(U17*$F17,2)</f>
        <v>0</v>
      </c>
      <c r="V18" s="19">
        <f>ROUND(V17*$F17,2)</f>
        <v>0</v>
      </c>
      <c r="W18" s="19">
        <f t="shared" ref="W18" si="87">ROUND(W17*$F17,2)</f>
        <v>0</v>
      </c>
      <c r="X18" s="19">
        <f t="shared" ref="X18" si="88">ROUND(X17*$F17,2)</f>
        <v>0</v>
      </c>
      <c r="Y18" s="19">
        <f t="shared" ref="Y18" si="89">ROUND(Y17*$F17,2)</f>
        <v>0</v>
      </c>
      <c r="Z18" s="19">
        <f t="shared" ref="Z18" si="90">ROUND(Z17*$F17,2)</f>
        <v>0</v>
      </c>
      <c r="AA18" s="19">
        <f t="shared" ref="AA18" si="91">ROUND(AA17*$F17,2)</f>
        <v>0</v>
      </c>
      <c r="AB18" s="19">
        <f t="shared" ref="AB18" si="92">ROUND(AB17*$F17,2)</f>
        <v>310080</v>
      </c>
      <c r="AC18" s="19">
        <f t="shared" ref="AC18" si="93">ROUND(AC17*$F17,2)</f>
        <v>581400</v>
      </c>
      <c r="AD18" s="19">
        <f t="shared" ref="AD18" si="94">ROUND(AD17*$F17,2)</f>
        <v>772134.08</v>
      </c>
      <c r="AE18" s="19">
        <f t="shared" ref="AE18" si="95">ROUND(AE17*$F17,2)</f>
        <v>161206.72</v>
      </c>
      <c r="AF18" s="19">
        <f t="shared" ref="AF18" si="96">ROUND(AF17*$F17,2)</f>
        <v>0</v>
      </c>
      <c r="AG18" s="19">
        <f t="shared" ref="AG18" si="97">ROUND(AG17*$F17,2)</f>
        <v>0</v>
      </c>
      <c r="AH18" s="19">
        <f t="shared" ref="AH18" si="98">ROUND(AH17*$F17,2)</f>
        <v>0</v>
      </c>
      <c r="AI18" s="216">
        <f t="shared" ref="AI18" si="99">ROUND(AI17*$F17,2)</f>
        <v>0</v>
      </c>
      <c r="AJ18" s="19">
        <f t="shared" ref="AJ18" si="100">ROUND(AJ17*$F17,2)</f>
        <v>0</v>
      </c>
      <c r="AK18" s="55"/>
      <c r="AL18" s="33"/>
      <c r="AM18" s="147">
        <f>SUM(I18:AJ18)</f>
        <v>1824820.8</v>
      </c>
      <c r="AN18" s="147">
        <f>G17</f>
        <v>1824820.8</v>
      </c>
      <c r="AO18" s="148">
        <f>AM18-AN18</f>
        <v>0</v>
      </c>
      <c r="AP18" s="149" t="s">
        <v>131</v>
      </c>
      <c r="AQ18" s="150">
        <f>+AP17-AQ17</f>
        <v>0</v>
      </c>
      <c r="AR18" s="18"/>
      <c r="AS18" s="73"/>
      <c r="AT18" s="73"/>
      <c r="AU18" s="73"/>
      <c r="AV18" s="73"/>
      <c r="AW18" s="73"/>
      <c r="AX18" s="94"/>
      <c r="AY18" s="10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1"/>
      <c r="BV18" s="101"/>
      <c r="BW18" s="20"/>
      <c r="BX18" s="20"/>
      <c r="BY18" s="20"/>
      <c r="BZ18" s="20"/>
      <c r="CA18" s="20"/>
      <c r="CB18" s="20"/>
      <c r="CC18" s="20"/>
    </row>
    <row r="19" spans="1:81" s="14" customFormat="1" ht="12.95" customHeight="1">
      <c r="A19" s="292">
        <v>5</v>
      </c>
      <c r="B19" s="294" t="s">
        <v>44</v>
      </c>
      <c r="C19" s="296" t="s">
        <v>45</v>
      </c>
      <c r="D19" s="298">
        <v>439169.3</v>
      </c>
      <c r="E19" s="121">
        <v>439169.3</v>
      </c>
      <c r="F19" s="304">
        <v>3.74</v>
      </c>
      <c r="G19" s="298">
        <f t="shared" ref="G19:G31" si="101">ROUND(D19*F19,2)</f>
        <v>1642493.18</v>
      </c>
      <c r="H19" s="261" t="s">
        <v>140</v>
      </c>
      <c r="I19" s="117">
        <f>ROUND(+$D19*AS19,2)</f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17">
        <v>47637</v>
      </c>
      <c r="V19" s="117">
        <v>112503.9</v>
      </c>
      <c r="W19" s="117">
        <v>186282</v>
      </c>
      <c r="X19" s="117">
        <f t="shared" ref="X19" si="102">ROUND(+$D19*BH19,2)</f>
        <v>0</v>
      </c>
      <c r="Y19" s="117">
        <f t="shared" ref="Y19" si="103">ROUND(+$D19*BI19,2)</f>
        <v>0</v>
      </c>
      <c r="Z19" s="117">
        <f t="shared" ref="Z19" si="104">ROUND(+$D19*BJ19,2)</f>
        <v>0</v>
      </c>
      <c r="AA19" s="117">
        <f t="shared" ref="AA19" si="105">ROUND(+$D19*BK19,2)</f>
        <v>46809.29</v>
      </c>
      <c r="AB19" s="117">
        <f t="shared" ref="AB19" si="106">ROUND(+$D19*BL19,2)</f>
        <v>45937.11</v>
      </c>
      <c r="AC19" s="117">
        <f t="shared" ref="AC19" si="107">ROUND(+$D19*BM19,2)</f>
        <v>0</v>
      </c>
      <c r="AD19" s="117">
        <f t="shared" ref="AD19" si="108">ROUND(+$D19*BN19,2)</f>
        <v>0</v>
      </c>
      <c r="AE19" s="117">
        <f t="shared" ref="AE19" si="109">ROUND(+$D19*BO19,2)</f>
        <v>0</v>
      </c>
      <c r="AF19" s="117">
        <f t="shared" ref="AF19" si="110">ROUND(+$D19*BP19,2)</f>
        <v>0</v>
      </c>
      <c r="AG19" s="117">
        <f t="shared" ref="AG19" si="111">ROUND(+$D19*BQ19,2)</f>
        <v>0</v>
      </c>
      <c r="AH19" s="117">
        <f t="shared" ref="AH19" si="112">ROUND(+$D19*BR19,2)</f>
        <v>0</v>
      </c>
      <c r="AI19" s="215">
        <f t="shared" ref="AI19" si="113">ROUND(+$D19*BS19,2)</f>
        <v>0</v>
      </c>
      <c r="AJ19" s="117">
        <f t="shared" ref="AJ19" si="114">ROUND(+$D19*BT19,2)</f>
        <v>0</v>
      </c>
      <c r="AK19" s="55"/>
      <c r="AL19" s="33"/>
      <c r="AM19" s="144"/>
      <c r="AN19" s="144"/>
      <c r="AO19" s="151" t="s">
        <v>132</v>
      </c>
      <c r="AP19" s="145">
        <f>SUM(I19:AJ19)</f>
        <v>439169.3</v>
      </c>
      <c r="AQ19" s="146">
        <f>D19</f>
        <v>439169.3</v>
      </c>
      <c r="AR19" s="18">
        <f t="shared" ref="AR19" si="115">AQ19-AP19</f>
        <v>0</v>
      </c>
      <c r="AS19" s="72"/>
      <c r="AT19" s="72"/>
      <c r="AU19" s="72"/>
      <c r="AV19" s="72"/>
      <c r="AW19" s="72"/>
      <c r="AX19" s="76"/>
      <c r="AY19" s="76"/>
      <c r="AZ19" s="76"/>
      <c r="BA19" s="76"/>
      <c r="BB19" s="76"/>
      <c r="BC19" s="76"/>
      <c r="BD19" s="76"/>
      <c r="BE19" s="72">
        <v>0.10847069683604933</v>
      </c>
      <c r="BF19" s="72">
        <v>0.25617432730384387</v>
      </c>
      <c r="BG19" s="72">
        <v>0.42416899359768545</v>
      </c>
      <c r="BH19" s="76" t="s">
        <v>128</v>
      </c>
      <c r="BI19" s="76" t="s">
        <v>128</v>
      </c>
      <c r="BJ19" s="76" t="s">
        <v>128</v>
      </c>
      <c r="BK19" s="76">
        <v>0.10658598226242125</v>
      </c>
      <c r="BL19" s="76">
        <v>0.1046</v>
      </c>
      <c r="BM19" s="76" t="s">
        <v>128</v>
      </c>
      <c r="BN19" s="76" t="s">
        <v>128</v>
      </c>
      <c r="BO19" s="76" t="s">
        <v>128</v>
      </c>
      <c r="BP19" s="76" t="s">
        <v>128</v>
      </c>
      <c r="BQ19" s="76" t="s">
        <v>128</v>
      </c>
      <c r="BR19" s="76" t="s">
        <v>128</v>
      </c>
      <c r="BS19" s="76"/>
      <c r="BT19" s="76"/>
      <c r="BU19" s="71">
        <f>SUM(AS19:BT19)</f>
        <v>0.99999999999999989</v>
      </c>
      <c r="BV19" s="101">
        <f>1-BE19-BF19-BG19-BH19-BI19-BJ19-BK19-BL19-BM19-BN19-BO19-BP19-BQ19-BR19-BS19-BT19-AS19</f>
        <v>0</v>
      </c>
      <c r="BW19" s="20"/>
      <c r="BX19" s="101">
        <f>BU19-BV19</f>
        <v>0.99999999999999989</v>
      </c>
      <c r="BY19" s="20"/>
      <c r="BZ19" s="20"/>
      <c r="CA19" s="20"/>
      <c r="CB19" s="20"/>
      <c r="CC19" s="20"/>
    </row>
    <row r="20" spans="1:81" s="14" customFormat="1" ht="12.95" customHeight="1">
      <c r="A20" s="293">
        <v>0</v>
      </c>
      <c r="B20" s="295">
        <v>0</v>
      </c>
      <c r="C20" s="297">
        <v>0</v>
      </c>
      <c r="D20" s="299">
        <v>0</v>
      </c>
      <c r="E20" s="122">
        <v>0</v>
      </c>
      <c r="F20" s="305">
        <v>0</v>
      </c>
      <c r="G20" s="299"/>
      <c r="H20" s="262" t="s">
        <v>129</v>
      </c>
      <c r="I20" s="19">
        <f>ROUND(I19*$F19,2)</f>
        <v>0</v>
      </c>
      <c r="J20" s="19">
        <f t="shared" ref="J20:T20" si="116">(J19*$F19)</f>
        <v>0</v>
      </c>
      <c r="K20" s="19">
        <f t="shared" si="116"/>
        <v>0</v>
      </c>
      <c r="L20" s="19">
        <f t="shared" si="116"/>
        <v>0</v>
      </c>
      <c r="M20" s="19">
        <f t="shared" si="116"/>
        <v>0</v>
      </c>
      <c r="N20" s="19">
        <f t="shared" si="116"/>
        <v>0</v>
      </c>
      <c r="O20" s="19">
        <f t="shared" si="116"/>
        <v>0</v>
      </c>
      <c r="P20" s="19">
        <f t="shared" si="116"/>
        <v>0</v>
      </c>
      <c r="Q20" s="19">
        <f t="shared" si="116"/>
        <v>0</v>
      </c>
      <c r="R20" s="19">
        <f t="shared" si="116"/>
        <v>0</v>
      </c>
      <c r="S20" s="19">
        <f t="shared" si="116"/>
        <v>0</v>
      </c>
      <c r="T20" s="19">
        <f t="shared" si="116"/>
        <v>0</v>
      </c>
      <c r="U20" s="19">
        <f>ROUND(U19*$F19,2)</f>
        <v>178162.38</v>
      </c>
      <c r="V20" s="19">
        <f>ROUND(V19*$F19,2)</f>
        <v>420764.59</v>
      </c>
      <c r="W20" s="19">
        <f t="shared" ref="W20" si="117">ROUND(W19*$F19,2)</f>
        <v>696694.68</v>
      </c>
      <c r="X20" s="19">
        <f t="shared" ref="X20" si="118">ROUND(X19*$F19,2)</f>
        <v>0</v>
      </c>
      <c r="Y20" s="19">
        <f t="shared" ref="Y20" si="119">ROUND(Y19*$F19,2)</f>
        <v>0</v>
      </c>
      <c r="Z20" s="19">
        <f t="shared" ref="Z20" si="120">ROUND(Z19*$F19,2)</f>
        <v>0</v>
      </c>
      <c r="AA20" s="19">
        <f t="shared" ref="AA20" si="121">ROUND(AA19*$F19,2)</f>
        <v>175066.74</v>
      </c>
      <c r="AB20" s="19">
        <f t="shared" ref="AB20" si="122">ROUND(AB19*$F19,2)</f>
        <v>171804.79</v>
      </c>
      <c r="AC20" s="19">
        <f t="shared" ref="AC20" si="123">ROUND(AC19*$F19,2)</f>
        <v>0</v>
      </c>
      <c r="AD20" s="19">
        <f t="shared" ref="AD20" si="124">ROUND(AD19*$F19,2)</f>
        <v>0</v>
      </c>
      <c r="AE20" s="19">
        <f t="shared" ref="AE20" si="125">ROUND(AE19*$F19,2)</f>
        <v>0</v>
      </c>
      <c r="AF20" s="19">
        <f t="shared" ref="AF20" si="126">ROUND(AF19*$F19,2)</f>
        <v>0</v>
      </c>
      <c r="AG20" s="19">
        <f t="shared" ref="AG20" si="127">ROUND(AG19*$F19,2)</f>
        <v>0</v>
      </c>
      <c r="AH20" s="19">
        <f t="shared" ref="AH20" si="128">ROUND(AH19*$F19,2)</f>
        <v>0</v>
      </c>
      <c r="AI20" s="216">
        <f t="shared" ref="AI20" si="129">ROUND(AI19*$F19,2)</f>
        <v>0</v>
      </c>
      <c r="AJ20" s="19">
        <f t="shared" ref="AJ20" si="130">ROUND(AJ19*$F19,2)</f>
        <v>0</v>
      </c>
      <c r="AK20" s="55"/>
      <c r="AL20" s="33"/>
      <c r="AM20" s="147">
        <f>SUM(I20:AJ20)</f>
        <v>1642493.18</v>
      </c>
      <c r="AN20" s="147">
        <f>G19</f>
        <v>1642493.18</v>
      </c>
      <c r="AO20" s="148">
        <f>AM20-AN20</f>
        <v>0</v>
      </c>
      <c r="AP20" s="149" t="s">
        <v>131</v>
      </c>
      <c r="AQ20" s="150">
        <f>+AP19-AQ19</f>
        <v>0</v>
      </c>
      <c r="AR20" s="18"/>
      <c r="AS20" s="73"/>
      <c r="AT20" s="73"/>
      <c r="AU20" s="73"/>
      <c r="AV20" s="73"/>
      <c r="AW20" s="73"/>
      <c r="AX20" s="94"/>
      <c r="AY20" s="10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1"/>
      <c r="BV20" s="101"/>
      <c r="BW20" s="20"/>
      <c r="BX20" s="20"/>
      <c r="BY20" s="20"/>
      <c r="BZ20" s="20"/>
      <c r="CA20" s="20"/>
      <c r="CB20" s="20"/>
      <c r="CC20" s="20"/>
    </row>
    <row r="21" spans="1:81" s="14" customFormat="1" ht="12.95" customHeight="1">
      <c r="A21" s="292">
        <v>6</v>
      </c>
      <c r="B21" s="294" t="s">
        <v>46</v>
      </c>
      <c r="C21" s="296" t="s">
        <v>6</v>
      </c>
      <c r="D21" s="298">
        <v>41713.949999999997</v>
      </c>
      <c r="E21" s="306">
        <v>50718</v>
      </c>
      <c r="F21" s="304">
        <v>191.25</v>
      </c>
      <c r="G21" s="298">
        <f t="shared" si="101"/>
        <v>7977792.9400000004</v>
      </c>
      <c r="H21" s="261" t="s">
        <v>140</v>
      </c>
      <c r="I21" s="117">
        <f>ROUND(+$D21*AS21,2)</f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17">
        <f>ROUND(+$D21*BE21,2)</f>
        <v>0</v>
      </c>
      <c r="V21" s="117">
        <f>ROUND(+$D21*BF21,2)</f>
        <v>0</v>
      </c>
      <c r="W21" s="117">
        <f t="shared" ref="W21" si="131">ROUND(+$D21*BG21,2)</f>
        <v>0</v>
      </c>
      <c r="X21" s="117">
        <f t="shared" ref="X21" si="132">ROUND(+$D21*BH21,2)</f>
        <v>0</v>
      </c>
      <c r="Y21" s="117">
        <f t="shared" ref="Y21" si="133">ROUND(+$D21*BI21,2)</f>
        <v>0</v>
      </c>
      <c r="Z21" s="117">
        <f t="shared" ref="Z21" si="134">ROUND(+$D21*BJ21,2)</f>
        <v>0</v>
      </c>
      <c r="AA21" s="117">
        <f t="shared" ref="AA21" si="135">ROUND(+$D21*BK21,2)</f>
        <v>0</v>
      </c>
      <c r="AB21" s="117">
        <f t="shared" ref="AB21" si="136">ROUND(+$D21*BL21,2)</f>
        <v>6500</v>
      </c>
      <c r="AC21" s="117">
        <f t="shared" ref="AC21" si="137">ROUND(+$D21*BM21,2)</f>
        <v>8342.7900000000009</v>
      </c>
      <c r="AD21" s="117">
        <f t="shared" ref="AD21" si="138">ROUND(+$D21*BN21,2)</f>
        <v>8000</v>
      </c>
      <c r="AE21" s="117">
        <f t="shared" ref="AE21" si="139">ROUND(+$D21*BO21,2)</f>
        <v>8913.9500000000007</v>
      </c>
      <c r="AF21" s="117">
        <f t="shared" ref="AF21" si="140">ROUND(+$D21*BP21,2)</f>
        <v>9957.2099999999991</v>
      </c>
      <c r="AG21" s="117">
        <f t="shared" ref="AG21" si="141">ROUND(+$D21*BQ21,2)</f>
        <v>0</v>
      </c>
      <c r="AH21" s="117">
        <f t="shared" ref="AH21" si="142">ROUND(+$D21*BR21,2)</f>
        <v>0</v>
      </c>
      <c r="AI21" s="215">
        <f t="shared" ref="AI21" si="143">ROUND(+$D21*BS21,2)</f>
        <v>0</v>
      </c>
      <c r="AJ21" s="117">
        <f t="shared" ref="AJ21" si="144">ROUND(+$D21*BT21,2)</f>
        <v>0</v>
      </c>
      <c r="AK21" s="55"/>
      <c r="AL21" s="33"/>
      <c r="AM21" s="144"/>
      <c r="AN21" s="144"/>
      <c r="AO21" s="151" t="s">
        <v>132</v>
      </c>
      <c r="AP21" s="145">
        <f>SUM(I21:AJ21)</f>
        <v>41713.949999999997</v>
      </c>
      <c r="AQ21" s="146">
        <f>D21</f>
        <v>41713.949999999997</v>
      </c>
      <c r="AR21" s="18">
        <f t="shared" ref="AR21" si="145">AQ21-AP21</f>
        <v>0</v>
      </c>
      <c r="AS21" s="72"/>
      <c r="AT21" s="72"/>
      <c r="AU21" s="72"/>
      <c r="AV21" s="72"/>
      <c r="AW21" s="72"/>
      <c r="AX21" s="76"/>
      <c r="AY21" s="102"/>
      <c r="AZ21" s="72"/>
      <c r="BA21" s="72"/>
      <c r="BB21" s="72"/>
      <c r="BC21" s="72"/>
      <c r="BD21" s="72"/>
      <c r="BE21" s="76" t="s">
        <v>128</v>
      </c>
      <c r="BF21" s="76" t="s">
        <v>128</v>
      </c>
      <c r="BG21" s="76" t="s">
        <v>128</v>
      </c>
      <c r="BH21" s="76" t="s">
        <v>128</v>
      </c>
      <c r="BI21" s="76" t="s">
        <v>128</v>
      </c>
      <c r="BJ21" s="76" t="s">
        <v>128</v>
      </c>
      <c r="BK21" s="76" t="s">
        <v>128</v>
      </c>
      <c r="BL21" s="76">
        <v>0.15582317186456809</v>
      </c>
      <c r="BM21" s="76">
        <v>0.20000000000000004</v>
      </c>
      <c r="BN21" s="76">
        <v>0.19178236537177612</v>
      </c>
      <c r="BO21" s="76">
        <v>0.21369230197571798</v>
      </c>
      <c r="BP21" s="76">
        <v>0.23870216078793785</v>
      </c>
      <c r="BQ21" s="76" t="s">
        <v>128</v>
      </c>
      <c r="BR21" s="76" t="s">
        <v>128</v>
      </c>
      <c r="BS21" s="76"/>
      <c r="BT21" s="76"/>
      <c r="BU21" s="71">
        <f>SUM(AS21:BT21)</f>
        <v>1</v>
      </c>
      <c r="BV21" s="101">
        <f>1-BE21-BF21-BG21-BH21-BI21-BJ21-BK21-BL21-BM21-BN21-BO21-BP21-BQ21-BR21-BS21-BT21-AS21</f>
        <v>-8.3266726846886741E-17</v>
      </c>
      <c r="BX21" s="101">
        <f>BU21-BV21</f>
        <v>1</v>
      </c>
    </row>
    <row r="22" spans="1:81" s="14" customFormat="1" ht="12.95" customHeight="1">
      <c r="A22" s="293">
        <v>0</v>
      </c>
      <c r="B22" s="295">
        <v>0</v>
      </c>
      <c r="C22" s="297">
        <v>0</v>
      </c>
      <c r="D22" s="299">
        <v>0</v>
      </c>
      <c r="E22" s="307">
        <v>0</v>
      </c>
      <c r="F22" s="305">
        <v>0</v>
      </c>
      <c r="G22" s="299"/>
      <c r="H22" s="262" t="s">
        <v>129</v>
      </c>
      <c r="I22" s="19">
        <f>ROUND(I21*$F21,2)</f>
        <v>0</v>
      </c>
      <c r="J22" s="19">
        <f t="shared" ref="J22:T22" si="146">(J21*$F21)</f>
        <v>0</v>
      </c>
      <c r="K22" s="19">
        <f t="shared" si="146"/>
        <v>0</v>
      </c>
      <c r="L22" s="19">
        <f t="shared" si="146"/>
        <v>0</v>
      </c>
      <c r="M22" s="19">
        <f t="shared" si="146"/>
        <v>0</v>
      </c>
      <c r="N22" s="19">
        <f t="shared" si="146"/>
        <v>0</v>
      </c>
      <c r="O22" s="19">
        <f t="shared" si="146"/>
        <v>0</v>
      </c>
      <c r="P22" s="19">
        <f t="shared" si="146"/>
        <v>0</v>
      </c>
      <c r="Q22" s="19">
        <f t="shared" si="146"/>
        <v>0</v>
      </c>
      <c r="R22" s="19">
        <f t="shared" si="146"/>
        <v>0</v>
      </c>
      <c r="S22" s="19">
        <f t="shared" si="146"/>
        <v>0</v>
      </c>
      <c r="T22" s="19">
        <f t="shared" si="146"/>
        <v>0</v>
      </c>
      <c r="U22" s="19">
        <f>ROUND(U21*$F21,2)</f>
        <v>0</v>
      </c>
      <c r="V22" s="19">
        <f>ROUND(V21*$F21,2)</f>
        <v>0</v>
      </c>
      <c r="W22" s="19">
        <f t="shared" ref="W22" si="147">ROUND(W21*$F21,2)</f>
        <v>0</v>
      </c>
      <c r="X22" s="19">
        <f t="shared" ref="X22" si="148">ROUND(X21*$F21,2)</f>
        <v>0</v>
      </c>
      <c r="Y22" s="19">
        <f t="shared" ref="Y22" si="149">ROUND(Y21*$F21,2)</f>
        <v>0</v>
      </c>
      <c r="Z22" s="19">
        <f t="shared" ref="Z22" si="150">ROUND(Z21*$F21,2)</f>
        <v>0</v>
      </c>
      <c r="AA22" s="19">
        <f t="shared" ref="AA22" si="151">ROUND(AA21*$F21,2)</f>
        <v>0</v>
      </c>
      <c r="AB22" s="19">
        <f t="shared" ref="AB22" si="152">ROUND(AB21*$F21,2)</f>
        <v>1243125</v>
      </c>
      <c r="AC22" s="19">
        <f t="shared" ref="AC22" si="153">ROUND(AC21*$F21,2)</f>
        <v>1595558.59</v>
      </c>
      <c r="AD22" s="19">
        <f t="shared" ref="AD22" si="154">ROUND(AD21*$F21,2)</f>
        <v>1530000</v>
      </c>
      <c r="AE22" s="19">
        <f t="shared" ref="AE22" si="155">ROUND(AE21*$F21,2)</f>
        <v>1704792.94</v>
      </c>
      <c r="AF22" s="19">
        <f t="shared" ref="AF22" si="156">ROUND(AF21*$F21,2)</f>
        <v>1904316.41</v>
      </c>
      <c r="AG22" s="19">
        <f t="shared" ref="AG22" si="157">ROUND(AG21*$F21,2)</f>
        <v>0</v>
      </c>
      <c r="AH22" s="19">
        <f t="shared" ref="AH22" si="158">ROUND(AH21*$F21,2)</f>
        <v>0</v>
      </c>
      <c r="AI22" s="216">
        <f t="shared" ref="AI22" si="159">ROUND(AI21*$F21,2)</f>
        <v>0</v>
      </c>
      <c r="AJ22" s="19">
        <f t="shared" ref="AJ22" si="160">ROUND(AJ21*$F21,2)</f>
        <v>0</v>
      </c>
      <c r="AK22" s="55"/>
      <c r="AL22" s="33"/>
      <c r="AM22" s="147">
        <f>SUM(I22:AJ22)</f>
        <v>7977792.9399999995</v>
      </c>
      <c r="AN22" s="147">
        <f>G21</f>
        <v>7977792.9400000004</v>
      </c>
      <c r="AO22" s="148">
        <f>AM22-AN22</f>
        <v>0</v>
      </c>
      <c r="AP22" s="149" t="s">
        <v>131</v>
      </c>
      <c r="AQ22" s="150">
        <f>+AP21-AQ21</f>
        <v>0</v>
      </c>
      <c r="AR22" s="18"/>
      <c r="AS22" s="73"/>
      <c r="AT22" s="73"/>
      <c r="AU22" s="73"/>
      <c r="AV22" s="73"/>
      <c r="AW22" s="73"/>
      <c r="AX22" s="94"/>
      <c r="AY22" s="10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1"/>
      <c r="BV22" s="101"/>
    </row>
    <row r="23" spans="1:81" s="14" customFormat="1" ht="12.95" customHeight="1">
      <c r="A23" s="292">
        <v>7</v>
      </c>
      <c r="B23" s="294" t="s">
        <v>47</v>
      </c>
      <c r="C23" s="296" t="s">
        <v>6</v>
      </c>
      <c r="D23" s="298">
        <v>17411.04</v>
      </c>
      <c r="E23" s="298">
        <v>17411.04</v>
      </c>
      <c r="F23" s="304">
        <v>594.04999999999995</v>
      </c>
      <c r="G23" s="298">
        <f t="shared" si="101"/>
        <v>10343028.310000001</v>
      </c>
      <c r="H23" s="261" t="s">
        <v>140</v>
      </c>
      <c r="I23" s="117">
        <f>ROUND(+$D23*AS23,2)</f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17">
        <f>ROUND(+$D23*BE23,2)</f>
        <v>0</v>
      </c>
      <c r="V23" s="117">
        <f>ROUND(+$D23*BF23,2)</f>
        <v>0</v>
      </c>
      <c r="W23" s="117">
        <f t="shared" ref="W23" si="161">ROUND(+$D23*BG23,2)</f>
        <v>0</v>
      </c>
      <c r="X23" s="117">
        <f t="shared" ref="X23" si="162">ROUND(+$D23*BH23,2)</f>
        <v>0</v>
      </c>
      <c r="Y23" s="117">
        <f t="shared" ref="Y23" si="163">ROUND(+$D23*BI23,2)</f>
        <v>0</v>
      </c>
      <c r="Z23" s="117">
        <f t="shared" ref="Z23" si="164">ROUND(+$D23*BJ23,2)</f>
        <v>0</v>
      </c>
      <c r="AA23" s="117">
        <f t="shared" ref="AA23" si="165">ROUND(+$D23*BK23,2)</f>
        <v>0</v>
      </c>
      <c r="AB23" s="117">
        <f t="shared" ref="AB23" si="166">ROUND(+$D23*BL23,2)</f>
        <v>0</v>
      </c>
      <c r="AC23" s="117">
        <f t="shared" ref="AC23" si="167">ROUND(+$D23*BM23,2)</f>
        <v>0</v>
      </c>
      <c r="AD23" s="117">
        <f t="shared" ref="AD23" si="168">ROUND(+$D23*BN23,2)</f>
        <v>2668.2</v>
      </c>
      <c r="AE23" s="117">
        <f t="shared" ref="AE23" si="169">ROUND(+$D23*BO23,2)</f>
        <v>6118.26</v>
      </c>
      <c r="AF23" s="117">
        <f t="shared" ref="AF23" si="170">ROUND(+$D23*BP23,2)</f>
        <v>6077.79</v>
      </c>
      <c r="AG23" s="117">
        <f t="shared" ref="AG23" si="171">ROUND(+$D23*BQ23,2)</f>
        <v>2546.79</v>
      </c>
      <c r="AH23" s="117">
        <f t="shared" ref="AH23" si="172">ROUND(+$D23*BR23,2)</f>
        <v>0</v>
      </c>
      <c r="AI23" s="215">
        <f t="shared" ref="AI23" si="173">ROUND(+$D23*BS23,2)</f>
        <v>0</v>
      </c>
      <c r="AJ23" s="117">
        <f t="shared" ref="AJ23" si="174">ROUND(+$D23*BT23,2)</f>
        <v>0</v>
      </c>
      <c r="AK23" s="55"/>
      <c r="AL23" s="33"/>
      <c r="AM23" s="144"/>
      <c r="AN23" s="144"/>
      <c r="AO23" s="151" t="s">
        <v>132</v>
      </c>
      <c r="AP23" s="145">
        <f>SUM(I23:AJ23)</f>
        <v>17411.04</v>
      </c>
      <c r="AQ23" s="146">
        <f>D23</f>
        <v>17411.04</v>
      </c>
      <c r="AR23" s="18">
        <f t="shared" ref="AR23" si="175">AQ23-AP23</f>
        <v>0</v>
      </c>
      <c r="AS23" s="72"/>
      <c r="AT23" s="72"/>
      <c r="AU23" s="72"/>
      <c r="AV23" s="72"/>
      <c r="AW23" s="72"/>
      <c r="AX23" s="96"/>
      <c r="AY23" s="102"/>
      <c r="AZ23" s="72"/>
      <c r="BA23" s="76"/>
      <c r="BB23" s="76"/>
      <c r="BC23" s="76"/>
      <c r="BD23" s="76"/>
      <c r="BE23" s="76" t="s">
        <v>128</v>
      </c>
      <c r="BF23" s="76" t="s">
        <v>128</v>
      </c>
      <c r="BG23" s="76" t="s">
        <v>128</v>
      </c>
      <c r="BH23" s="76" t="s">
        <v>128</v>
      </c>
      <c r="BI23" s="76" t="s">
        <v>128</v>
      </c>
      <c r="BJ23" s="76" t="s">
        <v>128</v>
      </c>
      <c r="BK23" s="76" t="s">
        <v>128</v>
      </c>
      <c r="BL23" s="76" t="s">
        <v>128</v>
      </c>
      <c r="BM23" s="76" t="s">
        <v>128</v>
      </c>
      <c r="BN23" s="76">
        <v>0.15324759462961429</v>
      </c>
      <c r="BO23" s="76">
        <v>0.35140117994100295</v>
      </c>
      <c r="BP23" s="76">
        <v>0.3490767926556943</v>
      </c>
      <c r="BQ23" s="76">
        <v>0.1462744327736884</v>
      </c>
      <c r="BR23" s="76" t="s">
        <v>128</v>
      </c>
      <c r="BS23" s="76"/>
      <c r="BT23" s="76"/>
      <c r="BU23" s="71">
        <f>SUM(AS23:BT23)</f>
        <v>1</v>
      </c>
      <c r="BV23" s="101">
        <f>1-BE23-BF23-BG23-BH23-BI23-BJ23-BK23-BL23-BM23-BN23-BO23-BP23-BQ23-BR23-BS23-BT23-AS23</f>
        <v>0</v>
      </c>
      <c r="BX23" s="101">
        <f>BU23-BV23</f>
        <v>1</v>
      </c>
    </row>
    <row r="24" spans="1:81" s="14" customFormat="1" ht="12.95" customHeight="1">
      <c r="A24" s="293">
        <v>0</v>
      </c>
      <c r="B24" s="295">
        <v>0</v>
      </c>
      <c r="C24" s="297">
        <v>0</v>
      </c>
      <c r="D24" s="299">
        <v>0</v>
      </c>
      <c r="E24" s="299">
        <v>0</v>
      </c>
      <c r="F24" s="305">
        <v>0</v>
      </c>
      <c r="G24" s="299"/>
      <c r="H24" s="262" t="s">
        <v>129</v>
      </c>
      <c r="I24" s="19">
        <f>ROUND(I23*$F23,2)</f>
        <v>0</v>
      </c>
      <c r="J24" s="19">
        <f t="shared" ref="J24:T24" si="176">(J23*$F23)</f>
        <v>0</v>
      </c>
      <c r="K24" s="19">
        <f t="shared" si="176"/>
        <v>0</v>
      </c>
      <c r="L24" s="19">
        <f t="shared" si="176"/>
        <v>0</v>
      </c>
      <c r="M24" s="19">
        <f t="shared" si="176"/>
        <v>0</v>
      </c>
      <c r="N24" s="19">
        <f t="shared" si="176"/>
        <v>0</v>
      </c>
      <c r="O24" s="19">
        <f t="shared" si="176"/>
        <v>0</v>
      </c>
      <c r="P24" s="19">
        <f t="shared" si="176"/>
        <v>0</v>
      </c>
      <c r="Q24" s="19">
        <f t="shared" si="176"/>
        <v>0</v>
      </c>
      <c r="R24" s="19">
        <f t="shared" si="176"/>
        <v>0</v>
      </c>
      <c r="S24" s="19">
        <f t="shared" si="176"/>
        <v>0</v>
      </c>
      <c r="T24" s="19">
        <f t="shared" si="176"/>
        <v>0</v>
      </c>
      <c r="U24" s="19">
        <f>ROUND(U23*$F23,2)</f>
        <v>0</v>
      </c>
      <c r="V24" s="19">
        <f>ROUND(V23*$F23,2)</f>
        <v>0</v>
      </c>
      <c r="W24" s="19">
        <f t="shared" ref="W24" si="177">ROUND(W23*$F23,2)</f>
        <v>0</v>
      </c>
      <c r="X24" s="19">
        <f t="shared" ref="X24" si="178">ROUND(X23*$F23,2)</f>
        <v>0</v>
      </c>
      <c r="Y24" s="19">
        <f t="shared" ref="Y24" si="179">ROUND(Y23*$F23,2)</f>
        <v>0</v>
      </c>
      <c r="Z24" s="19">
        <f t="shared" ref="Z24" si="180">ROUND(Z23*$F23,2)</f>
        <v>0</v>
      </c>
      <c r="AA24" s="19">
        <f t="shared" ref="AA24" si="181">ROUND(AA23*$F23,2)</f>
        <v>0</v>
      </c>
      <c r="AB24" s="19">
        <f t="shared" ref="AB24" si="182">ROUND(AB23*$F23,2)</f>
        <v>0</v>
      </c>
      <c r="AC24" s="19">
        <f t="shared" ref="AC24" si="183">ROUND(AC23*$F23,2)</f>
        <v>0</v>
      </c>
      <c r="AD24" s="19">
        <f t="shared" ref="AD24" si="184">ROUND(AD23*$F23,2)</f>
        <v>1585044.21</v>
      </c>
      <c r="AE24" s="19">
        <f t="shared" ref="AE24" si="185">ROUND(AE23*$F23,2)</f>
        <v>3634552.35</v>
      </c>
      <c r="AF24" s="19">
        <f t="shared" ref="AF24" si="186">ROUND(AF23*$F23,2)</f>
        <v>3610511.15</v>
      </c>
      <c r="AG24" s="19">
        <f t="shared" ref="AG24" si="187">ROUND(AG23*$F23,2)</f>
        <v>1512920.6</v>
      </c>
      <c r="AH24" s="19">
        <f t="shared" ref="AH24" si="188">ROUND(AH23*$F23,2)</f>
        <v>0</v>
      </c>
      <c r="AI24" s="216">
        <f t="shared" ref="AI24" si="189">ROUND(AI23*$F23,2)</f>
        <v>0</v>
      </c>
      <c r="AJ24" s="19">
        <f t="shared" ref="AJ24" si="190">ROUND(AJ23*$F23,2)</f>
        <v>0</v>
      </c>
      <c r="AK24" s="55"/>
      <c r="AL24" s="33"/>
      <c r="AM24" s="147">
        <f>SUM(I24:AJ24)</f>
        <v>10343028.310000001</v>
      </c>
      <c r="AN24" s="147">
        <f>G23</f>
        <v>10343028.310000001</v>
      </c>
      <c r="AO24" s="148">
        <f>AM24-AN24</f>
        <v>0</v>
      </c>
      <c r="AP24" s="149" t="s">
        <v>131</v>
      </c>
      <c r="AQ24" s="150">
        <f>+AP23-AQ23</f>
        <v>0</v>
      </c>
      <c r="AR24" s="18"/>
      <c r="AS24" s="73"/>
      <c r="AT24" s="73"/>
      <c r="AU24" s="73"/>
      <c r="AV24" s="73"/>
      <c r="AW24" s="73"/>
      <c r="AX24" s="94"/>
      <c r="AY24" s="10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1"/>
      <c r="BV24" s="101"/>
    </row>
    <row r="25" spans="1:81" s="14" customFormat="1" ht="12.95" customHeight="1">
      <c r="A25" s="292">
        <v>8</v>
      </c>
      <c r="B25" s="294" t="s">
        <v>48</v>
      </c>
      <c r="C25" s="292" t="s">
        <v>49</v>
      </c>
      <c r="D25" s="298">
        <v>399003</v>
      </c>
      <c r="E25" s="298">
        <v>399003</v>
      </c>
      <c r="F25" s="304">
        <v>12.04</v>
      </c>
      <c r="G25" s="298">
        <f t="shared" si="101"/>
        <v>4803996.12</v>
      </c>
      <c r="H25" s="261" t="s">
        <v>140</v>
      </c>
      <c r="I25" s="117">
        <f>ROUND(+$D25*AS25,2)</f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17">
        <f>ROUND(+$D25*BE25,2)</f>
        <v>0</v>
      </c>
      <c r="V25" s="117">
        <f>ROUND(+$D25*BF25,2)</f>
        <v>0</v>
      </c>
      <c r="W25" s="117">
        <f t="shared" ref="W25" si="191">ROUND(+$D25*BG25,2)</f>
        <v>0</v>
      </c>
      <c r="X25" s="117">
        <f t="shared" ref="X25" si="192">ROUND(+$D25*BH25,2)</f>
        <v>0</v>
      </c>
      <c r="Y25" s="117">
        <f t="shared" ref="Y25" si="193">ROUND(+$D25*BI25,2)</f>
        <v>0</v>
      </c>
      <c r="Z25" s="117">
        <f t="shared" ref="Z25" si="194">ROUND(+$D25*BJ25,2)</f>
        <v>0</v>
      </c>
      <c r="AA25" s="117">
        <f t="shared" ref="AA25" si="195">ROUND(+$D25*BK25,2)</f>
        <v>0</v>
      </c>
      <c r="AB25" s="117">
        <f t="shared" ref="AB25" si="196">ROUND(+$D25*BL25,2)</f>
        <v>0</v>
      </c>
      <c r="AC25" s="117">
        <f t="shared" ref="AC25" si="197">ROUND(+$D25*BM25,2)</f>
        <v>103048.3</v>
      </c>
      <c r="AD25" s="117">
        <f t="shared" ref="AD25" si="198">ROUND(+$D25*BN25,2)</f>
        <v>196203.95</v>
      </c>
      <c r="AE25" s="117">
        <f t="shared" ref="AE25" si="199">ROUND(+$D25*BO25,2)</f>
        <v>99750.75</v>
      </c>
      <c r="AF25" s="117">
        <f t="shared" ref="AF25" si="200">ROUND(+$D25*BP25,2)</f>
        <v>0</v>
      </c>
      <c r="AG25" s="117">
        <f t="shared" ref="AG25" si="201">ROUND(+$D25*BQ25,2)</f>
        <v>0</v>
      </c>
      <c r="AH25" s="117">
        <f t="shared" ref="AH25" si="202">ROUND(+$D25*BR25,2)</f>
        <v>0</v>
      </c>
      <c r="AI25" s="215">
        <f t="shared" ref="AI25" si="203">ROUND(+$D25*BS25,2)</f>
        <v>0</v>
      </c>
      <c r="AJ25" s="117">
        <f t="shared" ref="AJ25" si="204">ROUND(+$D25*BT25,2)</f>
        <v>0</v>
      </c>
      <c r="AK25" s="55"/>
      <c r="AL25" s="33"/>
      <c r="AM25" s="144"/>
      <c r="AN25" s="144"/>
      <c r="AO25" s="151" t="s">
        <v>132</v>
      </c>
      <c r="AP25" s="145">
        <f>SUM(I25:AJ25)</f>
        <v>399003</v>
      </c>
      <c r="AQ25" s="146">
        <f>D25</f>
        <v>399003</v>
      </c>
      <c r="AR25" s="18">
        <f t="shared" ref="AR25" si="205">AQ25-AP25</f>
        <v>0</v>
      </c>
      <c r="AS25" s="72"/>
      <c r="AT25" s="72"/>
      <c r="AU25" s="72"/>
      <c r="AV25" s="72"/>
      <c r="AW25" s="72"/>
      <c r="AX25" s="76"/>
      <c r="AY25" s="106"/>
      <c r="AZ25" s="76"/>
      <c r="BA25" s="72"/>
      <c r="BB25" s="72"/>
      <c r="BC25" s="72"/>
      <c r="BD25" s="72"/>
      <c r="BE25" s="76" t="s">
        <v>128</v>
      </c>
      <c r="BF25" s="76" t="s">
        <v>128</v>
      </c>
      <c r="BG25" s="76" t="s">
        <v>128</v>
      </c>
      <c r="BH25" s="76" t="s">
        <v>128</v>
      </c>
      <c r="BI25" s="76" t="s">
        <v>128</v>
      </c>
      <c r="BJ25" s="76" t="s">
        <v>128</v>
      </c>
      <c r="BK25" s="76" t="s">
        <v>128</v>
      </c>
      <c r="BL25" s="76" t="s">
        <v>128</v>
      </c>
      <c r="BM25" s="76">
        <v>0.25826447420194837</v>
      </c>
      <c r="BN25" s="76">
        <v>0.49173552579805169</v>
      </c>
      <c r="BO25" s="76">
        <v>0.25</v>
      </c>
      <c r="BP25" s="76" t="s">
        <v>128</v>
      </c>
      <c r="BQ25" s="76" t="s">
        <v>128</v>
      </c>
      <c r="BR25" s="76" t="s">
        <v>128</v>
      </c>
      <c r="BS25" s="76"/>
      <c r="BT25" s="76"/>
      <c r="BU25" s="71">
        <f>SUM(AS25:BT25)</f>
        <v>1</v>
      </c>
      <c r="BV25" s="101">
        <f>1-BE25-BF25-BG25-BH25-BI25-BJ25-BK25-BL25-BM25-BN25-BO25-BP25-BQ25-BR25-BS25-BT25-AS25</f>
        <v>-1.1102230246251565E-16</v>
      </c>
      <c r="BX25" s="101">
        <f>BU25-BV25</f>
        <v>1</v>
      </c>
    </row>
    <row r="26" spans="1:81" s="14" customFormat="1" ht="12.95" customHeight="1">
      <c r="A26" s="293">
        <v>0</v>
      </c>
      <c r="B26" s="295">
        <v>0</v>
      </c>
      <c r="C26" s="293">
        <v>0</v>
      </c>
      <c r="D26" s="299">
        <v>0</v>
      </c>
      <c r="E26" s="299">
        <v>0</v>
      </c>
      <c r="F26" s="305">
        <v>0</v>
      </c>
      <c r="G26" s="299"/>
      <c r="H26" s="262" t="s">
        <v>129</v>
      </c>
      <c r="I26" s="19">
        <f>ROUND(I25*$F25,2)</f>
        <v>0</v>
      </c>
      <c r="J26" s="19">
        <f t="shared" ref="J26:T26" si="206">(J25*$F25)</f>
        <v>0</v>
      </c>
      <c r="K26" s="19">
        <f t="shared" si="206"/>
        <v>0</v>
      </c>
      <c r="L26" s="19">
        <f t="shared" si="206"/>
        <v>0</v>
      </c>
      <c r="M26" s="19">
        <f t="shared" si="206"/>
        <v>0</v>
      </c>
      <c r="N26" s="19">
        <f t="shared" si="206"/>
        <v>0</v>
      </c>
      <c r="O26" s="19">
        <f t="shared" si="206"/>
        <v>0</v>
      </c>
      <c r="P26" s="19">
        <f t="shared" si="206"/>
        <v>0</v>
      </c>
      <c r="Q26" s="19">
        <f t="shared" si="206"/>
        <v>0</v>
      </c>
      <c r="R26" s="19">
        <f t="shared" si="206"/>
        <v>0</v>
      </c>
      <c r="S26" s="19">
        <f t="shared" si="206"/>
        <v>0</v>
      </c>
      <c r="T26" s="19">
        <f t="shared" si="206"/>
        <v>0</v>
      </c>
      <c r="U26" s="19">
        <f>ROUND(U25*$F25,2)</f>
        <v>0</v>
      </c>
      <c r="V26" s="19">
        <f>ROUND(V25*$F25,2)</f>
        <v>0</v>
      </c>
      <c r="W26" s="19">
        <f t="shared" ref="W26" si="207">ROUND(W25*$F25,2)</f>
        <v>0</v>
      </c>
      <c r="X26" s="19">
        <f t="shared" ref="X26" si="208">ROUND(X25*$F25,2)</f>
        <v>0</v>
      </c>
      <c r="Y26" s="19">
        <f t="shared" ref="Y26" si="209">ROUND(Y25*$F25,2)</f>
        <v>0</v>
      </c>
      <c r="Z26" s="19">
        <f t="shared" ref="Z26" si="210">ROUND(Z25*$F25,2)</f>
        <v>0</v>
      </c>
      <c r="AA26" s="19">
        <f t="shared" ref="AA26" si="211">ROUND(AA25*$F25,2)</f>
        <v>0</v>
      </c>
      <c r="AB26" s="19">
        <f t="shared" ref="AB26" si="212">ROUND(AB25*$F25,2)</f>
        <v>0</v>
      </c>
      <c r="AC26" s="19">
        <f t="shared" ref="AC26" si="213">ROUND(AC25*$F25,2)</f>
        <v>1240701.53</v>
      </c>
      <c r="AD26" s="19">
        <f t="shared" ref="AD26" si="214">ROUND(AD25*$F25,2)</f>
        <v>2362295.56</v>
      </c>
      <c r="AE26" s="19">
        <f t="shared" ref="AE26" si="215">ROUND(AE25*$F25,2)</f>
        <v>1200999.03</v>
      </c>
      <c r="AF26" s="19">
        <f t="shared" ref="AF26" si="216">ROUND(AF25*$F25,2)</f>
        <v>0</v>
      </c>
      <c r="AG26" s="19">
        <f t="shared" ref="AG26" si="217">ROUND(AG25*$F25,2)</f>
        <v>0</v>
      </c>
      <c r="AH26" s="19">
        <f t="shared" ref="AH26" si="218">ROUND(AH25*$F25,2)</f>
        <v>0</v>
      </c>
      <c r="AI26" s="216">
        <f t="shared" ref="AI26" si="219">ROUND(AI25*$F25,2)</f>
        <v>0</v>
      </c>
      <c r="AJ26" s="19">
        <f t="shared" ref="AJ26" si="220">ROUND(AJ25*$F25,2)</f>
        <v>0</v>
      </c>
      <c r="AK26" s="55"/>
      <c r="AL26" s="33"/>
      <c r="AM26" s="147">
        <f>SUM(I26:AJ26)</f>
        <v>4803996.12</v>
      </c>
      <c r="AN26" s="147">
        <f>G25</f>
        <v>4803996.12</v>
      </c>
      <c r="AO26" s="148">
        <f>AM26-AN26</f>
        <v>0</v>
      </c>
      <c r="AP26" s="149" t="s">
        <v>131</v>
      </c>
      <c r="AQ26" s="150">
        <f>+AP25-AQ25</f>
        <v>0</v>
      </c>
      <c r="AR26" s="34"/>
      <c r="AS26" s="73"/>
      <c r="AT26" s="73"/>
      <c r="AU26" s="73"/>
      <c r="AV26" s="73"/>
      <c r="AW26" s="73"/>
      <c r="AX26" s="94"/>
      <c r="AY26" s="10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1"/>
      <c r="BV26" s="101"/>
    </row>
    <row r="27" spans="1:81" s="14" customFormat="1" ht="12.95" customHeight="1">
      <c r="A27" s="292">
        <v>9</v>
      </c>
      <c r="B27" s="294" t="s">
        <v>50</v>
      </c>
      <c r="C27" s="292" t="s">
        <v>51</v>
      </c>
      <c r="D27" s="298">
        <v>2437.5500000000002</v>
      </c>
      <c r="E27" s="298">
        <v>2437.5500000000002</v>
      </c>
      <c r="F27" s="304">
        <v>9167.4599999999991</v>
      </c>
      <c r="G27" s="298">
        <f t="shared" si="101"/>
        <v>22346142.120000001</v>
      </c>
      <c r="H27" s="261" t="s">
        <v>140</v>
      </c>
      <c r="I27" s="117">
        <f>ROUND(+$D27*AS27,2)</f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17">
        <f>ROUND(+$D27*BE27,2)</f>
        <v>0</v>
      </c>
      <c r="V27" s="117">
        <f>ROUND(+$D27*BF27,2)</f>
        <v>0</v>
      </c>
      <c r="W27" s="117">
        <f t="shared" ref="W27" si="221">ROUND(+$D27*BG27,2)</f>
        <v>0</v>
      </c>
      <c r="X27" s="117">
        <f t="shared" ref="X27" si="222">ROUND(+$D27*BH27,2)</f>
        <v>0</v>
      </c>
      <c r="Y27" s="117">
        <f t="shared" ref="Y27" si="223">ROUND(+$D27*BI27,2)</f>
        <v>0</v>
      </c>
      <c r="Z27" s="117">
        <f t="shared" ref="Z27" si="224">ROUND(+$D27*BJ27,2)</f>
        <v>0</v>
      </c>
      <c r="AA27" s="117">
        <f t="shared" ref="AA27" si="225">ROUND(+$D27*BK27,2)</f>
        <v>0</v>
      </c>
      <c r="AB27" s="117">
        <f t="shared" ref="AB27" si="226">ROUND(+$D27*BL27,2)</f>
        <v>0</v>
      </c>
      <c r="AC27" s="117">
        <f t="shared" ref="AC27" si="227">ROUND(+$D27*BM27,2)</f>
        <v>629.53</v>
      </c>
      <c r="AD27" s="117">
        <f t="shared" ref="AD27" si="228">ROUND(+$D27*BN27,2)</f>
        <v>1198.6300000000001</v>
      </c>
      <c r="AE27" s="117">
        <f t="shared" ref="AE27" si="229">ROUND(+$D27*BO27,2)</f>
        <v>609.39</v>
      </c>
      <c r="AF27" s="117">
        <f t="shared" ref="AF27" si="230">ROUND(+$D27*BP27,2)</f>
        <v>0</v>
      </c>
      <c r="AG27" s="117">
        <f t="shared" ref="AG27" si="231">ROUND(+$D27*BQ27,2)</f>
        <v>0</v>
      </c>
      <c r="AH27" s="117">
        <f t="shared" ref="AH27" si="232">ROUND(+$D27*BR27,2)</f>
        <v>0</v>
      </c>
      <c r="AI27" s="215">
        <f t="shared" ref="AI27" si="233">ROUND(+$D27*BS27,2)</f>
        <v>0</v>
      </c>
      <c r="AJ27" s="117">
        <f t="shared" ref="AJ27" si="234">ROUND(+$D27*BT27,2)</f>
        <v>0</v>
      </c>
      <c r="AK27" s="55"/>
      <c r="AL27" s="33"/>
      <c r="AM27" s="144"/>
      <c r="AN27" s="144"/>
      <c r="AO27" s="151" t="s">
        <v>132</v>
      </c>
      <c r="AP27" s="145">
        <f>SUM(I27:AJ27)</f>
        <v>2437.5500000000002</v>
      </c>
      <c r="AQ27" s="146">
        <f>D27</f>
        <v>2437.5500000000002</v>
      </c>
      <c r="AR27" s="34"/>
      <c r="AS27" s="72"/>
      <c r="AT27" s="72"/>
      <c r="AU27" s="72"/>
      <c r="AV27" s="72"/>
      <c r="AW27" s="72"/>
      <c r="AX27" s="76"/>
      <c r="AY27" s="106"/>
      <c r="AZ27" s="76"/>
      <c r="BA27" s="72"/>
      <c r="BB27" s="72"/>
      <c r="BC27" s="72"/>
      <c r="BD27" s="72"/>
      <c r="BE27" s="76" t="s">
        <v>128</v>
      </c>
      <c r="BF27" s="76" t="s">
        <v>128</v>
      </c>
      <c r="BG27" s="76" t="s">
        <v>128</v>
      </c>
      <c r="BH27" s="76" t="s">
        <v>128</v>
      </c>
      <c r="BI27" s="76" t="s">
        <v>128</v>
      </c>
      <c r="BJ27" s="76" t="s">
        <v>128</v>
      </c>
      <c r="BK27" s="76" t="s">
        <v>128</v>
      </c>
      <c r="BL27" s="76" t="s">
        <v>128</v>
      </c>
      <c r="BM27" s="76">
        <v>0.25826342023753357</v>
      </c>
      <c r="BN27" s="76">
        <v>0.49173555414247916</v>
      </c>
      <c r="BO27" s="76">
        <v>0.25000102561998727</v>
      </c>
      <c r="BP27" s="76" t="s">
        <v>128</v>
      </c>
      <c r="BQ27" s="76" t="s">
        <v>128</v>
      </c>
      <c r="BR27" s="76" t="s">
        <v>128</v>
      </c>
      <c r="BS27" s="76"/>
      <c r="BT27" s="76"/>
      <c r="BU27" s="71">
        <f>SUM(AS27:BT27)</f>
        <v>1</v>
      </c>
      <c r="BV27" s="101">
        <f>1-BE27-BF27-BG27-BH27-BI27-BJ27-BK27-BL27-BM27-BN27-BO27-BP27-BQ27-BR27-BS27-BT27-AS27</f>
        <v>0</v>
      </c>
      <c r="BX27" s="101">
        <f>BU27-BV27</f>
        <v>1</v>
      </c>
    </row>
    <row r="28" spans="1:81" s="14" customFormat="1" ht="12.95" customHeight="1">
      <c r="A28" s="293">
        <v>0</v>
      </c>
      <c r="B28" s="295">
        <v>0</v>
      </c>
      <c r="C28" s="293">
        <v>0</v>
      </c>
      <c r="D28" s="299">
        <v>0</v>
      </c>
      <c r="E28" s="299">
        <v>0</v>
      </c>
      <c r="F28" s="305">
        <v>0</v>
      </c>
      <c r="G28" s="299"/>
      <c r="H28" s="262" t="s">
        <v>129</v>
      </c>
      <c r="I28" s="19">
        <f>ROUND(I27*$F27,2)</f>
        <v>0</v>
      </c>
      <c r="J28" s="19">
        <f t="shared" ref="J28:T28" si="235">(J27*$F27)</f>
        <v>0</v>
      </c>
      <c r="K28" s="19">
        <f t="shared" si="235"/>
        <v>0</v>
      </c>
      <c r="L28" s="19">
        <f t="shared" si="235"/>
        <v>0</v>
      </c>
      <c r="M28" s="19">
        <f t="shared" si="235"/>
        <v>0</v>
      </c>
      <c r="N28" s="19">
        <f t="shared" si="235"/>
        <v>0</v>
      </c>
      <c r="O28" s="19">
        <f t="shared" si="235"/>
        <v>0</v>
      </c>
      <c r="P28" s="19">
        <f t="shared" si="235"/>
        <v>0</v>
      </c>
      <c r="Q28" s="19">
        <f t="shared" si="235"/>
        <v>0</v>
      </c>
      <c r="R28" s="19">
        <f t="shared" si="235"/>
        <v>0</v>
      </c>
      <c r="S28" s="19">
        <f t="shared" si="235"/>
        <v>0</v>
      </c>
      <c r="T28" s="19">
        <f t="shared" si="235"/>
        <v>0</v>
      </c>
      <c r="U28" s="19">
        <f>ROUND(U27*$F27,2)</f>
        <v>0</v>
      </c>
      <c r="V28" s="19">
        <f>ROUND(V27*$F27,2)</f>
        <v>0</v>
      </c>
      <c r="W28" s="19">
        <f t="shared" ref="W28" si="236">ROUND(W27*$F27,2)</f>
        <v>0</v>
      </c>
      <c r="X28" s="19">
        <f t="shared" ref="X28" si="237">ROUND(X27*$F27,2)</f>
        <v>0</v>
      </c>
      <c r="Y28" s="19">
        <f t="shared" ref="Y28" si="238">ROUND(Y27*$F27,2)</f>
        <v>0</v>
      </c>
      <c r="Z28" s="19">
        <f t="shared" ref="Z28" si="239">ROUND(Z27*$F27,2)</f>
        <v>0</v>
      </c>
      <c r="AA28" s="19">
        <f t="shared" ref="AA28" si="240">ROUND(AA27*$F27,2)</f>
        <v>0</v>
      </c>
      <c r="AB28" s="19">
        <f t="shared" ref="AB28" si="241">ROUND(AB27*$F27,2)</f>
        <v>0</v>
      </c>
      <c r="AC28" s="19">
        <f t="shared" ref="AC28" si="242">ROUND(AC27*$F27,2)</f>
        <v>5771191.0899999999</v>
      </c>
      <c r="AD28" s="19">
        <f t="shared" ref="AD28" si="243">ROUND(AD27*$F27,2)</f>
        <v>10988392.58</v>
      </c>
      <c r="AE28" s="19">
        <f t="shared" ref="AE28" si="244">ROUND(AE27*$F27,2)</f>
        <v>5586558.4500000002</v>
      </c>
      <c r="AF28" s="19">
        <f t="shared" ref="AF28" si="245">ROUND(AF27*$F27,2)</f>
        <v>0</v>
      </c>
      <c r="AG28" s="19">
        <f t="shared" ref="AG28" si="246">ROUND(AG27*$F27,2)</f>
        <v>0</v>
      </c>
      <c r="AH28" s="19">
        <f t="shared" ref="AH28" si="247">ROUND(AH27*$F27,2)</f>
        <v>0</v>
      </c>
      <c r="AI28" s="216">
        <f t="shared" ref="AI28" si="248">ROUND(AI27*$F27,2)</f>
        <v>0</v>
      </c>
      <c r="AJ28" s="19">
        <f t="shared" ref="AJ28" si="249">ROUND(AJ27*$F27,2)</f>
        <v>0</v>
      </c>
      <c r="AK28" s="55"/>
      <c r="AL28" s="33"/>
      <c r="AM28" s="147">
        <f>SUM(I28:AJ28)</f>
        <v>22346142.120000001</v>
      </c>
      <c r="AN28" s="147">
        <f>G27</f>
        <v>22346142.120000001</v>
      </c>
      <c r="AO28" s="148">
        <f>AM28-AN28</f>
        <v>0</v>
      </c>
      <c r="AP28" s="149" t="s">
        <v>131</v>
      </c>
      <c r="AQ28" s="150">
        <f>+AP27-AQ27</f>
        <v>0</v>
      </c>
      <c r="AR28" s="34"/>
      <c r="AS28" s="73"/>
      <c r="AT28" s="73"/>
      <c r="AU28" s="73"/>
      <c r="AV28" s="73"/>
      <c r="AW28" s="73"/>
      <c r="AX28" s="94"/>
      <c r="AY28" s="10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1"/>
      <c r="BV28" s="101"/>
    </row>
    <row r="29" spans="1:81" s="14" customFormat="1" ht="12.95" customHeight="1">
      <c r="A29" s="292">
        <v>10</v>
      </c>
      <c r="B29" s="294" t="s">
        <v>52</v>
      </c>
      <c r="C29" s="292" t="s">
        <v>45</v>
      </c>
      <c r="D29" s="298">
        <v>510143.47</v>
      </c>
      <c r="E29" s="298">
        <v>510143.47</v>
      </c>
      <c r="F29" s="304">
        <v>2.72</v>
      </c>
      <c r="G29" s="298">
        <f t="shared" si="101"/>
        <v>1387590.24</v>
      </c>
      <c r="H29" s="261" t="s">
        <v>140</v>
      </c>
      <c r="I29" s="117">
        <f>ROUND(+$D29*AS29,2)</f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17">
        <f>ROUND(+$D29*BE29,2)</f>
        <v>0</v>
      </c>
      <c r="V29" s="117">
        <f>ROUND(+$D29*BF29,2)</f>
        <v>0</v>
      </c>
      <c r="W29" s="117">
        <f t="shared" ref="W29" si="250">ROUND(+$D29*BG29,2)</f>
        <v>0</v>
      </c>
      <c r="X29" s="117">
        <f t="shared" ref="X29" si="251">ROUND(+$D29*BH29,2)</f>
        <v>0</v>
      </c>
      <c r="Y29" s="117">
        <f t="shared" ref="Y29" si="252">ROUND(+$D29*BI29,2)</f>
        <v>0</v>
      </c>
      <c r="Z29" s="117">
        <f t="shared" ref="Z29" si="253">ROUND(+$D29*BJ29,2)</f>
        <v>0</v>
      </c>
      <c r="AA29" s="117">
        <f t="shared" ref="AA29" si="254">ROUND(+$D29*BK29,2)</f>
        <v>0</v>
      </c>
      <c r="AB29" s="117">
        <f t="shared" ref="AB29" si="255">ROUND(+$D29*BL29,2)</f>
        <v>0</v>
      </c>
      <c r="AC29" s="117">
        <f t="shared" ref="AC29" si="256">ROUND(+$D29*BM29,2)</f>
        <v>78178.3</v>
      </c>
      <c r="AD29" s="117">
        <f t="shared" ref="AD29" si="257">ROUND(+$D29*BN29,2)</f>
        <v>179264.97</v>
      </c>
      <c r="AE29" s="117">
        <f t="shared" ref="AE29" si="258">ROUND(+$D29*BO29,2)</f>
        <v>178079.2</v>
      </c>
      <c r="AF29" s="117">
        <f t="shared" ref="AF29" si="259">ROUND(+$D29*BP29,2)</f>
        <v>74621</v>
      </c>
      <c r="AG29" s="117">
        <f t="shared" ref="AG29" si="260">ROUND(+$D29*BQ29,2)</f>
        <v>0</v>
      </c>
      <c r="AH29" s="117">
        <f t="shared" ref="AH29" si="261">ROUND(+$D29*BR29,2)</f>
        <v>0</v>
      </c>
      <c r="AI29" s="215">
        <f t="shared" ref="AI29" si="262">ROUND(+$D29*BS29,2)</f>
        <v>0</v>
      </c>
      <c r="AJ29" s="117">
        <f t="shared" ref="AJ29" si="263">ROUND(+$D29*BT29,2)</f>
        <v>0</v>
      </c>
      <c r="AK29" s="55"/>
      <c r="AL29" s="33"/>
      <c r="AM29" s="144"/>
      <c r="AN29" s="144"/>
      <c r="AO29" s="151" t="s">
        <v>132</v>
      </c>
      <c r="AP29" s="145">
        <f>SUM(I29:AJ29)</f>
        <v>510143.47000000003</v>
      </c>
      <c r="AQ29" s="146">
        <f>D29</f>
        <v>510143.47</v>
      </c>
      <c r="AR29" s="34"/>
      <c r="AS29" s="72"/>
      <c r="AT29" s="72"/>
      <c r="AU29" s="72"/>
      <c r="AV29" s="72"/>
      <c r="AW29" s="72"/>
      <c r="AX29" s="76"/>
      <c r="AY29" s="106"/>
      <c r="AZ29" s="76"/>
      <c r="BA29" s="72"/>
      <c r="BB29" s="72"/>
      <c r="BC29" s="72"/>
      <c r="BD29" s="72"/>
      <c r="BE29" s="76" t="s">
        <v>128</v>
      </c>
      <c r="BF29" s="76" t="s">
        <v>128</v>
      </c>
      <c r="BG29" s="76" t="s">
        <v>128</v>
      </c>
      <c r="BH29" s="76" t="s">
        <v>128</v>
      </c>
      <c r="BI29" s="76" t="s">
        <v>128</v>
      </c>
      <c r="BJ29" s="76" t="s">
        <v>128</v>
      </c>
      <c r="BK29" s="76" t="s">
        <v>128</v>
      </c>
      <c r="BL29" s="76" t="s">
        <v>128</v>
      </c>
      <c r="BM29" s="76">
        <v>0.15324767363973121</v>
      </c>
      <c r="BN29" s="76">
        <v>0.35140108722748137</v>
      </c>
      <c r="BO29" s="76">
        <v>0.34907670189329293</v>
      </c>
      <c r="BP29" s="76">
        <v>0.14627453723949463</v>
      </c>
      <c r="BQ29" s="76" t="s">
        <v>128</v>
      </c>
      <c r="BR29" s="76" t="s">
        <v>128</v>
      </c>
      <c r="BS29" s="76"/>
      <c r="BT29" s="76"/>
      <c r="BU29" s="71">
        <f>SUM(AS29:BT29)</f>
        <v>1.0000000000000002</v>
      </c>
      <c r="BV29" s="101">
        <f>1-BE29-BF29-BG29-BH29-BI29-BJ29-BK29-BL29-BM29-BN29-BO29-BP29-BQ29-BR29-BS29-BT29-AS29</f>
        <v>-1.6653345369377348E-16</v>
      </c>
      <c r="BX29" s="101">
        <f>BU29-BV29</f>
        <v>1.0000000000000004</v>
      </c>
    </row>
    <row r="30" spans="1:81" s="14" customFormat="1" ht="12.95" customHeight="1">
      <c r="A30" s="293">
        <v>0</v>
      </c>
      <c r="B30" s="295">
        <v>0</v>
      </c>
      <c r="C30" s="293">
        <v>0</v>
      </c>
      <c r="D30" s="299">
        <v>0</v>
      </c>
      <c r="E30" s="299">
        <v>0</v>
      </c>
      <c r="F30" s="305">
        <v>0</v>
      </c>
      <c r="G30" s="299"/>
      <c r="H30" s="262" t="s">
        <v>129</v>
      </c>
      <c r="I30" s="19">
        <f>ROUND(I29*$F29,2)</f>
        <v>0</v>
      </c>
      <c r="J30" s="19">
        <f t="shared" ref="J30:T30" si="264">(J29*$F29)</f>
        <v>0</v>
      </c>
      <c r="K30" s="19">
        <f t="shared" si="264"/>
        <v>0</v>
      </c>
      <c r="L30" s="19">
        <f t="shared" si="264"/>
        <v>0</v>
      </c>
      <c r="M30" s="19">
        <f t="shared" si="264"/>
        <v>0</v>
      </c>
      <c r="N30" s="19">
        <f t="shared" si="264"/>
        <v>0</v>
      </c>
      <c r="O30" s="19">
        <f t="shared" si="264"/>
        <v>0</v>
      </c>
      <c r="P30" s="19">
        <f t="shared" si="264"/>
        <v>0</v>
      </c>
      <c r="Q30" s="19">
        <f t="shared" si="264"/>
        <v>0</v>
      </c>
      <c r="R30" s="19">
        <f t="shared" si="264"/>
        <v>0</v>
      </c>
      <c r="S30" s="19">
        <f t="shared" si="264"/>
        <v>0</v>
      </c>
      <c r="T30" s="19">
        <f t="shared" si="264"/>
        <v>0</v>
      </c>
      <c r="U30" s="19">
        <f>ROUND(U29*$F29,2)</f>
        <v>0</v>
      </c>
      <c r="V30" s="19">
        <f>ROUND(V29*$F29,2)</f>
        <v>0</v>
      </c>
      <c r="W30" s="19">
        <f t="shared" ref="W30" si="265">ROUND(W29*$F29,2)</f>
        <v>0</v>
      </c>
      <c r="X30" s="19">
        <f t="shared" ref="X30" si="266">ROUND(X29*$F29,2)</f>
        <v>0</v>
      </c>
      <c r="Y30" s="19">
        <f t="shared" ref="Y30" si="267">ROUND(Y29*$F29,2)</f>
        <v>0</v>
      </c>
      <c r="Z30" s="19">
        <f t="shared" ref="Z30" si="268">ROUND(Z29*$F29,2)</f>
        <v>0</v>
      </c>
      <c r="AA30" s="19">
        <f t="shared" ref="AA30" si="269">ROUND(AA29*$F29,2)</f>
        <v>0</v>
      </c>
      <c r="AB30" s="19">
        <f t="shared" ref="AB30" si="270">ROUND(AB29*$F29,2)</f>
        <v>0</v>
      </c>
      <c r="AC30" s="19">
        <f t="shared" ref="AC30" si="271">ROUND(AC29*$F29,2)</f>
        <v>212644.98</v>
      </c>
      <c r="AD30" s="19">
        <f t="shared" ref="AD30" si="272">ROUND(AD29*$F29,2)</f>
        <v>487600.72</v>
      </c>
      <c r="AE30" s="19">
        <f t="shared" ref="AE30" si="273">ROUND(AE29*$F29,2)</f>
        <v>484375.42</v>
      </c>
      <c r="AF30" s="19">
        <f t="shared" ref="AF30" si="274">ROUND(AF29*$F29,2)</f>
        <v>202969.12</v>
      </c>
      <c r="AG30" s="19">
        <f t="shared" ref="AG30" si="275">ROUND(AG29*$F29,2)</f>
        <v>0</v>
      </c>
      <c r="AH30" s="19">
        <f t="shared" ref="AH30" si="276">ROUND(AH29*$F29,2)</f>
        <v>0</v>
      </c>
      <c r="AI30" s="216">
        <f t="shared" ref="AI30" si="277">ROUND(AI29*$F29,2)</f>
        <v>0</v>
      </c>
      <c r="AJ30" s="19">
        <f t="shared" ref="AJ30" si="278">ROUND(AJ29*$F29,2)</f>
        <v>0</v>
      </c>
      <c r="AK30" s="55"/>
      <c r="AL30" s="33"/>
      <c r="AM30" s="147">
        <f>SUM(I30:AJ30)</f>
        <v>1387590.2399999998</v>
      </c>
      <c r="AN30" s="147">
        <f>G29</f>
        <v>1387590.24</v>
      </c>
      <c r="AO30" s="148">
        <f>AM30-AN30</f>
        <v>0</v>
      </c>
      <c r="AP30" s="149" t="s">
        <v>131</v>
      </c>
      <c r="AQ30" s="150">
        <f>+AP29-AQ29</f>
        <v>0</v>
      </c>
      <c r="AR30" s="34"/>
      <c r="AS30" s="73"/>
      <c r="AT30" s="73"/>
      <c r="AU30" s="73"/>
      <c r="AV30" s="73"/>
      <c r="AW30" s="73"/>
      <c r="AX30" s="94"/>
      <c r="AY30" s="10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1"/>
      <c r="BV30" s="101"/>
    </row>
    <row r="31" spans="1:81" s="14" customFormat="1" ht="12.95" customHeight="1">
      <c r="A31" s="292">
        <v>11</v>
      </c>
      <c r="B31" s="294" t="s">
        <v>53</v>
      </c>
      <c r="C31" s="292" t="s">
        <v>45</v>
      </c>
      <c r="D31" s="298">
        <v>1222218.74</v>
      </c>
      <c r="E31" s="298">
        <v>1222218.74</v>
      </c>
      <c r="F31" s="304">
        <v>2.72</v>
      </c>
      <c r="G31" s="298">
        <f t="shared" si="101"/>
        <v>3324434.97</v>
      </c>
      <c r="H31" s="261" t="s">
        <v>140</v>
      </c>
      <c r="I31" s="117">
        <f>ROUND(+$D31*AS31,2)</f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17">
        <f>ROUND(+$D31*BE31,2)</f>
        <v>0</v>
      </c>
      <c r="V31" s="117">
        <f>ROUND(+$D31*BF31,2)</f>
        <v>0</v>
      </c>
      <c r="W31" s="117">
        <f t="shared" ref="W31" si="279">ROUND(+$D31*BG31,2)</f>
        <v>0</v>
      </c>
      <c r="X31" s="117">
        <f t="shared" ref="X31" si="280">ROUND(+$D31*BH31,2)</f>
        <v>0</v>
      </c>
      <c r="Y31" s="117">
        <f t="shared" ref="Y31" si="281">ROUND(+$D31*BI31,2)</f>
        <v>0</v>
      </c>
      <c r="Z31" s="117">
        <f t="shared" ref="Z31" si="282">ROUND(+$D31*BJ31,2)</f>
        <v>0</v>
      </c>
      <c r="AA31" s="117">
        <f t="shared" ref="AA31" si="283">ROUND(+$D31*BK31,2)</f>
        <v>0</v>
      </c>
      <c r="AB31" s="117">
        <f t="shared" ref="AB31" si="284">ROUND(+$D31*BL31,2)</f>
        <v>0</v>
      </c>
      <c r="AC31" s="117">
        <f t="shared" ref="AC31" si="285">ROUND(+$D31*BM31,2)</f>
        <v>187302.18</v>
      </c>
      <c r="AD31" s="117">
        <f t="shared" ref="AD31" si="286">ROUND(+$D31*BN31,2)</f>
        <v>429488.99</v>
      </c>
      <c r="AE31" s="117">
        <f t="shared" ref="AE31" si="287">ROUND(+$D31*BO31,2)</f>
        <v>426648.09</v>
      </c>
      <c r="AF31" s="117">
        <f t="shared" ref="AF31" si="288">ROUND(+$D31*BP31,2)</f>
        <v>178779.48</v>
      </c>
      <c r="AG31" s="117">
        <f t="shared" ref="AG31" si="289">ROUND(+$D31*BQ31,2)</f>
        <v>0</v>
      </c>
      <c r="AH31" s="117">
        <f t="shared" ref="AH31" si="290">ROUND(+$D31*BR31,2)</f>
        <v>0</v>
      </c>
      <c r="AI31" s="215">
        <f t="shared" ref="AI31" si="291">ROUND(+$D31*BS31,2)</f>
        <v>0</v>
      </c>
      <c r="AJ31" s="117">
        <f t="shared" ref="AJ31" si="292">ROUND(+$D31*BT31,2)</f>
        <v>0</v>
      </c>
      <c r="AK31" s="55"/>
      <c r="AL31" s="33"/>
      <c r="AM31" s="144"/>
      <c r="AN31" s="144"/>
      <c r="AO31" s="151" t="s">
        <v>132</v>
      </c>
      <c r="AP31" s="145">
        <f>SUM(I31:AJ31)</f>
        <v>1222218.74</v>
      </c>
      <c r="AQ31" s="146">
        <f>D31</f>
        <v>1222218.74</v>
      </c>
      <c r="AR31" s="34"/>
      <c r="AS31" s="72"/>
      <c r="AT31" s="72"/>
      <c r="AU31" s="72"/>
      <c r="AV31" s="72"/>
      <c r="AW31" s="72"/>
      <c r="AX31" s="76"/>
      <c r="AY31" s="106"/>
      <c r="AZ31" s="76"/>
      <c r="BA31" s="72"/>
      <c r="BB31" s="72"/>
      <c r="BC31" s="72"/>
      <c r="BD31" s="72"/>
      <c r="BE31" s="76" t="s">
        <v>128</v>
      </c>
      <c r="BF31" s="76" t="s">
        <v>128</v>
      </c>
      <c r="BG31" s="76" t="s">
        <v>128</v>
      </c>
      <c r="BH31" s="76" t="s">
        <v>128</v>
      </c>
      <c r="BI31" s="76" t="s">
        <v>128</v>
      </c>
      <c r="BJ31" s="76" t="s">
        <v>128</v>
      </c>
      <c r="BK31" s="76" t="s">
        <v>128</v>
      </c>
      <c r="BL31" s="76" t="s">
        <v>128</v>
      </c>
      <c r="BM31" s="76">
        <v>0.15324767479837528</v>
      </c>
      <c r="BN31" s="76">
        <v>0.3514010839009063</v>
      </c>
      <c r="BO31" s="76">
        <v>0.34907670455126555</v>
      </c>
      <c r="BP31" s="76">
        <v>0.1462745367494529</v>
      </c>
      <c r="BQ31" s="76" t="s">
        <v>128</v>
      </c>
      <c r="BR31" s="76" t="s">
        <v>128</v>
      </c>
      <c r="BS31" s="76"/>
      <c r="BT31" s="76"/>
      <c r="BU31" s="71">
        <f>SUM(AS31:BT31)</f>
        <v>1</v>
      </c>
      <c r="BV31" s="101">
        <f>1-BE31-BF31-BG31-BH31-BI31-BJ31-BK31-BL31-BM31-BN31-BO31-BP31-BQ31-BR31-BS31-BT31-AS31</f>
        <v>-5.5511151231257827E-17</v>
      </c>
      <c r="BX31" s="101">
        <f>BU31-BV31</f>
        <v>1</v>
      </c>
    </row>
    <row r="32" spans="1:81" s="14" customFormat="1" ht="12.95" customHeight="1">
      <c r="A32" s="293">
        <v>0</v>
      </c>
      <c r="B32" s="295">
        <v>0</v>
      </c>
      <c r="C32" s="293">
        <v>0</v>
      </c>
      <c r="D32" s="299">
        <v>0</v>
      </c>
      <c r="E32" s="299">
        <v>0</v>
      </c>
      <c r="F32" s="305">
        <v>0</v>
      </c>
      <c r="G32" s="299"/>
      <c r="H32" s="262" t="s">
        <v>129</v>
      </c>
      <c r="I32" s="19">
        <f>ROUND(I31*$F31,2)</f>
        <v>0</v>
      </c>
      <c r="J32" s="19">
        <f t="shared" ref="J32:T32" si="293">(J31*$F31)</f>
        <v>0</v>
      </c>
      <c r="K32" s="19">
        <f t="shared" si="293"/>
        <v>0</v>
      </c>
      <c r="L32" s="19">
        <f t="shared" si="293"/>
        <v>0</v>
      </c>
      <c r="M32" s="19">
        <f t="shared" si="293"/>
        <v>0</v>
      </c>
      <c r="N32" s="19">
        <f t="shared" si="293"/>
        <v>0</v>
      </c>
      <c r="O32" s="19">
        <f t="shared" si="293"/>
        <v>0</v>
      </c>
      <c r="P32" s="19">
        <f t="shared" si="293"/>
        <v>0</v>
      </c>
      <c r="Q32" s="19">
        <f t="shared" si="293"/>
        <v>0</v>
      </c>
      <c r="R32" s="19">
        <f t="shared" si="293"/>
        <v>0</v>
      </c>
      <c r="S32" s="19">
        <f t="shared" si="293"/>
        <v>0</v>
      </c>
      <c r="T32" s="19">
        <f t="shared" si="293"/>
        <v>0</v>
      </c>
      <c r="U32" s="19">
        <f>ROUND(U31*$F31,2)</f>
        <v>0</v>
      </c>
      <c r="V32" s="19">
        <f>ROUND(V31*$F31,2)</f>
        <v>0</v>
      </c>
      <c r="W32" s="19">
        <f t="shared" ref="W32" si="294">ROUND(W31*$F31,2)</f>
        <v>0</v>
      </c>
      <c r="X32" s="19">
        <f t="shared" ref="X32" si="295">ROUND(X31*$F31,2)</f>
        <v>0</v>
      </c>
      <c r="Y32" s="19">
        <f t="shared" ref="Y32" si="296">ROUND(Y31*$F31,2)</f>
        <v>0</v>
      </c>
      <c r="Z32" s="19">
        <f t="shared" ref="Z32" si="297">ROUND(Z31*$F31,2)</f>
        <v>0</v>
      </c>
      <c r="AA32" s="19">
        <f t="shared" ref="AA32" si="298">ROUND(AA31*$F31,2)</f>
        <v>0</v>
      </c>
      <c r="AB32" s="19">
        <f t="shared" ref="AB32" si="299">ROUND(AB31*$F31,2)</f>
        <v>0</v>
      </c>
      <c r="AC32" s="19">
        <f t="shared" ref="AC32" si="300">ROUND(AC31*$F31,2)</f>
        <v>509461.93</v>
      </c>
      <c r="AD32" s="19">
        <f t="shared" ref="AD32" si="301">ROUND(AD31*$F31,2)</f>
        <v>1168210.05</v>
      </c>
      <c r="AE32" s="19">
        <f t="shared" ref="AE32" si="302">ROUND(AE31*$F31,2)</f>
        <v>1160482.8</v>
      </c>
      <c r="AF32" s="19">
        <f t="shared" ref="AF32" si="303">ROUND(AF31*$F31,2)</f>
        <v>486280.19</v>
      </c>
      <c r="AG32" s="19">
        <f t="shared" ref="AG32" si="304">ROUND(AG31*$F31,2)</f>
        <v>0</v>
      </c>
      <c r="AH32" s="19">
        <f t="shared" ref="AH32" si="305">ROUND(AH31*$F31,2)</f>
        <v>0</v>
      </c>
      <c r="AI32" s="216">
        <f t="shared" ref="AI32" si="306">ROUND(AI31*$F31,2)</f>
        <v>0</v>
      </c>
      <c r="AJ32" s="19">
        <f t="shared" ref="AJ32" si="307">ROUND(AJ31*$F31,2)</f>
        <v>0</v>
      </c>
      <c r="AK32" s="55"/>
      <c r="AL32" s="33"/>
      <c r="AM32" s="147">
        <f>SUM(I32:AJ32)</f>
        <v>3324434.97</v>
      </c>
      <c r="AN32" s="147">
        <f>G31</f>
        <v>3324434.97</v>
      </c>
      <c r="AO32" s="148">
        <f>AM32-AN32</f>
        <v>0</v>
      </c>
      <c r="AP32" s="149" t="s">
        <v>131</v>
      </c>
      <c r="AQ32" s="150">
        <f>+AP31-AQ31</f>
        <v>0</v>
      </c>
      <c r="AR32" s="34"/>
      <c r="AS32" s="73"/>
      <c r="AT32" s="73"/>
      <c r="AU32" s="73"/>
      <c r="AV32" s="73"/>
      <c r="AW32" s="73"/>
      <c r="AX32" s="94"/>
      <c r="AY32" s="10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1"/>
      <c r="BV32" s="101"/>
    </row>
    <row r="33" spans="1:81" s="135" customFormat="1" ht="20.100000000000001" customHeight="1">
      <c r="A33" s="127">
        <v>3</v>
      </c>
      <c r="B33" s="128" t="s">
        <v>54</v>
      </c>
      <c r="C33" s="129"/>
      <c r="D33" s="130"/>
      <c r="E33" s="130"/>
      <c r="F33" s="130"/>
      <c r="G33" s="132">
        <f>SUM(G34:G45)</f>
        <v>18406118.689999998</v>
      </c>
      <c r="H33" s="254"/>
      <c r="I33" s="133">
        <f>SUM(I35+I37+I39+I41+I43+I45)</f>
        <v>0</v>
      </c>
      <c r="J33" s="133">
        <f t="shared" ref="J33:T33" si="308">SUM(J35+J37+J39+J41+J43+J45)</f>
        <v>0</v>
      </c>
      <c r="K33" s="133">
        <f t="shared" si="308"/>
        <v>0</v>
      </c>
      <c r="L33" s="133">
        <f t="shared" si="308"/>
        <v>0</v>
      </c>
      <c r="M33" s="133">
        <f t="shared" si="308"/>
        <v>0</v>
      </c>
      <c r="N33" s="133">
        <f t="shared" si="308"/>
        <v>0</v>
      </c>
      <c r="O33" s="133">
        <f t="shared" si="308"/>
        <v>0</v>
      </c>
      <c r="P33" s="133">
        <f t="shared" si="308"/>
        <v>0</v>
      </c>
      <c r="Q33" s="133">
        <f t="shared" si="308"/>
        <v>0</v>
      </c>
      <c r="R33" s="133">
        <f t="shared" si="308"/>
        <v>0</v>
      </c>
      <c r="S33" s="133">
        <f t="shared" si="308"/>
        <v>0</v>
      </c>
      <c r="T33" s="133">
        <f t="shared" si="308"/>
        <v>0</v>
      </c>
      <c r="U33" s="133">
        <f>SUM(U35+U37+U39+U41+U43+U45)</f>
        <v>0</v>
      </c>
      <c r="V33" s="133">
        <f t="shared" ref="V33:AJ33" si="309">SUM(V35+V37+V39+V41+V43+V45)</f>
        <v>0</v>
      </c>
      <c r="W33" s="133">
        <f t="shared" si="309"/>
        <v>0</v>
      </c>
      <c r="X33" s="133">
        <f t="shared" si="309"/>
        <v>0</v>
      </c>
      <c r="Y33" s="133">
        <f t="shared" si="309"/>
        <v>0</v>
      </c>
      <c r="Z33" s="133">
        <f t="shared" si="309"/>
        <v>0</v>
      </c>
      <c r="AA33" s="133">
        <f t="shared" si="309"/>
        <v>0</v>
      </c>
      <c r="AB33" s="133">
        <f t="shared" si="309"/>
        <v>0</v>
      </c>
      <c r="AC33" s="133">
        <f t="shared" si="309"/>
        <v>0</v>
      </c>
      <c r="AD33" s="133">
        <f t="shared" si="309"/>
        <v>3390525.2600000002</v>
      </c>
      <c r="AE33" s="133">
        <f t="shared" si="309"/>
        <v>7297799.7699999996</v>
      </c>
      <c r="AF33" s="133">
        <f t="shared" si="309"/>
        <v>6539740.6600000001</v>
      </c>
      <c r="AG33" s="133">
        <f t="shared" si="309"/>
        <v>1178053</v>
      </c>
      <c r="AH33" s="217">
        <f t="shared" si="309"/>
        <v>0</v>
      </c>
      <c r="AI33" s="133">
        <f t="shared" si="309"/>
        <v>0</v>
      </c>
      <c r="AJ33" s="133">
        <f t="shared" si="309"/>
        <v>0</v>
      </c>
      <c r="AK33" s="134"/>
      <c r="AL33" s="42"/>
      <c r="AM33" s="183">
        <f>SUM(I33:AJ33)</f>
        <v>18406118.689999998</v>
      </c>
      <c r="AN33" s="183">
        <f>G33</f>
        <v>18406118.689999998</v>
      </c>
      <c r="AO33" s="184">
        <f>AM33-AN33</f>
        <v>0</v>
      </c>
      <c r="AQ33" s="137"/>
      <c r="AR33" s="185"/>
      <c r="AS33" s="186"/>
      <c r="AT33" s="186"/>
      <c r="AU33" s="186"/>
      <c r="AV33" s="186"/>
      <c r="AW33" s="186"/>
      <c r="AX33" s="187"/>
      <c r="AY33" s="188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43"/>
      <c r="BW33" s="159"/>
      <c r="BX33" s="159"/>
      <c r="BY33" s="159"/>
      <c r="BZ33" s="159"/>
      <c r="CA33" s="159"/>
      <c r="CB33" s="159"/>
      <c r="CC33" s="159"/>
    </row>
    <row r="34" spans="1:81" s="14" customFormat="1" ht="12.95" customHeight="1">
      <c r="A34" s="292">
        <v>12</v>
      </c>
      <c r="B34" s="294" t="s">
        <v>55</v>
      </c>
      <c r="C34" s="296" t="s">
        <v>7</v>
      </c>
      <c r="D34" s="298">
        <v>61360</v>
      </c>
      <c r="E34" s="298">
        <v>61360</v>
      </c>
      <c r="F34" s="304">
        <v>18.399999999999999</v>
      </c>
      <c r="G34" s="298">
        <f t="shared" ref="G34:G44" si="310">ROUND(D34*F34,2)</f>
        <v>1129024</v>
      </c>
      <c r="H34" s="261" t="s">
        <v>140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17">
        <f t="shared" ref="Y34" si="311">ROUND(+$D34*BI34,2)</f>
        <v>0</v>
      </c>
      <c r="Z34" s="117">
        <f t="shared" ref="Z34" si="312">ROUND(+$D34*BJ34,2)</f>
        <v>0</v>
      </c>
      <c r="AA34" s="117">
        <f t="shared" ref="AA34" si="313">ROUND(+$D34*BK34,2)</f>
        <v>0</v>
      </c>
      <c r="AB34" s="117">
        <f t="shared" ref="AB34" si="314">ROUND(+$D34*BL34,2)</f>
        <v>0</v>
      </c>
      <c r="AC34" s="117">
        <f t="shared" ref="AC34" si="315">ROUND(+$D34*BM34,2)</f>
        <v>0</v>
      </c>
      <c r="AD34" s="117">
        <f t="shared" ref="AD34" si="316">ROUND(+$D34*BN34,2)</f>
        <v>0</v>
      </c>
      <c r="AE34" s="117">
        <f t="shared" ref="AE34" si="317">ROUND(+$D34*BO34,2)</f>
        <v>15847.11</v>
      </c>
      <c r="AF34" s="117">
        <f t="shared" ref="AF34" si="318">ROUND(+$D34*BP34,2)</f>
        <v>30172.89</v>
      </c>
      <c r="AG34" s="117">
        <f t="shared" ref="AG34" si="319">ROUND(+$D34*BQ34,2)</f>
        <v>15340</v>
      </c>
      <c r="AH34" s="117">
        <f t="shared" ref="AH34" si="320">ROUND(+$D34*BR34,2)</f>
        <v>0</v>
      </c>
      <c r="AI34" s="215">
        <f t="shared" ref="AI34" si="321">ROUND(+$D34*BS34,2)</f>
        <v>0</v>
      </c>
      <c r="AJ34" s="117">
        <f t="shared" ref="AJ34" si="322">ROUND(+$D34*BT34,2)</f>
        <v>0</v>
      </c>
      <c r="AK34" s="55"/>
      <c r="AL34" s="33"/>
      <c r="AM34" s="144"/>
      <c r="AN34" s="144"/>
      <c r="AO34" s="151" t="s">
        <v>132</v>
      </c>
      <c r="AP34" s="145">
        <f>SUM(I34:AJ34)</f>
        <v>61360</v>
      </c>
      <c r="AQ34" s="146">
        <f>D34</f>
        <v>61360</v>
      </c>
      <c r="AR34" s="18">
        <f t="shared" ref="AR34" si="323">AQ34-AP34</f>
        <v>0</v>
      </c>
      <c r="AS34" s="72"/>
      <c r="AT34" s="72"/>
      <c r="AU34" s="72"/>
      <c r="AV34" s="72"/>
      <c r="AW34" s="72"/>
      <c r="AX34" s="76"/>
      <c r="AY34" s="76"/>
      <c r="AZ34" s="76"/>
      <c r="BA34" s="76"/>
      <c r="BB34" s="76"/>
      <c r="BC34" s="76"/>
      <c r="BD34" s="76"/>
      <c r="BE34" s="76" t="s">
        <v>128</v>
      </c>
      <c r="BF34" s="76" t="s">
        <v>128</v>
      </c>
      <c r="BG34" s="76" t="s">
        <v>128</v>
      </c>
      <c r="BH34" s="76" t="s">
        <v>128</v>
      </c>
      <c r="BI34" s="76" t="s">
        <v>128</v>
      </c>
      <c r="BJ34" s="76" t="s">
        <v>128</v>
      </c>
      <c r="BK34" s="76" t="s">
        <v>128</v>
      </c>
      <c r="BL34" s="76" t="s">
        <v>128</v>
      </c>
      <c r="BM34" s="76" t="s">
        <v>128</v>
      </c>
      <c r="BN34" s="76" t="s">
        <v>128</v>
      </c>
      <c r="BO34" s="76">
        <v>0.25826450456323341</v>
      </c>
      <c r="BP34" s="76">
        <v>0.49173549543676659</v>
      </c>
      <c r="BQ34" s="76">
        <v>0.25</v>
      </c>
      <c r="BR34" s="76" t="s">
        <v>128</v>
      </c>
      <c r="BS34" s="76"/>
      <c r="BT34" s="76"/>
      <c r="BU34" s="71">
        <f>SUM(AS34:BT34)</f>
        <v>1</v>
      </c>
      <c r="BV34" s="101">
        <f>1-BE34-BF34-BG34-BH34-BI34-BJ34-BK34-BL34-BM34-BN34-BO34-BP34-BQ34-BR34-BS34-BT34-AS34</f>
        <v>-5.5511151231257827E-17</v>
      </c>
      <c r="BX34" s="101">
        <f>BU34-BV34</f>
        <v>1</v>
      </c>
    </row>
    <row r="35" spans="1:81" s="14" customFormat="1" ht="12.95" customHeight="1">
      <c r="A35" s="293">
        <v>0</v>
      </c>
      <c r="B35" s="295">
        <v>0</v>
      </c>
      <c r="C35" s="297">
        <v>0</v>
      </c>
      <c r="D35" s="299">
        <v>0</v>
      </c>
      <c r="E35" s="299">
        <v>0</v>
      </c>
      <c r="F35" s="305">
        <v>0</v>
      </c>
      <c r="G35" s="299"/>
      <c r="H35" s="262" t="s">
        <v>129</v>
      </c>
      <c r="I35" s="19">
        <f t="shared" ref="I35:W35" si="324">(I34*$F34)</f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19">
        <f t="shared" si="324"/>
        <v>0</v>
      </c>
      <c r="T35" s="19">
        <f t="shared" si="324"/>
        <v>0</v>
      </c>
      <c r="U35" s="19">
        <f t="shared" si="324"/>
        <v>0</v>
      </c>
      <c r="V35" s="19">
        <f t="shared" si="324"/>
        <v>0</v>
      </c>
      <c r="W35" s="19">
        <f t="shared" si="324"/>
        <v>0</v>
      </c>
      <c r="X35" s="19">
        <f t="shared" ref="X35" si="325">ROUND(X34*$F34,2)</f>
        <v>0</v>
      </c>
      <c r="Y35" s="19">
        <f t="shared" ref="Y35" si="326">ROUND(Y34*$F34,2)</f>
        <v>0</v>
      </c>
      <c r="Z35" s="19">
        <f t="shared" ref="Z35" si="327">ROUND(Z34*$F34,2)</f>
        <v>0</v>
      </c>
      <c r="AA35" s="19">
        <f t="shared" ref="AA35" si="328">ROUND(AA34*$F34,2)</f>
        <v>0</v>
      </c>
      <c r="AB35" s="19">
        <f t="shared" ref="AB35" si="329">ROUND(AB34*$F34,2)</f>
        <v>0</v>
      </c>
      <c r="AC35" s="19">
        <f t="shared" ref="AC35" si="330">ROUND(AC34*$F34,2)</f>
        <v>0</v>
      </c>
      <c r="AD35" s="19">
        <f t="shared" ref="AD35" si="331">ROUND(AD34*$F34,2)</f>
        <v>0</v>
      </c>
      <c r="AE35" s="19">
        <f t="shared" ref="AE35" si="332">ROUND(AE34*$F34,2)</f>
        <v>291586.82</v>
      </c>
      <c r="AF35" s="19">
        <f t="shared" ref="AF35" si="333">ROUND(AF34*$F34,2)</f>
        <v>555181.18000000005</v>
      </c>
      <c r="AG35" s="19">
        <f t="shared" ref="AG35" si="334">ROUND(AG34*$F34,2)</f>
        <v>282256</v>
      </c>
      <c r="AH35" s="19">
        <f t="shared" ref="AH35" si="335">ROUND(AH34*$F34,2)</f>
        <v>0</v>
      </c>
      <c r="AI35" s="216">
        <f t="shared" ref="AI35" si="336">ROUND(AI34*$F34,2)</f>
        <v>0</v>
      </c>
      <c r="AJ35" s="19">
        <f t="shared" ref="AJ35" si="337">ROUND(AJ34*$F34,2)</f>
        <v>0</v>
      </c>
      <c r="AK35" s="55"/>
      <c r="AL35" s="33"/>
      <c r="AM35" s="147">
        <f>SUM(I35:AJ35)</f>
        <v>1129024</v>
      </c>
      <c r="AN35" s="147">
        <f>G34</f>
        <v>1129024</v>
      </c>
      <c r="AO35" s="148">
        <f>AM35-AN35</f>
        <v>0</v>
      </c>
      <c r="AP35" s="149" t="s">
        <v>131</v>
      </c>
      <c r="AQ35" s="150">
        <f>+AP34-AQ34</f>
        <v>0</v>
      </c>
      <c r="AR35" s="18"/>
      <c r="AS35" s="78"/>
      <c r="AT35" s="78"/>
      <c r="AU35" s="78"/>
      <c r="AV35" s="78"/>
      <c r="AW35" s="78"/>
      <c r="AX35" s="95"/>
      <c r="AY35" s="107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1"/>
      <c r="BV35" s="101"/>
    </row>
    <row r="36" spans="1:81" s="14" customFormat="1" ht="12.95" customHeight="1">
      <c r="A36" s="292">
        <v>13</v>
      </c>
      <c r="B36" s="294" t="s">
        <v>56</v>
      </c>
      <c r="C36" s="296" t="s">
        <v>5</v>
      </c>
      <c r="D36" s="298">
        <v>9907</v>
      </c>
      <c r="E36" s="298">
        <v>9907</v>
      </c>
      <c r="F36" s="304">
        <v>129.19</v>
      </c>
      <c r="G36" s="298">
        <f t="shared" si="310"/>
        <v>1279885.33</v>
      </c>
      <c r="H36" s="261" t="s">
        <v>140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17">
        <f t="shared" ref="Y36" si="338">ROUND(+$D36*BI36,2)</f>
        <v>0</v>
      </c>
      <c r="Z36" s="117">
        <f t="shared" ref="Z36" si="339">ROUND(+$D36*BJ36,2)</f>
        <v>0</v>
      </c>
      <c r="AA36" s="117">
        <f t="shared" ref="AA36" si="340">ROUND(+$D36*BK36,2)</f>
        <v>0</v>
      </c>
      <c r="AB36" s="117">
        <f t="shared" ref="AB36" si="341">ROUND(+$D36*BL36,2)</f>
        <v>0</v>
      </c>
      <c r="AC36" s="117">
        <f t="shared" ref="AC36" si="342">ROUND(+$D36*BM36,2)</f>
        <v>0</v>
      </c>
      <c r="AD36" s="117">
        <f t="shared" ref="AD36" si="343">ROUND(+$D36*BN36,2)</f>
        <v>0</v>
      </c>
      <c r="AE36" s="117">
        <f t="shared" ref="AE36" si="344">ROUND(+$D36*BO36,2)</f>
        <v>0</v>
      </c>
      <c r="AF36" s="117">
        <f t="shared" ref="AF36" si="345">ROUND(+$D36*BP36,2)</f>
        <v>9907</v>
      </c>
      <c r="AG36" s="117">
        <f t="shared" ref="AG36" si="346">ROUND(+$D36*BQ36,2)</f>
        <v>0</v>
      </c>
      <c r="AH36" s="117">
        <f t="shared" ref="AH36" si="347">ROUND(+$D36*BR36,2)</f>
        <v>0</v>
      </c>
      <c r="AI36" s="215">
        <f t="shared" ref="AI36" si="348">ROUND(+$D36*BS36,2)</f>
        <v>0</v>
      </c>
      <c r="AJ36" s="117">
        <f t="shared" ref="AJ36" si="349">ROUND(+$D36*BT36,2)</f>
        <v>0</v>
      </c>
      <c r="AK36" s="55"/>
      <c r="AL36" s="33"/>
      <c r="AM36" s="144"/>
      <c r="AN36" s="144"/>
      <c r="AO36" s="151" t="s">
        <v>132</v>
      </c>
      <c r="AP36" s="145">
        <f>SUM(I36:AJ36)</f>
        <v>9907</v>
      </c>
      <c r="AQ36" s="146">
        <f>D36</f>
        <v>9907</v>
      </c>
      <c r="AR36" s="18"/>
      <c r="AS36" s="72"/>
      <c r="AT36" s="72"/>
      <c r="AU36" s="72"/>
      <c r="AV36" s="72"/>
      <c r="AW36" s="72"/>
      <c r="AX36" s="76"/>
      <c r="AY36" s="102"/>
      <c r="AZ36" s="76"/>
      <c r="BA36" s="72"/>
      <c r="BB36" s="76"/>
      <c r="BC36" s="76"/>
      <c r="BD36" s="72"/>
      <c r="BE36" s="76" t="s">
        <v>128</v>
      </c>
      <c r="BF36" s="76" t="s">
        <v>128</v>
      </c>
      <c r="BG36" s="76" t="s">
        <v>128</v>
      </c>
      <c r="BH36" s="76" t="s">
        <v>128</v>
      </c>
      <c r="BI36" s="76" t="s">
        <v>128</v>
      </c>
      <c r="BJ36" s="76" t="s">
        <v>128</v>
      </c>
      <c r="BK36" s="76" t="s">
        <v>128</v>
      </c>
      <c r="BL36" s="76" t="s">
        <v>128</v>
      </c>
      <c r="BM36" s="76" t="s">
        <v>128</v>
      </c>
      <c r="BN36" s="76" t="s">
        <v>128</v>
      </c>
      <c r="BO36" s="76" t="s">
        <v>128</v>
      </c>
      <c r="BP36" s="76">
        <v>1</v>
      </c>
      <c r="BQ36" s="76" t="s">
        <v>128</v>
      </c>
      <c r="BR36" s="76" t="s">
        <v>128</v>
      </c>
      <c r="BS36" s="76"/>
      <c r="BT36" s="76"/>
      <c r="BU36" s="71">
        <f>SUM(AS36:BT36)</f>
        <v>1</v>
      </c>
      <c r="BV36" s="101">
        <f>1-BE36-BF36-BG36-BH36-BI36-BJ36-BK36-BL36-BM36-BN36-BO36-BP36-BQ36-BR36-BS36-BT36-AS36</f>
        <v>0</v>
      </c>
      <c r="BX36" s="101">
        <f>BU36-BV36</f>
        <v>1</v>
      </c>
    </row>
    <row r="37" spans="1:81" s="14" customFormat="1" ht="12.95" customHeight="1">
      <c r="A37" s="293">
        <v>0</v>
      </c>
      <c r="B37" s="295">
        <v>0</v>
      </c>
      <c r="C37" s="297">
        <v>0</v>
      </c>
      <c r="D37" s="299">
        <v>0</v>
      </c>
      <c r="E37" s="299">
        <v>0</v>
      </c>
      <c r="F37" s="305">
        <v>0</v>
      </c>
      <c r="G37" s="299"/>
      <c r="H37" s="262" t="s">
        <v>129</v>
      </c>
      <c r="I37" s="19">
        <f t="shared" ref="I37:I45" si="350">(I36*$F36)</f>
        <v>0</v>
      </c>
      <c r="J37" s="19">
        <f t="shared" ref="J37:W37" si="351">(J36*$F36)</f>
        <v>0</v>
      </c>
      <c r="K37" s="19">
        <f t="shared" si="351"/>
        <v>0</v>
      </c>
      <c r="L37" s="19">
        <f t="shared" si="351"/>
        <v>0</v>
      </c>
      <c r="M37" s="19">
        <f t="shared" si="351"/>
        <v>0</v>
      </c>
      <c r="N37" s="19">
        <f t="shared" si="351"/>
        <v>0</v>
      </c>
      <c r="O37" s="19">
        <f t="shared" si="351"/>
        <v>0</v>
      </c>
      <c r="P37" s="19">
        <f t="shared" si="351"/>
        <v>0</v>
      </c>
      <c r="Q37" s="19">
        <f t="shared" si="351"/>
        <v>0</v>
      </c>
      <c r="R37" s="19">
        <f t="shared" si="351"/>
        <v>0</v>
      </c>
      <c r="S37" s="19">
        <f t="shared" si="351"/>
        <v>0</v>
      </c>
      <c r="T37" s="19">
        <f t="shared" si="351"/>
        <v>0</v>
      </c>
      <c r="U37" s="19">
        <f t="shared" si="351"/>
        <v>0</v>
      </c>
      <c r="V37" s="19">
        <f t="shared" si="351"/>
        <v>0</v>
      </c>
      <c r="W37" s="19">
        <f t="shared" si="351"/>
        <v>0</v>
      </c>
      <c r="X37" s="19">
        <f t="shared" ref="X37" si="352">ROUND(X36*$F36,2)</f>
        <v>0</v>
      </c>
      <c r="Y37" s="19">
        <f t="shared" ref="Y37" si="353">ROUND(Y36*$F36,2)</f>
        <v>0</v>
      </c>
      <c r="Z37" s="19">
        <f t="shared" ref="Z37" si="354">ROUND(Z36*$F36,2)</f>
        <v>0</v>
      </c>
      <c r="AA37" s="19">
        <f t="shared" ref="AA37" si="355">ROUND(AA36*$F36,2)</f>
        <v>0</v>
      </c>
      <c r="AB37" s="19">
        <f t="shared" ref="AB37" si="356">ROUND(AB36*$F36,2)</f>
        <v>0</v>
      </c>
      <c r="AC37" s="19">
        <f t="shared" ref="AC37" si="357">ROUND(AC36*$F36,2)</f>
        <v>0</v>
      </c>
      <c r="AD37" s="19">
        <f t="shared" ref="AD37" si="358">ROUND(AD36*$F36,2)</f>
        <v>0</v>
      </c>
      <c r="AE37" s="19">
        <f t="shared" ref="AE37" si="359">ROUND(AE36*$F36,2)</f>
        <v>0</v>
      </c>
      <c r="AF37" s="19">
        <f t="shared" ref="AF37" si="360">ROUND(AF36*$F36,2)</f>
        <v>1279885.33</v>
      </c>
      <c r="AG37" s="19">
        <f t="shared" ref="AG37" si="361">ROUND(AG36*$F36,2)</f>
        <v>0</v>
      </c>
      <c r="AH37" s="19">
        <f t="shared" ref="AH37" si="362">ROUND(AH36*$F36,2)</f>
        <v>0</v>
      </c>
      <c r="AI37" s="216">
        <f t="shared" ref="AI37" si="363">ROUND(AI36*$F36,2)</f>
        <v>0</v>
      </c>
      <c r="AJ37" s="19">
        <f t="shared" ref="AJ37" si="364">ROUND(AJ36*$F36,2)</f>
        <v>0</v>
      </c>
      <c r="AK37" s="55"/>
      <c r="AL37" s="33"/>
      <c r="AM37" s="147">
        <f>SUM(I37:AJ37)</f>
        <v>1279885.33</v>
      </c>
      <c r="AN37" s="147">
        <f>G36</f>
        <v>1279885.33</v>
      </c>
      <c r="AO37" s="148">
        <f>AM37-AN37</f>
        <v>0</v>
      </c>
      <c r="AP37" s="149" t="s">
        <v>131</v>
      </c>
      <c r="AQ37" s="150">
        <f>+AP36-AQ36</f>
        <v>0</v>
      </c>
      <c r="AR37" s="18"/>
      <c r="AS37" s="73"/>
      <c r="AT37" s="73"/>
      <c r="AU37" s="73"/>
      <c r="AV37" s="73"/>
      <c r="AW37" s="73"/>
      <c r="AX37" s="94"/>
      <c r="AY37" s="10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1"/>
      <c r="BV37" s="101"/>
    </row>
    <row r="38" spans="1:81" s="14" customFormat="1" ht="12.95" customHeight="1">
      <c r="A38" s="292">
        <v>14</v>
      </c>
      <c r="B38" s="294" t="s">
        <v>57</v>
      </c>
      <c r="C38" s="296" t="s">
        <v>51</v>
      </c>
      <c r="D38" s="298">
        <v>6.14</v>
      </c>
      <c r="E38" s="298">
        <v>6.14</v>
      </c>
      <c r="F38" s="304">
        <v>8520.98</v>
      </c>
      <c r="G38" s="298">
        <f t="shared" si="310"/>
        <v>52318.82</v>
      </c>
      <c r="H38" s="261" t="s">
        <v>140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17">
        <f t="shared" ref="Y38" si="365">ROUND(+$D38*BI38,2)</f>
        <v>0</v>
      </c>
      <c r="Z38" s="117">
        <f t="shared" ref="Z38" si="366">ROUND(+$D38*BJ38,2)</f>
        <v>0</v>
      </c>
      <c r="AA38" s="117">
        <f t="shared" ref="AA38" si="367">ROUND(+$D38*BK38,2)</f>
        <v>0</v>
      </c>
      <c r="AB38" s="117">
        <f t="shared" ref="AB38" si="368">ROUND(+$D38*BL38,2)</f>
        <v>0</v>
      </c>
      <c r="AC38" s="117">
        <f t="shared" ref="AC38" si="369">ROUND(+$D38*BM38,2)</f>
        <v>0</v>
      </c>
      <c r="AD38" s="117">
        <f t="shared" ref="AD38" si="370">ROUND(+$D38*BN38,2)</f>
        <v>6.14</v>
      </c>
      <c r="AE38" s="117">
        <f t="shared" ref="AE38" si="371">ROUND(+$D38*BO38,2)</f>
        <v>0</v>
      </c>
      <c r="AF38" s="117">
        <f t="shared" ref="AF38" si="372">ROUND(+$D38*BP38,2)</f>
        <v>0</v>
      </c>
      <c r="AG38" s="117">
        <f t="shared" ref="AG38" si="373">ROUND(+$D38*BQ38,2)</f>
        <v>0</v>
      </c>
      <c r="AH38" s="117">
        <f t="shared" ref="AH38" si="374">ROUND(+$D38*BR38,2)</f>
        <v>0</v>
      </c>
      <c r="AI38" s="215">
        <f t="shared" ref="AI38" si="375">ROUND(+$D38*BS38,2)</f>
        <v>0</v>
      </c>
      <c r="AJ38" s="117">
        <f t="shared" ref="AJ38" si="376">ROUND(+$D38*BT38,2)</f>
        <v>0</v>
      </c>
      <c r="AK38" s="55"/>
      <c r="AL38" s="33"/>
      <c r="AM38" s="144"/>
      <c r="AN38" s="144"/>
      <c r="AO38" s="151" t="s">
        <v>132</v>
      </c>
      <c r="AP38" s="145">
        <f>SUM(I38:AJ38)</f>
        <v>6.14</v>
      </c>
      <c r="AQ38" s="146">
        <f>D38</f>
        <v>6.14</v>
      </c>
      <c r="AR38" s="18"/>
      <c r="AS38" s="72"/>
      <c r="AT38" s="72"/>
      <c r="AU38" s="72"/>
      <c r="AV38" s="72"/>
      <c r="AW38" s="72"/>
      <c r="AX38" s="96"/>
      <c r="AY38" s="102"/>
      <c r="AZ38" s="72"/>
      <c r="BA38" s="72"/>
      <c r="BB38" s="76"/>
      <c r="BC38" s="76"/>
      <c r="BD38" s="72"/>
      <c r="BE38" s="72" t="s">
        <v>128</v>
      </c>
      <c r="BF38" s="72" t="s">
        <v>128</v>
      </c>
      <c r="BG38" s="72" t="s">
        <v>128</v>
      </c>
      <c r="BH38" s="72" t="s">
        <v>128</v>
      </c>
      <c r="BI38" s="72" t="s">
        <v>128</v>
      </c>
      <c r="BJ38" s="72" t="s">
        <v>128</v>
      </c>
      <c r="BK38" s="72" t="s">
        <v>128</v>
      </c>
      <c r="BL38" s="72" t="s">
        <v>128</v>
      </c>
      <c r="BM38" s="72" t="s">
        <v>128</v>
      </c>
      <c r="BN38" s="76">
        <v>1</v>
      </c>
      <c r="BO38" s="76" t="s">
        <v>128</v>
      </c>
      <c r="BP38" s="76" t="s">
        <v>128</v>
      </c>
      <c r="BQ38" s="76" t="s">
        <v>128</v>
      </c>
      <c r="BR38" s="76" t="s">
        <v>128</v>
      </c>
      <c r="BS38" s="72"/>
      <c r="BT38" s="72"/>
      <c r="BU38" s="71">
        <f>SUM(AS38:BT38)</f>
        <v>1</v>
      </c>
      <c r="BV38" s="101">
        <f>1-BE38-BF38-BG38-BH38-BI38-BJ38-BK38-BL38-BM38-BN38-BO38-BP38-BQ38-BR38-BS38-BT38-AS38</f>
        <v>0</v>
      </c>
      <c r="BX38" s="101">
        <f>BU38-BV38</f>
        <v>1</v>
      </c>
    </row>
    <row r="39" spans="1:81" s="14" customFormat="1" ht="12.95" customHeight="1">
      <c r="A39" s="293">
        <v>0</v>
      </c>
      <c r="B39" s="295">
        <v>0</v>
      </c>
      <c r="C39" s="297">
        <v>0</v>
      </c>
      <c r="D39" s="299">
        <v>0</v>
      </c>
      <c r="E39" s="299">
        <v>0</v>
      </c>
      <c r="F39" s="305">
        <v>0</v>
      </c>
      <c r="G39" s="299"/>
      <c r="H39" s="262" t="s">
        <v>129</v>
      </c>
      <c r="I39" s="19">
        <f t="shared" si="350"/>
        <v>0</v>
      </c>
      <c r="J39" s="19">
        <f t="shared" ref="J39:W39" si="377">(J38*$F38)</f>
        <v>0</v>
      </c>
      <c r="K39" s="19">
        <f t="shared" si="377"/>
        <v>0</v>
      </c>
      <c r="L39" s="19">
        <f t="shared" si="377"/>
        <v>0</v>
      </c>
      <c r="M39" s="19">
        <f t="shared" si="377"/>
        <v>0</v>
      </c>
      <c r="N39" s="19">
        <f t="shared" si="377"/>
        <v>0</v>
      </c>
      <c r="O39" s="19">
        <f t="shared" si="377"/>
        <v>0</v>
      </c>
      <c r="P39" s="19">
        <f t="shared" si="377"/>
        <v>0</v>
      </c>
      <c r="Q39" s="19">
        <f t="shared" si="377"/>
        <v>0</v>
      </c>
      <c r="R39" s="19">
        <f t="shared" si="377"/>
        <v>0</v>
      </c>
      <c r="S39" s="19">
        <f t="shared" si="377"/>
        <v>0</v>
      </c>
      <c r="T39" s="19">
        <f t="shared" si="377"/>
        <v>0</v>
      </c>
      <c r="U39" s="19">
        <f t="shared" si="377"/>
        <v>0</v>
      </c>
      <c r="V39" s="19">
        <f t="shared" si="377"/>
        <v>0</v>
      </c>
      <c r="W39" s="19">
        <f t="shared" si="377"/>
        <v>0</v>
      </c>
      <c r="X39" s="19">
        <f t="shared" ref="X39" si="378">ROUND(X38*$F38,2)</f>
        <v>0</v>
      </c>
      <c r="Y39" s="19">
        <f t="shared" ref="Y39" si="379">ROUND(Y38*$F38,2)</f>
        <v>0</v>
      </c>
      <c r="Z39" s="19">
        <f t="shared" ref="Z39" si="380">ROUND(Z38*$F38,2)</f>
        <v>0</v>
      </c>
      <c r="AA39" s="19">
        <f t="shared" ref="AA39" si="381">ROUND(AA38*$F38,2)</f>
        <v>0</v>
      </c>
      <c r="AB39" s="19">
        <f t="shared" ref="AB39" si="382">ROUND(AB38*$F38,2)</f>
        <v>0</v>
      </c>
      <c r="AC39" s="19">
        <f t="shared" ref="AC39" si="383">ROUND(AC38*$F38,2)</f>
        <v>0</v>
      </c>
      <c r="AD39" s="19">
        <f t="shared" ref="AD39" si="384">ROUND(AD38*$F38,2)</f>
        <v>52318.82</v>
      </c>
      <c r="AE39" s="19">
        <f t="shared" ref="AE39" si="385">ROUND(AE38*$F38,2)</f>
        <v>0</v>
      </c>
      <c r="AF39" s="19">
        <f t="shared" ref="AF39" si="386">ROUND(AF38*$F38,2)</f>
        <v>0</v>
      </c>
      <c r="AG39" s="19">
        <f t="shared" ref="AG39" si="387">ROUND(AG38*$F38,2)</f>
        <v>0</v>
      </c>
      <c r="AH39" s="19">
        <f t="shared" ref="AH39" si="388">ROUND(AH38*$F38,2)</f>
        <v>0</v>
      </c>
      <c r="AI39" s="216">
        <f t="shared" ref="AI39" si="389">ROUND(AI38*$F38,2)</f>
        <v>0</v>
      </c>
      <c r="AJ39" s="19">
        <f t="shared" ref="AJ39" si="390">ROUND(AJ38*$F38,2)</f>
        <v>0</v>
      </c>
      <c r="AK39" s="55"/>
      <c r="AL39" s="33"/>
      <c r="AM39" s="147">
        <f>SUM(I39:AJ39)</f>
        <v>52318.82</v>
      </c>
      <c r="AN39" s="147">
        <f>G38</f>
        <v>52318.82</v>
      </c>
      <c r="AO39" s="148">
        <f>AM39-AN39</f>
        <v>0</v>
      </c>
      <c r="AP39" s="149" t="s">
        <v>131</v>
      </c>
      <c r="AQ39" s="150">
        <f>+AP38-AQ38</f>
        <v>0</v>
      </c>
      <c r="AR39" s="18"/>
      <c r="AS39" s="73"/>
      <c r="AT39" s="73"/>
      <c r="AU39" s="73"/>
      <c r="AV39" s="73"/>
      <c r="AW39" s="73"/>
      <c r="AX39" s="94"/>
      <c r="AY39" s="10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1"/>
      <c r="BV39" s="101"/>
    </row>
    <row r="40" spans="1:81" s="14" customFormat="1" ht="12.95" customHeight="1">
      <c r="A40" s="292">
        <v>15</v>
      </c>
      <c r="B40" s="294" t="s">
        <v>58</v>
      </c>
      <c r="C40" s="296" t="s">
        <v>51</v>
      </c>
      <c r="D40" s="298">
        <v>69.349999999999994</v>
      </c>
      <c r="E40" s="298">
        <v>69.349999999999994</v>
      </c>
      <c r="F40" s="304">
        <v>8520.98</v>
      </c>
      <c r="G40" s="298">
        <f t="shared" si="310"/>
        <v>590929.96</v>
      </c>
      <c r="H40" s="261" t="s">
        <v>140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17">
        <f t="shared" ref="Y40" si="391">ROUND(+$D40*BI40,2)</f>
        <v>0</v>
      </c>
      <c r="Z40" s="117">
        <f t="shared" ref="Z40" si="392">ROUND(+$D40*BJ40,2)</f>
        <v>0</v>
      </c>
      <c r="AA40" s="117">
        <f t="shared" ref="AA40" si="393">ROUND(+$D40*BK40,2)</f>
        <v>0</v>
      </c>
      <c r="AB40" s="117">
        <f t="shared" ref="AB40" si="394">ROUND(+$D40*BL40,2)</f>
        <v>0</v>
      </c>
      <c r="AC40" s="117">
        <f t="shared" ref="AC40" si="395">ROUND(+$D40*BM40,2)</f>
        <v>0</v>
      </c>
      <c r="AD40" s="117">
        <f t="shared" ref="AD40" si="396">ROUND(+$D40*BN40,2)</f>
        <v>35</v>
      </c>
      <c r="AE40" s="117">
        <f t="shared" ref="AE40" si="397">ROUND(+$D40*BO40,2)</f>
        <v>34.35</v>
      </c>
      <c r="AF40" s="117">
        <f t="shared" ref="AF40" si="398">ROUND(+$D40*BP40,2)</f>
        <v>0</v>
      </c>
      <c r="AG40" s="117">
        <f t="shared" ref="AG40" si="399">ROUND(+$D40*BQ40,2)</f>
        <v>0</v>
      </c>
      <c r="AH40" s="117">
        <f t="shared" ref="AH40" si="400">ROUND(+$D40*BR40,2)</f>
        <v>0</v>
      </c>
      <c r="AI40" s="215">
        <f t="shared" ref="AI40" si="401">ROUND(+$D40*BS40,2)</f>
        <v>0</v>
      </c>
      <c r="AJ40" s="117">
        <f t="shared" ref="AJ40" si="402">ROUND(+$D40*BT40,2)</f>
        <v>0</v>
      </c>
      <c r="AK40" s="55"/>
      <c r="AL40" s="33"/>
      <c r="AM40" s="144"/>
      <c r="AN40" s="144"/>
      <c r="AO40" s="151" t="s">
        <v>132</v>
      </c>
      <c r="AP40" s="145">
        <f>SUM(I40:AJ40)</f>
        <v>69.349999999999994</v>
      </c>
      <c r="AQ40" s="146">
        <f>D40</f>
        <v>69.349999999999994</v>
      </c>
      <c r="AR40" s="18"/>
      <c r="AS40" s="72"/>
      <c r="AT40" s="72"/>
      <c r="AU40" s="72"/>
      <c r="AV40" s="72"/>
      <c r="AW40" s="72"/>
      <c r="AX40" s="96"/>
      <c r="AY40" s="102"/>
      <c r="AZ40" s="72"/>
      <c r="BA40" s="72"/>
      <c r="BB40" s="76"/>
      <c r="BC40" s="76"/>
      <c r="BD40" s="72"/>
      <c r="BE40" s="72" t="s">
        <v>128</v>
      </c>
      <c r="BF40" s="72" t="s">
        <v>128</v>
      </c>
      <c r="BG40" s="72" t="s">
        <v>128</v>
      </c>
      <c r="BH40" s="72" t="s">
        <v>128</v>
      </c>
      <c r="BI40" s="72" t="s">
        <v>128</v>
      </c>
      <c r="BJ40" s="72" t="s">
        <v>128</v>
      </c>
      <c r="BK40" s="72" t="s">
        <v>128</v>
      </c>
      <c r="BL40" s="72" t="s">
        <v>128</v>
      </c>
      <c r="BM40" s="72" t="s">
        <v>128</v>
      </c>
      <c r="BN40" s="76">
        <v>0.50468637346791645</v>
      </c>
      <c r="BO40" s="76">
        <v>0.49531362653208372</v>
      </c>
      <c r="BP40" s="76" t="s">
        <v>128</v>
      </c>
      <c r="BQ40" s="76" t="s">
        <v>128</v>
      </c>
      <c r="BR40" s="76" t="s">
        <v>128</v>
      </c>
      <c r="BS40" s="72"/>
      <c r="BT40" s="72"/>
      <c r="BU40" s="71">
        <f>SUM(AS40:BT40)</f>
        <v>1.0000000000000002</v>
      </c>
      <c r="BV40" s="101">
        <f>1-BE40-BF40-BG40-BH40-BI40-BJ40-BK40-BL40-BM40-BN40-BO40-BP40-BQ40-BR40-BS40-BT40-AS40</f>
        <v>-1.6653345369377348E-16</v>
      </c>
      <c r="BX40" s="101">
        <f>BU40-BV40</f>
        <v>1.0000000000000004</v>
      </c>
    </row>
    <row r="41" spans="1:81" s="14" customFormat="1" ht="12.95" customHeight="1">
      <c r="A41" s="293">
        <v>0</v>
      </c>
      <c r="B41" s="295">
        <v>0</v>
      </c>
      <c r="C41" s="297">
        <v>0</v>
      </c>
      <c r="D41" s="299">
        <v>0</v>
      </c>
      <c r="E41" s="299">
        <v>0</v>
      </c>
      <c r="F41" s="305">
        <v>0</v>
      </c>
      <c r="G41" s="299"/>
      <c r="H41" s="262" t="s">
        <v>129</v>
      </c>
      <c r="I41" s="19">
        <f t="shared" si="350"/>
        <v>0</v>
      </c>
      <c r="J41" s="19">
        <f t="shared" ref="J41:W41" si="403">(J40*$F40)</f>
        <v>0</v>
      </c>
      <c r="K41" s="19">
        <f t="shared" si="403"/>
        <v>0</v>
      </c>
      <c r="L41" s="19">
        <f t="shared" si="403"/>
        <v>0</v>
      </c>
      <c r="M41" s="19">
        <f t="shared" si="403"/>
        <v>0</v>
      </c>
      <c r="N41" s="19">
        <f t="shared" si="403"/>
        <v>0</v>
      </c>
      <c r="O41" s="19">
        <f t="shared" si="403"/>
        <v>0</v>
      </c>
      <c r="P41" s="19">
        <f t="shared" si="403"/>
        <v>0</v>
      </c>
      <c r="Q41" s="19">
        <f t="shared" si="403"/>
        <v>0</v>
      </c>
      <c r="R41" s="19">
        <f t="shared" si="403"/>
        <v>0</v>
      </c>
      <c r="S41" s="19">
        <f t="shared" si="403"/>
        <v>0</v>
      </c>
      <c r="T41" s="19">
        <f t="shared" si="403"/>
        <v>0</v>
      </c>
      <c r="U41" s="19">
        <f t="shared" si="403"/>
        <v>0</v>
      </c>
      <c r="V41" s="19">
        <f t="shared" si="403"/>
        <v>0</v>
      </c>
      <c r="W41" s="19">
        <f t="shared" si="403"/>
        <v>0</v>
      </c>
      <c r="X41" s="19">
        <f t="shared" ref="X41" si="404">ROUND(X40*$F40,2)</f>
        <v>0</v>
      </c>
      <c r="Y41" s="19">
        <f t="shared" ref="Y41" si="405">ROUND(Y40*$F40,2)</f>
        <v>0</v>
      </c>
      <c r="Z41" s="19">
        <f t="shared" ref="Z41" si="406">ROUND(Z40*$F40,2)</f>
        <v>0</v>
      </c>
      <c r="AA41" s="19">
        <f t="shared" ref="AA41" si="407">ROUND(AA40*$F40,2)</f>
        <v>0</v>
      </c>
      <c r="AB41" s="19">
        <f t="shared" ref="AB41" si="408">ROUND(AB40*$F40,2)</f>
        <v>0</v>
      </c>
      <c r="AC41" s="19">
        <f t="shared" ref="AC41" si="409">ROUND(AC40*$F40,2)</f>
        <v>0</v>
      </c>
      <c r="AD41" s="19">
        <f t="shared" ref="AD41" si="410">ROUND(AD40*$F40,2)</f>
        <v>298234.3</v>
      </c>
      <c r="AE41" s="19">
        <f t="shared" ref="AE41" si="411">ROUND(AE40*$F40,2)</f>
        <v>292695.65999999997</v>
      </c>
      <c r="AF41" s="19">
        <f t="shared" ref="AF41" si="412">ROUND(AF40*$F40,2)</f>
        <v>0</v>
      </c>
      <c r="AG41" s="19">
        <f t="shared" ref="AG41" si="413">ROUND(AG40*$F40,2)</f>
        <v>0</v>
      </c>
      <c r="AH41" s="19">
        <f t="shared" ref="AH41" si="414">ROUND(AH40*$F40,2)</f>
        <v>0</v>
      </c>
      <c r="AI41" s="216">
        <f t="shared" ref="AI41" si="415">ROUND(AI40*$F40,2)</f>
        <v>0</v>
      </c>
      <c r="AJ41" s="19">
        <f t="shared" ref="AJ41" si="416">ROUND(AJ40*$F40,2)</f>
        <v>0</v>
      </c>
      <c r="AK41" s="55"/>
      <c r="AL41" s="33"/>
      <c r="AM41" s="147">
        <f>SUM(I41:AJ41)</f>
        <v>590929.96</v>
      </c>
      <c r="AN41" s="147">
        <f>G40</f>
        <v>590929.96</v>
      </c>
      <c r="AO41" s="148">
        <f>AM41-AN41</f>
        <v>0</v>
      </c>
      <c r="AP41" s="149" t="s">
        <v>131</v>
      </c>
      <c r="AQ41" s="150">
        <f>+AP40-AQ40</f>
        <v>0</v>
      </c>
      <c r="AR41" s="18"/>
      <c r="AS41" s="73"/>
      <c r="AT41" s="73"/>
      <c r="AU41" s="73"/>
      <c r="AV41" s="73"/>
      <c r="AW41" s="73"/>
      <c r="AX41" s="94"/>
      <c r="AY41" s="10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1"/>
      <c r="BV41" s="101"/>
    </row>
    <row r="42" spans="1:81" s="14" customFormat="1" ht="12.95" customHeight="1">
      <c r="A42" s="292">
        <v>16</v>
      </c>
      <c r="B42" s="294" t="s">
        <v>59</v>
      </c>
      <c r="C42" s="296" t="s">
        <v>5</v>
      </c>
      <c r="D42" s="298">
        <v>180894</v>
      </c>
      <c r="E42" s="313">
        <v>123787.8017</v>
      </c>
      <c r="F42" s="304">
        <v>65.069999999999993</v>
      </c>
      <c r="G42" s="298">
        <f t="shared" si="310"/>
        <v>11770772.58</v>
      </c>
      <c r="H42" s="261" t="s">
        <v>140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17">
        <f t="shared" ref="Y42" si="417">ROUND(+$D42*BI42,2)</f>
        <v>0</v>
      </c>
      <c r="Z42" s="117">
        <f t="shared" ref="Z42" si="418">ROUND(+$D42*BJ42,2)</f>
        <v>0</v>
      </c>
      <c r="AA42" s="117">
        <f t="shared" ref="AA42" si="419">ROUND(+$D42*BK42,2)</f>
        <v>0</v>
      </c>
      <c r="AB42" s="117">
        <f t="shared" ref="AB42" si="420">ROUND(+$D42*BL42,2)</f>
        <v>0</v>
      </c>
      <c r="AC42" s="117">
        <f t="shared" ref="AC42" si="421">ROUND(+$D42*BM42,2)</f>
        <v>0</v>
      </c>
      <c r="AD42" s="117">
        <f>ROUND(+$D42*BN42,2)</f>
        <v>46718.49</v>
      </c>
      <c r="AE42" s="117">
        <f t="shared" ref="AE42" si="422">ROUND(+$D42*BO42,2)</f>
        <v>88952.01</v>
      </c>
      <c r="AF42" s="117">
        <f t="shared" ref="AF42" si="423">ROUND(+$D42*BP42,2)</f>
        <v>45223.5</v>
      </c>
      <c r="AG42" s="117">
        <f t="shared" ref="AG42" si="424">ROUND(+$D42*BQ42,2)</f>
        <v>0</v>
      </c>
      <c r="AH42" s="117">
        <f t="shared" ref="AH42" si="425">ROUND(+$D42*BR42,2)</f>
        <v>0</v>
      </c>
      <c r="AI42" s="215">
        <f t="shared" ref="AI42" si="426">ROUND(+$D42*BS42,2)</f>
        <v>0</v>
      </c>
      <c r="AJ42" s="117">
        <f t="shared" ref="AJ42" si="427">ROUND(+$D42*BT42,2)</f>
        <v>0</v>
      </c>
      <c r="AK42" s="55"/>
      <c r="AL42" s="33"/>
      <c r="AM42" s="144"/>
      <c r="AN42" s="144"/>
      <c r="AO42" s="151" t="s">
        <v>132</v>
      </c>
      <c r="AP42" s="145">
        <f>SUM(U42:AJ42)</f>
        <v>180894</v>
      </c>
      <c r="AQ42" s="146">
        <f>D42</f>
        <v>180894</v>
      </c>
      <c r="AR42" s="18"/>
      <c r="AS42" s="72"/>
      <c r="AT42" s="72"/>
      <c r="AU42" s="72"/>
      <c r="AV42" s="72"/>
      <c r="AW42" s="72"/>
      <c r="AX42" s="76"/>
      <c r="AY42" s="76"/>
      <c r="AZ42" s="72"/>
      <c r="BA42" s="72"/>
      <c r="BB42" s="72"/>
      <c r="BC42" s="76"/>
      <c r="BD42" s="72"/>
      <c r="BE42" s="76" t="s">
        <v>128</v>
      </c>
      <c r="BF42" s="76" t="s">
        <v>128</v>
      </c>
      <c r="BG42" s="76" t="s">
        <v>128</v>
      </c>
      <c r="BH42" s="76" t="s">
        <v>128</v>
      </c>
      <c r="BI42" s="76" t="s">
        <v>128</v>
      </c>
      <c r="BJ42" s="76" t="s">
        <v>128</v>
      </c>
      <c r="BK42" s="76" t="s">
        <v>128</v>
      </c>
      <c r="BL42" s="76" t="s">
        <v>128</v>
      </c>
      <c r="BM42" s="76" t="s">
        <v>128</v>
      </c>
      <c r="BN42" s="76">
        <v>0.25826445321569536</v>
      </c>
      <c r="BO42" s="76">
        <v>0.49173554678430459</v>
      </c>
      <c r="BP42" s="76">
        <v>0.25</v>
      </c>
      <c r="BQ42" s="76" t="s">
        <v>128</v>
      </c>
      <c r="BR42" s="76" t="s">
        <v>128</v>
      </c>
      <c r="BS42" s="76"/>
      <c r="BT42" s="76"/>
      <c r="BU42" s="71">
        <f>SUM(AS42:BT42)</f>
        <v>1</v>
      </c>
      <c r="BV42" s="101">
        <f>1-BE42-BF42-BG42-BH42-BI42-BJ42-BK42-BL42-BM42-BN42-BO42-BP42-BQ42-BR42-BS42-BT42-AS42</f>
        <v>5.5511151231257827E-17</v>
      </c>
      <c r="BX42" s="101">
        <f>BU42-BV42</f>
        <v>1</v>
      </c>
    </row>
    <row r="43" spans="1:81" s="14" customFormat="1" ht="12.95" customHeight="1">
      <c r="A43" s="293">
        <v>0</v>
      </c>
      <c r="B43" s="295">
        <v>0</v>
      </c>
      <c r="C43" s="297">
        <v>0</v>
      </c>
      <c r="D43" s="299">
        <v>0</v>
      </c>
      <c r="E43" s="314">
        <v>0</v>
      </c>
      <c r="F43" s="305">
        <v>0</v>
      </c>
      <c r="G43" s="299"/>
      <c r="H43" s="262" t="s">
        <v>129</v>
      </c>
      <c r="I43" s="19">
        <f t="shared" si="350"/>
        <v>0</v>
      </c>
      <c r="J43" s="19">
        <f t="shared" ref="J43:W43" si="428">(J42*$F42)</f>
        <v>0</v>
      </c>
      <c r="K43" s="19">
        <f t="shared" si="428"/>
        <v>0</v>
      </c>
      <c r="L43" s="19">
        <f t="shared" si="428"/>
        <v>0</v>
      </c>
      <c r="M43" s="19">
        <f t="shared" si="428"/>
        <v>0</v>
      </c>
      <c r="N43" s="19">
        <f t="shared" si="428"/>
        <v>0</v>
      </c>
      <c r="O43" s="19">
        <f t="shared" si="428"/>
        <v>0</v>
      </c>
      <c r="P43" s="19">
        <f t="shared" si="428"/>
        <v>0</v>
      </c>
      <c r="Q43" s="19">
        <f t="shared" si="428"/>
        <v>0</v>
      </c>
      <c r="R43" s="19">
        <f t="shared" si="428"/>
        <v>0</v>
      </c>
      <c r="S43" s="19">
        <f t="shared" si="428"/>
        <v>0</v>
      </c>
      <c r="T43" s="19">
        <f t="shared" si="428"/>
        <v>0</v>
      </c>
      <c r="U43" s="19">
        <f t="shared" si="428"/>
        <v>0</v>
      </c>
      <c r="V43" s="19">
        <f t="shared" si="428"/>
        <v>0</v>
      </c>
      <c r="W43" s="19">
        <f t="shared" si="428"/>
        <v>0</v>
      </c>
      <c r="X43" s="19">
        <f t="shared" ref="X43" si="429">ROUND(X42*$F42,2)</f>
        <v>0</v>
      </c>
      <c r="Y43" s="19">
        <f t="shared" ref="Y43" si="430">ROUND(Y42*$F42,2)</f>
        <v>0</v>
      </c>
      <c r="Z43" s="19">
        <f t="shared" ref="Z43" si="431">ROUND(Z42*$F42,2)</f>
        <v>0</v>
      </c>
      <c r="AA43" s="19">
        <f t="shared" ref="AA43" si="432">ROUND(AA42*$F42,2)</f>
        <v>0</v>
      </c>
      <c r="AB43" s="19">
        <f t="shared" ref="AB43" si="433">ROUND(AB42*$F42,2)</f>
        <v>0</v>
      </c>
      <c r="AC43" s="19">
        <f t="shared" ref="AC43" si="434">ROUND(AC42*$F42,2)</f>
        <v>0</v>
      </c>
      <c r="AD43" s="19">
        <f>ROUND(AD42*$F42,2)</f>
        <v>3039972.14</v>
      </c>
      <c r="AE43" s="19">
        <f>ROUND(AE42*$F42,2)</f>
        <v>5788107.29</v>
      </c>
      <c r="AF43" s="19">
        <f>ROUND(AF42*$F42,2)</f>
        <v>2942693.15</v>
      </c>
      <c r="AG43" s="19">
        <f t="shared" ref="AG43" si="435">ROUND(AG42*$F42,2)</f>
        <v>0</v>
      </c>
      <c r="AH43" s="19">
        <f t="shared" ref="AH43" si="436">ROUND(AH42*$F42,2)</f>
        <v>0</v>
      </c>
      <c r="AI43" s="216">
        <f t="shared" ref="AI43" si="437">ROUND(AI42*$F42,2)</f>
        <v>0</v>
      </c>
      <c r="AJ43" s="19">
        <f t="shared" ref="AJ43" si="438">ROUND(AJ42*$F42,2)</f>
        <v>0</v>
      </c>
      <c r="AK43" s="55"/>
      <c r="AL43" s="33"/>
      <c r="AM43" s="147">
        <f>SUM(I43:AJ43)</f>
        <v>11770772.58</v>
      </c>
      <c r="AN43" s="147">
        <f>G42</f>
        <v>11770772.58</v>
      </c>
      <c r="AO43" s="148">
        <f>AM43-AN43</f>
        <v>0</v>
      </c>
      <c r="AP43" s="149" t="s">
        <v>131</v>
      </c>
      <c r="AQ43" s="150">
        <f>+AP42-AQ42</f>
        <v>0</v>
      </c>
      <c r="AR43" s="18"/>
      <c r="AS43" s="73"/>
      <c r="AT43" s="73"/>
      <c r="AU43" s="73"/>
      <c r="AV43" s="73"/>
      <c r="AW43" s="73"/>
      <c r="AX43" s="94"/>
      <c r="AY43" s="10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1"/>
      <c r="BV43" s="101"/>
    </row>
    <row r="44" spans="1:81" s="14" customFormat="1" ht="12.95" customHeight="1">
      <c r="A44" s="292">
        <v>17</v>
      </c>
      <c r="B44" s="294" t="s">
        <v>60</v>
      </c>
      <c r="C44" s="296" t="s">
        <v>5</v>
      </c>
      <c r="D44" s="298">
        <v>99120</v>
      </c>
      <c r="E44" s="298">
        <v>99120</v>
      </c>
      <c r="F44" s="304">
        <v>36.15</v>
      </c>
      <c r="G44" s="298">
        <f t="shared" si="310"/>
        <v>3583188</v>
      </c>
      <c r="H44" s="261" t="s">
        <v>140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17">
        <f t="shared" ref="Y44" si="439">ROUND(+$D44*BI44,2)</f>
        <v>0</v>
      </c>
      <c r="Z44" s="117">
        <f t="shared" ref="Z44" si="440">ROUND(+$D44*BJ44,2)</f>
        <v>0</v>
      </c>
      <c r="AA44" s="117">
        <f t="shared" ref="AA44" si="441">ROUND(+$D44*BK44,2)</f>
        <v>0</v>
      </c>
      <c r="AB44" s="117">
        <f t="shared" ref="AB44" si="442">ROUND(+$D44*BL44,2)</f>
        <v>0</v>
      </c>
      <c r="AC44" s="117">
        <f t="shared" ref="AC44" si="443">ROUND(+$D44*BM44,2)</f>
        <v>0</v>
      </c>
      <c r="AD44" s="117">
        <f t="shared" ref="AD44" si="444">ROUND(+$D44*BN44,2)</f>
        <v>0</v>
      </c>
      <c r="AE44" s="117">
        <f t="shared" ref="AE44" si="445">ROUND(+$D44*BO44,2)</f>
        <v>25599.17</v>
      </c>
      <c r="AF44" s="117">
        <f t="shared" ref="AF44" si="446">ROUND(+$D44*BP44,2)</f>
        <v>48740.83</v>
      </c>
      <c r="AG44" s="117">
        <f t="shared" ref="AG44" si="447">ROUND(+$D44*BQ44,2)</f>
        <v>24780</v>
      </c>
      <c r="AH44" s="117">
        <f t="shared" ref="AH44" si="448">ROUND(+$D44*BR44,2)</f>
        <v>0</v>
      </c>
      <c r="AI44" s="215">
        <f t="shared" ref="AI44" si="449">ROUND(+$D44*BS44,2)</f>
        <v>0</v>
      </c>
      <c r="AJ44" s="117">
        <f t="shared" ref="AJ44" si="450">ROUND(+$D44*BT44,2)</f>
        <v>0</v>
      </c>
      <c r="AK44" s="55"/>
      <c r="AL44" s="33"/>
      <c r="AM44" s="144"/>
      <c r="AN44" s="144"/>
      <c r="AO44" s="151" t="s">
        <v>132</v>
      </c>
      <c r="AP44" s="145">
        <f>SUM(I44:AJ44)</f>
        <v>99120</v>
      </c>
      <c r="AQ44" s="146">
        <f>D44</f>
        <v>99120</v>
      </c>
      <c r="AR44" s="18"/>
      <c r="AS44" s="72"/>
      <c r="AT44" s="72"/>
      <c r="AU44" s="72"/>
      <c r="AV44" s="72"/>
      <c r="AW44" s="72"/>
      <c r="AX44" s="76"/>
      <c r="AY44" s="102"/>
      <c r="AZ44" s="72"/>
      <c r="BA44" s="72"/>
      <c r="BB44" s="72"/>
      <c r="BC44" s="72"/>
      <c r="BD44" s="72"/>
      <c r="BE44" s="72" t="s">
        <v>128</v>
      </c>
      <c r="BF44" s="72" t="s">
        <v>128</v>
      </c>
      <c r="BG44" s="72" t="s">
        <v>128</v>
      </c>
      <c r="BH44" s="72" t="s">
        <v>128</v>
      </c>
      <c r="BI44" s="72" t="s">
        <v>128</v>
      </c>
      <c r="BJ44" s="72" t="s">
        <v>128</v>
      </c>
      <c r="BK44" s="72" t="s">
        <v>128</v>
      </c>
      <c r="BL44" s="72" t="s">
        <v>128</v>
      </c>
      <c r="BM44" s="72" t="s">
        <v>128</v>
      </c>
      <c r="BN44" s="76" t="s">
        <v>128</v>
      </c>
      <c r="BO44" s="76">
        <v>0.25826442695722357</v>
      </c>
      <c r="BP44" s="76">
        <v>0.49173557304277643</v>
      </c>
      <c r="BQ44" s="76">
        <v>0.25</v>
      </c>
      <c r="BR44" s="76" t="s">
        <v>128</v>
      </c>
      <c r="BS44" s="72"/>
      <c r="BT44" s="72"/>
      <c r="BU44" s="71">
        <f>SUM(AS44:BT44)</f>
        <v>1</v>
      </c>
      <c r="BV44" s="101">
        <f>1-BE44-BF44-BG44-BH44-BI44-BJ44-BK44-BL44-BM44-BN44-BO44-BP44-BQ44-BR44-BS44-BT44-AS44</f>
        <v>-5.5511151231257827E-17</v>
      </c>
      <c r="BX44" s="101">
        <f>BU44-BV44</f>
        <v>1</v>
      </c>
    </row>
    <row r="45" spans="1:81" s="14" customFormat="1" ht="12.95" customHeight="1">
      <c r="A45" s="293">
        <v>0</v>
      </c>
      <c r="B45" s="295">
        <v>0</v>
      </c>
      <c r="C45" s="297">
        <v>0</v>
      </c>
      <c r="D45" s="299">
        <v>0</v>
      </c>
      <c r="E45" s="299">
        <v>0</v>
      </c>
      <c r="F45" s="305">
        <v>0</v>
      </c>
      <c r="G45" s="299"/>
      <c r="H45" s="262" t="s">
        <v>129</v>
      </c>
      <c r="I45" s="19">
        <f t="shared" si="350"/>
        <v>0</v>
      </c>
      <c r="J45" s="19">
        <f t="shared" ref="J45:W45" si="451">(J44*$F44)</f>
        <v>0</v>
      </c>
      <c r="K45" s="19">
        <f t="shared" si="451"/>
        <v>0</v>
      </c>
      <c r="L45" s="19">
        <f t="shared" si="451"/>
        <v>0</v>
      </c>
      <c r="M45" s="19">
        <f t="shared" si="451"/>
        <v>0</v>
      </c>
      <c r="N45" s="19">
        <f t="shared" si="451"/>
        <v>0</v>
      </c>
      <c r="O45" s="19">
        <f t="shared" si="451"/>
        <v>0</v>
      </c>
      <c r="P45" s="19">
        <f t="shared" si="451"/>
        <v>0</v>
      </c>
      <c r="Q45" s="19">
        <f t="shared" si="451"/>
        <v>0</v>
      </c>
      <c r="R45" s="19">
        <f t="shared" si="451"/>
        <v>0</v>
      </c>
      <c r="S45" s="19">
        <f t="shared" si="451"/>
        <v>0</v>
      </c>
      <c r="T45" s="19">
        <f t="shared" si="451"/>
        <v>0</v>
      </c>
      <c r="U45" s="19">
        <f t="shared" si="451"/>
        <v>0</v>
      </c>
      <c r="V45" s="19">
        <f t="shared" si="451"/>
        <v>0</v>
      </c>
      <c r="W45" s="19">
        <f t="shared" si="451"/>
        <v>0</v>
      </c>
      <c r="X45" s="19">
        <f t="shared" ref="X45" si="452">ROUND(X44*$F44,2)</f>
        <v>0</v>
      </c>
      <c r="Y45" s="19">
        <f t="shared" ref="Y45" si="453">ROUND(Y44*$F44,2)</f>
        <v>0</v>
      </c>
      <c r="Z45" s="19">
        <f t="shared" ref="Z45" si="454">ROUND(Z44*$F44,2)</f>
        <v>0</v>
      </c>
      <c r="AA45" s="19">
        <f t="shared" ref="AA45" si="455">ROUND(AA44*$F44,2)</f>
        <v>0</v>
      </c>
      <c r="AB45" s="19">
        <f t="shared" ref="AB45" si="456">ROUND(AB44*$F44,2)</f>
        <v>0</v>
      </c>
      <c r="AC45" s="19">
        <f t="shared" ref="AC45" si="457">ROUND(AC44*$F44,2)</f>
        <v>0</v>
      </c>
      <c r="AD45" s="19">
        <f t="shared" ref="AD45" si="458">ROUND(AD44*$F44,2)</f>
        <v>0</v>
      </c>
      <c r="AE45" s="19">
        <f t="shared" ref="AE45" si="459">ROUND(AE44*$F44,2)</f>
        <v>925410</v>
      </c>
      <c r="AF45" s="19">
        <f t="shared" ref="AF45" si="460">ROUND(AF44*$F44,2)</f>
        <v>1761981</v>
      </c>
      <c r="AG45" s="19">
        <f t="shared" ref="AG45" si="461">ROUND(AG44*$F44,2)</f>
        <v>895797</v>
      </c>
      <c r="AH45" s="19">
        <f t="shared" ref="AH45" si="462">ROUND(AH44*$F44,2)</f>
        <v>0</v>
      </c>
      <c r="AI45" s="216">
        <f t="shared" ref="AI45" si="463">ROUND(AI44*$F44,2)</f>
        <v>0</v>
      </c>
      <c r="AJ45" s="19">
        <f t="shared" ref="AJ45" si="464">ROUND(AJ44*$F44,2)</f>
        <v>0</v>
      </c>
      <c r="AK45" s="55"/>
      <c r="AL45" s="33"/>
      <c r="AM45" s="147">
        <f>SUM(I45:AJ45)</f>
        <v>3583188</v>
      </c>
      <c r="AN45" s="147">
        <f>G44</f>
        <v>3583188</v>
      </c>
      <c r="AO45" s="148">
        <f>AM45-AN45</f>
        <v>0</v>
      </c>
      <c r="AP45" s="149" t="s">
        <v>131</v>
      </c>
      <c r="AQ45" s="150">
        <f>+AP44-AQ44</f>
        <v>0</v>
      </c>
      <c r="AR45" s="18"/>
      <c r="AS45" s="73"/>
      <c r="AT45" s="73"/>
      <c r="AU45" s="73"/>
      <c r="AV45" s="73"/>
      <c r="AW45" s="73"/>
      <c r="AX45" s="94"/>
      <c r="AY45" s="10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1"/>
      <c r="BV45" s="101"/>
    </row>
    <row r="46" spans="1:81" s="135" customFormat="1" ht="20.100000000000001" customHeight="1">
      <c r="A46" s="189">
        <v>4</v>
      </c>
      <c r="B46" s="128" t="s">
        <v>27</v>
      </c>
      <c r="C46" s="181"/>
      <c r="D46" s="132"/>
      <c r="E46" s="132"/>
      <c r="F46" s="132"/>
      <c r="G46" s="132">
        <f>SUM(G47:G126)</f>
        <v>16778276.030000001</v>
      </c>
      <c r="H46" s="254"/>
      <c r="I46" s="133">
        <f>SUM(I48++I50+I52+I54+I56+I58+I60+I62+I64+I66+I68+I70+I72+I74+I76+I78+I80+I82+I84+I86+I88+I90+I92+I94+I96+I98+I100+I102+I104+I106+I108+I110+I112+I114+I116+I118+I120+I122+I124+I126)</f>
        <v>0</v>
      </c>
      <c r="J46" s="133">
        <f t="shared" ref="J46:AJ46" si="465">SUM(J48++J50+J52+J54+J56+J58+J60+J62+J64+J66+J68+J70+J72+J74+J76+J78+J80+J82+J84+J86+J88+J90+J92+J94+J96+J98+J100+J102+J104+J106+J108+J110+J112+J114+J116+J118+J120+J122+J124+J126)</f>
        <v>0</v>
      </c>
      <c r="K46" s="133">
        <f t="shared" si="465"/>
        <v>0</v>
      </c>
      <c r="L46" s="133">
        <f t="shared" si="465"/>
        <v>0</v>
      </c>
      <c r="M46" s="133">
        <f t="shared" si="465"/>
        <v>0</v>
      </c>
      <c r="N46" s="133">
        <f t="shared" si="465"/>
        <v>0</v>
      </c>
      <c r="O46" s="133">
        <f t="shared" si="465"/>
        <v>0</v>
      </c>
      <c r="P46" s="133">
        <f t="shared" si="465"/>
        <v>0</v>
      </c>
      <c r="Q46" s="133">
        <f t="shared" si="465"/>
        <v>0</v>
      </c>
      <c r="R46" s="133">
        <f t="shared" si="465"/>
        <v>0</v>
      </c>
      <c r="S46" s="133">
        <f t="shared" si="465"/>
        <v>0</v>
      </c>
      <c r="T46" s="133">
        <f t="shared" si="465"/>
        <v>0</v>
      </c>
      <c r="U46" s="133">
        <f t="shared" si="465"/>
        <v>0</v>
      </c>
      <c r="V46" s="133">
        <f t="shared" si="465"/>
        <v>0</v>
      </c>
      <c r="W46" s="133">
        <f t="shared" si="465"/>
        <v>0</v>
      </c>
      <c r="X46" s="133">
        <f t="shared" si="465"/>
        <v>0</v>
      </c>
      <c r="Y46" s="133">
        <f t="shared" si="465"/>
        <v>0</v>
      </c>
      <c r="Z46" s="133">
        <f t="shared" si="465"/>
        <v>0</v>
      </c>
      <c r="AA46" s="133">
        <f t="shared" si="465"/>
        <v>105822.44</v>
      </c>
      <c r="AB46" s="133">
        <f>SUM(AB48++AB50+AB52+AB54+AB56+AB58+AB60+AB62+AB64+AB66+AB68+AB70+AB72+AB74+AB76+AB78+AB80+AB82+AB84+AB86+AB88+AB90+AB92+AB94+AB96+AB98+AB100+AB102+AB104+AB106+AB108+AB110+AB112+AB114+AB116+AB118+AB120+AB122+AB124+AB126)</f>
        <v>742126.34000000008</v>
      </c>
      <c r="AC46" s="133">
        <f t="shared" si="465"/>
        <v>1913299.77</v>
      </c>
      <c r="AD46" s="133">
        <f t="shared" si="465"/>
        <v>4752874.6499999994</v>
      </c>
      <c r="AE46" s="133">
        <f t="shared" si="465"/>
        <v>5987665.5599999996</v>
      </c>
      <c r="AF46" s="133">
        <f t="shared" si="465"/>
        <v>2830214.17</v>
      </c>
      <c r="AG46" s="133">
        <f t="shared" si="465"/>
        <v>446273.1</v>
      </c>
      <c r="AH46" s="217">
        <f t="shared" si="465"/>
        <v>0</v>
      </c>
      <c r="AI46" s="133">
        <f t="shared" si="465"/>
        <v>0</v>
      </c>
      <c r="AJ46" s="133">
        <f t="shared" si="465"/>
        <v>0</v>
      </c>
      <c r="AK46" s="134"/>
      <c r="AL46" s="42"/>
      <c r="AM46" s="183">
        <f>SUM(I46:AJ46)</f>
        <v>16778276.029999997</v>
      </c>
      <c r="AN46" s="183">
        <f>G46</f>
        <v>16778276.030000001</v>
      </c>
      <c r="AO46" s="184">
        <f>AM46-AN46</f>
        <v>0</v>
      </c>
      <c r="AQ46" s="137"/>
      <c r="AR46" s="190"/>
      <c r="AS46" s="191"/>
      <c r="AT46" s="191"/>
      <c r="AU46" s="186"/>
      <c r="AV46" s="186"/>
      <c r="AW46" s="186"/>
      <c r="AX46" s="187"/>
      <c r="AY46" s="188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43"/>
      <c r="BW46" s="159"/>
      <c r="BX46" s="159"/>
      <c r="BY46" s="159"/>
      <c r="BZ46" s="159"/>
      <c r="CA46" s="159"/>
      <c r="CB46" s="159"/>
      <c r="CC46" s="159"/>
    </row>
    <row r="47" spans="1:81" s="14" customFormat="1" ht="12.95" customHeight="1">
      <c r="A47" s="292">
        <v>18</v>
      </c>
      <c r="B47" s="294" t="s">
        <v>61</v>
      </c>
      <c r="C47" s="296" t="s">
        <v>26</v>
      </c>
      <c r="D47" s="298">
        <v>5</v>
      </c>
      <c r="E47" s="298">
        <v>5</v>
      </c>
      <c r="F47" s="304">
        <v>5170.03</v>
      </c>
      <c r="G47" s="298">
        <f t="shared" ref="G47:G57" si="466">ROUND(D47*F47,2)</f>
        <v>25850.15</v>
      </c>
      <c r="H47" s="261" t="s">
        <v>140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17">
        <f t="shared" ref="Y47" si="467">ROUND(+$D47*BI47,2)</f>
        <v>0</v>
      </c>
      <c r="Z47" s="117">
        <f t="shared" ref="Z47" si="468">ROUND(+$D47*BJ47,2)</f>
        <v>0</v>
      </c>
      <c r="AA47" s="117">
        <f t="shared" ref="AA47" si="469">ROUND(+$D47*BK47,2)</f>
        <v>5</v>
      </c>
      <c r="AB47" s="117">
        <f t="shared" ref="AB47" si="470">ROUND(+$D47*BL47,2)</f>
        <v>0</v>
      </c>
      <c r="AC47" s="117">
        <f t="shared" ref="AC47" si="471">ROUND(+$D47*BM47,2)</f>
        <v>0</v>
      </c>
      <c r="AD47" s="117">
        <f t="shared" ref="AD47" si="472">ROUND(+$D47*BN47,2)</f>
        <v>0</v>
      </c>
      <c r="AE47" s="117">
        <f t="shared" ref="AE47" si="473">ROUND(+$D47*BO47,2)</f>
        <v>0</v>
      </c>
      <c r="AF47" s="117">
        <f t="shared" ref="AF47" si="474">ROUND(+$D47*BP47,2)</f>
        <v>0</v>
      </c>
      <c r="AG47" s="117">
        <f t="shared" ref="AG47" si="475">ROUND(+$D47*BQ47,2)</f>
        <v>0</v>
      </c>
      <c r="AH47" s="117">
        <f t="shared" ref="AH47" si="476">ROUND(+$D47*BR47,2)</f>
        <v>0</v>
      </c>
      <c r="AI47" s="215">
        <f t="shared" ref="AI47" si="477">ROUND(+$D47*BS47,2)</f>
        <v>0</v>
      </c>
      <c r="AJ47" s="117">
        <f t="shared" ref="AJ47" si="478">ROUND(+$D47*BT47,2)</f>
        <v>0</v>
      </c>
      <c r="AK47" s="55"/>
      <c r="AL47" s="33"/>
      <c r="AM47" s="144"/>
      <c r="AN47" s="144"/>
      <c r="AO47" s="151" t="s">
        <v>132</v>
      </c>
      <c r="AP47" s="145">
        <f>SUM(I47:AJ47)</f>
        <v>5</v>
      </c>
      <c r="AQ47" s="146">
        <f>D47</f>
        <v>5</v>
      </c>
      <c r="AR47" s="18">
        <f t="shared" ref="AR47" si="479">AQ47-AP47</f>
        <v>0</v>
      </c>
      <c r="AS47" s="76"/>
      <c r="AT47" s="76"/>
      <c r="AU47" s="72"/>
      <c r="AV47" s="72"/>
      <c r="AW47" s="72"/>
      <c r="AX47" s="96"/>
      <c r="AY47" s="76"/>
      <c r="AZ47" s="76"/>
      <c r="BA47" s="72"/>
      <c r="BB47" s="72"/>
      <c r="BC47" s="76"/>
      <c r="BD47" s="72"/>
      <c r="BE47" s="72" t="s">
        <v>128</v>
      </c>
      <c r="BF47" s="72" t="s">
        <v>128</v>
      </c>
      <c r="BG47" s="72" t="s">
        <v>128</v>
      </c>
      <c r="BH47" s="72" t="s">
        <v>128</v>
      </c>
      <c r="BI47" s="72" t="s">
        <v>128</v>
      </c>
      <c r="BJ47" s="72" t="s">
        <v>128</v>
      </c>
      <c r="BK47" s="72">
        <v>1</v>
      </c>
      <c r="BL47" s="72" t="s">
        <v>128</v>
      </c>
      <c r="BM47" s="72" t="s">
        <v>128</v>
      </c>
      <c r="BN47" s="72" t="s">
        <v>128</v>
      </c>
      <c r="BO47" s="72" t="s">
        <v>128</v>
      </c>
      <c r="BP47" s="72" t="s">
        <v>128</v>
      </c>
      <c r="BQ47" s="72" t="s">
        <v>128</v>
      </c>
      <c r="BR47" s="72" t="s">
        <v>128</v>
      </c>
      <c r="BS47" s="72"/>
      <c r="BT47" s="72"/>
      <c r="BU47" s="71">
        <f>SUM(AS47:BT47)</f>
        <v>1</v>
      </c>
      <c r="BV47" s="101">
        <f>1-BE47-BF47-BG47-BH47-BI47-BJ47-BK47-BL47-BM47-BN47-BO47-BP47-BQ47-BR47-BS47-BT47-AS47</f>
        <v>0</v>
      </c>
      <c r="BX47" s="101">
        <f>BU47-BV47</f>
        <v>1</v>
      </c>
    </row>
    <row r="48" spans="1:81" s="14" customFormat="1" ht="12.95" customHeight="1">
      <c r="A48" s="293">
        <v>0</v>
      </c>
      <c r="B48" s="295">
        <v>0</v>
      </c>
      <c r="C48" s="297">
        <v>0</v>
      </c>
      <c r="D48" s="299">
        <v>0</v>
      </c>
      <c r="E48" s="299">
        <v>0</v>
      </c>
      <c r="F48" s="305">
        <v>0</v>
      </c>
      <c r="G48" s="299"/>
      <c r="H48" s="262" t="s">
        <v>129</v>
      </c>
      <c r="I48" s="19">
        <f t="shared" ref="I48:J48" si="480">(I47*$F47)</f>
        <v>0</v>
      </c>
      <c r="J48" s="19">
        <f t="shared" si="480"/>
        <v>0</v>
      </c>
      <c r="K48" s="19">
        <f t="shared" ref="K48:W48" si="481">(K47*$F47)</f>
        <v>0</v>
      </c>
      <c r="L48" s="19">
        <f t="shared" si="481"/>
        <v>0</v>
      </c>
      <c r="M48" s="19">
        <f t="shared" si="481"/>
        <v>0</v>
      </c>
      <c r="N48" s="19">
        <f t="shared" si="481"/>
        <v>0</v>
      </c>
      <c r="O48" s="19">
        <f t="shared" si="481"/>
        <v>0</v>
      </c>
      <c r="P48" s="19">
        <f t="shared" si="481"/>
        <v>0</v>
      </c>
      <c r="Q48" s="19">
        <f t="shared" si="481"/>
        <v>0</v>
      </c>
      <c r="R48" s="19">
        <f t="shared" si="481"/>
        <v>0</v>
      </c>
      <c r="S48" s="19">
        <f t="shared" si="481"/>
        <v>0</v>
      </c>
      <c r="T48" s="19">
        <f t="shared" si="481"/>
        <v>0</v>
      </c>
      <c r="U48" s="19">
        <f t="shared" si="481"/>
        <v>0</v>
      </c>
      <c r="V48" s="19">
        <f t="shared" si="481"/>
        <v>0</v>
      </c>
      <c r="W48" s="19">
        <f t="shared" si="481"/>
        <v>0</v>
      </c>
      <c r="X48" s="19">
        <f t="shared" ref="X48" si="482">ROUND(X47*$F47,2)</f>
        <v>0</v>
      </c>
      <c r="Y48" s="19">
        <f t="shared" ref="Y48" si="483">ROUND(Y47*$F47,2)</f>
        <v>0</v>
      </c>
      <c r="Z48" s="19">
        <f t="shared" ref="Z48" si="484">ROUND(Z47*$F47,2)</f>
        <v>0</v>
      </c>
      <c r="AA48" s="19">
        <f t="shared" ref="AA48" si="485">ROUND(AA47*$F47,2)</f>
        <v>25850.15</v>
      </c>
      <c r="AB48" s="19">
        <f t="shared" ref="AB48" si="486">ROUND(AB47*$F47,2)</f>
        <v>0</v>
      </c>
      <c r="AC48" s="19">
        <f t="shared" ref="AC48" si="487">ROUND(AC47*$F47,2)</f>
        <v>0</v>
      </c>
      <c r="AD48" s="19">
        <f t="shared" ref="AD48" si="488">ROUND(AD47*$F47,2)</f>
        <v>0</v>
      </c>
      <c r="AE48" s="19">
        <f t="shared" ref="AE48" si="489">ROUND(AE47*$F47,2)</f>
        <v>0</v>
      </c>
      <c r="AF48" s="19">
        <f t="shared" ref="AF48" si="490">ROUND(AF47*$F47,2)</f>
        <v>0</v>
      </c>
      <c r="AG48" s="19">
        <f t="shared" ref="AG48" si="491">ROUND(AG47*$F47,2)</f>
        <v>0</v>
      </c>
      <c r="AH48" s="19">
        <f t="shared" ref="AH48" si="492">ROUND(AH47*$F47,2)</f>
        <v>0</v>
      </c>
      <c r="AI48" s="216">
        <f t="shared" ref="AI48" si="493">ROUND(AI47*$F47,2)</f>
        <v>0</v>
      </c>
      <c r="AJ48" s="19">
        <f t="shared" ref="AJ48" si="494">ROUND(AJ47*$F47,2)</f>
        <v>0</v>
      </c>
      <c r="AK48" s="55"/>
      <c r="AL48" s="33"/>
      <c r="AM48" s="147">
        <f>SUM(I48:AJ48)</f>
        <v>25850.15</v>
      </c>
      <c r="AN48" s="147">
        <f>G47</f>
        <v>25850.15</v>
      </c>
      <c r="AO48" s="148">
        <f>AM48-AN48</f>
        <v>0</v>
      </c>
      <c r="AP48" s="149" t="s">
        <v>131</v>
      </c>
      <c r="AQ48" s="150">
        <f>+AP47-AQ47</f>
        <v>0</v>
      </c>
      <c r="AR48" s="18"/>
      <c r="AS48" s="74"/>
      <c r="AT48" s="74"/>
      <c r="AU48" s="73"/>
      <c r="AV48" s="73"/>
      <c r="AW48" s="73"/>
      <c r="AX48" s="94"/>
      <c r="AY48" s="10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>
        <v>1</v>
      </c>
      <c r="BT48" s="73"/>
      <c r="BU48" s="71"/>
      <c r="BV48" s="101"/>
    </row>
    <row r="49" spans="1:81" s="14" customFormat="1" ht="12.95" customHeight="1">
      <c r="A49" s="292">
        <f>A47+1</f>
        <v>19</v>
      </c>
      <c r="B49" s="294" t="s">
        <v>62</v>
      </c>
      <c r="C49" s="296" t="s">
        <v>6</v>
      </c>
      <c r="D49" s="298">
        <v>15078</v>
      </c>
      <c r="E49" s="298">
        <v>15078</v>
      </c>
      <c r="F49" s="304">
        <v>34.61</v>
      </c>
      <c r="G49" s="298">
        <f t="shared" si="466"/>
        <v>521849.58</v>
      </c>
      <c r="H49" s="261" t="s">
        <v>140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17">
        <f t="shared" ref="Y49" si="495">ROUND(+$D49*BI49,2)</f>
        <v>0</v>
      </c>
      <c r="Z49" s="117">
        <f t="shared" ref="Z49" si="496">ROUND(+$D49*BJ49,2)</f>
        <v>0</v>
      </c>
      <c r="AA49" s="117">
        <f t="shared" ref="AA49" si="497">ROUND(+$D49*BK49,2)</f>
        <v>2310.67</v>
      </c>
      <c r="AB49" s="117">
        <f t="shared" ref="AB49" si="498">ROUND(+$D49*BL49,2)</f>
        <v>5298.42</v>
      </c>
      <c r="AC49" s="117">
        <f t="shared" ref="AC49" si="499">ROUND(+$D49*BM49,2)</f>
        <v>5263.38</v>
      </c>
      <c r="AD49" s="117">
        <f t="shared" ref="AD49" si="500">ROUND(+$D49*BN49,2)</f>
        <v>2205.5300000000002</v>
      </c>
      <c r="AE49" s="117">
        <f t="shared" ref="AE49" si="501">ROUND(+$D49*BO49,2)</f>
        <v>0</v>
      </c>
      <c r="AF49" s="117">
        <f t="shared" ref="AF49" si="502">ROUND(+$D49*BP49,2)</f>
        <v>0</v>
      </c>
      <c r="AG49" s="117">
        <f t="shared" ref="AG49" si="503">ROUND(+$D49*BQ49,2)</f>
        <v>0</v>
      </c>
      <c r="AH49" s="117">
        <f t="shared" ref="AH49" si="504">ROUND(+$D49*BR49,2)</f>
        <v>0</v>
      </c>
      <c r="AI49" s="215">
        <f t="shared" ref="AI49" si="505">ROUND(+$D49*BS49,2)</f>
        <v>0</v>
      </c>
      <c r="AJ49" s="117">
        <f t="shared" ref="AJ49" si="506">ROUND(+$D49*BT49,2)</f>
        <v>0</v>
      </c>
      <c r="AK49" s="55"/>
      <c r="AL49" s="33"/>
      <c r="AM49" s="144"/>
      <c r="AN49" s="144"/>
      <c r="AO49" s="151" t="s">
        <v>132</v>
      </c>
      <c r="AP49" s="145">
        <f>SUM(I49:AJ49)</f>
        <v>15078.000000000002</v>
      </c>
      <c r="AQ49" s="146">
        <f>D49</f>
        <v>15078</v>
      </c>
      <c r="AR49" s="18"/>
      <c r="AS49" s="72"/>
      <c r="AT49" s="72"/>
      <c r="AU49" s="72"/>
      <c r="AV49" s="72"/>
      <c r="AW49" s="72"/>
      <c r="AX49" s="76"/>
      <c r="AY49" s="76"/>
      <c r="AZ49" s="72"/>
      <c r="BA49" s="72"/>
      <c r="BB49" s="72"/>
      <c r="BC49" s="76"/>
      <c r="BD49" s="76"/>
      <c r="BE49" s="76" t="s">
        <v>128</v>
      </c>
      <c r="BF49" s="76" t="s">
        <v>128</v>
      </c>
      <c r="BG49" s="76" t="s">
        <v>128</v>
      </c>
      <c r="BH49" s="76" t="s">
        <v>128</v>
      </c>
      <c r="BI49" s="76" t="s">
        <v>128</v>
      </c>
      <c r="BJ49" s="76" t="s">
        <v>128</v>
      </c>
      <c r="BK49" s="76">
        <v>0.15324777821992308</v>
      </c>
      <c r="BL49" s="76">
        <v>0.35140071627536806</v>
      </c>
      <c r="BM49" s="76">
        <v>0.34907680063668922</v>
      </c>
      <c r="BN49" s="76">
        <v>0.14627470486801963</v>
      </c>
      <c r="BO49" s="76" t="s">
        <v>128</v>
      </c>
      <c r="BP49" s="76" t="s">
        <v>128</v>
      </c>
      <c r="BQ49" s="76" t="s">
        <v>128</v>
      </c>
      <c r="BR49" s="76" t="s">
        <v>128</v>
      </c>
      <c r="BS49" s="76"/>
      <c r="BT49" s="76"/>
      <c r="BU49" s="71">
        <f>SUM(AS49:BT49)</f>
        <v>1</v>
      </c>
      <c r="BV49" s="101">
        <f>1-BE49-BF49-BG49-BH49-BI49-BJ49-BK49-BL49-BM49-BN49-BO49-BP49-BQ49-BR49-BS49-BT49-AS49</f>
        <v>0</v>
      </c>
      <c r="BW49" s="20"/>
      <c r="BX49" s="101">
        <f>BU49-BV49</f>
        <v>1</v>
      </c>
      <c r="BY49" s="20"/>
      <c r="BZ49" s="20"/>
      <c r="CA49" s="20"/>
      <c r="CB49" s="20"/>
      <c r="CC49" s="20"/>
    </row>
    <row r="50" spans="1:81" s="14" customFormat="1" ht="12.95" customHeight="1">
      <c r="A50" s="293">
        <v>0</v>
      </c>
      <c r="B50" s="295">
        <v>0</v>
      </c>
      <c r="C50" s="297">
        <v>0</v>
      </c>
      <c r="D50" s="299">
        <v>0</v>
      </c>
      <c r="E50" s="299">
        <v>0</v>
      </c>
      <c r="F50" s="305">
        <v>0</v>
      </c>
      <c r="G50" s="299"/>
      <c r="H50" s="262" t="s">
        <v>129</v>
      </c>
      <c r="I50" s="19">
        <f t="shared" ref="I50:J50" si="507">(I49*$F49)</f>
        <v>0</v>
      </c>
      <c r="J50" s="19">
        <f t="shared" si="507"/>
        <v>0</v>
      </c>
      <c r="K50" s="19">
        <f t="shared" ref="K50:W50" si="508">(K49*$F49)</f>
        <v>0</v>
      </c>
      <c r="L50" s="19">
        <f t="shared" si="508"/>
        <v>0</v>
      </c>
      <c r="M50" s="19">
        <f t="shared" si="508"/>
        <v>0</v>
      </c>
      <c r="N50" s="19">
        <f t="shared" si="508"/>
        <v>0</v>
      </c>
      <c r="O50" s="19">
        <f t="shared" si="508"/>
        <v>0</v>
      </c>
      <c r="P50" s="19">
        <f t="shared" si="508"/>
        <v>0</v>
      </c>
      <c r="Q50" s="19">
        <f t="shared" si="508"/>
        <v>0</v>
      </c>
      <c r="R50" s="19">
        <f t="shared" si="508"/>
        <v>0</v>
      </c>
      <c r="S50" s="19">
        <f t="shared" si="508"/>
        <v>0</v>
      </c>
      <c r="T50" s="19">
        <f t="shared" si="508"/>
        <v>0</v>
      </c>
      <c r="U50" s="19">
        <f t="shared" si="508"/>
        <v>0</v>
      </c>
      <c r="V50" s="19">
        <f t="shared" si="508"/>
        <v>0</v>
      </c>
      <c r="W50" s="19">
        <f t="shared" si="508"/>
        <v>0</v>
      </c>
      <c r="X50" s="19">
        <f t="shared" ref="X50" si="509">ROUND(X49*$F49,2)</f>
        <v>0</v>
      </c>
      <c r="Y50" s="19">
        <f t="shared" ref="Y50" si="510">ROUND(Y49*$F49,2)</f>
        <v>0</v>
      </c>
      <c r="Z50" s="19">
        <f t="shared" ref="Z50" si="511">ROUND(Z49*$F49,2)</f>
        <v>0</v>
      </c>
      <c r="AA50" s="19">
        <f t="shared" ref="AA50" si="512">ROUND(AA49*$F49,2)</f>
        <v>79972.289999999994</v>
      </c>
      <c r="AB50" s="19">
        <f t="shared" ref="AB50" si="513">ROUND(AB49*$F49,2)</f>
        <v>183378.32</v>
      </c>
      <c r="AC50" s="19">
        <f t="shared" ref="AC50" si="514">ROUND(AC49*$F49,2)</f>
        <v>182165.58</v>
      </c>
      <c r="AD50" s="19">
        <f t="shared" ref="AD50" si="515">ROUND(AD49*$F49,2)</f>
        <v>76333.39</v>
      </c>
      <c r="AE50" s="19">
        <f t="shared" ref="AE50" si="516">ROUND(AE49*$F49,2)</f>
        <v>0</v>
      </c>
      <c r="AF50" s="19">
        <f t="shared" ref="AF50" si="517">ROUND(AF49*$F49,2)</f>
        <v>0</v>
      </c>
      <c r="AG50" s="19">
        <f t="shared" ref="AG50" si="518">ROUND(AG49*$F49,2)</f>
        <v>0</v>
      </c>
      <c r="AH50" s="19">
        <f t="shared" ref="AH50" si="519">ROUND(AH49*$F49,2)</f>
        <v>0</v>
      </c>
      <c r="AI50" s="216">
        <f t="shared" ref="AI50" si="520">ROUND(AI49*$F49,2)</f>
        <v>0</v>
      </c>
      <c r="AJ50" s="19">
        <f t="shared" ref="AJ50" si="521">ROUND(AJ49*$F49,2)</f>
        <v>0</v>
      </c>
      <c r="AK50" s="55"/>
      <c r="AL50" s="33"/>
      <c r="AM50" s="147">
        <f>SUM(I50:AJ50)</f>
        <v>521849.57999999996</v>
      </c>
      <c r="AN50" s="147">
        <f>G49</f>
        <v>521849.58</v>
      </c>
      <c r="AO50" s="148">
        <f>AM50-AN50</f>
        <v>0</v>
      </c>
      <c r="AP50" s="149" t="s">
        <v>131</v>
      </c>
      <c r="AQ50" s="150">
        <f>+AP49-AQ49</f>
        <v>0</v>
      </c>
      <c r="AR50" s="18"/>
      <c r="AS50" s="73"/>
      <c r="AT50" s="73"/>
      <c r="AU50" s="73"/>
      <c r="AV50" s="73"/>
      <c r="AW50" s="73"/>
      <c r="AX50" s="94"/>
      <c r="AY50" s="10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>
        <v>1</v>
      </c>
      <c r="BT50" s="73"/>
      <c r="BU50" s="71"/>
      <c r="BV50" s="101"/>
      <c r="BW50" s="20"/>
      <c r="BX50" s="20"/>
      <c r="BY50" s="20"/>
      <c r="BZ50" s="20"/>
      <c r="CA50" s="20"/>
      <c r="CB50" s="20"/>
      <c r="CC50" s="20"/>
    </row>
    <row r="51" spans="1:81" s="14" customFormat="1" ht="12.95" customHeight="1">
      <c r="A51" s="292">
        <f t="shared" ref="A51" si="522">A49+1</f>
        <v>20</v>
      </c>
      <c r="B51" s="294" t="s">
        <v>63</v>
      </c>
      <c r="C51" s="296" t="s">
        <v>6</v>
      </c>
      <c r="D51" s="298">
        <v>4958</v>
      </c>
      <c r="E51" s="298">
        <v>4958</v>
      </c>
      <c r="F51" s="304">
        <v>72.510000000000005</v>
      </c>
      <c r="G51" s="298">
        <f t="shared" si="466"/>
        <v>359504.58</v>
      </c>
      <c r="H51" s="261" t="s">
        <v>140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17">
        <f t="shared" ref="Y51" si="523">ROUND(+$D51*BI51,2)</f>
        <v>0</v>
      </c>
      <c r="Z51" s="117">
        <f t="shared" ref="Z51" si="524">ROUND(+$D51*BJ51,2)</f>
        <v>0</v>
      </c>
      <c r="AA51" s="117">
        <f t="shared" ref="AA51" si="525">ROUND(+$D51*BK51,2)</f>
        <v>0</v>
      </c>
      <c r="AB51" s="117">
        <f t="shared" ref="AB51" si="526">ROUND(+$D51*BL51,2)</f>
        <v>0</v>
      </c>
      <c r="AC51" s="117">
        <f t="shared" ref="AC51" si="527">ROUND(+$D51*BM51,2)</f>
        <v>0</v>
      </c>
      <c r="AD51" s="117">
        <f t="shared" ref="AD51" si="528">ROUND(+$D51*BN51,2)</f>
        <v>1280.48</v>
      </c>
      <c r="AE51" s="117">
        <f t="shared" ref="AE51" si="529">ROUND(+$D51*BO51,2)</f>
        <v>2438.02</v>
      </c>
      <c r="AF51" s="117">
        <f t="shared" ref="AF51" si="530">ROUND(+$D51*BP51,2)</f>
        <v>1239.5</v>
      </c>
      <c r="AG51" s="117">
        <f t="shared" ref="AG51" si="531">ROUND(+$D51*BQ51,2)</f>
        <v>0</v>
      </c>
      <c r="AH51" s="117">
        <f t="shared" ref="AH51" si="532">ROUND(+$D51*BR51,2)</f>
        <v>0</v>
      </c>
      <c r="AI51" s="215">
        <f t="shared" ref="AI51" si="533">ROUND(+$D51*BS51,2)</f>
        <v>0</v>
      </c>
      <c r="AJ51" s="117">
        <f t="shared" ref="AJ51" si="534">ROUND(+$D51*BT51,2)</f>
        <v>0</v>
      </c>
      <c r="AK51" s="55"/>
      <c r="AL51" s="33"/>
      <c r="AM51" s="144"/>
      <c r="AN51" s="144"/>
      <c r="AO51" s="151" t="s">
        <v>132</v>
      </c>
      <c r="AP51" s="145">
        <f>SUM(I51:AJ51)</f>
        <v>4958</v>
      </c>
      <c r="AQ51" s="146">
        <f>D51</f>
        <v>4958</v>
      </c>
      <c r="AR51" s="18"/>
      <c r="AS51" s="72"/>
      <c r="AT51" s="72"/>
      <c r="AU51" s="72"/>
      <c r="AV51" s="72"/>
      <c r="AW51" s="72"/>
      <c r="AX51" s="76"/>
      <c r="AY51" s="76"/>
      <c r="AZ51" s="72"/>
      <c r="BA51" s="72"/>
      <c r="BB51" s="72"/>
      <c r="BC51" s="76"/>
      <c r="BD51" s="76"/>
      <c r="BE51" s="76" t="s">
        <v>128</v>
      </c>
      <c r="BF51" s="76" t="s">
        <v>128</v>
      </c>
      <c r="BG51" s="76" t="s">
        <v>128</v>
      </c>
      <c r="BH51" s="76" t="s">
        <v>128</v>
      </c>
      <c r="BI51" s="76" t="s">
        <v>128</v>
      </c>
      <c r="BJ51" s="76" t="s">
        <v>128</v>
      </c>
      <c r="BK51" s="76" t="s">
        <v>128</v>
      </c>
      <c r="BL51" s="76" t="s">
        <v>128</v>
      </c>
      <c r="BM51" s="76" t="s">
        <v>128</v>
      </c>
      <c r="BN51" s="76">
        <v>0.25826542960871318</v>
      </c>
      <c r="BO51" s="76">
        <v>0.49173457039128682</v>
      </c>
      <c r="BP51" s="76">
        <v>0.25</v>
      </c>
      <c r="BQ51" s="76" t="s">
        <v>128</v>
      </c>
      <c r="BR51" s="76" t="s">
        <v>128</v>
      </c>
      <c r="BS51" s="76"/>
      <c r="BT51" s="76"/>
      <c r="BU51" s="71">
        <f>SUM(AS51:BT51)</f>
        <v>1</v>
      </c>
      <c r="BV51" s="101">
        <f>1-BE51-BF51-BG51-BH51-BI51-BJ51-BK51-BL51-BM51-BN51-BO51-BP51-BQ51-BR51-BS51-BT51-AS51</f>
        <v>-5.5511151231257827E-17</v>
      </c>
      <c r="BW51" s="20"/>
      <c r="BX51" s="101">
        <f>BU51-BV51</f>
        <v>1</v>
      </c>
      <c r="BY51" s="20"/>
      <c r="BZ51" s="20"/>
      <c r="CA51" s="20"/>
      <c r="CB51" s="20"/>
      <c r="CC51" s="20"/>
    </row>
    <row r="52" spans="1:81" s="14" customFormat="1" ht="12.95" customHeight="1">
      <c r="A52" s="293">
        <v>1</v>
      </c>
      <c r="B52" s="295">
        <v>0</v>
      </c>
      <c r="C52" s="297">
        <v>0</v>
      </c>
      <c r="D52" s="299">
        <v>0</v>
      </c>
      <c r="E52" s="299">
        <v>0</v>
      </c>
      <c r="F52" s="305">
        <v>0</v>
      </c>
      <c r="G52" s="299"/>
      <c r="H52" s="262" t="s">
        <v>129</v>
      </c>
      <c r="I52" s="19">
        <f t="shared" ref="I52:J52" si="535">(I51*$F51)</f>
        <v>0</v>
      </c>
      <c r="J52" s="19">
        <f t="shared" si="535"/>
        <v>0</v>
      </c>
      <c r="K52" s="19">
        <f t="shared" ref="K52:W52" si="536">(K51*$F51)</f>
        <v>0</v>
      </c>
      <c r="L52" s="19">
        <f t="shared" si="536"/>
        <v>0</v>
      </c>
      <c r="M52" s="19">
        <f t="shared" si="536"/>
        <v>0</v>
      </c>
      <c r="N52" s="19">
        <f t="shared" si="536"/>
        <v>0</v>
      </c>
      <c r="O52" s="19">
        <f t="shared" si="536"/>
        <v>0</v>
      </c>
      <c r="P52" s="19">
        <f t="shared" si="536"/>
        <v>0</v>
      </c>
      <c r="Q52" s="19">
        <f t="shared" si="536"/>
        <v>0</v>
      </c>
      <c r="R52" s="19">
        <f t="shared" si="536"/>
        <v>0</v>
      </c>
      <c r="S52" s="19">
        <f t="shared" si="536"/>
        <v>0</v>
      </c>
      <c r="T52" s="19">
        <f t="shared" si="536"/>
        <v>0</v>
      </c>
      <c r="U52" s="19">
        <f t="shared" si="536"/>
        <v>0</v>
      </c>
      <c r="V52" s="19">
        <f t="shared" si="536"/>
        <v>0</v>
      </c>
      <c r="W52" s="19">
        <f t="shared" si="536"/>
        <v>0</v>
      </c>
      <c r="X52" s="19">
        <f t="shared" ref="X52" si="537">ROUND(X51*$F51,2)</f>
        <v>0</v>
      </c>
      <c r="Y52" s="19">
        <f t="shared" ref="Y52" si="538">ROUND(Y51*$F51,2)</f>
        <v>0</v>
      </c>
      <c r="Z52" s="19">
        <f t="shared" ref="Z52" si="539">ROUND(Z51*$F51,2)</f>
        <v>0</v>
      </c>
      <c r="AA52" s="19">
        <f t="shared" ref="AA52" si="540">ROUND(AA51*$F51,2)</f>
        <v>0</v>
      </c>
      <c r="AB52" s="19">
        <f t="shared" ref="AB52" si="541">ROUND(AB51*$F51,2)</f>
        <v>0</v>
      </c>
      <c r="AC52" s="19">
        <f t="shared" ref="AC52" si="542">ROUND(AC51*$F51,2)</f>
        <v>0</v>
      </c>
      <c r="AD52" s="19">
        <f t="shared" ref="AD52" si="543">ROUND(AD51*$F51,2)</f>
        <v>92847.6</v>
      </c>
      <c r="AE52" s="19">
        <f t="shared" ref="AE52" si="544">ROUND(AE51*$F51,2)</f>
        <v>176780.83</v>
      </c>
      <c r="AF52" s="19">
        <f t="shared" ref="AF52" si="545">ROUND(AF51*$F51,2)</f>
        <v>89876.15</v>
      </c>
      <c r="AG52" s="19">
        <f t="shared" ref="AG52" si="546">ROUND(AG51*$F51,2)</f>
        <v>0</v>
      </c>
      <c r="AH52" s="19">
        <f t="shared" ref="AH52" si="547">ROUND(AH51*$F51,2)</f>
        <v>0</v>
      </c>
      <c r="AI52" s="216">
        <f t="shared" ref="AI52" si="548">ROUND(AI51*$F51,2)</f>
        <v>0</v>
      </c>
      <c r="AJ52" s="19">
        <f t="shared" ref="AJ52" si="549">ROUND(AJ51*$F51,2)</f>
        <v>0</v>
      </c>
      <c r="AK52" s="55"/>
      <c r="AL52" s="33"/>
      <c r="AM52" s="147">
        <f>SUM(I52:AJ52)</f>
        <v>359504.57999999996</v>
      </c>
      <c r="AN52" s="147">
        <f>G51</f>
        <v>359504.58</v>
      </c>
      <c r="AO52" s="148">
        <f>AM52-AN52</f>
        <v>0</v>
      </c>
      <c r="AP52" s="149" t="s">
        <v>131</v>
      </c>
      <c r="AQ52" s="150">
        <f>+AP51-AQ51</f>
        <v>0</v>
      </c>
      <c r="AR52" s="18"/>
      <c r="AS52" s="73"/>
      <c r="AT52" s="73"/>
      <c r="AU52" s="73"/>
      <c r="AV52" s="73"/>
      <c r="AW52" s="73"/>
      <c r="AX52" s="94"/>
      <c r="AY52" s="10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>
        <v>1</v>
      </c>
      <c r="BT52" s="73"/>
      <c r="BU52" s="71"/>
      <c r="BV52" s="101"/>
      <c r="BW52" s="20"/>
      <c r="BX52" s="20"/>
      <c r="BY52" s="20"/>
      <c r="BZ52" s="20"/>
      <c r="CA52" s="20"/>
      <c r="CB52" s="20"/>
      <c r="CC52" s="20"/>
    </row>
    <row r="53" spans="1:81" s="14" customFormat="1" ht="12.95" customHeight="1">
      <c r="A53" s="292">
        <f t="shared" ref="A53" si="550">A51+1</f>
        <v>21</v>
      </c>
      <c r="B53" s="294" t="s">
        <v>64</v>
      </c>
      <c r="C53" s="296" t="s">
        <v>6</v>
      </c>
      <c r="D53" s="298">
        <v>1786</v>
      </c>
      <c r="E53" s="298">
        <v>1786</v>
      </c>
      <c r="F53" s="304">
        <v>2112.84</v>
      </c>
      <c r="G53" s="298">
        <f t="shared" si="466"/>
        <v>3773532.24</v>
      </c>
      <c r="H53" s="261" t="s">
        <v>140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17">
        <f t="shared" ref="Y53" si="551">ROUND(+$D53*BI53,2)</f>
        <v>0</v>
      </c>
      <c r="Z53" s="117">
        <f t="shared" ref="Z53" si="552">ROUND(+$D53*BJ53,2)</f>
        <v>0</v>
      </c>
      <c r="AA53" s="117">
        <f t="shared" ref="AA53" si="553">ROUND(+$D53*BK53,2)</f>
        <v>0</v>
      </c>
      <c r="AB53" s="117">
        <f t="shared" ref="AB53" si="554">ROUND(+$D53*BL53,2)</f>
        <v>0</v>
      </c>
      <c r="AC53" s="117">
        <f t="shared" ref="AC53" si="555">ROUND(+$D53*BM53,2)</f>
        <v>273.7</v>
      </c>
      <c r="AD53" s="117">
        <f t="shared" ref="AD53" si="556">ROUND(+$D53*BN53,2)</f>
        <v>627.6</v>
      </c>
      <c r="AE53" s="117">
        <f t="shared" ref="AE53" si="557">ROUND(+$D53*BO53,2)</f>
        <v>623.45000000000005</v>
      </c>
      <c r="AF53" s="117">
        <f t="shared" ref="AF53" si="558">ROUND(+$D53*BP53,2)</f>
        <v>261.25</v>
      </c>
      <c r="AG53" s="117">
        <f t="shared" ref="AG53" si="559">ROUND(+$D53*BQ53,2)</f>
        <v>0</v>
      </c>
      <c r="AH53" s="117">
        <f t="shared" ref="AH53" si="560">ROUND(+$D53*BR53,2)</f>
        <v>0</v>
      </c>
      <c r="AI53" s="215">
        <f t="shared" ref="AI53" si="561">ROUND(+$D53*BS53,2)</f>
        <v>0</v>
      </c>
      <c r="AJ53" s="117">
        <f t="shared" ref="AJ53" si="562">ROUND(+$D53*BT53,2)</f>
        <v>0</v>
      </c>
      <c r="AK53" s="55"/>
      <c r="AL53" s="33"/>
      <c r="AM53" s="144"/>
      <c r="AN53" s="144"/>
      <c r="AO53" s="151" t="s">
        <v>132</v>
      </c>
      <c r="AP53" s="145">
        <f>SUM(I53:AJ53)</f>
        <v>1786</v>
      </c>
      <c r="AQ53" s="146">
        <f>D53</f>
        <v>1786</v>
      </c>
      <c r="AR53" s="18"/>
      <c r="AS53" s="72"/>
      <c r="AT53" s="72"/>
      <c r="AU53" s="72"/>
      <c r="AV53" s="72"/>
      <c r="AW53" s="72"/>
      <c r="AX53" s="76"/>
      <c r="AY53" s="76"/>
      <c r="AZ53" s="72"/>
      <c r="BA53" s="72"/>
      <c r="BB53" s="72"/>
      <c r="BC53" s="76"/>
      <c r="BD53" s="76"/>
      <c r="BE53" s="76" t="s">
        <v>128</v>
      </c>
      <c r="BF53" s="76" t="s">
        <v>128</v>
      </c>
      <c r="BG53" s="76" t="s">
        <v>128</v>
      </c>
      <c r="BH53" s="76" t="s">
        <v>128</v>
      </c>
      <c r="BI53" s="76" t="s">
        <v>128</v>
      </c>
      <c r="BJ53" s="76" t="s">
        <v>128</v>
      </c>
      <c r="BK53" s="76" t="s">
        <v>128</v>
      </c>
      <c r="BL53" s="76" t="s">
        <v>128</v>
      </c>
      <c r="BM53" s="76">
        <v>0.15324748040313549</v>
      </c>
      <c r="BN53" s="76">
        <v>0.35139977603583428</v>
      </c>
      <c r="BO53" s="76">
        <v>0.34907614781634944</v>
      </c>
      <c r="BP53" s="76">
        <v>0.14627659574468085</v>
      </c>
      <c r="BQ53" s="76" t="s">
        <v>128</v>
      </c>
      <c r="BR53" s="76" t="s">
        <v>128</v>
      </c>
      <c r="BS53" s="76"/>
      <c r="BT53" s="76"/>
      <c r="BU53" s="71">
        <f>SUM(AS53:BT53)</f>
        <v>1</v>
      </c>
      <c r="BV53" s="101">
        <f>1-BE53-BF53-BG53-BH53-BI53-BJ53-BK53-BL53-BM53-BN53-BO53-BP53-BQ53-BR53-BS53-BT53-AS53</f>
        <v>-8.3266726846886741E-17</v>
      </c>
      <c r="BW53" s="20"/>
      <c r="BX53" s="101">
        <f>BU53-BV53</f>
        <v>1</v>
      </c>
      <c r="BY53" s="20"/>
      <c r="BZ53" s="20"/>
      <c r="CA53" s="20"/>
      <c r="CB53" s="20"/>
      <c r="CC53" s="20"/>
    </row>
    <row r="54" spans="1:81" s="14" customFormat="1" ht="12.95" customHeight="1">
      <c r="A54" s="293">
        <v>2</v>
      </c>
      <c r="B54" s="295">
        <v>0</v>
      </c>
      <c r="C54" s="297">
        <v>0</v>
      </c>
      <c r="D54" s="299">
        <v>0</v>
      </c>
      <c r="E54" s="299">
        <v>0</v>
      </c>
      <c r="F54" s="305">
        <v>0</v>
      </c>
      <c r="G54" s="299"/>
      <c r="H54" s="262" t="s">
        <v>129</v>
      </c>
      <c r="I54" s="19">
        <f t="shared" ref="I54:J54" si="563">(I53*$F53)</f>
        <v>0</v>
      </c>
      <c r="J54" s="19">
        <f t="shared" si="563"/>
        <v>0</v>
      </c>
      <c r="K54" s="19">
        <f t="shared" ref="K54:W54" si="564">(K53*$F53)</f>
        <v>0</v>
      </c>
      <c r="L54" s="19">
        <f t="shared" si="564"/>
        <v>0</v>
      </c>
      <c r="M54" s="19">
        <f t="shared" si="564"/>
        <v>0</v>
      </c>
      <c r="N54" s="19">
        <f t="shared" si="564"/>
        <v>0</v>
      </c>
      <c r="O54" s="19">
        <f t="shared" si="564"/>
        <v>0</v>
      </c>
      <c r="P54" s="19">
        <f t="shared" si="564"/>
        <v>0</v>
      </c>
      <c r="Q54" s="19">
        <f t="shared" si="564"/>
        <v>0</v>
      </c>
      <c r="R54" s="19">
        <f t="shared" si="564"/>
        <v>0</v>
      </c>
      <c r="S54" s="19">
        <f t="shared" si="564"/>
        <v>0</v>
      </c>
      <c r="T54" s="19">
        <f t="shared" si="564"/>
        <v>0</v>
      </c>
      <c r="U54" s="19">
        <f t="shared" si="564"/>
        <v>0</v>
      </c>
      <c r="V54" s="19">
        <f t="shared" si="564"/>
        <v>0</v>
      </c>
      <c r="W54" s="19">
        <f t="shared" si="564"/>
        <v>0</v>
      </c>
      <c r="X54" s="19">
        <f t="shared" ref="X54" si="565">ROUND(X53*$F53,2)</f>
        <v>0</v>
      </c>
      <c r="Y54" s="19">
        <f t="shared" ref="Y54" si="566">ROUND(Y53*$F53,2)</f>
        <v>0</v>
      </c>
      <c r="Z54" s="19">
        <f t="shared" ref="Z54" si="567">ROUND(Z53*$F53,2)</f>
        <v>0</v>
      </c>
      <c r="AA54" s="19">
        <f t="shared" ref="AA54" si="568">ROUND(AA53*$F53,2)</f>
        <v>0</v>
      </c>
      <c r="AB54" s="19">
        <f t="shared" ref="AB54" si="569">ROUND(AB53*$F53,2)</f>
        <v>0</v>
      </c>
      <c r="AC54" s="19">
        <f t="shared" ref="AC54" si="570">ROUND(AC53*$F53,2)</f>
        <v>578284.31000000006</v>
      </c>
      <c r="AD54" s="19">
        <f t="shared" ref="AD54" si="571">ROUND(AD53*$F53,2)</f>
        <v>1326018.3799999999</v>
      </c>
      <c r="AE54" s="19">
        <f t="shared" ref="AE54" si="572">ROUND(AE53*$F53,2)</f>
        <v>1317250.1000000001</v>
      </c>
      <c r="AF54" s="19">
        <f t="shared" ref="AF54" si="573">ROUND(AF53*$F53,2)</f>
        <v>551979.44999999995</v>
      </c>
      <c r="AG54" s="19">
        <f t="shared" ref="AG54" si="574">ROUND(AG53*$F53,2)</f>
        <v>0</v>
      </c>
      <c r="AH54" s="19">
        <f t="shared" ref="AH54" si="575">ROUND(AH53*$F53,2)</f>
        <v>0</v>
      </c>
      <c r="AI54" s="216">
        <f t="shared" ref="AI54" si="576">ROUND(AI53*$F53,2)</f>
        <v>0</v>
      </c>
      <c r="AJ54" s="19">
        <f t="shared" ref="AJ54" si="577">ROUND(AJ53*$F53,2)</f>
        <v>0</v>
      </c>
      <c r="AK54" s="55"/>
      <c r="AL54" s="33"/>
      <c r="AM54" s="147">
        <f>SUM(I54:AJ54)</f>
        <v>3773532.24</v>
      </c>
      <c r="AN54" s="147">
        <f>G53</f>
        <v>3773532.24</v>
      </c>
      <c r="AO54" s="148">
        <f>AM54-AN54</f>
        <v>0</v>
      </c>
      <c r="AP54" s="149" t="s">
        <v>131</v>
      </c>
      <c r="AQ54" s="150">
        <f>+AP53-AQ53</f>
        <v>0</v>
      </c>
      <c r="AR54" s="18"/>
      <c r="AS54" s="73"/>
      <c r="AT54" s="73"/>
      <c r="AU54" s="73"/>
      <c r="AV54" s="73"/>
      <c r="AW54" s="73"/>
      <c r="AX54" s="94"/>
      <c r="AY54" s="10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>
        <v>1</v>
      </c>
      <c r="BT54" s="73"/>
      <c r="BU54" s="71"/>
      <c r="BV54" s="101"/>
      <c r="BW54" s="20"/>
      <c r="BX54" s="20"/>
      <c r="BY54" s="20"/>
      <c r="BZ54" s="20"/>
      <c r="CA54" s="20"/>
      <c r="CB54" s="20"/>
      <c r="CC54" s="20"/>
    </row>
    <row r="55" spans="1:81" s="14" customFormat="1" ht="12.95" customHeight="1">
      <c r="A55" s="292">
        <f t="shared" ref="A55" si="578">A53+1</f>
        <v>22</v>
      </c>
      <c r="B55" s="294" t="s">
        <v>65</v>
      </c>
      <c r="C55" s="296" t="s">
        <v>8</v>
      </c>
      <c r="D55" s="298">
        <v>224933</v>
      </c>
      <c r="E55" s="298">
        <v>224933</v>
      </c>
      <c r="F55" s="304">
        <v>17.21</v>
      </c>
      <c r="G55" s="298">
        <f t="shared" si="466"/>
        <v>3871096.93</v>
      </c>
      <c r="H55" s="261" t="s">
        <v>140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17">
        <f t="shared" ref="Y55" si="579">ROUND(+$D55*BI55,2)</f>
        <v>0</v>
      </c>
      <c r="Z55" s="117">
        <f t="shared" ref="Z55" si="580">ROUND(+$D55*BJ55,2)</f>
        <v>0</v>
      </c>
      <c r="AA55" s="117">
        <f t="shared" ref="AA55" si="581">ROUND(+$D55*BK55,2)</f>
        <v>0</v>
      </c>
      <c r="AB55" s="117">
        <f t="shared" ref="AB55" si="582">ROUND(+$D55*BL55,2)</f>
        <v>0</v>
      </c>
      <c r="AC55" s="117">
        <f t="shared" ref="AC55" si="583">ROUND(+$D55*BM55,2)</f>
        <v>34470.46</v>
      </c>
      <c r="AD55" s="117">
        <f>ROUND(+$D55*BN55,2)</f>
        <v>79041.7</v>
      </c>
      <c r="AE55" s="117">
        <f t="shared" ref="AE55" si="584">ROUND(+$D55*BO55,2)</f>
        <v>78518.87</v>
      </c>
      <c r="AF55" s="117">
        <f t="shared" ref="AF55" si="585">ROUND(+$D55*BP55,2)</f>
        <v>32901.97</v>
      </c>
      <c r="AG55" s="117">
        <f t="shared" ref="AG55" si="586">ROUND(+$D55*BQ55,2)</f>
        <v>0</v>
      </c>
      <c r="AH55" s="117">
        <f t="shared" ref="AH55" si="587">ROUND(+$D55*BR55,2)</f>
        <v>0</v>
      </c>
      <c r="AI55" s="215">
        <f t="shared" ref="AI55" si="588">ROUND(+$D55*BS55,2)</f>
        <v>0</v>
      </c>
      <c r="AJ55" s="117">
        <f t="shared" ref="AJ55" si="589">ROUND(+$D55*BT55,2)</f>
        <v>0</v>
      </c>
      <c r="AK55" s="55"/>
      <c r="AL55" s="33"/>
      <c r="AM55" s="144"/>
      <c r="AN55" s="144"/>
      <c r="AO55" s="151" t="s">
        <v>132</v>
      </c>
      <c r="AP55" s="145">
        <f>SUM(U55:AJ55)</f>
        <v>224933</v>
      </c>
      <c r="AQ55" s="146">
        <f>D55</f>
        <v>224933</v>
      </c>
      <c r="AR55" s="18"/>
      <c r="AS55" s="72"/>
      <c r="AT55" s="72"/>
      <c r="AU55" s="72"/>
      <c r="AV55" s="72"/>
      <c r="AW55" s="72"/>
      <c r="AX55" s="76"/>
      <c r="AY55" s="76"/>
      <c r="AZ55" s="72"/>
      <c r="BA55" s="72"/>
      <c r="BB55" s="72"/>
      <c r="BC55" s="76"/>
      <c r="BD55" s="76"/>
      <c r="BE55" s="76" t="s">
        <v>128</v>
      </c>
      <c r="BF55" s="76" t="s">
        <v>128</v>
      </c>
      <c r="BG55" s="76" t="s">
        <v>128</v>
      </c>
      <c r="BH55" s="76" t="s">
        <v>128</v>
      </c>
      <c r="BI55" s="76" t="s">
        <v>128</v>
      </c>
      <c r="BJ55" s="76" t="s">
        <v>128</v>
      </c>
      <c r="BK55" s="76" t="s">
        <v>128</v>
      </c>
      <c r="BL55" s="76" t="s">
        <v>128</v>
      </c>
      <c r="BM55" s="76">
        <v>0.1532476781975077</v>
      </c>
      <c r="BN55" s="76">
        <v>0.35140108387831043</v>
      </c>
      <c r="BO55" s="76">
        <v>0.34907670284040132</v>
      </c>
      <c r="BP55" s="76">
        <v>0.14627453508378052</v>
      </c>
      <c r="BQ55" s="76" t="s">
        <v>128</v>
      </c>
      <c r="BR55" s="76" t="s">
        <v>128</v>
      </c>
      <c r="BS55" s="76"/>
      <c r="BT55" s="76"/>
      <c r="BU55" s="71">
        <f>SUM(AS55:BT55)</f>
        <v>0.99999999999999989</v>
      </c>
      <c r="BV55" s="101">
        <f>1-BE55-BF55-BG55-BH55-BI55-BJ55-BK55-BL55-BM55-BN55-BO55-BP55-BQ55-BR55-BS55-BT55-AS55</f>
        <v>0</v>
      </c>
      <c r="BW55" s="20"/>
      <c r="BX55" s="20"/>
      <c r="BY55" s="20"/>
      <c r="BZ55" s="20"/>
      <c r="CA55" s="20"/>
      <c r="CB55" s="20"/>
      <c r="CC55" s="20"/>
    </row>
    <row r="56" spans="1:81" s="14" customFormat="1" ht="12.95" customHeight="1">
      <c r="A56" s="293">
        <v>3</v>
      </c>
      <c r="B56" s="295">
        <v>0</v>
      </c>
      <c r="C56" s="297">
        <v>0</v>
      </c>
      <c r="D56" s="299">
        <v>0</v>
      </c>
      <c r="E56" s="299">
        <v>0</v>
      </c>
      <c r="F56" s="305">
        <v>0</v>
      </c>
      <c r="G56" s="299"/>
      <c r="H56" s="262" t="s">
        <v>129</v>
      </c>
      <c r="I56" s="19">
        <f t="shared" ref="I56:J56" si="590">(I55*$F55)</f>
        <v>0</v>
      </c>
      <c r="J56" s="19">
        <f t="shared" si="590"/>
        <v>0</v>
      </c>
      <c r="K56" s="19">
        <f t="shared" ref="K56:W56" si="591">(K55*$F55)</f>
        <v>0</v>
      </c>
      <c r="L56" s="19">
        <f t="shared" si="591"/>
        <v>0</v>
      </c>
      <c r="M56" s="19">
        <f t="shared" si="591"/>
        <v>0</v>
      </c>
      <c r="N56" s="19">
        <f t="shared" si="591"/>
        <v>0</v>
      </c>
      <c r="O56" s="19">
        <f t="shared" si="591"/>
        <v>0</v>
      </c>
      <c r="P56" s="19">
        <f t="shared" si="591"/>
        <v>0</v>
      </c>
      <c r="Q56" s="19">
        <f t="shared" si="591"/>
        <v>0</v>
      </c>
      <c r="R56" s="19">
        <f t="shared" si="591"/>
        <v>0</v>
      </c>
      <c r="S56" s="19">
        <f t="shared" si="591"/>
        <v>0</v>
      </c>
      <c r="T56" s="19">
        <f t="shared" si="591"/>
        <v>0</v>
      </c>
      <c r="U56" s="19">
        <f t="shared" si="591"/>
        <v>0</v>
      </c>
      <c r="V56" s="19">
        <f t="shared" si="591"/>
        <v>0</v>
      </c>
      <c r="W56" s="19">
        <f t="shared" si="591"/>
        <v>0</v>
      </c>
      <c r="X56" s="19">
        <f t="shared" ref="X56" si="592">ROUND(X55*$F55,2)</f>
        <v>0</v>
      </c>
      <c r="Y56" s="19">
        <f t="shared" ref="Y56" si="593">ROUND(Y55*$F55,2)</f>
        <v>0</v>
      </c>
      <c r="Z56" s="19">
        <f t="shared" ref="Z56" si="594">ROUND(Z55*$F55,2)</f>
        <v>0</v>
      </c>
      <c r="AA56" s="19">
        <f t="shared" ref="AA56" si="595">ROUND(AA55*$F55,2)</f>
        <v>0</v>
      </c>
      <c r="AB56" s="19">
        <f t="shared" ref="AB56" si="596">ROUND(AB55*$F55,2)</f>
        <v>0</v>
      </c>
      <c r="AC56" s="19">
        <f t="shared" ref="AC56" si="597">ROUND(AC55*$F55,2)</f>
        <v>593236.62</v>
      </c>
      <c r="AD56" s="19">
        <f>ROUND(AD55*$F55,2)</f>
        <v>1360307.66</v>
      </c>
      <c r="AE56" s="19">
        <f>ROUND(AE55*$F55,2)</f>
        <v>1351309.75</v>
      </c>
      <c r="AF56" s="19">
        <f>ROUND(AF55*$F55,2)</f>
        <v>566242.9</v>
      </c>
      <c r="AG56" s="19">
        <f t="shared" ref="AG56" si="598">ROUND(AG55*$F55,2)</f>
        <v>0</v>
      </c>
      <c r="AH56" s="19">
        <f t="shared" ref="AH56" si="599">ROUND(AH55*$F55,2)</f>
        <v>0</v>
      </c>
      <c r="AI56" s="216">
        <f t="shared" ref="AI56" si="600">ROUND(AI55*$F55,2)</f>
        <v>0</v>
      </c>
      <c r="AJ56" s="19">
        <f t="shared" ref="AJ56" si="601">ROUND(AJ55*$F55,2)</f>
        <v>0</v>
      </c>
      <c r="AK56" s="55"/>
      <c r="AL56" s="33"/>
      <c r="AM56" s="147">
        <f>SUM(I56:AJ56)</f>
        <v>3871096.9299999997</v>
      </c>
      <c r="AN56" s="147">
        <f>G55</f>
        <v>3871096.93</v>
      </c>
      <c r="AO56" s="148">
        <f>AM56-AN56</f>
        <v>0</v>
      </c>
      <c r="AP56" s="149" t="s">
        <v>131</v>
      </c>
      <c r="AQ56" s="150">
        <f>+AP55-AQ55</f>
        <v>0</v>
      </c>
      <c r="AR56" s="18"/>
      <c r="AS56" s="73"/>
      <c r="AT56" s="73"/>
      <c r="AU56" s="73"/>
      <c r="AV56" s="73"/>
      <c r="AW56" s="73"/>
      <c r="AX56" s="94"/>
      <c r="AY56" s="10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>
        <v>1</v>
      </c>
      <c r="BT56" s="73"/>
      <c r="BU56" s="71"/>
      <c r="BV56" s="101"/>
      <c r="BW56" s="20"/>
      <c r="BX56" s="20"/>
      <c r="BY56" s="20"/>
      <c r="BZ56" s="20"/>
      <c r="CA56" s="20"/>
      <c r="CB56" s="20"/>
      <c r="CC56" s="20"/>
    </row>
    <row r="57" spans="1:81" s="14" customFormat="1" ht="12.95" customHeight="1">
      <c r="A57" s="292">
        <f t="shared" ref="A57" si="602">A55+1</f>
        <v>23</v>
      </c>
      <c r="B57" s="294" t="s">
        <v>66</v>
      </c>
      <c r="C57" s="296" t="s">
        <v>6</v>
      </c>
      <c r="D57" s="298">
        <v>20</v>
      </c>
      <c r="E57" s="298">
        <v>20</v>
      </c>
      <c r="F57" s="304">
        <v>1634.17</v>
      </c>
      <c r="G57" s="298">
        <f t="shared" si="466"/>
        <v>32683.4</v>
      </c>
      <c r="H57" s="261" t="s">
        <v>140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17">
        <f t="shared" ref="Y57" si="603">ROUND(+$D57*BI57,2)</f>
        <v>0</v>
      </c>
      <c r="Z57" s="117">
        <f t="shared" ref="Z57" si="604">ROUND(+$D57*BJ57,2)</f>
        <v>0</v>
      </c>
      <c r="AA57" s="117">
        <f t="shared" ref="AA57" si="605">ROUND(+$D57*BK57,2)</f>
        <v>0</v>
      </c>
      <c r="AB57" s="117">
        <f t="shared" ref="AB57" si="606">ROUND(+$D57*BL57,2)</f>
        <v>0</v>
      </c>
      <c r="AC57" s="117">
        <f t="shared" ref="AC57" si="607">ROUND(+$D57*BM57,2)</f>
        <v>0</v>
      </c>
      <c r="AD57" s="117">
        <f t="shared" ref="AD57" si="608">ROUND(+$D57*BN57,2)</f>
        <v>20</v>
      </c>
      <c r="AE57" s="117">
        <f t="shared" ref="AE57" si="609">ROUND(+$D57*BO57,2)</f>
        <v>0</v>
      </c>
      <c r="AF57" s="117">
        <f t="shared" ref="AF57" si="610">ROUND(+$D57*BP57,2)</f>
        <v>0</v>
      </c>
      <c r="AG57" s="117">
        <f t="shared" ref="AG57" si="611">ROUND(+$D57*BQ57,2)</f>
        <v>0</v>
      </c>
      <c r="AH57" s="117">
        <f t="shared" ref="AH57" si="612">ROUND(+$D57*BR57,2)</f>
        <v>0</v>
      </c>
      <c r="AI57" s="215">
        <f t="shared" ref="AI57" si="613">ROUND(+$D57*BS57,2)</f>
        <v>0</v>
      </c>
      <c r="AJ57" s="117">
        <f t="shared" ref="AJ57" si="614">ROUND(+$D57*BT57,2)</f>
        <v>0</v>
      </c>
      <c r="AK57" s="55"/>
      <c r="AL57" s="33"/>
      <c r="AM57" s="144"/>
      <c r="AN57" s="144"/>
      <c r="AO57" s="151" t="s">
        <v>132</v>
      </c>
      <c r="AP57" s="145">
        <f>SUM(I57:AJ57)</f>
        <v>20</v>
      </c>
      <c r="AQ57" s="146">
        <f>D57</f>
        <v>20</v>
      </c>
      <c r="AR57" s="18"/>
      <c r="AS57" s="72"/>
      <c r="AT57" s="72"/>
      <c r="AU57" s="72"/>
      <c r="AV57" s="72"/>
      <c r="AW57" s="72"/>
      <c r="AX57" s="76"/>
      <c r="AY57" s="76"/>
      <c r="AZ57" s="72"/>
      <c r="BA57" s="72"/>
      <c r="BB57" s="72"/>
      <c r="BC57" s="76"/>
      <c r="BD57" s="76"/>
      <c r="BE57" s="76" t="s">
        <v>128</v>
      </c>
      <c r="BF57" s="76" t="s">
        <v>128</v>
      </c>
      <c r="BG57" s="76" t="s">
        <v>128</v>
      </c>
      <c r="BH57" s="76" t="s">
        <v>128</v>
      </c>
      <c r="BI57" s="76" t="s">
        <v>128</v>
      </c>
      <c r="BJ57" s="76" t="s">
        <v>128</v>
      </c>
      <c r="BK57" s="76" t="s">
        <v>128</v>
      </c>
      <c r="BL57" s="76" t="s">
        <v>128</v>
      </c>
      <c r="BM57" s="76" t="s">
        <v>128</v>
      </c>
      <c r="BN57" s="76">
        <v>1</v>
      </c>
      <c r="BO57" s="76" t="s">
        <v>128</v>
      </c>
      <c r="BP57" s="76" t="s">
        <v>128</v>
      </c>
      <c r="BQ57" s="76" t="s">
        <v>128</v>
      </c>
      <c r="BR57" s="76" t="s">
        <v>128</v>
      </c>
      <c r="BS57" s="76"/>
      <c r="BT57" s="76"/>
      <c r="BU57" s="71">
        <f>SUM(AS57:BT57)</f>
        <v>1</v>
      </c>
      <c r="BV57" s="101">
        <f>1-BE57-BF57-BG57-BH57-BI57-BJ57-BK57-BL57-BM57-BN57-BO57-BP57-BQ57-BR57-BS57-BT57-AS57</f>
        <v>0</v>
      </c>
      <c r="BW57" s="20"/>
      <c r="BX57" s="20"/>
      <c r="BY57" s="20"/>
      <c r="BZ57" s="20"/>
      <c r="CA57" s="20"/>
      <c r="CB57" s="20"/>
      <c r="CC57" s="20"/>
    </row>
    <row r="58" spans="1:81" s="14" customFormat="1" ht="12.95" customHeight="1">
      <c r="A58" s="293">
        <v>4</v>
      </c>
      <c r="B58" s="295">
        <v>0</v>
      </c>
      <c r="C58" s="297">
        <v>0</v>
      </c>
      <c r="D58" s="299">
        <v>0</v>
      </c>
      <c r="E58" s="299">
        <v>0</v>
      </c>
      <c r="F58" s="305">
        <v>0</v>
      </c>
      <c r="G58" s="299"/>
      <c r="H58" s="262" t="s">
        <v>129</v>
      </c>
      <c r="I58" s="19">
        <f t="shared" ref="I58:J58" si="615">(I57*$F57)</f>
        <v>0</v>
      </c>
      <c r="J58" s="19">
        <f t="shared" si="615"/>
        <v>0</v>
      </c>
      <c r="K58" s="19">
        <f t="shared" ref="K58:W58" si="616">(K57*$F57)</f>
        <v>0</v>
      </c>
      <c r="L58" s="19">
        <f t="shared" si="616"/>
        <v>0</v>
      </c>
      <c r="M58" s="19">
        <f t="shared" si="616"/>
        <v>0</v>
      </c>
      <c r="N58" s="19">
        <f t="shared" si="616"/>
        <v>0</v>
      </c>
      <c r="O58" s="19">
        <f t="shared" si="616"/>
        <v>0</v>
      </c>
      <c r="P58" s="19">
        <f t="shared" si="616"/>
        <v>0</v>
      </c>
      <c r="Q58" s="19">
        <f t="shared" si="616"/>
        <v>0</v>
      </c>
      <c r="R58" s="19">
        <f t="shared" si="616"/>
        <v>0</v>
      </c>
      <c r="S58" s="19">
        <f t="shared" si="616"/>
        <v>0</v>
      </c>
      <c r="T58" s="19">
        <f t="shared" si="616"/>
        <v>0</v>
      </c>
      <c r="U58" s="19">
        <f t="shared" si="616"/>
        <v>0</v>
      </c>
      <c r="V58" s="19">
        <f t="shared" si="616"/>
        <v>0</v>
      </c>
      <c r="W58" s="19">
        <f t="shared" si="616"/>
        <v>0</v>
      </c>
      <c r="X58" s="19">
        <f t="shared" ref="X58" si="617">ROUND(X57*$F57,2)</f>
        <v>0</v>
      </c>
      <c r="Y58" s="19">
        <f t="shared" ref="Y58" si="618">ROUND(Y57*$F57,2)</f>
        <v>0</v>
      </c>
      <c r="Z58" s="19">
        <f t="shared" ref="Z58" si="619">ROUND(Z57*$F57,2)</f>
        <v>0</v>
      </c>
      <c r="AA58" s="19">
        <f t="shared" ref="AA58" si="620">ROUND(AA57*$F57,2)</f>
        <v>0</v>
      </c>
      <c r="AB58" s="19">
        <f t="shared" ref="AB58" si="621">ROUND(AB57*$F57,2)</f>
        <v>0</v>
      </c>
      <c r="AC58" s="19">
        <f t="shared" ref="AC58" si="622">ROUND(AC57*$F57,2)</f>
        <v>0</v>
      </c>
      <c r="AD58" s="19">
        <f t="shared" ref="AD58" si="623">ROUND(AD57*$F57,2)</f>
        <v>32683.4</v>
      </c>
      <c r="AE58" s="19">
        <f t="shared" ref="AE58" si="624">ROUND(AE57*$F57,2)</f>
        <v>0</v>
      </c>
      <c r="AF58" s="19">
        <f t="shared" ref="AF58" si="625">ROUND(AF57*$F57,2)</f>
        <v>0</v>
      </c>
      <c r="AG58" s="19">
        <f t="shared" ref="AG58" si="626">ROUND(AG57*$F57,2)</f>
        <v>0</v>
      </c>
      <c r="AH58" s="19">
        <f t="shared" ref="AH58" si="627">ROUND(AH57*$F57,2)</f>
        <v>0</v>
      </c>
      <c r="AI58" s="216">
        <f t="shared" ref="AI58" si="628">ROUND(AI57*$F57,2)</f>
        <v>0</v>
      </c>
      <c r="AJ58" s="19">
        <f t="shared" ref="AJ58" si="629">ROUND(AJ57*$F57,2)</f>
        <v>0</v>
      </c>
      <c r="AK58" s="55"/>
      <c r="AL58" s="33"/>
      <c r="AM58" s="147">
        <f>SUM(I58:AJ58)</f>
        <v>32683.4</v>
      </c>
      <c r="AN58" s="147">
        <f>G57</f>
        <v>32683.4</v>
      </c>
      <c r="AO58" s="148">
        <f>AM58-AN58</f>
        <v>0</v>
      </c>
      <c r="AP58" s="149" t="s">
        <v>131</v>
      </c>
      <c r="AQ58" s="150">
        <f>+AP57-AQ57</f>
        <v>0</v>
      </c>
      <c r="AR58" s="18"/>
      <c r="AS58" s="73"/>
      <c r="AT58" s="73"/>
      <c r="AU58" s="73"/>
      <c r="AV58" s="73"/>
      <c r="AW58" s="73"/>
      <c r="AX58" s="94"/>
      <c r="AY58" s="10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>
        <v>1</v>
      </c>
      <c r="BT58" s="73"/>
      <c r="BU58" s="71"/>
      <c r="BV58" s="101"/>
      <c r="BW58" s="20"/>
      <c r="BX58" s="20"/>
      <c r="BY58" s="20"/>
      <c r="BZ58" s="20"/>
      <c r="CA58" s="20"/>
      <c r="CB58" s="20"/>
      <c r="CC58" s="20"/>
    </row>
    <row r="59" spans="1:81" s="14" customFormat="1" ht="12.95" customHeight="1">
      <c r="A59" s="292">
        <f t="shared" ref="A59" si="630">A57+1</f>
        <v>24</v>
      </c>
      <c r="B59" s="294" t="s">
        <v>67</v>
      </c>
      <c r="C59" s="296" t="s">
        <v>6</v>
      </c>
      <c r="D59" s="298">
        <v>116</v>
      </c>
      <c r="E59" s="298">
        <v>116</v>
      </c>
      <c r="F59" s="304">
        <v>1729.01</v>
      </c>
      <c r="G59" s="298">
        <f t="shared" ref="G59:G121" si="631">ROUND(D59*F59,2)</f>
        <v>200565.16</v>
      </c>
      <c r="H59" s="261" t="s">
        <v>140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17">
        <f t="shared" ref="Y59" si="632">ROUND(+$D59*BI59,2)</f>
        <v>0</v>
      </c>
      <c r="Z59" s="117">
        <f t="shared" ref="Z59" si="633">ROUND(+$D59*BJ59,2)</f>
        <v>0</v>
      </c>
      <c r="AA59" s="117">
        <f t="shared" ref="AA59" si="634">ROUND(+$D59*BK59,2)</f>
        <v>0</v>
      </c>
      <c r="AB59" s="117">
        <f t="shared" ref="AB59" si="635">ROUND(+$D59*BL59,2)</f>
        <v>58.54</v>
      </c>
      <c r="AC59" s="117">
        <f t="shared" ref="AC59" si="636">ROUND(+$D59*BM59,2)</f>
        <v>57.46</v>
      </c>
      <c r="AD59" s="117">
        <f t="shared" ref="AD59" si="637">ROUND(+$D59*BN59,2)</f>
        <v>0</v>
      </c>
      <c r="AE59" s="117">
        <f t="shared" ref="AE59" si="638">ROUND(+$D59*BO59,2)</f>
        <v>0</v>
      </c>
      <c r="AF59" s="117">
        <f t="shared" ref="AF59" si="639">ROUND(+$D59*BP59,2)</f>
        <v>0</v>
      </c>
      <c r="AG59" s="117">
        <f t="shared" ref="AG59" si="640">ROUND(+$D59*BQ59,2)</f>
        <v>0</v>
      </c>
      <c r="AH59" s="117">
        <f t="shared" ref="AH59" si="641">ROUND(+$D59*BR59,2)</f>
        <v>0</v>
      </c>
      <c r="AI59" s="215">
        <f t="shared" ref="AI59" si="642">ROUND(+$D59*BS59,2)</f>
        <v>0</v>
      </c>
      <c r="AJ59" s="117">
        <f t="shared" ref="AJ59" si="643">ROUND(+$D59*BT59,2)</f>
        <v>0</v>
      </c>
      <c r="AK59" s="55"/>
      <c r="AL59" s="33"/>
      <c r="AM59" s="144"/>
      <c r="AN59" s="144"/>
      <c r="AO59" s="151" t="s">
        <v>132</v>
      </c>
      <c r="AP59" s="145">
        <f>SUM(I59:AJ59)</f>
        <v>116</v>
      </c>
      <c r="AQ59" s="146">
        <f>D59</f>
        <v>116</v>
      </c>
      <c r="AR59" s="18"/>
      <c r="AS59" s="72"/>
      <c r="AT59" s="72"/>
      <c r="AU59" s="72"/>
      <c r="AV59" s="72"/>
      <c r="AW59" s="72"/>
      <c r="AX59" s="76"/>
      <c r="AY59" s="76"/>
      <c r="AZ59" s="72"/>
      <c r="BA59" s="72"/>
      <c r="BB59" s="72"/>
      <c r="BC59" s="76"/>
      <c r="BD59" s="76"/>
      <c r="BE59" s="76" t="s">
        <v>128</v>
      </c>
      <c r="BF59" s="76" t="s">
        <v>128</v>
      </c>
      <c r="BG59" s="76" t="s">
        <v>128</v>
      </c>
      <c r="BH59" s="76" t="s">
        <v>128</v>
      </c>
      <c r="BI59" s="76" t="s">
        <v>128</v>
      </c>
      <c r="BJ59" s="76" t="s">
        <v>128</v>
      </c>
      <c r="BK59" s="76" t="s">
        <v>128</v>
      </c>
      <c r="BL59" s="76">
        <v>0.5046551724137931</v>
      </c>
      <c r="BM59" s="76">
        <v>0.4953448275862069</v>
      </c>
      <c r="BN59" s="76" t="s">
        <v>128</v>
      </c>
      <c r="BO59" s="76" t="s">
        <v>128</v>
      </c>
      <c r="BP59" s="76" t="s">
        <v>128</v>
      </c>
      <c r="BQ59" s="76" t="s">
        <v>128</v>
      </c>
      <c r="BR59" s="76" t="s">
        <v>128</v>
      </c>
      <c r="BS59" s="76"/>
      <c r="BT59" s="76"/>
      <c r="BU59" s="71">
        <f>SUM(AS59:BT59)</f>
        <v>1</v>
      </c>
      <c r="BV59" s="101">
        <f>1-BE59-BF59-BG59-BH59-BI59-BJ59-BK59-BL59-BM59-BN59-BO59-BP59-BQ59-BR59-BS59-BT59-AS59</f>
        <v>0</v>
      </c>
      <c r="BW59" s="20"/>
      <c r="BX59" s="20"/>
      <c r="BY59" s="20"/>
      <c r="BZ59" s="20"/>
      <c r="CA59" s="20"/>
      <c r="CB59" s="20"/>
      <c r="CC59" s="20"/>
    </row>
    <row r="60" spans="1:81" s="14" customFormat="1" ht="12.95" customHeight="1">
      <c r="A60" s="293">
        <v>5</v>
      </c>
      <c r="B60" s="295">
        <v>0</v>
      </c>
      <c r="C60" s="297">
        <v>0</v>
      </c>
      <c r="D60" s="299">
        <v>0</v>
      </c>
      <c r="E60" s="299">
        <v>0</v>
      </c>
      <c r="F60" s="305">
        <v>0</v>
      </c>
      <c r="G60" s="299"/>
      <c r="H60" s="262" t="s">
        <v>129</v>
      </c>
      <c r="I60" s="19">
        <f t="shared" ref="I60:W60" si="644">(I59*$F59)</f>
        <v>0</v>
      </c>
      <c r="J60" s="19">
        <f t="shared" si="644"/>
        <v>0</v>
      </c>
      <c r="K60" s="19">
        <f t="shared" si="644"/>
        <v>0</v>
      </c>
      <c r="L60" s="19">
        <f t="shared" si="644"/>
        <v>0</v>
      </c>
      <c r="M60" s="19">
        <f t="shared" si="644"/>
        <v>0</v>
      </c>
      <c r="N60" s="19">
        <f t="shared" si="644"/>
        <v>0</v>
      </c>
      <c r="O60" s="19">
        <f t="shared" si="644"/>
        <v>0</v>
      </c>
      <c r="P60" s="19">
        <f t="shared" si="644"/>
        <v>0</v>
      </c>
      <c r="Q60" s="19">
        <f t="shared" si="644"/>
        <v>0</v>
      </c>
      <c r="R60" s="19">
        <f t="shared" si="644"/>
        <v>0</v>
      </c>
      <c r="S60" s="19">
        <f t="shared" si="644"/>
        <v>0</v>
      </c>
      <c r="T60" s="19">
        <f t="shared" si="644"/>
        <v>0</v>
      </c>
      <c r="U60" s="19">
        <f t="shared" si="644"/>
        <v>0</v>
      </c>
      <c r="V60" s="19">
        <f t="shared" si="644"/>
        <v>0</v>
      </c>
      <c r="W60" s="19">
        <f t="shared" si="644"/>
        <v>0</v>
      </c>
      <c r="X60" s="19">
        <f t="shared" ref="X60" si="645">ROUND(X59*$F59,2)</f>
        <v>0</v>
      </c>
      <c r="Y60" s="19">
        <f t="shared" ref="Y60" si="646">ROUND(Y59*$F59,2)</f>
        <v>0</v>
      </c>
      <c r="Z60" s="19">
        <f t="shared" ref="Z60" si="647">ROUND(Z59*$F59,2)</f>
        <v>0</v>
      </c>
      <c r="AA60" s="19">
        <f t="shared" ref="AA60" si="648">ROUND(AA59*$F59,2)</f>
        <v>0</v>
      </c>
      <c r="AB60" s="19">
        <f t="shared" ref="AB60" si="649">ROUND(AB59*$F59,2)</f>
        <v>101216.25</v>
      </c>
      <c r="AC60" s="19">
        <f t="shared" ref="AC60" si="650">ROUND(AC59*$F59,2)</f>
        <v>99348.91</v>
      </c>
      <c r="AD60" s="19">
        <f t="shared" ref="AD60" si="651">ROUND(AD59*$F59,2)</f>
        <v>0</v>
      </c>
      <c r="AE60" s="19">
        <f t="shared" ref="AE60" si="652">ROUND(AE59*$F59,2)</f>
        <v>0</v>
      </c>
      <c r="AF60" s="19">
        <f t="shared" ref="AF60" si="653">ROUND(AF59*$F59,2)</f>
        <v>0</v>
      </c>
      <c r="AG60" s="19">
        <f t="shared" ref="AG60" si="654">ROUND(AG59*$F59,2)</f>
        <v>0</v>
      </c>
      <c r="AH60" s="19">
        <f t="shared" ref="AH60" si="655">ROUND(AH59*$F59,2)</f>
        <v>0</v>
      </c>
      <c r="AI60" s="216">
        <f t="shared" ref="AI60" si="656">ROUND(AI59*$F59,2)</f>
        <v>0</v>
      </c>
      <c r="AJ60" s="19">
        <f t="shared" ref="AJ60" si="657">ROUND(AJ59*$F59,2)</f>
        <v>0</v>
      </c>
      <c r="AK60" s="55"/>
      <c r="AL60" s="33"/>
      <c r="AM60" s="147">
        <f>SUM(I60:AJ60)</f>
        <v>200565.16</v>
      </c>
      <c r="AN60" s="147">
        <f>G59</f>
        <v>200565.16</v>
      </c>
      <c r="AO60" s="148">
        <f>AM60-AN60</f>
        <v>0</v>
      </c>
      <c r="AP60" s="149" t="s">
        <v>131</v>
      </c>
      <c r="AQ60" s="150">
        <f>+AP59-AQ59</f>
        <v>0</v>
      </c>
      <c r="AR60" s="18"/>
      <c r="AS60" s="73"/>
      <c r="AT60" s="73"/>
      <c r="AU60" s="73"/>
      <c r="AV60" s="73"/>
      <c r="AW60" s="73"/>
      <c r="AX60" s="94"/>
      <c r="AY60" s="10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>
        <v>1</v>
      </c>
      <c r="BT60" s="73"/>
      <c r="BU60" s="71"/>
      <c r="BV60" s="101"/>
      <c r="BW60" s="20"/>
      <c r="BX60" s="20"/>
      <c r="BY60" s="20"/>
      <c r="BZ60" s="20"/>
      <c r="CA60" s="20"/>
      <c r="CB60" s="20"/>
      <c r="CC60" s="20"/>
    </row>
    <row r="61" spans="1:81" s="14" customFormat="1" ht="12.95" customHeight="1">
      <c r="A61" s="292">
        <f t="shared" ref="A61" si="658">A59+1</f>
        <v>25</v>
      </c>
      <c r="B61" s="294" t="s">
        <v>68</v>
      </c>
      <c r="C61" s="296" t="s">
        <v>7</v>
      </c>
      <c r="D61" s="298">
        <v>63</v>
      </c>
      <c r="E61" s="306">
        <v>150</v>
      </c>
      <c r="F61" s="304">
        <v>2244.69</v>
      </c>
      <c r="G61" s="298">
        <f t="shared" si="631"/>
        <v>141415.47</v>
      </c>
      <c r="H61" s="261" t="s">
        <v>140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17">
        <f t="shared" ref="Y61" si="659">ROUND(+$D61*BI61,2)</f>
        <v>0</v>
      </c>
      <c r="Z61" s="117">
        <f t="shared" ref="Z61" si="660">ROUND(+$D61*BJ61,2)</f>
        <v>0</v>
      </c>
      <c r="AA61" s="117">
        <f t="shared" ref="AA61" si="661">ROUND(+$D61*BK61,2)</f>
        <v>0</v>
      </c>
      <c r="AB61" s="117">
        <f t="shared" ref="AB61" si="662">ROUND(+$D61*BL61,2)</f>
        <v>31.79</v>
      </c>
      <c r="AC61" s="117">
        <f t="shared" ref="AC61" si="663">ROUND(+$D61*BM61,2)</f>
        <v>31.21</v>
      </c>
      <c r="AD61" s="117">
        <f t="shared" ref="AD61" si="664">ROUND(+$D61*BN61,2)</f>
        <v>0</v>
      </c>
      <c r="AE61" s="117">
        <f t="shared" ref="AE61" si="665">ROUND(+$D61*BO61,2)</f>
        <v>0</v>
      </c>
      <c r="AF61" s="117">
        <f t="shared" ref="AF61" si="666">ROUND(+$D61*BP61,2)</f>
        <v>0</v>
      </c>
      <c r="AG61" s="117">
        <f t="shared" ref="AG61" si="667">ROUND(+$D61*BQ61,2)</f>
        <v>0</v>
      </c>
      <c r="AH61" s="117">
        <f t="shared" ref="AH61" si="668">ROUND(+$D61*BR61,2)</f>
        <v>0</v>
      </c>
      <c r="AI61" s="215">
        <f t="shared" ref="AI61" si="669">ROUND(+$D61*BS61,2)</f>
        <v>0</v>
      </c>
      <c r="AJ61" s="117">
        <f t="shared" ref="AJ61" si="670">ROUND(+$D61*BT61,2)</f>
        <v>0</v>
      </c>
      <c r="AK61" s="55"/>
      <c r="AL61" s="33"/>
      <c r="AM61" s="144"/>
      <c r="AN61" s="144"/>
      <c r="AO61" s="151" t="s">
        <v>132</v>
      </c>
      <c r="AP61" s="145">
        <f>SUM(I61:AJ61)</f>
        <v>63</v>
      </c>
      <c r="AQ61" s="146">
        <f>D61</f>
        <v>63</v>
      </c>
      <c r="AR61" s="18"/>
      <c r="AS61" s="72"/>
      <c r="AT61" s="72"/>
      <c r="AU61" s="72"/>
      <c r="AV61" s="72"/>
      <c r="AW61" s="72"/>
      <c r="AX61" s="76"/>
      <c r="AY61" s="76"/>
      <c r="AZ61" s="72"/>
      <c r="BA61" s="72"/>
      <c r="BB61" s="72"/>
      <c r="BC61" s="76"/>
      <c r="BD61" s="76"/>
      <c r="BE61" s="76" t="s">
        <v>128</v>
      </c>
      <c r="BF61" s="76" t="s">
        <v>128</v>
      </c>
      <c r="BG61" s="76" t="s">
        <v>128</v>
      </c>
      <c r="BH61" s="76" t="s">
        <v>128</v>
      </c>
      <c r="BI61" s="76" t="s">
        <v>128</v>
      </c>
      <c r="BJ61" s="76" t="s">
        <v>128</v>
      </c>
      <c r="BK61" s="76" t="s">
        <v>128</v>
      </c>
      <c r="BL61" s="76">
        <v>0.50460317460317461</v>
      </c>
      <c r="BM61" s="76">
        <v>0.49539682539682539</v>
      </c>
      <c r="BN61" s="76" t="s">
        <v>128</v>
      </c>
      <c r="BO61" s="76" t="s">
        <v>128</v>
      </c>
      <c r="BP61" s="76" t="s">
        <v>128</v>
      </c>
      <c r="BQ61" s="76" t="s">
        <v>128</v>
      </c>
      <c r="BR61" s="76" t="s">
        <v>128</v>
      </c>
      <c r="BS61" s="76"/>
      <c r="BT61" s="76"/>
      <c r="BU61" s="71">
        <f>SUM(AS61:BT61)</f>
        <v>1</v>
      </c>
      <c r="BV61" s="101">
        <f>1-BE61-BF61-BG61-BH61-BI61-BJ61-BK61-BL61-BM61-BN61-BO61-BP61-BQ61-BR61-BS61-BT61-AS61</f>
        <v>0</v>
      </c>
      <c r="BW61" s="20"/>
      <c r="BX61" s="20"/>
      <c r="BY61" s="20"/>
      <c r="BZ61" s="20"/>
      <c r="CA61" s="20"/>
      <c r="CB61" s="20"/>
      <c r="CC61" s="20"/>
    </row>
    <row r="62" spans="1:81" s="14" customFormat="1" ht="12.95" customHeight="1">
      <c r="A62" s="293">
        <v>6</v>
      </c>
      <c r="B62" s="295">
        <v>0</v>
      </c>
      <c r="C62" s="297">
        <v>0</v>
      </c>
      <c r="D62" s="299">
        <v>0</v>
      </c>
      <c r="E62" s="307">
        <v>0</v>
      </c>
      <c r="F62" s="305">
        <v>0</v>
      </c>
      <c r="G62" s="299"/>
      <c r="H62" s="262" t="s">
        <v>129</v>
      </c>
      <c r="I62" s="19">
        <f t="shared" ref="I62:J62" si="671">(I61*$F61)</f>
        <v>0</v>
      </c>
      <c r="J62" s="19">
        <f t="shared" si="671"/>
        <v>0</v>
      </c>
      <c r="K62" s="19">
        <f t="shared" ref="K62:W62" si="672">(K61*$F61)</f>
        <v>0</v>
      </c>
      <c r="L62" s="19">
        <f t="shared" si="672"/>
        <v>0</v>
      </c>
      <c r="M62" s="19">
        <f t="shared" si="672"/>
        <v>0</v>
      </c>
      <c r="N62" s="19">
        <f t="shared" si="672"/>
        <v>0</v>
      </c>
      <c r="O62" s="19">
        <f t="shared" si="672"/>
        <v>0</v>
      </c>
      <c r="P62" s="19">
        <f t="shared" si="672"/>
        <v>0</v>
      </c>
      <c r="Q62" s="19">
        <f t="shared" si="672"/>
        <v>0</v>
      </c>
      <c r="R62" s="19">
        <f t="shared" si="672"/>
        <v>0</v>
      </c>
      <c r="S62" s="19">
        <f t="shared" si="672"/>
        <v>0</v>
      </c>
      <c r="T62" s="19">
        <f t="shared" si="672"/>
        <v>0</v>
      </c>
      <c r="U62" s="19">
        <f t="shared" si="672"/>
        <v>0</v>
      </c>
      <c r="V62" s="19">
        <f t="shared" si="672"/>
        <v>0</v>
      </c>
      <c r="W62" s="19">
        <f t="shared" si="672"/>
        <v>0</v>
      </c>
      <c r="X62" s="19">
        <f t="shared" ref="X62" si="673">ROUND(X61*$F61,2)</f>
        <v>0</v>
      </c>
      <c r="Y62" s="19">
        <f t="shared" ref="Y62" si="674">ROUND(Y61*$F61,2)</f>
        <v>0</v>
      </c>
      <c r="Z62" s="19">
        <f t="shared" ref="Z62" si="675">ROUND(Z61*$F61,2)</f>
        <v>0</v>
      </c>
      <c r="AA62" s="19">
        <f t="shared" ref="AA62" si="676">ROUND(AA61*$F61,2)</f>
        <v>0</v>
      </c>
      <c r="AB62" s="19">
        <f t="shared" ref="AB62" si="677">ROUND(AB61*$F61,2)</f>
        <v>71358.7</v>
      </c>
      <c r="AC62" s="19">
        <f t="shared" ref="AC62" si="678">ROUND(AC61*$F61,2)</f>
        <v>70056.77</v>
      </c>
      <c r="AD62" s="19">
        <f t="shared" ref="AD62" si="679">ROUND(AD61*$F61,2)</f>
        <v>0</v>
      </c>
      <c r="AE62" s="19">
        <f t="shared" ref="AE62" si="680">ROUND(AE61*$F61,2)</f>
        <v>0</v>
      </c>
      <c r="AF62" s="19">
        <f t="shared" ref="AF62" si="681">ROUND(AF61*$F61,2)</f>
        <v>0</v>
      </c>
      <c r="AG62" s="19">
        <f t="shared" ref="AG62" si="682">ROUND(AG61*$F61,2)</f>
        <v>0</v>
      </c>
      <c r="AH62" s="19">
        <f t="shared" ref="AH62" si="683">ROUND(AH61*$F61,2)</f>
        <v>0</v>
      </c>
      <c r="AI62" s="216">
        <f t="shared" ref="AI62" si="684">ROUND(AI61*$F61,2)</f>
        <v>0</v>
      </c>
      <c r="AJ62" s="19">
        <f t="shared" ref="AJ62" si="685">ROUND(AJ61*$F61,2)</f>
        <v>0</v>
      </c>
      <c r="AK62" s="55"/>
      <c r="AL62" s="33"/>
      <c r="AM62" s="147">
        <f>SUM(I62:AJ62)</f>
        <v>141415.47</v>
      </c>
      <c r="AN62" s="147">
        <f>G61</f>
        <v>141415.47</v>
      </c>
      <c r="AO62" s="148">
        <f>AM62-AN62</f>
        <v>0</v>
      </c>
      <c r="AP62" s="149" t="s">
        <v>131</v>
      </c>
      <c r="AQ62" s="150">
        <f>+AP61-AQ61</f>
        <v>0</v>
      </c>
      <c r="AR62" s="18"/>
      <c r="AS62" s="73"/>
      <c r="AT62" s="73"/>
      <c r="AU62" s="73"/>
      <c r="AV62" s="73"/>
      <c r="AW62" s="73"/>
      <c r="AX62" s="94"/>
      <c r="AY62" s="10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>
        <v>1</v>
      </c>
      <c r="BT62" s="73"/>
      <c r="BU62" s="71"/>
      <c r="BV62" s="101"/>
      <c r="BW62" s="20"/>
      <c r="BX62" s="20"/>
      <c r="BY62" s="20"/>
      <c r="BZ62" s="20"/>
      <c r="CA62" s="20"/>
      <c r="CB62" s="20"/>
      <c r="CC62" s="20"/>
    </row>
    <row r="63" spans="1:81" s="14" customFormat="1" ht="12.95" customHeight="1">
      <c r="A63" s="292">
        <f t="shared" ref="A63" si="686">A61+1</f>
        <v>26</v>
      </c>
      <c r="B63" s="294" t="s">
        <v>69</v>
      </c>
      <c r="C63" s="296" t="s">
        <v>6</v>
      </c>
      <c r="D63" s="298">
        <v>52</v>
      </c>
      <c r="E63" s="298">
        <v>52</v>
      </c>
      <c r="F63" s="304">
        <v>1393.68</v>
      </c>
      <c r="G63" s="298">
        <f t="shared" si="631"/>
        <v>72471.360000000001</v>
      </c>
      <c r="H63" s="261" t="s">
        <v>140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17">
        <f t="shared" ref="Y63" si="687">ROUND(+$D63*BI63,2)</f>
        <v>0</v>
      </c>
      <c r="Z63" s="117">
        <f t="shared" ref="Z63" si="688">ROUND(+$D63*BJ63,2)</f>
        <v>0</v>
      </c>
      <c r="AA63" s="117">
        <f t="shared" ref="AA63" si="689">ROUND(+$D63*BK63,2)</f>
        <v>0</v>
      </c>
      <c r="AB63" s="117">
        <f t="shared" ref="AB63" si="690">ROUND(+$D63*BL63,2)</f>
        <v>5.22</v>
      </c>
      <c r="AC63" s="117">
        <f t="shared" ref="AC63" si="691">ROUND(+$D63*BM63,2)</f>
        <v>13.14</v>
      </c>
      <c r="AD63" s="117">
        <f t="shared" ref="AD63" si="692">ROUND(+$D63*BN63,2)</f>
        <v>15.74</v>
      </c>
      <c r="AE63" s="117">
        <f t="shared" ref="AE63" si="693">ROUND(+$D63*BO63,2)</f>
        <v>12.99</v>
      </c>
      <c r="AF63" s="117">
        <f t="shared" ref="AF63" si="694">ROUND(+$D63*BP63,2)</f>
        <v>4.91</v>
      </c>
      <c r="AG63" s="117">
        <f t="shared" ref="AG63" si="695">ROUND(+$D63*BQ63,2)</f>
        <v>0</v>
      </c>
      <c r="AH63" s="117">
        <f t="shared" ref="AH63" si="696">ROUND(+$D63*BR63,2)</f>
        <v>0</v>
      </c>
      <c r="AI63" s="215">
        <f t="shared" ref="AI63" si="697">ROUND(+$D63*BS63,2)</f>
        <v>0</v>
      </c>
      <c r="AJ63" s="117">
        <f t="shared" ref="AJ63" si="698">ROUND(+$D63*BT63,2)</f>
        <v>0</v>
      </c>
      <c r="AK63" s="55"/>
      <c r="AL63" s="33"/>
      <c r="AM63" s="144"/>
      <c r="AN63" s="144"/>
      <c r="AO63" s="151" t="s">
        <v>132</v>
      </c>
      <c r="AP63" s="145">
        <f>SUM(I63:AJ63)</f>
        <v>52</v>
      </c>
      <c r="AQ63" s="146">
        <f>D63</f>
        <v>52</v>
      </c>
      <c r="AR63" s="18"/>
      <c r="AS63" s="72"/>
      <c r="AT63" s="72"/>
      <c r="AU63" s="72"/>
      <c r="AV63" s="72"/>
      <c r="AW63" s="72"/>
      <c r="AX63" s="76"/>
      <c r="AY63" s="76"/>
      <c r="AZ63" s="72"/>
      <c r="BA63" s="72"/>
      <c r="BB63" s="72"/>
      <c r="BC63" s="76"/>
      <c r="BD63" s="76"/>
      <c r="BE63" s="76" t="s">
        <v>128</v>
      </c>
      <c r="BF63" s="76" t="s">
        <v>128</v>
      </c>
      <c r="BG63" s="76" t="s">
        <v>128</v>
      </c>
      <c r="BH63" s="76" t="s">
        <v>128</v>
      </c>
      <c r="BI63" s="76" t="s">
        <v>128</v>
      </c>
      <c r="BJ63" s="76" t="s">
        <v>128</v>
      </c>
      <c r="BK63" s="76" t="s">
        <v>128</v>
      </c>
      <c r="BL63" s="76">
        <v>0.10038461538461538</v>
      </c>
      <c r="BM63" s="76">
        <v>0.25269230769230772</v>
      </c>
      <c r="BN63" s="76">
        <v>0.3026923076923077</v>
      </c>
      <c r="BO63" s="76">
        <v>0.24980769230769231</v>
      </c>
      <c r="BP63" s="76">
        <v>9.4423076923076929E-2</v>
      </c>
      <c r="BQ63" s="76" t="s">
        <v>128</v>
      </c>
      <c r="BR63" s="76" t="s">
        <v>128</v>
      </c>
      <c r="BS63" s="76"/>
      <c r="BT63" s="76"/>
      <c r="BU63" s="71">
        <f>SUM(AS63:BT63)</f>
        <v>1</v>
      </c>
      <c r="BV63" s="101">
        <f>1-BE63-BF63-BG63-BH63-BI63-BJ63-BK63-BL63-BM63-BN63-BO63-BP63-BQ63-BR63-BS63-BT63-AS63</f>
        <v>-1.3877787807814457E-17</v>
      </c>
      <c r="BW63" s="20"/>
      <c r="BX63" s="20"/>
      <c r="BY63" s="20"/>
      <c r="BZ63" s="20"/>
      <c r="CA63" s="20"/>
      <c r="CB63" s="20"/>
      <c r="CC63" s="20"/>
    </row>
    <row r="64" spans="1:81" s="14" customFormat="1" ht="12.95" customHeight="1">
      <c r="A64" s="293">
        <v>7</v>
      </c>
      <c r="B64" s="295">
        <v>0</v>
      </c>
      <c r="C64" s="297">
        <v>0</v>
      </c>
      <c r="D64" s="299">
        <v>0</v>
      </c>
      <c r="E64" s="299">
        <v>0</v>
      </c>
      <c r="F64" s="305">
        <v>0</v>
      </c>
      <c r="G64" s="299"/>
      <c r="H64" s="262" t="s">
        <v>129</v>
      </c>
      <c r="I64" s="19">
        <f t="shared" ref="I64:J64" si="699">(I63*$F63)</f>
        <v>0</v>
      </c>
      <c r="J64" s="19">
        <f t="shared" si="699"/>
        <v>0</v>
      </c>
      <c r="K64" s="19">
        <f t="shared" ref="K64:W64" si="700">(K63*$F63)</f>
        <v>0</v>
      </c>
      <c r="L64" s="19">
        <f t="shared" si="700"/>
        <v>0</v>
      </c>
      <c r="M64" s="19">
        <f t="shared" si="700"/>
        <v>0</v>
      </c>
      <c r="N64" s="19">
        <f t="shared" si="700"/>
        <v>0</v>
      </c>
      <c r="O64" s="19">
        <f t="shared" si="700"/>
        <v>0</v>
      </c>
      <c r="P64" s="19">
        <f t="shared" si="700"/>
        <v>0</v>
      </c>
      <c r="Q64" s="19">
        <f t="shared" si="700"/>
        <v>0</v>
      </c>
      <c r="R64" s="19">
        <f t="shared" si="700"/>
        <v>0</v>
      </c>
      <c r="S64" s="19">
        <f t="shared" si="700"/>
        <v>0</v>
      </c>
      <c r="T64" s="19">
        <f t="shared" si="700"/>
        <v>0</v>
      </c>
      <c r="U64" s="19">
        <f t="shared" si="700"/>
        <v>0</v>
      </c>
      <c r="V64" s="19">
        <f t="shared" si="700"/>
        <v>0</v>
      </c>
      <c r="W64" s="19">
        <f t="shared" si="700"/>
        <v>0</v>
      </c>
      <c r="X64" s="19">
        <f t="shared" ref="X64" si="701">ROUND(X63*$F63,2)</f>
        <v>0</v>
      </c>
      <c r="Y64" s="19">
        <f t="shared" ref="Y64" si="702">ROUND(Y63*$F63,2)</f>
        <v>0</v>
      </c>
      <c r="Z64" s="19">
        <f t="shared" ref="Z64" si="703">ROUND(Z63*$F63,2)</f>
        <v>0</v>
      </c>
      <c r="AA64" s="19">
        <f t="shared" ref="AA64" si="704">ROUND(AA63*$F63,2)</f>
        <v>0</v>
      </c>
      <c r="AB64" s="19">
        <f t="shared" ref="AB64" si="705">ROUND(AB63*$F63,2)</f>
        <v>7275.01</v>
      </c>
      <c r="AC64" s="19">
        <f t="shared" ref="AC64" si="706">ROUND(AC63*$F63,2)</f>
        <v>18312.96</v>
      </c>
      <c r="AD64" s="19">
        <f t="shared" ref="AD64" si="707">ROUND(AD63*$F63,2)</f>
        <v>21936.52</v>
      </c>
      <c r="AE64" s="19">
        <f t="shared" ref="AE64" si="708">ROUND(AE63*$F63,2)</f>
        <v>18103.900000000001</v>
      </c>
      <c r="AF64" s="19">
        <f t="shared" ref="AF64" si="709">ROUND(AF63*$F63,2)</f>
        <v>6842.97</v>
      </c>
      <c r="AG64" s="19">
        <f t="shared" ref="AG64" si="710">ROUND(AG63*$F63,2)</f>
        <v>0</v>
      </c>
      <c r="AH64" s="19">
        <f t="shared" ref="AH64" si="711">ROUND(AH63*$F63,2)</f>
        <v>0</v>
      </c>
      <c r="AI64" s="216">
        <f t="shared" ref="AI64" si="712">ROUND(AI63*$F63,2)</f>
        <v>0</v>
      </c>
      <c r="AJ64" s="19">
        <f t="shared" ref="AJ64" si="713">ROUND(AJ63*$F63,2)</f>
        <v>0</v>
      </c>
      <c r="AK64" s="55"/>
      <c r="AL64" s="33"/>
      <c r="AM64" s="147">
        <f>SUM(I64:AJ64)</f>
        <v>72471.360000000015</v>
      </c>
      <c r="AN64" s="147">
        <f>G63</f>
        <v>72471.360000000001</v>
      </c>
      <c r="AO64" s="148">
        <f>AM64-AN64</f>
        <v>0</v>
      </c>
      <c r="AP64" s="149" t="s">
        <v>131</v>
      </c>
      <c r="AQ64" s="150">
        <f>+AP63-AQ63</f>
        <v>0</v>
      </c>
      <c r="AR64" s="18"/>
      <c r="AS64" s="73"/>
      <c r="AT64" s="73"/>
      <c r="AU64" s="73"/>
      <c r="AV64" s="73"/>
      <c r="AW64" s="73"/>
      <c r="AX64" s="94"/>
      <c r="AY64" s="10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>
        <v>1</v>
      </c>
      <c r="BT64" s="73"/>
      <c r="BU64" s="71"/>
      <c r="BV64" s="101"/>
      <c r="BW64" s="20"/>
      <c r="BX64" s="20"/>
      <c r="BY64" s="20"/>
      <c r="BZ64" s="20"/>
      <c r="CA64" s="20"/>
      <c r="CB64" s="20"/>
      <c r="CC64" s="20"/>
    </row>
    <row r="65" spans="1:81" s="14" customFormat="1" ht="12.95" customHeight="1">
      <c r="A65" s="292">
        <f t="shared" ref="A65" si="714">A63+1</f>
        <v>27</v>
      </c>
      <c r="B65" s="294" t="s">
        <v>70</v>
      </c>
      <c r="C65" s="296" t="s">
        <v>6</v>
      </c>
      <c r="D65" s="298">
        <v>959</v>
      </c>
      <c r="E65" s="298">
        <v>959</v>
      </c>
      <c r="F65" s="304">
        <v>1483.78</v>
      </c>
      <c r="G65" s="298">
        <f t="shared" si="631"/>
        <v>1422945.02</v>
      </c>
      <c r="H65" s="261" t="s">
        <v>140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17">
        <f t="shared" ref="Y65" si="715">ROUND(+$D65*BI65,2)</f>
        <v>0</v>
      </c>
      <c r="Z65" s="117">
        <f t="shared" ref="Z65" si="716">ROUND(+$D65*BJ65,2)</f>
        <v>0</v>
      </c>
      <c r="AA65" s="117">
        <f t="shared" ref="AA65" si="717">ROUND(+$D65*BK65,2)</f>
        <v>0</v>
      </c>
      <c r="AB65" s="117">
        <f t="shared" ref="AB65" si="718">ROUND(+$D65*BL65,2)</f>
        <v>0</v>
      </c>
      <c r="AC65" s="117">
        <f t="shared" ref="AC65" si="719">ROUND(+$D65*BM65,2)</f>
        <v>0</v>
      </c>
      <c r="AD65" s="117">
        <f t="shared" ref="AD65" si="720">ROUND(+$D65*BN65,2)</f>
        <v>247.68</v>
      </c>
      <c r="AE65" s="117">
        <f t="shared" ref="AE65" si="721">ROUND(+$D65*BO65,2)</f>
        <v>471.57</v>
      </c>
      <c r="AF65" s="117">
        <f t="shared" ref="AF65" si="722">ROUND(+$D65*BP65,2)</f>
        <v>239.75</v>
      </c>
      <c r="AG65" s="117">
        <f t="shared" ref="AG65" si="723">ROUND(+$D65*BQ65,2)</f>
        <v>0</v>
      </c>
      <c r="AH65" s="117">
        <f t="shared" ref="AH65" si="724">ROUND(+$D65*BR65,2)</f>
        <v>0</v>
      </c>
      <c r="AI65" s="215">
        <f t="shared" ref="AI65" si="725">ROUND(+$D65*BS65,2)</f>
        <v>0</v>
      </c>
      <c r="AJ65" s="117">
        <f t="shared" ref="AJ65" si="726">ROUND(+$D65*BT65,2)</f>
        <v>0</v>
      </c>
      <c r="AK65" s="55"/>
      <c r="AL65" s="33"/>
      <c r="AM65" s="144"/>
      <c r="AN65" s="144"/>
      <c r="AO65" s="151" t="s">
        <v>132</v>
      </c>
      <c r="AP65" s="145">
        <f>SUM(I65:AJ65)</f>
        <v>959</v>
      </c>
      <c r="AQ65" s="146">
        <f>D65</f>
        <v>959</v>
      </c>
      <c r="AR65" s="18"/>
      <c r="AS65" s="72"/>
      <c r="AT65" s="72"/>
      <c r="AU65" s="72"/>
      <c r="AV65" s="72"/>
      <c r="AW65" s="72"/>
      <c r="AX65" s="76"/>
      <c r="AY65" s="76"/>
      <c r="AZ65" s="72"/>
      <c r="BA65" s="72"/>
      <c r="BB65" s="72"/>
      <c r="BC65" s="76"/>
      <c r="BD65" s="76"/>
      <c r="BE65" s="76" t="s">
        <v>128</v>
      </c>
      <c r="BF65" s="76" t="s">
        <v>128</v>
      </c>
      <c r="BG65" s="76" t="s">
        <v>128</v>
      </c>
      <c r="BH65" s="76" t="s">
        <v>128</v>
      </c>
      <c r="BI65" s="76" t="s">
        <v>128</v>
      </c>
      <c r="BJ65" s="76" t="s">
        <v>128</v>
      </c>
      <c r="BK65" s="76" t="s">
        <v>128</v>
      </c>
      <c r="BL65" s="76" t="s">
        <v>128</v>
      </c>
      <c r="BM65" s="76" t="s">
        <v>128</v>
      </c>
      <c r="BN65" s="76">
        <v>0.25826903023983316</v>
      </c>
      <c r="BO65" s="76">
        <v>0.49173096976016684</v>
      </c>
      <c r="BP65" s="76">
        <v>0.25</v>
      </c>
      <c r="BQ65" s="76" t="s">
        <v>128</v>
      </c>
      <c r="BR65" s="76" t="s">
        <v>128</v>
      </c>
      <c r="BS65" s="76"/>
      <c r="BT65" s="76"/>
      <c r="BU65" s="71">
        <f>SUM(AS65:BT65)</f>
        <v>1</v>
      </c>
      <c r="BV65" s="101">
        <f>1-BE65-BF65-BG65-BH65-BI65-BJ65-BK65-BL65-BM65-BN65-BO65-BP65-BQ65-BR65-BS65-BT65-AS65</f>
        <v>0</v>
      </c>
      <c r="BW65" s="20"/>
      <c r="BX65" s="20"/>
      <c r="BY65" s="20"/>
      <c r="BZ65" s="20"/>
      <c r="CA65" s="20"/>
      <c r="CB65" s="20"/>
      <c r="CC65" s="20"/>
    </row>
    <row r="66" spans="1:81" s="14" customFormat="1" ht="12.95" customHeight="1">
      <c r="A66" s="293">
        <v>8</v>
      </c>
      <c r="B66" s="295">
        <v>0</v>
      </c>
      <c r="C66" s="297">
        <v>0</v>
      </c>
      <c r="D66" s="299">
        <v>0</v>
      </c>
      <c r="E66" s="299">
        <v>0</v>
      </c>
      <c r="F66" s="305">
        <v>0</v>
      </c>
      <c r="G66" s="299"/>
      <c r="H66" s="262" t="s">
        <v>129</v>
      </c>
      <c r="I66" s="19">
        <f t="shared" ref="I66:J66" si="727">(I65*$F65)</f>
        <v>0</v>
      </c>
      <c r="J66" s="19">
        <f t="shared" si="727"/>
        <v>0</v>
      </c>
      <c r="K66" s="19">
        <f t="shared" ref="K66:W66" si="728">(K65*$F65)</f>
        <v>0</v>
      </c>
      <c r="L66" s="19">
        <f t="shared" si="728"/>
        <v>0</v>
      </c>
      <c r="M66" s="19">
        <f t="shared" si="728"/>
        <v>0</v>
      </c>
      <c r="N66" s="19">
        <f t="shared" si="728"/>
        <v>0</v>
      </c>
      <c r="O66" s="19">
        <f t="shared" si="728"/>
        <v>0</v>
      </c>
      <c r="P66" s="19">
        <f t="shared" si="728"/>
        <v>0</v>
      </c>
      <c r="Q66" s="19">
        <f t="shared" si="728"/>
        <v>0</v>
      </c>
      <c r="R66" s="19">
        <f t="shared" si="728"/>
        <v>0</v>
      </c>
      <c r="S66" s="19">
        <f t="shared" si="728"/>
        <v>0</v>
      </c>
      <c r="T66" s="19">
        <f t="shared" si="728"/>
        <v>0</v>
      </c>
      <c r="U66" s="19">
        <f t="shared" si="728"/>
        <v>0</v>
      </c>
      <c r="V66" s="19">
        <f t="shared" si="728"/>
        <v>0</v>
      </c>
      <c r="W66" s="19">
        <f t="shared" si="728"/>
        <v>0</v>
      </c>
      <c r="X66" s="19">
        <f t="shared" ref="X66" si="729">ROUND(X65*$F65,2)</f>
        <v>0</v>
      </c>
      <c r="Y66" s="19">
        <f t="shared" ref="Y66" si="730">ROUND(Y65*$F65,2)</f>
        <v>0</v>
      </c>
      <c r="Z66" s="19">
        <f t="shared" ref="Z66" si="731">ROUND(Z65*$F65,2)</f>
        <v>0</v>
      </c>
      <c r="AA66" s="19">
        <f t="shared" ref="AA66" si="732">ROUND(AA65*$F65,2)</f>
        <v>0</v>
      </c>
      <c r="AB66" s="19">
        <f t="shared" ref="AB66" si="733">ROUND(AB65*$F65,2)</f>
        <v>0</v>
      </c>
      <c r="AC66" s="19">
        <f t="shared" ref="AC66" si="734">ROUND(AC65*$F65,2)</f>
        <v>0</v>
      </c>
      <c r="AD66" s="19">
        <f t="shared" ref="AD66" si="735">ROUND(AD65*$F65,2)</f>
        <v>367502.63</v>
      </c>
      <c r="AE66" s="19">
        <f t="shared" ref="AE66" si="736">ROUND(AE65*$F65,2)</f>
        <v>699706.13</v>
      </c>
      <c r="AF66" s="19">
        <f t="shared" ref="AF66" si="737">ROUND(AF65*$F65,2)</f>
        <v>355736.26</v>
      </c>
      <c r="AG66" s="19">
        <f t="shared" ref="AG66" si="738">ROUND(AG65*$F65,2)</f>
        <v>0</v>
      </c>
      <c r="AH66" s="19">
        <f t="shared" ref="AH66" si="739">ROUND(AH65*$F65,2)</f>
        <v>0</v>
      </c>
      <c r="AI66" s="216">
        <f t="shared" ref="AI66" si="740">ROUND(AI65*$F65,2)</f>
        <v>0</v>
      </c>
      <c r="AJ66" s="19">
        <f t="shared" ref="AJ66" si="741">ROUND(AJ65*$F65,2)</f>
        <v>0</v>
      </c>
      <c r="AK66" s="55"/>
      <c r="AL66" s="33"/>
      <c r="AM66" s="147">
        <f>SUM(I66:AJ66)</f>
        <v>1422945.02</v>
      </c>
      <c r="AN66" s="147">
        <f>G65</f>
        <v>1422945.02</v>
      </c>
      <c r="AO66" s="148">
        <f>AM66-AN66</f>
        <v>0</v>
      </c>
      <c r="AP66" s="149" t="s">
        <v>131</v>
      </c>
      <c r="AQ66" s="150">
        <f>+AP65-AQ65</f>
        <v>0</v>
      </c>
      <c r="AR66" s="18"/>
      <c r="AS66" s="73"/>
      <c r="AT66" s="73"/>
      <c r="AU66" s="73"/>
      <c r="AV66" s="73"/>
      <c r="AW66" s="73"/>
      <c r="AX66" s="94"/>
      <c r="AY66" s="10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>
        <v>1</v>
      </c>
      <c r="BT66" s="73"/>
      <c r="BU66" s="71"/>
      <c r="BV66" s="101"/>
      <c r="BW66" s="20"/>
      <c r="BX66" s="20"/>
      <c r="BY66" s="20"/>
      <c r="BZ66" s="20"/>
      <c r="CA66" s="20"/>
      <c r="CB66" s="20"/>
      <c r="CC66" s="20"/>
    </row>
    <row r="67" spans="1:81" s="14" customFormat="1" ht="12.95" customHeight="1">
      <c r="A67" s="292">
        <f t="shared" ref="A67" si="742">A65+1</f>
        <v>28</v>
      </c>
      <c r="B67" s="294" t="s">
        <v>71</v>
      </c>
      <c r="C67" s="296" t="s">
        <v>6</v>
      </c>
      <c r="D67" s="298">
        <v>1578</v>
      </c>
      <c r="E67" s="298">
        <v>1578</v>
      </c>
      <c r="F67" s="304">
        <v>1483.78</v>
      </c>
      <c r="G67" s="298">
        <f t="shared" si="631"/>
        <v>2341404.84</v>
      </c>
      <c r="H67" s="261" t="s">
        <v>140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17">
        <f t="shared" ref="Y67" si="743">ROUND(+$D67*BI67,2)</f>
        <v>0</v>
      </c>
      <c r="Z67" s="117">
        <f t="shared" ref="Z67" si="744">ROUND(+$D67*BJ67,2)</f>
        <v>0</v>
      </c>
      <c r="AA67" s="117">
        <f t="shared" ref="AA67" si="745">ROUND(+$D67*BK67,2)</f>
        <v>0</v>
      </c>
      <c r="AB67" s="117">
        <f t="shared" ref="AB67" si="746">ROUND(+$D67*BL67,2)</f>
        <v>0</v>
      </c>
      <c r="AC67" s="117">
        <f t="shared" ref="AC67" si="747">ROUND(+$D67*BM67,2)</f>
        <v>0</v>
      </c>
      <c r="AD67" s="117">
        <f>ROUND(+$D67*BN67,2)</f>
        <v>407.54</v>
      </c>
      <c r="AE67" s="117">
        <f t="shared" ref="AE67" si="748">ROUND(+$D67*BO67,2)</f>
        <v>775.96</v>
      </c>
      <c r="AF67" s="117">
        <f t="shared" ref="AF67" si="749">ROUND(+$D67*BP67,2)</f>
        <v>394.5</v>
      </c>
      <c r="AG67" s="117">
        <f t="shared" ref="AG67" si="750">ROUND(+$D67*BQ67,2)</f>
        <v>0</v>
      </c>
      <c r="AH67" s="117">
        <f t="shared" ref="AH67" si="751">ROUND(+$D67*BR67,2)</f>
        <v>0</v>
      </c>
      <c r="AI67" s="215">
        <f t="shared" ref="AI67" si="752">ROUND(+$D67*BS67,2)</f>
        <v>0</v>
      </c>
      <c r="AJ67" s="117">
        <f t="shared" ref="AJ67" si="753">ROUND(+$D67*BT67,2)</f>
        <v>0</v>
      </c>
      <c r="AK67" s="55"/>
      <c r="AL67" s="33"/>
      <c r="AM67" s="144"/>
      <c r="AN67" s="144"/>
      <c r="AO67" s="151" t="s">
        <v>132</v>
      </c>
      <c r="AP67" s="145">
        <f>SUM(U67:AJ67)</f>
        <v>1578</v>
      </c>
      <c r="AQ67" s="146">
        <f>D67</f>
        <v>1578</v>
      </c>
      <c r="AR67" s="18"/>
      <c r="AS67" s="72"/>
      <c r="AT67" s="72"/>
      <c r="AU67" s="72"/>
      <c r="AV67" s="72"/>
      <c r="AW67" s="72"/>
      <c r="AX67" s="76"/>
      <c r="AY67" s="76"/>
      <c r="AZ67" s="72"/>
      <c r="BA67" s="72"/>
      <c r="BB67" s="72"/>
      <c r="BC67" s="76"/>
      <c r="BD67" s="76"/>
      <c r="BE67" s="76" t="s">
        <v>128</v>
      </c>
      <c r="BF67" s="76" t="s">
        <v>128</v>
      </c>
      <c r="BG67" s="76" t="s">
        <v>128</v>
      </c>
      <c r="BH67" s="76" t="s">
        <v>128</v>
      </c>
      <c r="BI67" s="76" t="s">
        <v>128</v>
      </c>
      <c r="BJ67" s="76" t="s">
        <v>128</v>
      </c>
      <c r="BK67" s="76" t="s">
        <v>128</v>
      </c>
      <c r="BL67" s="76" t="s">
        <v>128</v>
      </c>
      <c r="BM67" s="76" t="s">
        <v>128</v>
      </c>
      <c r="BN67" s="76">
        <v>0.25826362484157162</v>
      </c>
      <c r="BO67" s="76">
        <v>0.49173637515842844</v>
      </c>
      <c r="BP67" s="76">
        <v>0.25</v>
      </c>
      <c r="BQ67" s="76" t="s">
        <v>128</v>
      </c>
      <c r="BR67" s="76" t="s">
        <v>128</v>
      </c>
      <c r="BS67" s="76"/>
      <c r="BT67" s="76"/>
      <c r="BU67" s="71">
        <f>SUM(AS67:BT67)</f>
        <v>1</v>
      </c>
      <c r="BV67" s="101">
        <f>1-BE67-BF67-BG67-BH67-BI67-BJ67-BK67-BL67-BM67-BN67-BO67-BP67-BQ67-BR67-BS67-BT67-AS67</f>
        <v>-5.5511151231257827E-17</v>
      </c>
      <c r="BW67" s="20"/>
      <c r="BX67" s="20"/>
      <c r="BY67" s="20"/>
      <c r="BZ67" s="20"/>
      <c r="CA67" s="20"/>
      <c r="CB67" s="20"/>
      <c r="CC67" s="20"/>
    </row>
    <row r="68" spans="1:81" s="14" customFormat="1" ht="12.95" customHeight="1">
      <c r="A68" s="293">
        <v>9</v>
      </c>
      <c r="B68" s="295">
        <v>0</v>
      </c>
      <c r="C68" s="297">
        <v>0</v>
      </c>
      <c r="D68" s="299">
        <v>0</v>
      </c>
      <c r="E68" s="299">
        <v>0</v>
      </c>
      <c r="F68" s="305">
        <v>0</v>
      </c>
      <c r="G68" s="299"/>
      <c r="H68" s="262" t="s">
        <v>129</v>
      </c>
      <c r="I68" s="19">
        <f t="shared" ref="I68:J68" si="754">(I67*$F67)</f>
        <v>0</v>
      </c>
      <c r="J68" s="19">
        <f t="shared" si="754"/>
        <v>0</v>
      </c>
      <c r="K68" s="19">
        <f t="shared" ref="K68:W68" si="755">(K67*$F67)</f>
        <v>0</v>
      </c>
      <c r="L68" s="19">
        <f t="shared" si="755"/>
        <v>0</v>
      </c>
      <c r="M68" s="19">
        <f t="shared" si="755"/>
        <v>0</v>
      </c>
      <c r="N68" s="19">
        <f t="shared" si="755"/>
        <v>0</v>
      </c>
      <c r="O68" s="19">
        <f t="shared" si="755"/>
        <v>0</v>
      </c>
      <c r="P68" s="19">
        <f t="shared" si="755"/>
        <v>0</v>
      </c>
      <c r="Q68" s="19">
        <f t="shared" si="755"/>
        <v>0</v>
      </c>
      <c r="R68" s="19">
        <f t="shared" si="755"/>
        <v>0</v>
      </c>
      <c r="S68" s="19">
        <f t="shared" si="755"/>
        <v>0</v>
      </c>
      <c r="T68" s="19">
        <f t="shared" si="755"/>
        <v>0</v>
      </c>
      <c r="U68" s="19">
        <f t="shared" si="755"/>
        <v>0</v>
      </c>
      <c r="V68" s="19">
        <f t="shared" si="755"/>
        <v>0</v>
      </c>
      <c r="W68" s="19">
        <f t="shared" si="755"/>
        <v>0</v>
      </c>
      <c r="X68" s="19">
        <f t="shared" ref="X68" si="756">ROUND(X67*$F67,2)</f>
        <v>0</v>
      </c>
      <c r="Y68" s="19">
        <f t="shared" ref="Y68" si="757">ROUND(Y67*$F67,2)</f>
        <v>0</v>
      </c>
      <c r="Z68" s="19">
        <f t="shared" ref="Z68" si="758">ROUND(Z67*$F67,2)</f>
        <v>0</v>
      </c>
      <c r="AA68" s="19">
        <f t="shared" ref="AA68" si="759">ROUND(AA67*$F67,2)</f>
        <v>0</v>
      </c>
      <c r="AB68" s="19">
        <f t="shared" ref="AB68" si="760">ROUND(AB67*$F67,2)</f>
        <v>0</v>
      </c>
      <c r="AC68" s="19">
        <f t="shared" ref="AC68" si="761">ROUND(AC67*$F67,2)</f>
        <v>0</v>
      </c>
      <c r="AD68" s="19">
        <f>ROUND(AD67*$F67,2)</f>
        <v>604699.69999999995</v>
      </c>
      <c r="AE68" s="19">
        <f>ROUND(AE67*$F67,2)</f>
        <v>1151353.93</v>
      </c>
      <c r="AF68" s="19">
        <f>ROUND(AF67*$F67,2)</f>
        <v>585351.21</v>
      </c>
      <c r="AG68" s="19">
        <f t="shared" ref="AG68" si="762">ROUND(AG67*$F67,2)</f>
        <v>0</v>
      </c>
      <c r="AH68" s="19">
        <f t="shared" ref="AH68" si="763">ROUND(AH67*$F67,2)</f>
        <v>0</v>
      </c>
      <c r="AI68" s="216">
        <f t="shared" ref="AI68" si="764">ROUND(AI67*$F67,2)</f>
        <v>0</v>
      </c>
      <c r="AJ68" s="19">
        <f t="shared" ref="AJ68" si="765">ROUND(AJ67*$F67,2)</f>
        <v>0</v>
      </c>
      <c r="AK68" s="55"/>
      <c r="AL68" s="33"/>
      <c r="AM68" s="147">
        <f>SUM(I68:AJ68)</f>
        <v>2341404.84</v>
      </c>
      <c r="AN68" s="147">
        <f>G67</f>
        <v>2341404.84</v>
      </c>
      <c r="AO68" s="148">
        <f>AM68-AN68</f>
        <v>0</v>
      </c>
      <c r="AP68" s="149" t="s">
        <v>131</v>
      </c>
      <c r="AQ68" s="150">
        <f>+AP67-AQ67</f>
        <v>0</v>
      </c>
      <c r="AR68" s="18"/>
      <c r="AS68" s="73"/>
      <c r="AT68" s="73"/>
      <c r="AU68" s="73"/>
      <c r="AV68" s="73"/>
      <c r="AW68" s="73"/>
      <c r="AX68" s="94"/>
      <c r="AY68" s="10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>
        <v>1</v>
      </c>
      <c r="BT68" s="73"/>
      <c r="BU68" s="71"/>
      <c r="BV68" s="101"/>
      <c r="BW68" s="20"/>
      <c r="BX68" s="20"/>
      <c r="BY68" s="20"/>
      <c r="BZ68" s="20"/>
      <c r="CA68" s="20"/>
      <c r="CB68" s="20"/>
      <c r="CC68" s="20"/>
    </row>
    <row r="69" spans="1:81" s="14" customFormat="1" ht="12.95" customHeight="1">
      <c r="A69" s="292">
        <f t="shared" ref="A69" si="766">A67+1</f>
        <v>29</v>
      </c>
      <c r="B69" s="294" t="s">
        <v>72</v>
      </c>
      <c r="C69" s="296" t="s">
        <v>6</v>
      </c>
      <c r="D69" s="298">
        <v>182</v>
      </c>
      <c r="E69" s="298">
        <v>182</v>
      </c>
      <c r="F69" s="304">
        <v>1483.78</v>
      </c>
      <c r="G69" s="298">
        <f t="shared" si="631"/>
        <v>270047.96000000002</v>
      </c>
      <c r="H69" s="261" t="s">
        <v>140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17">
        <f t="shared" ref="Y69" si="767">ROUND(+$D69*BI69,2)</f>
        <v>0</v>
      </c>
      <c r="Z69" s="117">
        <f t="shared" ref="Z69" si="768">ROUND(+$D69*BJ69,2)</f>
        <v>0</v>
      </c>
      <c r="AA69" s="117">
        <f t="shared" ref="AA69" si="769">ROUND(+$D69*BK69,2)</f>
        <v>0</v>
      </c>
      <c r="AB69" s="117">
        <f t="shared" ref="AB69" si="770">ROUND(+$D69*BL69,2)</f>
        <v>91.85</v>
      </c>
      <c r="AC69" s="117">
        <f t="shared" ref="AC69" si="771">ROUND(+$D69*BM69,2)</f>
        <v>90.15</v>
      </c>
      <c r="AD69" s="117">
        <f t="shared" ref="AD69" si="772">ROUND(+$D69*BN69,2)</f>
        <v>0</v>
      </c>
      <c r="AE69" s="117">
        <f t="shared" ref="AE69" si="773">ROUND(+$D69*BO69,2)</f>
        <v>0</v>
      </c>
      <c r="AF69" s="117">
        <f t="shared" ref="AF69" si="774">ROUND(+$D69*BP69,2)</f>
        <v>0</v>
      </c>
      <c r="AG69" s="117">
        <f t="shared" ref="AG69" si="775">ROUND(+$D69*BQ69,2)</f>
        <v>0</v>
      </c>
      <c r="AH69" s="117">
        <f t="shared" ref="AH69" si="776">ROUND(+$D69*BR69,2)</f>
        <v>0</v>
      </c>
      <c r="AI69" s="215">
        <f t="shared" ref="AI69" si="777">ROUND(+$D69*BS69,2)</f>
        <v>0</v>
      </c>
      <c r="AJ69" s="117">
        <f t="shared" ref="AJ69" si="778">ROUND(+$D69*BT69,2)</f>
        <v>0</v>
      </c>
      <c r="AK69" s="55"/>
      <c r="AL69" s="33"/>
      <c r="AM69" s="144"/>
      <c r="AN69" s="144"/>
      <c r="AO69" s="151" t="s">
        <v>132</v>
      </c>
      <c r="AP69" s="145">
        <f>SUM(I69:AJ69)</f>
        <v>182</v>
      </c>
      <c r="AQ69" s="146">
        <f>D69</f>
        <v>182</v>
      </c>
      <c r="AR69" s="18"/>
      <c r="AS69" s="72"/>
      <c r="AT69" s="72"/>
      <c r="AU69" s="72"/>
      <c r="AV69" s="72"/>
      <c r="AW69" s="72"/>
      <c r="AX69" s="76"/>
      <c r="AY69" s="76"/>
      <c r="AZ69" s="72"/>
      <c r="BA69" s="72"/>
      <c r="BB69" s="72"/>
      <c r="BC69" s="76"/>
      <c r="BD69" s="76"/>
      <c r="BE69" s="76" t="s">
        <v>128</v>
      </c>
      <c r="BF69" s="76" t="s">
        <v>128</v>
      </c>
      <c r="BG69" s="76" t="s">
        <v>128</v>
      </c>
      <c r="BH69" s="76" t="s">
        <v>128</v>
      </c>
      <c r="BI69" s="76" t="s">
        <v>128</v>
      </c>
      <c r="BJ69" s="76" t="s">
        <v>128</v>
      </c>
      <c r="BK69" s="76" t="s">
        <v>128</v>
      </c>
      <c r="BL69" s="76">
        <v>0.50467032967032965</v>
      </c>
      <c r="BM69" s="76">
        <v>0.49532967032967035</v>
      </c>
      <c r="BN69" s="76" t="s">
        <v>128</v>
      </c>
      <c r="BO69" s="76" t="s">
        <v>128</v>
      </c>
      <c r="BP69" s="76" t="s">
        <v>128</v>
      </c>
      <c r="BQ69" s="76" t="s">
        <v>128</v>
      </c>
      <c r="BR69" s="76" t="s">
        <v>128</v>
      </c>
      <c r="BS69" s="76"/>
      <c r="BT69" s="76"/>
      <c r="BU69" s="71">
        <f>SUM(AS69:BT69)</f>
        <v>1</v>
      </c>
      <c r="BV69" s="101">
        <f>1-BE69-BF69-BG69-BH69-BI69-BJ69-BK69-BL69-BM69-BN69-BO69-BP69-BQ69-BR69-BS69-BT69-AS69</f>
        <v>0</v>
      </c>
      <c r="BW69" s="20"/>
      <c r="BX69" s="20"/>
      <c r="BY69" s="20"/>
      <c r="BZ69" s="20"/>
      <c r="CA69" s="20"/>
      <c r="CB69" s="20"/>
      <c r="CC69" s="20"/>
    </row>
    <row r="70" spans="1:81" s="14" customFormat="1" ht="12.95" customHeight="1">
      <c r="A70" s="293">
        <v>10</v>
      </c>
      <c r="B70" s="295">
        <v>0</v>
      </c>
      <c r="C70" s="297">
        <v>0</v>
      </c>
      <c r="D70" s="299">
        <v>0</v>
      </c>
      <c r="E70" s="299">
        <v>0</v>
      </c>
      <c r="F70" s="305">
        <v>0</v>
      </c>
      <c r="G70" s="299"/>
      <c r="H70" s="262" t="s">
        <v>129</v>
      </c>
      <c r="I70" s="19">
        <f t="shared" ref="I70:J70" si="779">(I69*$F69)</f>
        <v>0</v>
      </c>
      <c r="J70" s="19">
        <f t="shared" si="779"/>
        <v>0</v>
      </c>
      <c r="K70" s="19">
        <f t="shared" ref="K70:W70" si="780">(K69*$F69)</f>
        <v>0</v>
      </c>
      <c r="L70" s="19">
        <f t="shared" si="780"/>
        <v>0</v>
      </c>
      <c r="M70" s="19">
        <f t="shared" si="780"/>
        <v>0</v>
      </c>
      <c r="N70" s="19">
        <f t="shared" si="780"/>
        <v>0</v>
      </c>
      <c r="O70" s="19">
        <f t="shared" si="780"/>
        <v>0</v>
      </c>
      <c r="P70" s="19">
        <f t="shared" si="780"/>
        <v>0</v>
      </c>
      <c r="Q70" s="19">
        <f t="shared" si="780"/>
        <v>0</v>
      </c>
      <c r="R70" s="19">
        <f t="shared" si="780"/>
        <v>0</v>
      </c>
      <c r="S70" s="19">
        <f t="shared" si="780"/>
        <v>0</v>
      </c>
      <c r="T70" s="19">
        <f t="shared" si="780"/>
        <v>0</v>
      </c>
      <c r="U70" s="19">
        <f t="shared" si="780"/>
        <v>0</v>
      </c>
      <c r="V70" s="19">
        <f t="shared" si="780"/>
        <v>0</v>
      </c>
      <c r="W70" s="19">
        <f t="shared" si="780"/>
        <v>0</v>
      </c>
      <c r="X70" s="19">
        <f t="shared" ref="X70" si="781">ROUND(X69*$F69,2)</f>
        <v>0</v>
      </c>
      <c r="Y70" s="19">
        <f t="shared" ref="Y70" si="782">ROUND(Y69*$F69,2)</f>
        <v>0</v>
      </c>
      <c r="Z70" s="19">
        <f t="shared" ref="Z70" si="783">ROUND(Z69*$F69,2)</f>
        <v>0</v>
      </c>
      <c r="AA70" s="19">
        <f t="shared" ref="AA70" si="784">ROUND(AA69*$F69,2)</f>
        <v>0</v>
      </c>
      <c r="AB70" s="19">
        <f t="shared" ref="AB70" si="785">ROUND(AB69*$F69,2)</f>
        <v>136285.19</v>
      </c>
      <c r="AC70" s="19">
        <f t="shared" ref="AC70" si="786">ROUND(AC69*$F69,2)</f>
        <v>133762.76999999999</v>
      </c>
      <c r="AD70" s="19">
        <f t="shared" ref="AD70" si="787">ROUND(AD69*$F69,2)</f>
        <v>0</v>
      </c>
      <c r="AE70" s="19">
        <f t="shared" ref="AE70" si="788">ROUND(AE69*$F69,2)</f>
        <v>0</v>
      </c>
      <c r="AF70" s="19">
        <f t="shared" ref="AF70" si="789">ROUND(AF69*$F69,2)</f>
        <v>0</v>
      </c>
      <c r="AG70" s="19">
        <f t="shared" ref="AG70" si="790">ROUND(AG69*$F69,2)</f>
        <v>0</v>
      </c>
      <c r="AH70" s="19">
        <f t="shared" ref="AH70" si="791">ROUND(AH69*$F69,2)</f>
        <v>0</v>
      </c>
      <c r="AI70" s="216">
        <f t="shared" ref="AI70" si="792">ROUND(AI69*$F69,2)</f>
        <v>0</v>
      </c>
      <c r="AJ70" s="19">
        <f t="shared" ref="AJ70" si="793">ROUND(AJ69*$F69,2)</f>
        <v>0</v>
      </c>
      <c r="AK70" s="55"/>
      <c r="AL70" s="33"/>
      <c r="AM70" s="147">
        <f>SUM(I70:AJ70)</f>
        <v>270047.95999999996</v>
      </c>
      <c r="AN70" s="147">
        <f>G69</f>
        <v>270047.96000000002</v>
      </c>
      <c r="AO70" s="148">
        <f>AM70-AN70</f>
        <v>0</v>
      </c>
      <c r="AP70" s="149" t="s">
        <v>131</v>
      </c>
      <c r="AQ70" s="150">
        <f>+AP69-AQ69</f>
        <v>0</v>
      </c>
      <c r="AR70" s="18"/>
      <c r="AS70" s="73"/>
      <c r="AT70" s="73"/>
      <c r="AU70" s="73"/>
      <c r="AV70" s="73"/>
      <c r="AW70" s="73"/>
      <c r="AX70" s="94"/>
      <c r="AY70" s="10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>
        <v>1</v>
      </c>
      <c r="BT70" s="73"/>
      <c r="BU70" s="71"/>
      <c r="BV70" s="101"/>
      <c r="BW70" s="20"/>
      <c r="BX70" s="20"/>
      <c r="BY70" s="20"/>
      <c r="BZ70" s="20"/>
      <c r="CA70" s="20"/>
      <c r="CB70" s="20"/>
      <c r="CC70" s="20"/>
    </row>
    <row r="71" spans="1:81" s="14" customFormat="1" ht="12.95" customHeight="1">
      <c r="A71" s="292">
        <f t="shared" ref="A71" si="794">A69+1</f>
        <v>30</v>
      </c>
      <c r="B71" s="294" t="s">
        <v>73</v>
      </c>
      <c r="C71" s="296" t="s">
        <v>6</v>
      </c>
      <c r="D71" s="298">
        <v>324</v>
      </c>
      <c r="E71" s="298">
        <v>324</v>
      </c>
      <c r="F71" s="304">
        <v>1483.78</v>
      </c>
      <c r="G71" s="298">
        <f t="shared" si="631"/>
        <v>480744.72</v>
      </c>
      <c r="H71" s="261" t="s">
        <v>140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17">
        <f t="shared" ref="Y71" si="795">ROUND(+$D71*BI71,2)</f>
        <v>0</v>
      </c>
      <c r="Z71" s="117">
        <f t="shared" ref="Z71" si="796">ROUND(+$D71*BJ71,2)</f>
        <v>0</v>
      </c>
      <c r="AA71" s="117">
        <f t="shared" ref="AA71" si="797">ROUND(+$D71*BK71,2)</f>
        <v>0</v>
      </c>
      <c r="AB71" s="117">
        <f t="shared" ref="AB71" si="798">ROUND(+$D71*BL71,2)</f>
        <v>163.51</v>
      </c>
      <c r="AC71" s="117">
        <f t="shared" ref="AC71" si="799">ROUND(+$D71*BM71,2)</f>
        <v>160.49</v>
      </c>
      <c r="AD71" s="117">
        <f t="shared" ref="AD71" si="800">ROUND(+$D71*BN71,2)</f>
        <v>0</v>
      </c>
      <c r="AE71" s="117">
        <f t="shared" ref="AE71" si="801">ROUND(+$D71*BO71,2)</f>
        <v>0</v>
      </c>
      <c r="AF71" s="117">
        <f t="shared" ref="AF71" si="802">ROUND(+$D71*BP71,2)</f>
        <v>0</v>
      </c>
      <c r="AG71" s="117">
        <f t="shared" ref="AG71" si="803">ROUND(+$D71*BQ71,2)</f>
        <v>0</v>
      </c>
      <c r="AH71" s="117">
        <f t="shared" ref="AH71" si="804">ROUND(+$D71*BR71,2)</f>
        <v>0</v>
      </c>
      <c r="AI71" s="215">
        <f t="shared" ref="AI71" si="805">ROUND(+$D71*BS71,2)</f>
        <v>0</v>
      </c>
      <c r="AJ71" s="117">
        <f t="shared" ref="AJ71" si="806">ROUND(+$D71*BT71,2)</f>
        <v>0</v>
      </c>
      <c r="AK71" s="55"/>
      <c r="AL71" s="33"/>
      <c r="AM71" s="144"/>
      <c r="AN71" s="144"/>
      <c r="AO71" s="151" t="s">
        <v>132</v>
      </c>
      <c r="AP71" s="145">
        <f>SUM(I71:AJ71)</f>
        <v>324</v>
      </c>
      <c r="AQ71" s="146">
        <f>D71</f>
        <v>324</v>
      </c>
      <c r="AR71" s="18"/>
      <c r="AS71" s="72"/>
      <c r="AT71" s="72"/>
      <c r="AU71" s="72"/>
      <c r="AV71" s="72"/>
      <c r="AW71" s="72"/>
      <c r="AX71" s="76"/>
      <c r="AY71" s="76"/>
      <c r="AZ71" s="72"/>
      <c r="BA71" s="72"/>
      <c r="BB71" s="72"/>
      <c r="BC71" s="76"/>
      <c r="BD71" s="76"/>
      <c r="BE71" s="76" t="s">
        <v>128</v>
      </c>
      <c r="BF71" s="76" t="s">
        <v>128</v>
      </c>
      <c r="BG71" s="76" t="s">
        <v>128</v>
      </c>
      <c r="BH71" s="76" t="s">
        <v>128</v>
      </c>
      <c r="BI71" s="76" t="s">
        <v>128</v>
      </c>
      <c r="BJ71" s="76" t="s">
        <v>128</v>
      </c>
      <c r="BK71" s="76" t="s">
        <v>128</v>
      </c>
      <c r="BL71" s="76">
        <v>0.50466049382716049</v>
      </c>
      <c r="BM71" s="76">
        <v>0.49533950617283956</v>
      </c>
      <c r="BN71" s="76" t="s">
        <v>128</v>
      </c>
      <c r="BO71" s="76" t="s">
        <v>128</v>
      </c>
      <c r="BP71" s="76" t="s">
        <v>128</v>
      </c>
      <c r="BQ71" s="76" t="s">
        <v>128</v>
      </c>
      <c r="BR71" s="76" t="s">
        <v>128</v>
      </c>
      <c r="BS71" s="76"/>
      <c r="BT71" s="76"/>
      <c r="BU71" s="71">
        <f>SUM(AS71:BT71)</f>
        <v>1</v>
      </c>
      <c r="BV71" s="101">
        <f>1-BE71-BF71-BG71-BH71-BI71-BJ71-BK71-BL71-BM71-BN71-BO71-BP71-BQ71-BR71-BS71-BT71-AS71</f>
        <v>-5.5511151231257827E-17</v>
      </c>
      <c r="BW71" s="20"/>
      <c r="BX71" s="20"/>
      <c r="BY71" s="20"/>
      <c r="BZ71" s="20"/>
      <c r="CA71" s="20"/>
      <c r="CB71" s="20"/>
      <c r="CC71" s="20"/>
    </row>
    <row r="72" spans="1:81" s="14" customFormat="1" ht="12.95" customHeight="1">
      <c r="A72" s="293">
        <v>11</v>
      </c>
      <c r="B72" s="295">
        <v>0</v>
      </c>
      <c r="C72" s="297">
        <v>0</v>
      </c>
      <c r="D72" s="299">
        <v>0</v>
      </c>
      <c r="E72" s="299">
        <v>0</v>
      </c>
      <c r="F72" s="305">
        <v>0</v>
      </c>
      <c r="G72" s="299"/>
      <c r="H72" s="262" t="s">
        <v>129</v>
      </c>
      <c r="I72" s="19">
        <f t="shared" ref="I72:J72" si="807">(I71*$F71)</f>
        <v>0</v>
      </c>
      <c r="J72" s="19">
        <f t="shared" si="807"/>
        <v>0</v>
      </c>
      <c r="K72" s="19">
        <f t="shared" ref="K72:W72" si="808">(K71*$F71)</f>
        <v>0</v>
      </c>
      <c r="L72" s="19">
        <f t="shared" si="808"/>
        <v>0</v>
      </c>
      <c r="M72" s="19">
        <f t="shared" si="808"/>
        <v>0</v>
      </c>
      <c r="N72" s="19">
        <f t="shared" si="808"/>
        <v>0</v>
      </c>
      <c r="O72" s="19">
        <f t="shared" si="808"/>
        <v>0</v>
      </c>
      <c r="P72" s="19">
        <f t="shared" si="808"/>
        <v>0</v>
      </c>
      <c r="Q72" s="19">
        <f t="shared" si="808"/>
        <v>0</v>
      </c>
      <c r="R72" s="19">
        <f t="shared" si="808"/>
        <v>0</v>
      </c>
      <c r="S72" s="19">
        <f t="shared" si="808"/>
        <v>0</v>
      </c>
      <c r="T72" s="19">
        <f t="shared" si="808"/>
        <v>0</v>
      </c>
      <c r="U72" s="19">
        <f t="shared" si="808"/>
        <v>0</v>
      </c>
      <c r="V72" s="19">
        <f t="shared" si="808"/>
        <v>0</v>
      </c>
      <c r="W72" s="19">
        <f t="shared" si="808"/>
        <v>0</v>
      </c>
      <c r="X72" s="19">
        <f t="shared" ref="X72" si="809">ROUND(X71*$F71,2)</f>
        <v>0</v>
      </c>
      <c r="Y72" s="19">
        <f t="shared" ref="Y72" si="810">ROUND(Y71*$F71,2)</f>
        <v>0</v>
      </c>
      <c r="Z72" s="19">
        <f t="shared" ref="Z72" si="811">ROUND(Z71*$F71,2)</f>
        <v>0</v>
      </c>
      <c r="AA72" s="19">
        <f t="shared" ref="AA72" si="812">ROUND(AA71*$F71,2)</f>
        <v>0</v>
      </c>
      <c r="AB72" s="19">
        <f t="shared" ref="AB72" si="813">ROUND(AB71*$F71,2)</f>
        <v>242612.87</v>
      </c>
      <c r="AC72" s="19">
        <f t="shared" ref="AC72" si="814">ROUND(AC71*$F71,2)</f>
        <v>238131.85</v>
      </c>
      <c r="AD72" s="19">
        <f t="shared" ref="AD72" si="815">ROUND(AD71*$F71,2)</f>
        <v>0</v>
      </c>
      <c r="AE72" s="19">
        <f t="shared" ref="AE72" si="816">ROUND(AE71*$F71,2)</f>
        <v>0</v>
      </c>
      <c r="AF72" s="19">
        <f t="shared" ref="AF72" si="817">ROUND(AF71*$F71,2)</f>
        <v>0</v>
      </c>
      <c r="AG72" s="19">
        <f t="shared" ref="AG72" si="818">ROUND(AG71*$F71,2)</f>
        <v>0</v>
      </c>
      <c r="AH72" s="19">
        <f t="shared" ref="AH72" si="819">ROUND(AH71*$F71,2)</f>
        <v>0</v>
      </c>
      <c r="AI72" s="216">
        <f t="shared" ref="AI72" si="820">ROUND(AI71*$F71,2)</f>
        <v>0</v>
      </c>
      <c r="AJ72" s="19">
        <f t="shared" ref="AJ72" si="821">ROUND(AJ71*$F71,2)</f>
        <v>0</v>
      </c>
      <c r="AK72" s="55"/>
      <c r="AL72" s="33"/>
      <c r="AM72" s="147">
        <f>SUM(I72:AJ72)</f>
        <v>480744.72</v>
      </c>
      <c r="AN72" s="147">
        <f>G71</f>
        <v>480744.72</v>
      </c>
      <c r="AO72" s="148">
        <f>AM72-AN72</f>
        <v>0</v>
      </c>
      <c r="AP72" s="149" t="s">
        <v>131</v>
      </c>
      <c r="AQ72" s="150">
        <f>+AP71-AQ71</f>
        <v>0</v>
      </c>
      <c r="AR72" s="18"/>
      <c r="AS72" s="73"/>
      <c r="AT72" s="73"/>
      <c r="AU72" s="73"/>
      <c r="AV72" s="73"/>
      <c r="AW72" s="73"/>
      <c r="AX72" s="94"/>
      <c r="AY72" s="10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>
        <v>1</v>
      </c>
      <c r="BT72" s="73"/>
      <c r="BU72" s="71"/>
      <c r="BV72" s="101"/>
      <c r="BW72" s="20"/>
      <c r="BX72" s="20"/>
      <c r="BY72" s="20"/>
      <c r="BZ72" s="20"/>
      <c r="CA72" s="20"/>
      <c r="CB72" s="20"/>
      <c r="CC72" s="20"/>
    </row>
    <row r="73" spans="1:81" s="14" customFormat="1" ht="12.95" customHeight="1">
      <c r="A73" s="292">
        <f t="shared" ref="A73" si="822">A71+1</f>
        <v>31</v>
      </c>
      <c r="B73" s="294" t="s">
        <v>74</v>
      </c>
      <c r="C73" s="296" t="s">
        <v>6</v>
      </c>
      <c r="D73" s="298">
        <v>915</v>
      </c>
      <c r="E73" s="298">
        <v>915</v>
      </c>
      <c r="F73" s="304">
        <v>1483.78</v>
      </c>
      <c r="G73" s="298">
        <f t="shared" si="631"/>
        <v>1357658.7</v>
      </c>
      <c r="H73" s="261" t="s">
        <v>140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17">
        <f t="shared" ref="Y73" si="823">ROUND(+$D73*BI73,2)</f>
        <v>0</v>
      </c>
      <c r="Z73" s="117">
        <f t="shared" ref="Z73" si="824">ROUND(+$D73*BJ73,2)</f>
        <v>0</v>
      </c>
      <c r="AA73" s="117">
        <f t="shared" ref="AA73" si="825">ROUND(+$D73*BK73,2)</f>
        <v>0</v>
      </c>
      <c r="AB73" s="117">
        <f t="shared" ref="AB73" si="826">ROUND(+$D73*BL73,2)</f>
        <v>0</v>
      </c>
      <c r="AC73" s="117">
        <f t="shared" ref="AC73" si="827">ROUND(+$D73*BM73,2)</f>
        <v>0</v>
      </c>
      <c r="AD73" s="117">
        <f t="shared" ref="AD73" si="828">ROUND(+$D73*BN73,2)</f>
        <v>236.31</v>
      </c>
      <c r="AE73" s="117">
        <f t="shared" ref="AE73" si="829">ROUND(+$D73*BO73,2)</f>
        <v>449.94</v>
      </c>
      <c r="AF73" s="117">
        <f t="shared" ref="AF73" si="830">ROUND(+$D73*BP73,2)</f>
        <v>228.75</v>
      </c>
      <c r="AG73" s="117">
        <f t="shared" ref="AG73" si="831">ROUND(+$D73*BQ73,2)</f>
        <v>0</v>
      </c>
      <c r="AH73" s="117">
        <f t="shared" ref="AH73" si="832">ROUND(+$D73*BR73,2)</f>
        <v>0</v>
      </c>
      <c r="AI73" s="215">
        <f t="shared" ref="AI73" si="833">ROUND(+$D73*BS73,2)</f>
        <v>0</v>
      </c>
      <c r="AJ73" s="117">
        <f t="shared" ref="AJ73" si="834">ROUND(+$D73*BT73,2)</f>
        <v>0</v>
      </c>
      <c r="AK73" s="55"/>
      <c r="AL73" s="33"/>
      <c r="AM73" s="144"/>
      <c r="AN73" s="144"/>
      <c r="AO73" s="151" t="s">
        <v>132</v>
      </c>
      <c r="AP73" s="145">
        <f>SUM(I73:AJ73)</f>
        <v>915</v>
      </c>
      <c r="AQ73" s="146">
        <f>D73</f>
        <v>915</v>
      </c>
      <c r="AR73" s="18"/>
      <c r="AS73" s="72"/>
      <c r="AT73" s="72"/>
      <c r="AU73" s="72"/>
      <c r="AV73" s="72"/>
      <c r="AW73" s="72"/>
      <c r="AX73" s="76"/>
      <c r="AY73" s="76"/>
      <c r="AZ73" s="72"/>
      <c r="BA73" s="72"/>
      <c r="BB73" s="72"/>
      <c r="BC73" s="76"/>
      <c r="BD73" s="76"/>
      <c r="BE73" s="76" t="s">
        <v>128</v>
      </c>
      <c r="BF73" s="76" t="s">
        <v>128</v>
      </c>
      <c r="BG73" s="76" t="s">
        <v>128</v>
      </c>
      <c r="BH73" s="76" t="s">
        <v>128</v>
      </c>
      <c r="BI73" s="76" t="s">
        <v>128</v>
      </c>
      <c r="BJ73" s="76" t="s">
        <v>128</v>
      </c>
      <c r="BK73" s="76" t="s">
        <v>128</v>
      </c>
      <c r="BL73" s="76" t="s">
        <v>128</v>
      </c>
      <c r="BM73" s="76" t="s">
        <v>128</v>
      </c>
      <c r="BN73" s="76">
        <v>0.25826229508196724</v>
      </c>
      <c r="BO73" s="76">
        <v>0.49173770491803276</v>
      </c>
      <c r="BP73" s="76">
        <v>0.25</v>
      </c>
      <c r="BQ73" s="76" t="s">
        <v>128</v>
      </c>
      <c r="BR73" s="76" t="s">
        <v>128</v>
      </c>
      <c r="BS73" s="76"/>
      <c r="BT73" s="76"/>
      <c r="BU73" s="71">
        <f>SUM(AS73:BT73)</f>
        <v>1</v>
      </c>
      <c r="BV73" s="101">
        <f>1-BE73-BF73-BG73-BH73-BI73-BJ73-BK73-BL73-BM73-BN73-BO73-BP73-BQ73-BR73-BS73-BT73-AS73</f>
        <v>-5.5511151231257827E-17</v>
      </c>
      <c r="BW73" s="20"/>
      <c r="BX73" s="20"/>
      <c r="BY73" s="20"/>
      <c r="BZ73" s="20"/>
      <c r="CA73" s="20"/>
      <c r="CB73" s="20"/>
      <c r="CC73" s="20"/>
    </row>
    <row r="74" spans="1:81" s="14" customFormat="1" ht="12.95" customHeight="1">
      <c r="A74" s="293">
        <v>12</v>
      </c>
      <c r="B74" s="295">
        <v>0</v>
      </c>
      <c r="C74" s="297">
        <v>0</v>
      </c>
      <c r="D74" s="299">
        <v>0</v>
      </c>
      <c r="E74" s="299">
        <v>0</v>
      </c>
      <c r="F74" s="305">
        <v>0</v>
      </c>
      <c r="G74" s="299"/>
      <c r="H74" s="262" t="s">
        <v>129</v>
      </c>
      <c r="I74" s="19">
        <f t="shared" ref="I74:J74" si="835">(I73*$F73)</f>
        <v>0</v>
      </c>
      <c r="J74" s="19">
        <f t="shared" si="835"/>
        <v>0</v>
      </c>
      <c r="K74" s="19">
        <f t="shared" ref="K74:W74" si="836">(K73*$F73)</f>
        <v>0</v>
      </c>
      <c r="L74" s="19">
        <f t="shared" si="836"/>
        <v>0</v>
      </c>
      <c r="M74" s="19">
        <f t="shared" si="836"/>
        <v>0</v>
      </c>
      <c r="N74" s="19">
        <f t="shared" si="836"/>
        <v>0</v>
      </c>
      <c r="O74" s="19">
        <f t="shared" si="836"/>
        <v>0</v>
      </c>
      <c r="P74" s="19">
        <f t="shared" si="836"/>
        <v>0</v>
      </c>
      <c r="Q74" s="19">
        <f t="shared" si="836"/>
        <v>0</v>
      </c>
      <c r="R74" s="19">
        <f t="shared" si="836"/>
        <v>0</v>
      </c>
      <c r="S74" s="19">
        <f t="shared" si="836"/>
        <v>0</v>
      </c>
      <c r="T74" s="19">
        <f t="shared" si="836"/>
        <v>0</v>
      </c>
      <c r="U74" s="19">
        <f t="shared" si="836"/>
        <v>0</v>
      </c>
      <c r="V74" s="19">
        <f t="shared" si="836"/>
        <v>0</v>
      </c>
      <c r="W74" s="19">
        <f t="shared" si="836"/>
        <v>0</v>
      </c>
      <c r="X74" s="19">
        <f t="shared" ref="X74" si="837">ROUND(X73*$F73,2)</f>
        <v>0</v>
      </c>
      <c r="Y74" s="19">
        <f t="shared" ref="Y74" si="838">ROUND(Y73*$F73,2)</f>
        <v>0</v>
      </c>
      <c r="Z74" s="19">
        <f t="shared" ref="Z74" si="839">ROUND(Z73*$F73,2)</f>
        <v>0</v>
      </c>
      <c r="AA74" s="19">
        <f t="shared" ref="AA74" si="840">ROUND(AA73*$F73,2)</f>
        <v>0</v>
      </c>
      <c r="AB74" s="19">
        <f t="shared" ref="AB74" si="841">ROUND(AB73*$F73,2)</f>
        <v>0</v>
      </c>
      <c r="AC74" s="19">
        <f t="shared" ref="AC74" si="842">ROUND(AC73*$F73,2)</f>
        <v>0</v>
      </c>
      <c r="AD74" s="19">
        <f t="shared" ref="AD74" si="843">ROUND(AD73*$F73,2)</f>
        <v>350632.05</v>
      </c>
      <c r="AE74" s="19">
        <f t="shared" ref="AE74" si="844">ROUND(AE73*$F73,2)</f>
        <v>667611.97</v>
      </c>
      <c r="AF74" s="19">
        <f t="shared" ref="AF74" si="845">ROUND(AF73*$F73,2)</f>
        <v>339414.68</v>
      </c>
      <c r="AG74" s="19">
        <f t="shared" ref="AG74" si="846">ROUND(AG73*$F73,2)</f>
        <v>0</v>
      </c>
      <c r="AH74" s="19">
        <f t="shared" ref="AH74" si="847">ROUND(AH73*$F73,2)</f>
        <v>0</v>
      </c>
      <c r="AI74" s="216">
        <f t="shared" ref="AI74" si="848">ROUND(AI73*$F73,2)</f>
        <v>0</v>
      </c>
      <c r="AJ74" s="19">
        <f t="shared" ref="AJ74" si="849">ROUND(AJ73*$F73,2)</f>
        <v>0</v>
      </c>
      <c r="AK74" s="55"/>
      <c r="AL74" s="33"/>
      <c r="AM74" s="147">
        <f>SUM(I74:AJ74)</f>
        <v>1357658.7</v>
      </c>
      <c r="AN74" s="147">
        <f>G73</f>
        <v>1357658.7</v>
      </c>
      <c r="AO74" s="148">
        <f>AM74-AN74</f>
        <v>0</v>
      </c>
      <c r="AP74" s="149" t="s">
        <v>131</v>
      </c>
      <c r="AQ74" s="150">
        <f>+AP73-AQ73</f>
        <v>0</v>
      </c>
      <c r="AR74" s="18"/>
      <c r="AS74" s="73"/>
      <c r="AT74" s="73"/>
      <c r="AU74" s="73"/>
      <c r="AV74" s="73"/>
      <c r="AW74" s="73"/>
      <c r="AX74" s="94"/>
      <c r="AY74" s="10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>
        <v>1</v>
      </c>
      <c r="BT74" s="73"/>
      <c r="BU74" s="71"/>
      <c r="BV74" s="101"/>
      <c r="BW74" s="20"/>
      <c r="BX74" s="20"/>
      <c r="BY74" s="20"/>
      <c r="BZ74" s="20"/>
      <c r="CA74" s="20"/>
      <c r="CB74" s="20"/>
      <c r="CC74" s="20"/>
    </row>
    <row r="75" spans="1:81" s="14" customFormat="1" ht="12.95" customHeight="1">
      <c r="A75" s="292">
        <f t="shared" ref="A75" si="850">A73+1</f>
        <v>32</v>
      </c>
      <c r="B75" s="294" t="s">
        <v>75</v>
      </c>
      <c r="C75" s="296" t="s">
        <v>6</v>
      </c>
      <c r="D75" s="298">
        <v>173</v>
      </c>
      <c r="E75" s="298">
        <v>173</v>
      </c>
      <c r="F75" s="304">
        <v>1483.78</v>
      </c>
      <c r="G75" s="298">
        <f t="shared" si="631"/>
        <v>256693.94</v>
      </c>
      <c r="H75" s="261" t="s">
        <v>140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17">
        <f t="shared" ref="Y75" si="851">ROUND(+$D75*BI75,2)</f>
        <v>0</v>
      </c>
      <c r="Z75" s="117">
        <f t="shared" ref="Z75" si="852">ROUND(+$D75*BJ75,2)</f>
        <v>0</v>
      </c>
      <c r="AA75" s="117">
        <f t="shared" ref="AA75" si="853">ROUND(+$D75*BK75,2)</f>
        <v>0</v>
      </c>
      <c r="AB75" s="117">
        <f t="shared" ref="AB75" si="854">ROUND(+$D75*BL75,2)</f>
        <v>0</v>
      </c>
      <c r="AC75" s="117">
        <f t="shared" ref="AC75" si="855">ROUND(+$D75*BM75,2)</f>
        <v>0</v>
      </c>
      <c r="AD75" s="117">
        <f t="shared" ref="AD75" si="856">ROUND(+$D75*BN75,2)</f>
        <v>87.3</v>
      </c>
      <c r="AE75" s="117">
        <f t="shared" ref="AE75" si="857">ROUND(+$D75*BO75,2)</f>
        <v>85.7</v>
      </c>
      <c r="AF75" s="117">
        <f t="shared" ref="AF75" si="858">ROUND(+$D75*BP75,2)</f>
        <v>0</v>
      </c>
      <c r="AG75" s="117">
        <f t="shared" ref="AG75" si="859">ROUND(+$D75*BQ75,2)</f>
        <v>0</v>
      </c>
      <c r="AH75" s="117">
        <f t="shared" ref="AH75" si="860">ROUND(+$D75*BR75,2)</f>
        <v>0</v>
      </c>
      <c r="AI75" s="215">
        <f t="shared" ref="AI75" si="861">ROUND(+$D75*BS75,2)</f>
        <v>0</v>
      </c>
      <c r="AJ75" s="117">
        <f t="shared" ref="AJ75" si="862">ROUND(+$D75*BT75,2)</f>
        <v>0</v>
      </c>
      <c r="AK75" s="55"/>
      <c r="AL75" s="33"/>
      <c r="AM75" s="144"/>
      <c r="AN75" s="144"/>
      <c r="AO75" s="151" t="s">
        <v>132</v>
      </c>
      <c r="AP75" s="145">
        <f>SUM(I75:AJ75)</f>
        <v>173</v>
      </c>
      <c r="AQ75" s="146">
        <f>D75</f>
        <v>173</v>
      </c>
      <c r="AR75" s="18"/>
      <c r="AS75" s="72"/>
      <c r="AT75" s="72"/>
      <c r="AU75" s="72"/>
      <c r="AV75" s="72"/>
      <c r="AW75" s="72"/>
      <c r="AX75" s="76"/>
      <c r="AY75" s="76"/>
      <c r="AZ75" s="72"/>
      <c r="BA75" s="72"/>
      <c r="BB75" s="72"/>
      <c r="BC75" s="76"/>
      <c r="BD75" s="76"/>
      <c r="BE75" s="76" t="s">
        <v>128</v>
      </c>
      <c r="BF75" s="76" t="s">
        <v>128</v>
      </c>
      <c r="BG75" s="76" t="s">
        <v>128</v>
      </c>
      <c r="BH75" s="76" t="s">
        <v>128</v>
      </c>
      <c r="BI75" s="76" t="s">
        <v>128</v>
      </c>
      <c r="BJ75" s="76" t="s">
        <v>128</v>
      </c>
      <c r="BK75" s="76" t="s">
        <v>128</v>
      </c>
      <c r="BL75" s="76" t="s">
        <v>128</v>
      </c>
      <c r="BM75" s="76" t="s">
        <v>128</v>
      </c>
      <c r="BN75" s="76">
        <v>0.5046242774566474</v>
      </c>
      <c r="BO75" s="76">
        <v>0.4953757225433526</v>
      </c>
      <c r="BP75" s="76" t="s">
        <v>128</v>
      </c>
      <c r="BQ75" s="76" t="s">
        <v>128</v>
      </c>
      <c r="BR75" s="76" t="s">
        <v>128</v>
      </c>
      <c r="BS75" s="76"/>
      <c r="BT75" s="76"/>
      <c r="BU75" s="71">
        <f>SUM(AS75:BT75)</f>
        <v>1</v>
      </c>
      <c r="BV75" s="101">
        <f>1-BE75-BF75-BG75-BH75-BI75-BJ75-BK75-BL75-BM75-BN75-BO75-BP75-BQ75-BR75-BS75-BT75-AS75</f>
        <v>0</v>
      </c>
      <c r="BW75" s="20"/>
      <c r="BX75" s="20"/>
      <c r="BY75" s="20"/>
      <c r="BZ75" s="20"/>
      <c r="CA75" s="20"/>
      <c r="CB75" s="20"/>
      <c r="CC75" s="20"/>
    </row>
    <row r="76" spans="1:81" s="14" customFormat="1" ht="12.95" customHeight="1">
      <c r="A76" s="293">
        <v>13</v>
      </c>
      <c r="B76" s="295">
        <v>0</v>
      </c>
      <c r="C76" s="297">
        <v>0</v>
      </c>
      <c r="D76" s="299">
        <v>0</v>
      </c>
      <c r="E76" s="299">
        <v>0</v>
      </c>
      <c r="F76" s="305">
        <v>0</v>
      </c>
      <c r="G76" s="299"/>
      <c r="H76" s="262" t="s">
        <v>129</v>
      </c>
      <c r="I76" s="19">
        <f t="shared" ref="I76:W76" si="863">(I75*$F75)</f>
        <v>0</v>
      </c>
      <c r="J76" s="19">
        <f t="shared" si="863"/>
        <v>0</v>
      </c>
      <c r="K76" s="19">
        <f t="shared" si="863"/>
        <v>0</v>
      </c>
      <c r="L76" s="19">
        <f t="shared" si="863"/>
        <v>0</v>
      </c>
      <c r="M76" s="19">
        <f t="shared" si="863"/>
        <v>0</v>
      </c>
      <c r="N76" s="19">
        <f t="shared" si="863"/>
        <v>0</v>
      </c>
      <c r="O76" s="19">
        <f t="shared" si="863"/>
        <v>0</v>
      </c>
      <c r="P76" s="19">
        <f t="shared" si="863"/>
        <v>0</v>
      </c>
      <c r="Q76" s="19">
        <f t="shared" si="863"/>
        <v>0</v>
      </c>
      <c r="R76" s="19">
        <f t="shared" si="863"/>
        <v>0</v>
      </c>
      <c r="S76" s="19">
        <f t="shared" si="863"/>
        <v>0</v>
      </c>
      <c r="T76" s="19">
        <f t="shared" si="863"/>
        <v>0</v>
      </c>
      <c r="U76" s="19">
        <f t="shared" si="863"/>
        <v>0</v>
      </c>
      <c r="V76" s="19">
        <f t="shared" si="863"/>
        <v>0</v>
      </c>
      <c r="W76" s="19">
        <f t="shared" si="863"/>
        <v>0</v>
      </c>
      <c r="X76" s="19">
        <f t="shared" ref="X76" si="864">ROUND(X75*$F75,2)</f>
        <v>0</v>
      </c>
      <c r="Y76" s="19">
        <f t="shared" ref="Y76" si="865">ROUND(Y75*$F75,2)</f>
        <v>0</v>
      </c>
      <c r="Z76" s="19">
        <f t="shared" ref="Z76" si="866">ROUND(Z75*$F75,2)</f>
        <v>0</v>
      </c>
      <c r="AA76" s="19">
        <f t="shared" ref="AA76" si="867">ROUND(AA75*$F75,2)</f>
        <v>0</v>
      </c>
      <c r="AB76" s="19">
        <f t="shared" ref="AB76" si="868">ROUND(AB75*$F75,2)</f>
        <v>0</v>
      </c>
      <c r="AC76" s="19">
        <f t="shared" ref="AC76" si="869">ROUND(AC75*$F75,2)</f>
        <v>0</v>
      </c>
      <c r="AD76" s="19">
        <f t="shared" ref="AD76" si="870">ROUND(AD75*$F75,2)</f>
        <v>129533.99</v>
      </c>
      <c r="AE76" s="19">
        <f t="shared" ref="AE76" si="871">ROUND(AE75*$F75,2)</f>
        <v>127159.95</v>
      </c>
      <c r="AF76" s="19">
        <f t="shared" ref="AF76" si="872">ROUND(AF75*$F75,2)</f>
        <v>0</v>
      </c>
      <c r="AG76" s="19">
        <f t="shared" ref="AG76" si="873">ROUND(AG75*$F75,2)</f>
        <v>0</v>
      </c>
      <c r="AH76" s="19">
        <f t="shared" ref="AH76" si="874">ROUND(AH75*$F75,2)</f>
        <v>0</v>
      </c>
      <c r="AI76" s="216">
        <f t="shared" ref="AI76" si="875">ROUND(AI75*$F75,2)</f>
        <v>0</v>
      </c>
      <c r="AJ76" s="19">
        <f t="shared" ref="AJ76" si="876">ROUND(AJ75*$F75,2)</f>
        <v>0</v>
      </c>
      <c r="AK76" s="55"/>
      <c r="AL76" s="33"/>
      <c r="AM76" s="147">
        <f>SUM(I76:AJ76)</f>
        <v>256693.94</v>
      </c>
      <c r="AN76" s="147">
        <f>G75</f>
        <v>256693.94</v>
      </c>
      <c r="AO76" s="148">
        <f>AM76-AN76</f>
        <v>0</v>
      </c>
      <c r="AP76" s="149" t="s">
        <v>131</v>
      </c>
      <c r="AQ76" s="150">
        <f>+AP75-AQ75</f>
        <v>0</v>
      </c>
      <c r="AR76" s="18"/>
      <c r="AS76" s="73"/>
      <c r="AT76" s="73"/>
      <c r="AU76" s="73"/>
      <c r="AV76" s="73"/>
      <c r="AW76" s="73"/>
      <c r="AX76" s="94"/>
      <c r="AY76" s="10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>
        <v>1</v>
      </c>
      <c r="BT76" s="73"/>
      <c r="BU76" s="71"/>
      <c r="BV76" s="101"/>
      <c r="BW76" s="20"/>
      <c r="BX76" s="20"/>
      <c r="BY76" s="20"/>
      <c r="BZ76" s="20"/>
      <c r="CA76" s="20"/>
      <c r="CB76" s="20"/>
      <c r="CC76" s="20"/>
    </row>
    <row r="77" spans="1:81" s="14" customFormat="1" ht="12.95" customHeight="1">
      <c r="A77" s="292">
        <f t="shared" ref="A77" si="877">A75+1</f>
        <v>33</v>
      </c>
      <c r="B77" s="294" t="s">
        <v>76</v>
      </c>
      <c r="C77" s="296" t="s">
        <v>7</v>
      </c>
      <c r="D77" s="298">
        <v>1320</v>
      </c>
      <c r="E77" s="298">
        <v>1320</v>
      </c>
      <c r="F77" s="304">
        <v>298.16000000000003</v>
      </c>
      <c r="G77" s="298">
        <f t="shared" si="631"/>
        <v>393571.2</v>
      </c>
      <c r="H77" s="261" t="s">
        <v>140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17">
        <f t="shared" ref="Y77" si="878">ROUND(+$D77*BI77,2)</f>
        <v>0</v>
      </c>
      <c r="Z77" s="117">
        <f t="shared" ref="Z77" si="879">ROUND(+$D77*BJ77,2)</f>
        <v>0</v>
      </c>
      <c r="AA77" s="117">
        <f t="shared" ref="AA77" si="880">ROUND(+$D77*BK77,2)</f>
        <v>0</v>
      </c>
      <c r="AB77" s="117">
        <f t="shared" ref="AB77" si="881">ROUND(+$D77*BL77,2)</f>
        <v>0</v>
      </c>
      <c r="AC77" s="117">
        <f t="shared" ref="AC77" si="882">ROUND(+$D77*BM77,2)</f>
        <v>0</v>
      </c>
      <c r="AD77" s="117">
        <f t="shared" ref="AD77" si="883">ROUND(+$D77*BN77,2)</f>
        <v>340.91</v>
      </c>
      <c r="AE77" s="117">
        <f t="shared" ref="AE77" si="884">ROUND(+$D77*BO77,2)</f>
        <v>649.09</v>
      </c>
      <c r="AF77" s="117">
        <f t="shared" ref="AF77" si="885">ROUND(+$D77*BP77,2)</f>
        <v>330</v>
      </c>
      <c r="AG77" s="117">
        <f t="shared" ref="AG77" si="886">ROUND(+$D77*BQ77,2)</f>
        <v>0</v>
      </c>
      <c r="AH77" s="117">
        <f t="shared" ref="AH77" si="887">ROUND(+$D77*BR77,2)</f>
        <v>0</v>
      </c>
      <c r="AI77" s="215">
        <f t="shared" ref="AI77" si="888">ROUND(+$D77*BS77,2)</f>
        <v>0</v>
      </c>
      <c r="AJ77" s="117">
        <f t="shared" ref="AJ77" si="889">ROUND(+$D77*BT77,2)</f>
        <v>0</v>
      </c>
      <c r="AK77" s="55"/>
      <c r="AL77" s="33"/>
      <c r="AM77" s="144"/>
      <c r="AN77" s="144"/>
      <c r="AO77" s="151" t="s">
        <v>132</v>
      </c>
      <c r="AP77" s="145">
        <f>SUM(I77:AJ77)</f>
        <v>1320</v>
      </c>
      <c r="AQ77" s="146">
        <f>D77</f>
        <v>1320</v>
      </c>
      <c r="AR77" s="18"/>
      <c r="AS77" s="72"/>
      <c r="AT77" s="72"/>
      <c r="AU77" s="72"/>
      <c r="AV77" s="72"/>
      <c r="AW77" s="72"/>
      <c r="AX77" s="76"/>
      <c r="AY77" s="76"/>
      <c r="AZ77" s="72"/>
      <c r="BA77" s="72"/>
      <c r="BB77" s="72"/>
      <c r="BC77" s="76"/>
      <c r="BD77" s="76"/>
      <c r="BE77" s="76" t="s">
        <v>128</v>
      </c>
      <c r="BF77" s="76" t="s">
        <v>128</v>
      </c>
      <c r="BG77" s="76" t="s">
        <v>128</v>
      </c>
      <c r="BH77" s="76" t="s">
        <v>128</v>
      </c>
      <c r="BI77" s="76" t="s">
        <v>128</v>
      </c>
      <c r="BJ77" s="76" t="s">
        <v>128</v>
      </c>
      <c r="BK77" s="76" t="s">
        <v>128</v>
      </c>
      <c r="BL77" s="76" t="s">
        <v>128</v>
      </c>
      <c r="BM77" s="76" t="s">
        <v>128</v>
      </c>
      <c r="BN77" s="76">
        <v>0.25826515151515156</v>
      </c>
      <c r="BO77" s="76">
        <v>0.4917348484848485</v>
      </c>
      <c r="BP77" s="76">
        <v>0.25</v>
      </c>
      <c r="BQ77" s="76" t="s">
        <v>128</v>
      </c>
      <c r="BR77" s="76" t="s">
        <v>128</v>
      </c>
      <c r="BS77" s="76"/>
      <c r="BT77" s="76"/>
      <c r="BU77" s="71">
        <f>SUM(AS77:BT77)</f>
        <v>1</v>
      </c>
      <c r="BV77" s="101">
        <f>1-BE77-BF77-BG77-BH77-BI77-BJ77-BK77-BL77-BM77-BN77-BO77-BP77-BQ77-BR77-BS77-BT77-AS77</f>
        <v>0</v>
      </c>
      <c r="BW77" s="20"/>
      <c r="BX77" s="20"/>
      <c r="BY77" s="20"/>
      <c r="BZ77" s="20"/>
      <c r="CA77" s="20"/>
      <c r="CB77" s="20"/>
      <c r="CC77" s="20"/>
    </row>
    <row r="78" spans="1:81" s="14" customFormat="1" ht="12.95" customHeight="1">
      <c r="A78" s="293">
        <v>14</v>
      </c>
      <c r="B78" s="295">
        <v>0</v>
      </c>
      <c r="C78" s="297">
        <v>0</v>
      </c>
      <c r="D78" s="299">
        <v>0</v>
      </c>
      <c r="E78" s="299">
        <v>0</v>
      </c>
      <c r="F78" s="305">
        <v>0</v>
      </c>
      <c r="G78" s="299"/>
      <c r="H78" s="262" t="s">
        <v>129</v>
      </c>
      <c r="I78" s="19">
        <f t="shared" ref="I78:J78" si="890">(I77*$F77)</f>
        <v>0</v>
      </c>
      <c r="J78" s="19">
        <f t="shared" si="890"/>
        <v>0</v>
      </c>
      <c r="K78" s="19">
        <f t="shared" ref="K78:W78" si="891">(K77*$F77)</f>
        <v>0</v>
      </c>
      <c r="L78" s="19">
        <f t="shared" si="891"/>
        <v>0</v>
      </c>
      <c r="M78" s="19">
        <f t="shared" si="891"/>
        <v>0</v>
      </c>
      <c r="N78" s="19">
        <f t="shared" si="891"/>
        <v>0</v>
      </c>
      <c r="O78" s="19">
        <f t="shared" si="891"/>
        <v>0</v>
      </c>
      <c r="P78" s="19">
        <f t="shared" si="891"/>
        <v>0</v>
      </c>
      <c r="Q78" s="19">
        <f t="shared" si="891"/>
        <v>0</v>
      </c>
      <c r="R78" s="19">
        <f t="shared" si="891"/>
        <v>0</v>
      </c>
      <c r="S78" s="19">
        <f t="shared" si="891"/>
        <v>0</v>
      </c>
      <c r="T78" s="19">
        <f t="shared" si="891"/>
        <v>0</v>
      </c>
      <c r="U78" s="19">
        <f t="shared" si="891"/>
        <v>0</v>
      </c>
      <c r="V78" s="19">
        <f t="shared" si="891"/>
        <v>0</v>
      </c>
      <c r="W78" s="19">
        <f t="shared" si="891"/>
        <v>0</v>
      </c>
      <c r="X78" s="19">
        <f t="shared" ref="X78" si="892">ROUND(X77*$F77,2)</f>
        <v>0</v>
      </c>
      <c r="Y78" s="19">
        <f t="shared" ref="Y78" si="893">ROUND(Y77*$F77,2)</f>
        <v>0</v>
      </c>
      <c r="Z78" s="19">
        <f t="shared" ref="Z78" si="894">ROUND(Z77*$F77,2)</f>
        <v>0</v>
      </c>
      <c r="AA78" s="19">
        <f t="shared" ref="AA78" si="895">ROUND(AA77*$F77,2)</f>
        <v>0</v>
      </c>
      <c r="AB78" s="19">
        <f t="shared" ref="AB78" si="896">ROUND(AB77*$F77,2)</f>
        <v>0</v>
      </c>
      <c r="AC78" s="19">
        <f t="shared" ref="AC78" si="897">ROUND(AC77*$F77,2)</f>
        <v>0</v>
      </c>
      <c r="AD78" s="19">
        <f t="shared" ref="AD78" si="898">ROUND(AD77*$F77,2)</f>
        <v>101645.73</v>
      </c>
      <c r="AE78" s="19">
        <f t="shared" ref="AE78" si="899">ROUND(AE77*$F77,2)</f>
        <v>193532.67</v>
      </c>
      <c r="AF78" s="19">
        <f t="shared" ref="AF78" si="900">ROUND(AF77*$F77,2)</f>
        <v>98392.8</v>
      </c>
      <c r="AG78" s="19">
        <f t="shared" ref="AG78" si="901">ROUND(AG77*$F77,2)</f>
        <v>0</v>
      </c>
      <c r="AH78" s="19">
        <f t="shared" ref="AH78" si="902">ROUND(AH77*$F77,2)</f>
        <v>0</v>
      </c>
      <c r="AI78" s="216">
        <f t="shared" ref="AI78" si="903">ROUND(AI77*$F77,2)</f>
        <v>0</v>
      </c>
      <c r="AJ78" s="19">
        <f t="shared" ref="AJ78" si="904">ROUND(AJ77*$F77,2)</f>
        <v>0</v>
      </c>
      <c r="AK78" s="55"/>
      <c r="AL78" s="33"/>
      <c r="AM78" s="147">
        <f>SUM(I78:AJ78)</f>
        <v>393571.2</v>
      </c>
      <c r="AN78" s="147">
        <f>G77</f>
        <v>393571.2</v>
      </c>
      <c r="AO78" s="148">
        <f>AM78-AN78</f>
        <v>0</v>
      </c>
      <c r="AP78" s="149" t="s">
        <v>131</v>
      </c>
      <c r="AQ78" s="150">
        <f>+AP77-AQ77</f>
        <v>0</v>
      </c>
      <c r="AR78" s="18"/>
      <c r="AS78" s="73"/>
      <c r="AT78" s="73"/>
      <c r="AU78" s="73"/>
      <c r="AV78" s="73"/>
      <c r="AW78" s="73"/>
      <c r="AX78" s="94"/>
      <c r="AY78" s="10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>
        <v>1</v>
      </c>
      <c r="BT78" s="73"/>
      <c r="BU78" s="71"/>
      <c r="BV78" s="101"/>
      <c r="BW78" s="20"/>
      <c r="BX78" s="20"/>
      <c r="BY78" s="20"/>
      <c r="BZ78" s="20"/>
      <c r="CA78" s="20"/>
      <c r="CB78" s="20"/>
      <c r="CC78" s="20"/>
    </row>
    <row r="79" spans="1:81" s="14" customFormat="1" ht="12.95" customHeight="1">
      <c r="A79" s="292">
        <f t="shared" ref="A79" si="905">A77+1</f>
        <v>34</v>
      </c>
      <c r="B79" s="294" t="s">
        <v>77</v>
      </c>
      <c r="C79" s="296" t="s">
        <v>7</v>
      </c>
      <c r="D79" s="298">
        <v>14</v>
      </c>
      <c r="E79" s="298">
        <v>14</v>
      </c>
      <c r="F79" s="304">
        <v>1943.4</v>
      </c>
      <c r="G79" s="298">
        <f t="shared" si="631"/>
        <v>27207.599999999999</v>
      </c>
      <c r="H79" s="261" t="s">
        <v>140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17">
        <f t="shared" ref="Y79" si="906">ROUND(+$D79*BI79,2)</f>
        <v>0</v>
      </c>
      <c r="Z79" s="117">
        <f t="shared" ref="Z79" si="907">ROUND(+$D79*BJ79,2)</f>
        <v>0</v>
      </c>
      <c r="AA79" s="117">
        <f t="shared" ref="AA79" si="908">ROUND(+$D79*BK79,2)</f>
        <v>0</v>
      </c>
      <c r="AB79" s="117">
        <f t="shared" ref="AB79" si="909">ROUND(+$D79*BL79,2)</f>
        <v>0</v>
      </c>
      <c r="AC79" s="117">
        <f t="shared" ref="AC79" si="910">ROUND(+$D79*BM79,2)</f>
        <v>0</v>
      </c>
      <c r="AD79" s="117">
        <f>ROUND(+$D79*BN79,2)</f>
        <v>14</v>
      </c>
      <c r="AE79" s="117">
        <f t="shared" ref="AE79" si="911">ROUND(+$D79*BO79,2)</f>
        <v>0</v>
      </c>
      <c r="AF79" s="117">
        <f t="shared" ref="AF79" si="912">ROUND(+$D79*BP79,2)</f>
        <v>0</v>
      </c>
      <c r="AG79" s="117">
        <f t="shared" ref="AG79" si="913">ROUND(+$D79*BQ79,2)</f>
        <v>0</v>
      </c>
      <c r="AH79" s="117">
        <f t="shared" ref="AH79" si="914">ROUND(+$D79*BR79,2)</f>
        <v>0</v>
      </c>
      <c r="AI79" s="215">
        <f t="shared" ref="AI79" si="915">ROUND(+$D79*BS79,2)</f>
        <v>0</v>
      </c>
      <c r="AJ79" s="117">
        <f t="shared" ref="AJ79" si="916">ROUND(+$D79*BT79,2)</f>
        <v>0</v>
      </c>
      <c r="AK79" s="55"/>
      <c r="AL79" s="33"/>
      <c r="AM79" s="144"/>
      <c r="AN79" s="144"/>
      <c r="AO79" s="151" t="s">
        <v>132</v>
      </c>
      <c r="AP79" s="145">
        <f>SUM(U79:AJ79)</f>
        <v>14</v>
      </c>
      <c r="AQ79" s="146">
        <f>D79</f>
        <v>14</v>
      </c>
      <c r="AR79" s="18"/>
      <c r="AS79" s="72"/>
      <c r="AT79" s="72"/>
      <c r="AU79" s="72"/>
      <c r="AV79" s="72"/>
      <c r="AW79" s="72"/>
      <c r="AX79" s="76"/>
      <c r="AY79" s="76"/>
      <c r="AZ79" s="72"/>
      <c r="BA79" s="72"/>
      <c r="BB79" s="72"/>
      <c r="BC79" s="76"/>
      <c r="BD79" s="76"/>
      <c r="BE79" s="76" t="s">
        <v>128</v>
      </c>
      <c r="BF79" s="76" t="s">
        <v>128</v>
      </c>
      <c r="BG79" s="76" t="s">
        <v>128</v>
      </c>
      <c r="BH79" s="76" t="s">
        <v>128</v>
      </c>
      <c r="BI79" s="76" t="s">
        <v>128</v>
      </c>
      <c r="BJ79" s="76" t="s">
        <v>128</v>
      </c>
      <c r="BK79" s="76" t="s">
        <v>128</v>
      </c>
      <c r="BL79" s="76" t="s">
        <v>128</v>
      </c>
      <c r="BM79" s="76" t="s">
        <v>128</v>
      </c>
      <c r="BN79" s="76">
        <v>1</v>
      </c>
      <c r="BO79" s="76" t="s">
        <v>128</v>
      </c>
      <c r="BP79" s="76" t="s">
        <v>128</v>
      </c>
      <c r="BQ79" s="76" t="s">
        <v>128</v>
      </c>
      <c r="BR79" s="76" t="s">
        <v>128</v>
      </c>
      <c r="BS79" s="76"/>
      <c r="BT79" s="76"/>
      <c r="BU79" s="71">
        <f>SUM(AS79:BT79)</f>
        <v>1</v>
      </c>
      <c r="BV79" s="101">
        <f>1-BE79-BF79-BG79-BH79-BI79-BJ79-BK79-BL79-BM79-BN79-BO79-BP79-BQ79-BR79-BS79-BT79-AS79</f>
        <v>0</v>
      </c>
      <c r="BW79" s="20"/>
      <c r="BX79" s="20"/>
      <c r="BY79" s="20"/>
      <c r="BZ79" s="20"/>
      <c r="CA79" s="20"/>
      <c r="CB79" s="20"/>
      <c r="CC79" s="20"/>
    </row>
    <row r="80" spans="1:81" s="14" customFormat="1" ht="12.95" customHeight="1">
      <c r="A80" s="293">
        <v>15</v>
      </c>
      <c r="B80" s="295">
        <v>0</v>
      </c>
      <c r="C80" s="297">
        <v>0</v>
      </c>
      <c r="D80" s="299">
        <v>0</v>
      </c>
      <c r="E80" s="299">
        <v>0</v>
      </c>
      <c r="F80" s="305">
        <v>0</v>
      </c>
      <c r="G80" s="299"/>
      <c r="H80" s="262" t="s">
        <v>129</v>
      </c>
      <c r="I80" s="19">
        <f t="shared" ref="I80:J80" si="917">(I79*$F79)</f>
        <v>0</v>
      </c>
      <c r="J80" s="19">
        <f t="shared" si="917"/>
        <v>0</v>
      </c>
      <c r="K80" s="19">
        <f t="shared" ref="K80:W80" si="918">(K79*$F79)</f>
        <v>0</v>
      </c>
      <c r="L80" s="19">
        <f t="shared" si="918"/>
        <v>0</v>
      </c>
      <c r="M80" s="19">
        <f t="shared" si="918"/>
        <v>0</v>
      </c>
      <c r="N80" s="19">
        <f t="shared" si="918"/>
        <v>0</v>
      </c>
      <c r="O80" s="19">
        <f t="shared" si="918"/>
        <v>0</v>
      </c>
      <c r="P80" s="19">
        <f t="shared" si="918"/>
        <v>0</v>
      </c>
      <c r="Q80" s="19">
        <f t="shared" si="918"/>
        <v>0</v>
      </c>
      <c r="R80" s="19">
        <f t="shared" si="918"/>
        <v>0</v>
      </c>
      <c r="S80" s="19">
        <f t="shared" si="918"/>
        <v>0</v>
      </c>
      <c r="T80" s="19">
        <f t="shared" si="918"/>
        <v>0</v>
      </c>
      <c r="U80" s="19">
        <f t="shared" si="918"/>
        <v>0</v>
      </c>
      <c r="V80" s="19">
        <f t="shared" si="918"/>
        <v>0</v>
      </c>
      <c r="W80" s="19">
        <f t="shared" si="918"/>
        <v>0</v>
      </c>
      <c r="X80" s="19">
        <f t="shared" ref="X80" si="919">ROUND(X79*$F79,2)</f>
        <v>0</v>
      </c>
      <c r="Y80" s="19">
        <f t="shared" ref="Y80" si="920">ROUND(Y79*$F79,2)</f>
        <v>0</v>
      </c>
      <c r="Z80" s="19">
        <f t="shared" ref="Z80" si="921">ROUND(Z79*$F79,2)</f>
        <v>0</v>
      </c>
      <c r="AA80" s="19">
        <f t="shared" ref="AA80" si="922">ROUND(AA79*$F79,2)</f>
        <v>0</v>
      </c>
      <c r="AB80" s="19">
        <f t="shared" ref="AB80" si="923">ROUND(AB79*$F79,2)</f>
        <v>0</v>
      </c>
      <c r="AC80" s="19">
        <f t="shared" ref="AC80" si="924">ROUND(AC79*$F79,2)</f>
        <v>0</v>
      </c>
      <c r="AD80" s="19">
        <f>ROUND(AD79*$F79,2)</f>
        <v>27207.599999999999</v>
      </c>
      <c r="AE80" s="19">
        <f>ROUND(AE79*$F79,2)</f>
        <v>0</v>
      </c>
      <c r="AF80" s="19">
        <f>ROUND(AF79*$F79,2)</f>
        <v>0</v>
      </c>
      <c r="AG80" s="19">
        <f t="shared" ref="AG80" si="925">ROUND(AG79*$F79,2)</f>
        <v>0</v>
      </c>
      <c r="AH80" s="19">
        <f t="shared" ref="AH80" si="926">ROUND(AH79*$F79,2)</f>
        <v>0</v>
      </c>
      <c r="AI80" s="216">
        <f t="shared" ref="AI80" si="927">ROUND(AI79*$F79,2)</f>
        <v>0</v>
      </c>
      <c r="AJ80" s="19">
        <f t="shared" ref="AJ80" si="928">ROUND(AJ79*$F79,2)</f>
        <v>0</v>
      </c>
      <c r="AK80" s="55"/>
      <c r="AL80" s="33"/>
      <c r="AM80" s="147">
        <f>SUM(I80:AJ80)</f>
        <v>27207.599999999999</v>
      </c>
      <c r="AN80" s="147">
        <f>G79</f>
        <v>27207.599999999999</v>
      </c>
      <c r="AO80" s="148">
        <f>AM80-AN80</f>
        <v>0</v>
      </c>
      <c r="AP80" s="149" t="s">
        <v>131</v>
      </c>
      <c r="AQ80" s="150">
        <f>+AP79-AQ79</f>
        <v>0</v>
      </c>
      <c r="AR80" s="18"/>
      <c r="AS80" s="73"/>
      <c r="AT80" s="73"/>
      <c r="AU80" s="73"/>
      <c r="AV80" s="73"/>
      <c r="AW80" s="73"/>
      <c r="AX80" s="94"/>
      <c r="AY80" s="10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>
        <v>1</v>
      </c>
      <c r="BT80" s="73"/>
      <c r="BU80" s="71"/>
      <c r="BV80" s="101"/>
      <c r="BW80" s="20"/>
      <c r="BX80" s="20"/>
      <c r="BY80" s="20"/>
      <c r="BZ80" s="20"/>
      <c r="CA80" s="20"/>
      <c r="CB80" s="20"/>
      <c r="CC80" s="20"/>
    </row>
    <row r="81" spans="1:81" s="14" customFormat="1" ht="12.95" customHeight="1">
      <c r="A81" s="292">
        <f t="shared" ref="A81" si="929">A79+1</f>
        <v>35</v>
      </c>
      <c r="B81" s="294" t="s">
        <v>78</v>
      </c>
      <c r="C81" s="296" t="s">
        <v>6</v>
      </c>
      <c r="D81" s="298">
        <v>8800</v>
      </c>
      <c r="E81" s="298">
        <v>8800</v>
      </c>
      <c r="F81" s="304">
        <v>34.61</v>
      </c>
      <c r="G81" s="298">
        <f t="shared" si="631"/>
        <v>304568</v>
      </c>
      <c r="H81" s="261" t="s">
        <v>140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17">
        <f t="shared" ref="Y81" si="930">ROUND(+$D81*BI81,2)</f>
        <v>0</v>
      </c>
      <c r="Z81" s="117">
        <f t="shared" ref="Z81" si="931">ROUND(+$D81*BJ81,2)</f>
        <v>0</v>
      </c>
      <c r="AA81" s="117">
        <f t="shared" ref="AA81" si="932">ROUND(+$D81*BK81,2)</f>
        <v>0</v>
      </c>
      <c r="AB81" s="117">
        <f t="shared" ref="AB81" si="933">ROUND(+$D81*BL81,2)</f>
        <v>0</v>
      </c>
      <c r="AC81" s="117">
        <f t="shared" ref="AC81" si="934">ROUND(+$D81*BM81,2)</f>
        <v>0</v>
      </c>
      <c r="AD81" s="117">
        <f t="shared" ref="AD81" si="935">ROUND(+$D81*BN81,2)</f>
        <v>0</v>
      </c>
      <c r="AE81" s="117">
        <f t="shared" ref="AE81" si="936">ROUND(+$D81*BO81,2)</f>
        <v>0</v>
      </c>
      <c r="AF81" s="117">
        <f t="shared" ref="AF81" si="937">ROUND(+$D81*BP81,2)</f>
        <v>4440.91</v>
      </c>
      <c r="AG81" s="117">
        <f t="shared" ref="AG81" si="938">ROUND(+$D81*BQ81,2)</f>
        <v>4359.09</v>
      </c>
      <c r="AH81" s="117">
        <f t="shared" ref="AH81" si="939">ROUND(+$D81*BR81,2)</f>
        <v>0</v>
      </c>
      <c r="AI81" s="215">
        <f t="shared" ref="AI81" si="940">ROUND(+$D81*BS81,2)</f>
        <v>0</v>
      </c>
      <c r="AJ81" s="117">
        <f t="shared" ref="AJ81" si="941">ROUND(+$D81*BT81,2)</f>
        <v>0</v>
      </c>
      <c r="AK81" s="55"/>
      <c r="AL81" s="33"/>
      <c r="AM81" s="144"/>
      <c r="AN81" s="144"/>
      <c r="AO81" s="151" t="s">
        <v>132</v>
      </c>
      <c r="AP81" s="145">
        <f>SUM(I81:AJ81)</f>
        <v>8800</v>
      </c>
      <c r="AQ81" s="146">
        <f>D81</f>
        <v>8800</v>
      </c>
      <c r="AR81" s="18"/>
      <c r="AS81" s="72"/>
      <c r="AT81" s="72"/>
      <c r="AU81" s="72"/>
      <c r="AV81" s="72"/>
      <c r="AW81" s="72"/>
      <c r="AX81" s="76"/>
      <c r="AY81" s="76"/>
      <c r="AZ81" s="72"/>
      <c r="BA81" s="72"/>
      <c r="BB81" s="72"/>
      <c r="BC81" s="76"/>
      <c r="BD81" s="76"/>
      <c r="BE81" s="76" t="s">
        <v>128</v>
      </c>
      <c r="BF81" s="76" t="s">
        <v>128</v>
      </c>
      <c r="BG81" s="76" t="s">
        <v>128</v>
      </c>
      <c r="BH81" s="76" t="s">
        <v>128</v>
      </c>
      <c r="BI81" s="76" t="s">
        <v>128</v>
      </c>
      <c r="BJ81" s="76" t="s">
        <v>128</v>
      </c>
      <c r="BK81" s="76" t="s">
        <v>128</v>
      </c>
      <c r="BL81" s="76" t="s">
        <v>128</v>
      </c>
      <c r="BM81" s="76" t="s">
        <v>128</v>
      </c>
      <c r="BN81" s="76" t="s">
        <v>128</v>
      </c>
      <c r="BO81" s="76" t="s">
        <v>128</v>
      </c>
      <c r="BP81" s="76">
        <v>0.50464886363636363</v>
      </c>
      <c r="BQ81" s="76">
        <v>0.49535113636363637</v>
      </c>
      <c r="BR81" s="76" t="s">
        <v>128</v>
      </c>
      <c r="BS81" s="76"/>
      <c r="BT81" s="76"/>
      <c r="BU81" s="71">
        <f>SUM(AS81:BT81)</f>
        <v>1</v>
      </c>
      <c r="BV81" s="101">
        <f>1-BE81-BF81-BG81-BH81-BI81-BJ81-BK81-BL81-BM81-BN81-BO81-BP81-BQ81-BR81-BS81-BT81-AS81</f>
        <v>0</v>
      </c>
      <c r="BW81" s="20"/>
      <c r="BX81" s="20"/>
      <c r="BY81" s="20"/>
      <c r="BZ81" s="20"/>
      <c r="CA81" s="20"/>
      <c r="CB81" s="20"/>
      <c r="CC81" s="20"/>
    </row>
    <row r="82" spans="1:81" s="14" customFormat="1" ht="12.95" customHeight="1">
      <c r="A82" s="293">
        <v>16</v>
      </c>
      <c r="B82" s="295">
        <v>0</v>
      </c>
      <c r="C82" s="297">
        <v>0</v>
      </c>
      <c r="D82" s="299">
        <v>0</v>
      </c>
      <c r="E82" s="299">
        <v>0</v>
      </c>
      <c r="F82" s="305">
        <v>0</v>
      </c>
      <c r="G82" s="299"/>
      <c r="H82" s="262" t="s">
        <v>129</v>
      </c>
      <c r="I82" s="19">
        <f t="shared" ref="I82:J82" si="942">(I81*$F81)</f>
        <v>0</v>
      </c>
      <c r="J82" s="19">
        <f t="shared" si="942"/>
        <v>0</v>
      </c>
      <c r="K82" s="19">
        <f t="shared" ref="K82:W82" si="943">(K81*$F81)</f>
        <v>0</v>
      </c>
      <c r="L82" s="19">
        <f t="shared" si="943"/>
        <v>0</v>
      </c>
      <c r="M82" s="19">
        <f t="shared" si="943"/>
        <v>0</v>
      </c>
      <c r="N82" s="19">
        <f t="shared" si="943"/>
        <v>0</v>
      </c>
      <c r="O82" s="19">
        <f t="shared" si="943"/>
        <v>0</v>
      </c>
      <c r="P82" s="19">
        <f t="shared" si="943"/>
        <v>0</v>
      </c>
      <c r="Q82" s="19">
        <f t="shared" si="943"/>
        <v>0</v>
      </c>
      <c r="R82" s="19">
        <f t="shared" si="943"/>
        <v>0</v>
      </c>
      <c r="S82" s="19">
        <f t="shared" si="943"/>
        <v>0</v>
      </c>
      <c r="T82" s="19">
        <f t="shared" si="943"/>
        <v>0</v>
      </c>
      <c r="U82" s="19">
        <f t="shared" si="943"/>
        <v>0</v>
      </c>
      <c r="V82" s="19">
        <f t="shared" si="943"/>
        <v>0</v>
      </c>
      <c r="W82" s="19">
        <f t="shared" si="943"/>
        <v>0</v>
      </c>
      <c r="X82" s="19">
        <f t="shared" ref="X82" si="944">ROUND(X81*$F81,2)</f>
        <v>0</v>
      </c>
      <c r="Y82" s="19">
        <f t="shared" ref="Y82" si="945">ROUND(Y81*$F81,2)</f>
        <v>0</v>
      </c>
      <c r="Z82" s="19">
        <f t="shared" ref="Z82" si="946">ROUND(Z81*$F81,2)</f>
        <v>0</v>
      </c>
      <c r="AA82" s="19">
        <f t="shared" ref="AA82" si="947">ROUND(AA81*$F81,2)</f>
        <v>0</v>
      </c>
      <c r="AB82" s="19">
        <f t="shared" ref="AB82" si="948">ROUND(AB81*$F81,2)</f>
        <v>0</v>
      </c>
      <c r="AC82" s="19">
        <f t="shared" ref="AC82" si="949">ROUND(AC81*$F81,2)</f>
        <v>0</v>
      </c>
      <c r="AD82" s="19">
        <f t="shared" ref="AD82" si="950">ROUND(AD81*$F81,2)</f>
        <v>0</v>
      </c>
      <c r="AE82" s="19">
        <f t="shared" ref="AE82" si="951">ROUND(AE81*$F81,2)</f>
        <v>0</v>
      </c>
      <c r="AF82" s="19">
        <f t="shared" ref="AF82" si="952">ROUND(AF81*$F81,2)</f>
        <v>153699.9</v>
      </c>
      <c r="AG82" s="19">
        <f t="shared" ref="AG82" si="953">ROUND(AG81*$F81,2)</f>
        <v>150868.1</v>
      </c>
      <c r="AH82" s="19">
        <f t="shared" ref="AH82" si="954">ROUND(AH81*$F81,2)</f>
        <v>0</v>
      </c>
      <c r="AI82" s="216">
        <f t="shared" ref="AI82" si="955">ROUND(AI81*$F81,2)</f>
        <v>0</v>
      </c>
      <c r="AJ82" s="19">
        <f t="shared" ref="AJ82" si="956">ROUND(AJ81*$F81,2)</f>
        <v>0</v>
      </c>
      <c r="AK82" s="55"/>
      <c r="AL82" s="33"/>
      <c r="AM82" s="147">
        <f>SUM(I82:AJ82)</f>
        <v>304568</v>
      </c>
      <c r="AN82" s="147">
        <f>G81</f>
        <v>304568</v>
      </c>
      <c r="AO82" s="148">
        <f>AM82-AN82</f>
        <v>0</v>
      </c>
      <c r="AP82" s="149" t="s">
        <v>131</v>
      </c>
      <c r="AQ82" s="150">
        <f>+AP81-AQ81</f>
        <v>0</v>
      </c>
      <c r="AR82" s="18"/>
      <c r="AS82" s="73"/>
      <c r="AT82" s="73"/>
      <c r="AU82" s="73"/>
      <c r="AV82" s="73"/>
      <c r="AW82" s="73"/>
      <c r="AX82" s="94"/>
      <c r="AY82" s="10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>
        <v>1</v>
      </c>
      <c r="BT82" s="73"/>
      <c r="BU82" s="71"/>
      <c r="BV82" s="101"/>
      <c r="BW82" s="20"/>
      <c r="BX82" s="20"/>
      <c r="BY82" s="20"/>
      <c r="BZ82" s="20"/>
      <c r="CA82" s="20"/>
      <c r="CB82" s="20"/>
      <c r="CC82" s="20"/>
    </row>
    <row r="83" spans="1:81" s="14" customFormat="1" ht="12.95" customHeight="1">
      <c r="A83" s="292">
        <f t="shared" ref="A83" si="957">A81+1</f>
        <v>36</v>
      </c>
      <c r="B83" s="294" t="s">
        <v>79</v>
      </c>
      <c r="C83" s="296" t="s">
        <v>5</v>
      </c>
      <c r="D83" s="298">
        <v>1200</v>
      </c>
      <c r="E83" s="298">
        <v>1200</v>
      </c>
      <c r="F83" s="304">
        <v>106.62</v>
      </c>
      <c r="G83" s="298">
        <f t="shared" si="631"/>
        <v>127944</v>
      </c>
      <c r="H83" s="261" t="s">
        <v>140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17">
        <f t="shared" ref="Y83" si="958">ROUND(+$D83*BI83,2)</f>
        <v>0</v>
      </c>
      <c r="Z83" s="117">
        <f t="shared" ref="Z83" si="959">ROUND(+$D83*BJ83,2)</f>
        <v>0</v>
      </c>
      <c r="AA83" s="117">
        <f t="shared" ref="AA83" si="960">ROUND(+$D83*BK83,2)</f>
        <v>0</v>
      </c>
      <c r="AB83" s="117">
        <f t="shared" ref="AB83" si="961">ROUND(+$D83*BL83,2)</f>
        <v>0</v>
      </c>
      <c r="AC83" s="117">
        <f t="shared" ref="AC83" si="962">ROUND(+$D83*BM83,2)</f>
        <v>0</v>
      </c>
      <c r="AD83" s="117">
        <f t="shared" ref="AD83" si="963">ROUND(+$D83*BN83,2)</f>
        <v>309.92</v>
      </c>
      <c r="AE83" s="117">
        <f t="shared" ref="AE83" si="964">ROUND(+$D83*BO83,2)</f>
        <v>590.08000000000004</v>
      </c>
      <c r="AF83" s="117">
        <f t="shared" ref="AF83" si="965">ROUND(+$D83*BP83,2)</f>
        <v>300</v>
      </c>
      <c r="AG83" s="117">
        <f t="shared" ref="AG83" si="966">ROUND(+$D83*BQ83,2)</f>
        <v>0</v>
      </c>
      <c r="AH83" s="117">
        <f t="shared" ref="AH83" si="967">ROUND(+$D83*BR83,2)</f>
        <v>0</v>
      </c>
      <c r="AI83" s="215">
        <f t="shared" ref="AI83" si="968">ROUND(+$D83*BS83,2)</f>
        <v>0</v>
      </c>
      <c r="AJ83" s="117">
        <f t="shared" ref="AJ83" si="969">ROUND(+$D83*BT83,2)</f>
        <v>0</v>
      </c>
      <c r="AK83" s="55"/>
      <c r="AL83" s="33"/>
      <c r="AM83" s="144"/>
      <c r="AN83" s="144"/>
      <c r="AO83" s="151" t="s">
        <v>132</v>
      </c>
      <c r="AP83" s="145">
        <f>SUM(I83:AJ83)</f>
        <v>1200</v>
      </c>
      <c r="AQ83" s="146">
        <f>D83</f>
        <v>1200</v>
      </c>
      <c r="AR83" s="18"/>
      <c r="AS83" s="72"/>
      <c r="AT83" s="72"/>
      <c r="AU83" s="72"/>
      <c r="AV83" s="72"/>
      <c r="AW83" s="72"/>
      <c r="AX83" s="76"/>
      <c r="AY83" s="76"/>
      <c r="AZ83" s="72"/>
      <c r="BA83" s="72"/>
      <c r="BB83" s="72"/>
      <c r="BC83" s="76"/>
      <c r="BD83" s="76"/>
      <c r="BE83" s="76" t="s">
        <v>128</v>
      </c>
      <c r="BF83" s="76" t="s">
        <v>128</v>
      </c>
      <c r="BG83" s="76" t="s">
        <v>128</v>
      </c>
      <c r="BH83" s="76" t="s">
        <v>128</v>
      </c>
      <c r="BI83" s="76" t="s">
        <v>128</v>
      </c>
      <c r="BJ83" s="76" t="s">
        <v>128</v>
      </c>
      <c r="BK83" s="76" t="s">
        <v>128</v>
      </c>
      <c r="BL83" s="76" t="s">
        <v>128</v>
      </c>
      <c r="BM83" s="76" t="s">
        <v>128</v>
      </c>
      <c r="BN83" s="76">
        <v>0.2582666666666667</v>
      </c>
      <c r="BO83" s="76">
        <v>0.49173333333333336</v>
      </c>
      <c r="BP83" s="76">
        <v>0.25</v>
      </c>
      <c r="BQ83" s="76" t="s">
        <v>128</v>
      </c>
      <c r="BR83" s="76" t="s">
        <v>128</v>
      </c>
      <c r="BS83" s="76"/>
      <c r="BT83" s="76"/>
      <c r="BU83" s="71">
        <f>SUM(AS83:BT83)</f>
        <v>1</v>
      </c>
      <c r="BV83" s="101">
        <f>1-BE83-BF83-BG83-BH83-BI83-BJ83-BK83-BL83-BM83-BN83-BO83-BP83-BQ83-BR83-BS83-BT83-AS83</f>
        <v>0</v>
      </c>
      <c r="BW83" s="20"/>
      <c r="BX83" s="20"/>
      <c r="BY83" s="20"/>
      <c r="BZ83" s="20"/>
      <c r="CA83" s="20"/>
      <c r="CB83" s="20"/>
      <c r="CC83" s="20"/>
    </row>
    <row r="84" spans="1:81" s="14" customFormat="1" ht="12.95" customHeight="1">
      <c r="A84" s="293">
        <v>17</v>
      </c>
      <c r="B84" s="295">
        <v>0</v>
      </c>
      <c r="C84" s="297">
        <v>0</v>
      </c>
      <c r="D84" s="299">
        <v>0</v>
      </c>
      <c r="E84" s="299">
        <v>0</v>
      </c>
      <c r="F84" s="305">
        <v>0</v>
      </c>
      <c r="G84" s="299"/>
      <c r="H84" s="262" t="s">
        <v>129</v>
      </c>
      <c r="I84" s="19">
        <f t="shared" ref="I84:J84" si="970">(I83*$F83)</f>
        <v>0</v>
      </c>
      <c r="J84" s="19">
        <f t="shared" si="970"/>
        <v>0</v>
      </c>
      <c r="K84" s="19">
        <f t="shared" ref="K84:W84" si="971">(K83*$F83)</f>
        <v>0</v>
      </c>
      <c r="L84" s="19">
        <f t="shared" si="971"/>
        <v>0</v>
      </c>
      <c r="M84" s="19">
        <f t="shared" si="971"/>
        <v>0</v>
      </c>
      <c r="N84" s="19">
        <f t="shared" si="971"/>
        <v>0</v>
      </c>
      <c r="O84" s="19">
        <f t="shared" si="971"/>
        <v>0</v>
      </c>
      <c r="P84" s="19">
        <f t="shared" si="971"/>
        <v>0</v>
      </c>
      <c r="Q84" s="19">
        <f t="shared" si="971"/>
        <v>0</v>
      </c>
      <c r="R84" s="19">
        <f t="shared" si="971"/>
        <v>0</v>
      </c>
      <c r="S84" s="19">
        <f t="shared" si="971"/>
        <v>0</v>
      </c>
      <c r="T84" s="19">
        <f t="shared" si="971"/>
        <v>0</v>
      </c>
      <c r="U84" s="19">
        <f t="shared" si="971"/>
        <v>0</v>
      </c>
      <c r="V84" s="19">
        <f t="shared" si="971"/>
        <v>0</v>
      </c>
      <c r="W84" s="19">
        <f t="shared" si="971"/>
        <v>0</v>
      </c>
      <c r="X84" s="19">
        <f t="shared" ref="X84" si="972">ROUND(X83*$F83,2)</f>
        <v>0</v>
      </c>
      <c r="Y84" s="19">
        <f t="shared" ref="Y84" si="973">ROUND(Y83*$F83,2)</f>
        <v>0</v>
      </c>
      <c r="Z84" s="19">
        <f t="shared" ref="Z84" si="974">ROUND(Z83*$F83,2)</f>
        <v>0</v>
      </c>
      <c r="AA84" s="19">
        <f t="shared" ref="AA84" si="975">ROUND(AA83*$F83,2)</f>
        <v>0</v>
      </c>
      <c r="AB84" s="19">
        <f t="shared" ref="AB84" si="976">ROUND(AB83*$F83,2)</f>
        <v>0</v>
      </c>
      <c r="AC84" s="19">
        <f t="shared" ref="AC84" si="977">ROUND(AC83*$F83,2)</f>
        <v>0</v>
      </c>
      <c r="AD84" s="19">
        <f t="shared" ref="AD84" si="978">ROUND(AD83*$F83,2)</f>
        <v>33043.67</v>
      </c>
      <c r="AE84" s="19">
        <f t="shared" ref="AE84" si="979">ROUND(AE83*$F83,2)</f>
        <v>62914.33</v>
      </c>
      <c r="AF84" s="19">
        <f t="shared" ref="AF84" si="980">ROUND(AF83*$F83,2)</f>
        <v>31986</v>
      </c>
      <c r="AG84" s="19">
        <f t="shared" ref="AG84" si="981">ROUND(AG83*$F83,2)</f>
        <v>0</v>
      </c>
      <c r="AH84" s="19">
        <f t="shared" ref="AH84" si="982">ROUND(AH83*$F83,2)</f>
        <v>0</v>
      </c>
      <c r="AI84" s="216">
        <f t="shared" ref="AI84" si="983">ROUND(AI83*$F83,2)</f>
        <v>0</v>
      </c>
      <c r="AJ84" s="19">
        <f t="shared" ref="AJ84" si="984">ROUND(AJ83*$F83,2)</f>
        <v>0</v>
      </c>
      <c r="AK84" s="55"/>
      <c r="AL84" s="33"/>
      <c r="AM84" s="147">
        <f>SUM(I84:AJ84)</f>
        <v>127944</v>
      </c>
      <c r="AN84" s="147">
        <f>G83</f>
        <v>127944</v>
      </c>
      <c r="AO84" s="148">
        <f>AM84-AN84</f>
        <v>0</v>
      </c>
      <c r="AP84" s="149" t="s">
        <v>131</v>
      </c>
      <c r="AQ84" s="150">
        <f>+AP83-AQ83</f>
        <v>0</v>
      </c>
      <c r="AR84" s="18"/>
      <c r="AS84" s="73"/>
      <c r="AT84" s="73"/>
      <c r="AU84" s="73"/>
      <c r="AV84" s="73"/>
      <c r="AW84" s="73"/>
      <c r="AX84" s="94"/>
      <c r="AY84" s="10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>
        <v>1</v>
      </c>
      <c r="BT84" s="73"/>
      <c r="BU84" s="71"/>
      <c r="BV84" s="101"/>
      <c r="BW84" s="20"/>
      <c r="BX84" s="20"/>
      <c r="BY84" s="20"/>
      <c r="BZ84" s="20"/>
      <c r="CA84" s="20"/>
      <c r="CB84" s="20"/>
      <c r="CC84" s="20"/>
    </row>
    <row r="85" spans="1:81" s="14" customFormat="1" ht="12.95" customHeight="1">
      <c r="A85" s="292">
        <f t="shared" ref="A85" si="985">A83+1</f>
        <v>37</v>
      </c>
      <c r="B85" s="294" t="s">
        <v>80</v>
      </c>
      <c r="C85" s="296" t="s">
        <v>6</v>
      </c>
      <c r="D85" s="298">
        <v>44</v>
      </c>
      <c r="E85" s="306">
        <v>1237.5</v>
      </c>
      <c r="F85" s="304">
        <v>761.21</v>
      </c>
      <c r="G85" s="298">
        <f t="shared" si="631"/>
        <v>33493.24</v>
      </c>
      <c r="H85" s="261" t="s">
        <v>140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17">
        <f t="shared" ref="Y85" si="986">ROUND(+$D85*BI85,2)</f>
        <v>0</v>
      </c>
      <c r="Z85" s="117">
        <f t="shared" ref="Z85" si="987">ROUND(+$D85*BJ85,2)</f>
        <v>0</v>
      </c>
      <c r="AA85" s="117">
        <f t="shared" ref="AA85" si="988">ROUND(+$D85*BK85,2)</f>
        <v>0</v>
      </c>
      <c r="AB85" s="117">
        <f t="shared" ref="AB85" si="989">ROUND(+$D85*BL85,2)</f>
        <v>0</v>
      </c>
      <c r="AC85" s="117">
        <f t="shared" ref="AC85" si="990">ROUND(+$D85*BM85,2)</f>
        <v>0</v>
      </c>
      <c r="AD85" s="117">
        <f t="shared" ref="AD85" si="991">ROUND(+$D85*BN85,2)</f>
        <v>11.36</v>
      </c>
      <c r="AE85" s="117">
        <f t="shared" ref="AE85" si="992">ROUND(+$D85*BO85,2)</f>
        <v>21.64</v>
      </c>
      <c r="AF85" s="117">
        <f t="shared" ref="AF85" si="993">ROUND(+$D85*BP85,2)</f>
        <v>11</v>
      </c>
      <c r="AG85" s="117">
        <f t="shared" ref="AG85" si="994">ROUND(+$D85*BQ85,2)</f>
        <v>0</v>
      </c>
      <c r="AH85" s="117">
        <f t="shared" ref="AH85" si="995">ROUND(+$D85*BR85,2)</f>
        <v>0</v>
      </c>
      <c r="AI85" s="215">
        <f t="shared" ref="AI85" si="996">ROUND(+$D85*BS85,2)</f>
        <v>0</v>
      </c>
      <c r="AJ85" s="117">
        <f t="shared" ref="AJ85" si="997">ROUND(+$D85*BT85,2)</f>
        <v>0</v>
      </c>
      <c r="AK85" s="55"/>
      <c r="AL85" s="33"/>
      <c r="AM85" s="144"/>
      <c r="AN85" s="144"/>
      <c r="AO85" s="151" t="s">
        <v>132</v>
      </c>
      <c r="AP85" s="145">
        <f>SUM(I85:AJ85)</f>
        <v>44</v>
      </c>
      <c r="AQ85" s="146">
        <f>D85</f>
        <v>44</v>
      </c>
      <c r="AR85" s="18"/>
      <c r="AS85" s="72"/>
      <c r="AT85" s="72"/>
      <c r="AU85" s="72"/>
      <c r="AV85" s="72"/>
      <c r="AW85" s="72"/>
      <c r="AX85" s="76"/>
      <c r="AY85" s="76"/>
      <c r="AZ85" s="72"/>
      <c r="BA85" s="72"/>
      <c r="BB85" s="72"/>
      <c r="BC85" s="76"/>
      <c r="BD85" s="76"/>
      <c r="BE85" s="76" t="s">
        <v>128</v>
      </c>
      <c r="BF85" s="76" t="s">
        <v>128</v>
      </c>
      <c r="BG85" s="76" t="s">
        <v>128</v>
      </c>
      <c r="BH85" s="76" t="s">
        <v>128</v>
      </c>
      <c r="BI85" s="76" t="s">
        <v>128</v>
      </c>
      <c r="BJ85" s="76" t="s">
        <v>128</v>
      </c>
      <c r="BK85" s="76" t="s">
        <v>128</v>
      </c>
      <c r="BL85" s="76" t="s">
        <v>128</v>
      </c>
      <c r="BM85" s="76" t="s">
        <v>128</v>
      </c>
      <c r="BN85" s="76">
        <v>0.25818181818181818</v>
      </c>
      <c r="BO85" s="76">
        <v>0.49181818181818182</v>
      </c>
      <c r="BP85" s="76">
        <v>0.25</v>
      </c>
      <c r="BQ85" s="76" t="s">
        <v>128</v>
      </c>
      <c r="BR85" s="76" t="s">
        <v>128</v>
      </c>
      <c r="BS85" s="76"/>
      <c r="BT85" s="76"/>
      <c r="BU85" s="71">
        <f>SUM(AS85:BT85)</f>
        <v>1</v>
      </c>
      <c r="BV85" s="101">
        <f>1-BE85-BF85-BG85-BH85-BI85-BJ85-BK85-BL85-BM85-BN85-BO85-BP85-BQ85-BR85-BS85-BT85-AS85</f>
        <v>0</v>
      </c>
      <c r="BW85" s="20"/>
      <c r="BX85" s="20"/>
      <c r="BY85" s="20"/>
      <c r="BZ85" s="20"/>
      <c r="CA85" s="20"/>
      <c r="CB85" s="20"/>
      <c r="CC85" s="20"/>
    </row>
    <row r="86" spans="1:81" s="14" customFormat="1" ht="12.95" customHeight="1">
      <c r="A86" s="293">
        <v>18</v>
      </c>
      <c r="B86" s="295">
        <v>0</v>
      </c>
      <c r="C86" s="297">
        <v>0</v>
      </c>
      <c r="D86" s="299">
        <v>0</v>
      </c>
      <c r="E86" s="307">
        <v>0</v>
      </c>
      <c r="F86" s="305">
        <v>0</v>
      </c>
      <c r="G86" s="299"/>
      <c r="H86" s="262" t="s">
        <v>129</v>
      </c>
      <c r="I86" s="19">
        <f t="shared" ref="I86:J86" si="998">(I85*$F85)</f>
        <v>0</v>
      </c>
      <c r="J86" s="19">
        <f t="shared" si="998"/>
        <v>0</v>
      </c>
      <c r="K86" s="19">
        <f t="shared" ref="K86:W86" si="999">(K85*$F85)</f>
        <v>0</v>
      </c>
      <c r="L86" s="19">
        <f t="shared" si="999"/>
        <v>0</v>
      </c>
      <c r="M86" s="19">
        <f t="shared" si="999"/>
        <v>0</v>
      </c>
      <c r="N86" s="19">
        <f t="shared" si="999"/>
        <v>0</v>
      </c>
      <c r="O86" s="19">
        <f t="shared" si="999"/>
        <v>0</v>
      </c>
      <c r="P86" s="19">
        <f t="shared" si="999"/>
        <v>0</v>
      </c>
      <c r="Q86" s="19">
        <f t="shared" si="999"/>
        <v>0</v>
      </c>
      <c r="R86" s="19">
        <f t="shared" si="999"/>
        <v>0</v>
      </c>
      <c r="S86" s="19">
        <f t="shared" si="999"/>
        <v>0</v>
      </c>
      <c r="T86" s="19">
        <f t="shared" si="999"/>
        <v>0</v>
      </c>
      <c r="U86" s="19">
        <f t="shared" si="999"/>
        <v>0</v>
      </c>
      <c r="V86" s="19">
        <f t="shared" si="999"/>
        <v>0</v>
      </c>
      <c r="W86" s="19">
        <f t="shared" si="999"/>
        <v>0</v>
      </c>
      <c r="X86" s="19">
        <f t="shared" ref="X86" si="1000">ROUND(X85*$F85,2)</f>
        <v>0</v>
      </c>
      <c r="Y86" s="19">
        <f t="shared" ref="Y86" si="1001">ROUND(Y85*$F85,2)</f>
        <v>0</v>
      </c>
      <c r="Z86" s="19">
        <f t="shared" ref="Z86" si="1002">ROUND(Z85*$F85,2)</f>
        <v>0</v>
      </c>
      <c r="AA86" s="19">
        <f t="shared" ref="AA86" si="1003">ROUND(AA85*$F85,2)</f>
        <v>0</v>
      </c>
      <c r="AB86" s="19">
        <f t="shared" ref="AB86" si="1004">ROUND(AB85*$F85,2)</f>
        <v>0</v>
      </c>
      <c r="AC86" s="19">
        <f t="shared" ref="AC86" si="1005">ROUND(AC85*$F85,2)</f>
        <v>0</v>
      </c>
      <c r="AD86" s="19">
        <f t="shared" ref="AD86" si="1006">ROUND(AD85*$F85,2)</f>
        <v>8647.35</v>
      </c>
      <c r="AE86" s="19">
        <f t="shared" ref="AE86" si="1007">ROUND(AE85*$F85,2)</f>
        <v>16472.580000000002</v>
      </c>
      <c r="AF86" s="19">
        <f t="shared" ref="AF86" si="1008">ROUND(AF85*$F85,2)</f>
        <v>8373.31</v>
      </c>
      <c r="AG86" s="19">
        <f t="shared" ref="AG86" si="1009">ROUND(AG85*$F85,2)</f>
        <v>0</v>
      </c>
      <c r="AH86" s="19">
        <f t="shared" ref="AH86" si="1010">ROUND(AH85*$F85,2)</f>
        <v>0</v>
      </c>
      <c r="AI86" s="216">
        <f t="shared" ref="AI86" si="1011">ROUND(AI85*$F85,2)</f>
        <v>0</v>
      </c>
      <c r="AJ86" s="19">
        <f t="shared" ref="AJ86" si="1012">ROUND(AJ85*$F85,2)</f>
        <v>0</v>
      </c>
      <c r="AK86" s="55"/>
      <c r="AL86" s="33"/>
      <c r="AM86" s="147">
        <f>SUM(I86:AJ86)</f>
        <v>33493.24</v>
      </c>
      <c r="AN86" s="147">
        <f>G85</f>
        <v>33493.24</v>
      </c>
      <c r="AO86" s="148">
        <f>AM86-AN86</f>
        <v>0</v>
      </c>
      <c r="AP86" s="149" t="s">
        <v>131</v>
      </c>
      <c r="AQ86" s="150">
        <f>+AP85-AQ85</f>
        <v>0</v>
      </c>
      <c r="AR86" s="18"/>
      <c r="AS86" s="73"/>
      <c r="AT86" s="73"/>
      <c r="AU86" s="73"/>
      <c r="AV86" s="73"/>
      <c r="AW86" s="73"/>
      <c r="AX86" s="94"/>
      <c r="AY86" s="10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>
        <v>1</v>
      </c>
      <c r="BT86" s="73"/>
      <c r="BU86" s="71"/>
      <c r="BV86" s="101"/>
      <c r="BW86" s="20"/>
      <c r="BX86" s="20"/>
      <c r="BY86" s="20"/>
      <c r="BZ86" s="20"/>
      <c r="CA86" s="20"/>
      <c r="CB86" s="20"/>
      <c r="CC86" s="20"/>
    </row>
    <row r="87" spans="1:81" s="14" customFormat="1" ht="12.95" customHeight="1">
      <c r="A87" s="292">
        <f t="shared" ref="A87" si="1013">A85+1</f>
        <v>38</v>
      </c>
      <c r="B87" s="294" t="s">
        <v>81</v>
      </c>
      <c r="C87" s="296" t="s">
        <v>6</v>
      </c>
      <c r="D87" s="298">
        <v>8</v>
      </c>
      <c r="E87" s="298">
        <v>8</v>
      </c>
      <c r="F87" s="304">
        <v>941.82</v>
      </c>
      <c r="G87" s="298">
        <f t="shared" si="631"/>
        <v>7534.56</v>
      </c>
      <c r="H87" s="261" t="s">
        <v>140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17">
        <f t="shared" ref="Y87" si="1014">ROUND(+$D87*BI87,2)</f>
        <v>0</v>
      </c>
      <c r="Z87" s="117">
        <f t="shared" ref="Z87" si="1015">ROUND(+$D87*BJ87,2)</f>
        <v>0</v>
      </c>
      <c r="AA87" s="117">
        <f t="shared" ref="AA87" si="1016">ROUND(+$D87*BK87,2)</f>
        <v>0</v>
      </c>
      <c r="AB87" s="117">
        <f t="shared" ref="AB87" si="1017">ROUND(+$D87*BL87,2)</f>
        <v>0</v>
      </c>
      <c r="AC87" s="117">
        <f t="shared" ref="AC87" si="1018">ROUND(+$D87*BM87,2)</f>
        <v>0</v>
      </c>
      <c r="AD87" s="117">
        <f t="shared" ref="AD87" si="1019">ROUND(+$D87*BN87,2)</f>
        <v>8</v>
      </c>
      <c r="AE87" s="117">
        <f t="shared" ref="AE87" si="1020">ROUND(+$D87*BO87,2)</f>
        <v>0</v>
      </c>
      <c r="AF87" s="117">
        <f t="shared" ref="AF87" si="1021">ROUND(+$D87*BP87,2)</f>
        <v>0</v>
      </c>
      <c r="AG87" s="117">
        <f t="shared" ref="AG87" si="1022">ROUND(+$D87*BQ87,2)</f>
        <v>0</v>
      </c>
      <c r="AH87" s="117">
        <f t="shared" ref="AH87" si="1023">ROUND(+$D87*BR87,2)</f>
        <v>0</v>
      </c>
      <c r="AI87" s="215">
        <f t="shared" ref="AI87" si="1024">ROUND(+$D87*BS87,2)</f>
        <v>0</v>
      </c>
      <c r="AJ87" s="117">
        <f t="shared" ref="AJ87" si="1025">ROUND(+$D87*BT87,2)</f>
        <v>0</v>
      </c>
      <c r="AK87" s="55"/>
      <c r="AL87" s="33"/>
      <c r="AM87" s="144"/>
      <c r="AN87" s="144"/>
      <c r="AO87" s="151" t="s">
        <v>132</v>
      </c>
      <c r="AP87" s="145">
        <f>SUM(I87:AJ87)</f>
        <v>8</v>
      </c>
      <c r="AQ87" s="146">
        <f>D87</f>
        <v>8</v>
      </c>
      <c r="AR87" s="18"/>
      <c r="AS87" s="72"/>
      <c r="AT87" s="72"/>
      <c r="AU87" s="72"/>
      <c r="AV87" s="72"/>
      <c r="AW87" s="72"/>
      <c r="AX87" s="76"/>
      <c r="AY87" s="76"/>
      <c r="AZ87" s="72"/>
      <c r="BA87" s="72"/>
      <c r="BB87" s="72"/>
      <c r="BC87" s="76"/>
      <c r="BD87" s="76"/>
      <c r="BE87" s="76" t="s">
        <v>128</v>
      </c>
      <c r="BF87" s="76" t="s">
        <v>128</v>
      </c>
      <c r="BG87" s="76" t="s">
        <v>128</v>
      </c>
      <c r="BH87" s="76" t="s">
        <v>128</v>
      </c>
      <c r="BI87" s="76" t="s">
        <v>128</v>
      </c>
      <c r="BJ87" s="76" t="s">
        <v>128</v>
      </c>
      <c r="BK87" s="76" t="s">
        <v>128</v>
      </c>
      <c r="BL87" s="76" t="s">
        <v>128</v>
      </c>
      <c r="BM87" s="76" t="s">
        <v>128</v>
      </c>
      <c r="BN87" s="76">
        <v>1</v>
      </c>
      <c r="BO87" s="76" t="s">
        <v>128</v>
      </c>
      <c r="BP87" s="76" t="s">
        <v>128</v>
      </c>
      <c r="BQ87" s="76" t="s">
        <v>128</v>
      </c>
      <c r="BR87" s="76" t="s">
        <v>128</v>
      </c>
      <c r="BS87" s="76"/>
      <c r="BT87" s="76"/>
      <c r="BU87" s="71">
        <f>SUM(AS87:BT87)</f>
        <v>1</v>
      </c>
      <c r="BV87" s="101">
        <f>1-BE87-BF87-BG87-BH87-BI87-BJ87-BK87-BL87-BM87-BN87-BO87-BP87-BQ87-BR87-BS87-BT87-AS87</f>
        <v>0</v>
      </c>
      <c r="BW87" s="20"/>
      <c r="BX87" s="20"/>
      <c r="BY87" s="20"/>
      <c r="BZ87" s="20"/>
      <c r="CA87" s="20"/>
      <c r="CB87" s="20"/>
      <c r="CC87" s="20"/>
    </row>
    <row r="88" spans="1:81" s="14" customFormat="1" ht="12.95" customHeight="1">
      <c r="A88" s="293">
        <v>19</v>
      </c>
      <c r="B88" s="295">
        <v>0</v>
      </c>
      <c r="C88" s="297">
        <v>0</v>
      </c>
      <c r="D88" s="299">
        <v>0</v>
      </c>
      <c r="E88" s="299">
        <v>0</v>
      </c>
      <c r="F88" s="305">
        <v>0</v>
      </c>
      <c r="G88" s="299"/>
      <c r="H88" s="262" t="s">
        <v>129</v>
      </c>
      <c r="I88" s="19">
        <f t="shared" ref="I88:J88" si="1026">(I87*$F87)</f>
        <v>0</v>
      </c>
      <c r="J88" s="19">
        <f t="shared" si="1026"/>
        <v>0</v>
      </c>
      <c r="K88" s="19">
        <f t="shared" ref="K88:W88" si="1027">(K87*$F87)</f>
        <v>0</v>
      </c>
      <c r="L88" s="19">
        <f t="shared" si="1027"/>
        <v>0</v>
      </c>
      <c r="M88" s="19">
        <f t="shared" si="1027"/>
        <v>0</v>
      </c>
      <c r="N88" s="19">
        <f t="shared" si="1027"/>
        <v>0</v>
      </c>
      <c r="O88" s="19">
        <f t="shared" si="1027"/>
        <v>0</v>
      </c>
      <c r="P88" s="19">
        <f t="shared" si="1027"/>
        <v>0</v>
      </c>
      <c r="Q88" s="19">
        <f t="shared" si="1027"/>
        <v>0</v>
      </c>
      <c r="R88" s="19">
        <f t="shared" si="1027"/>
        <v>0</v>
      </c>
      <c r="S88" s="19">
        <f t="shared" si="1027"/>
        <v>0</v>
      </c>
      <c r="T88" s="19">
        <f t="shared" si="1027"/>
        <v>0</v>
      </c>
      <c r="U88" s="19">
        <f t="shared" si="1027"/>
        <v>0</v>
      </c>
      <c r="V88" s="19">
        <f t="shared" si="1027"/>
        <v>0</v>
      </c>
      <c r="W88" s="19">
        <f t="shared" si="1027"/>
        <v>0</v>
      </c>
      <c r="X88" s="19">
        <f t="shared" ref="X88" si="1028">ROUND(X87*$F87,2)</f>
        <v>0</v>
      </c>
      <c r="Y88" s="19">
        <f t="shared" ref="Y88" si="1029">ROUND(Y87*$F87,2)</f>
        <v>0</v>
      </c>
      <c r="Z88" s="19">
        <f t="shared" ref="Z88" si="1030">ROUND(Z87*$F87,2)</f>
        <v>0</v>
      </c>
      <c r="AA88" s="19">
        <f t="shared" ref="AA88" si="1031">ROUND(AA87*$F87,2)</f>
        <v>0</v>
      </c>
      <c r="AB88" s="19">
        <f t="shared" ref="AB88" si="1032">ROUND(AB87*$F87,2)</f>
        <v>0</v>
      </c>
      <c r="AC88" s="19">
        <f t="shared" ref="AC88" si="1033">ROUND(AC87*$F87,2)</f>
        <v>0</v>
      </c>
      <c r="AD88" s="19">
        <f t="shared" ref="AD88" si="1034">ROUND(AD87*$F87,2)</f>
        <v>7534.56</v>
      </c>
      <c r="AE88" s="19">
        <f t="shared" ref="AE88" si="1035">ROUND(AE87*$F87,2)</f>
        <v>0</v>
      </c>
      <c r="AF88" s="19">
        <f t="shared" ref="AF88" si="1036">ROUND(AF87*$F87,2)</f>
        <v>0</v>
      </c>
      <c r="AG88" s="19">
        <f t="shared" ref="AG88" si="1037">ROUND(AG87*$F87,2)</f>
        <v>0</v>
      </c>
      <c r="AH88" s="19">
        <f t="shared" ref="AH88" si="1038">ROUND(AH87*$F87,2)</f>
        <v>0</v>
      </c>
      <c r="AI88" s="216">
        <f t="shared" ref="AI88" si="1039">ROUND(AI87*$F87,2)</f>
        <v>0</v>
      </c>
      <c r="AJ88" s="19">
        <f t="shared" ref="AJ88" si="1040">ROUND(AJ87*$F87,2)</f>
        <v>0</v>
      </c>
      <c r="AK88" s="55"/>
      <c r="AL88" s="33"/>
      <c r="AM88" s="147">
        <f>SUM(I88:AJ88)</f>
        <v>7534.56</v>
      </c>
      <c r="AN88" s="147">
        <f>G87</f>
        <v>7534.56</v>
      </c>
      <c r="AO88" s="148">
        <f>AM88-AN88</f>
        <v>0</v>
      </c>
      <c r="AP88" s="149" t="s">
        <v>131</v>
      </c>
      <c r="AQ88" s="150">
        <f>+AP87-AQ87</f>
        <v>0</v>
      </c>
      <c r="AR88" s="18"/>
      <c r="AS88" s="73"/>
      <c r="AT88" s="73"/>
      <c r="AU88" s="73"/>
      <c r="AV88" s="73"/>
      <c r="AW88" s="73"/>
      <c r="AX88" s="94"/>
      <c r="AY88" s="10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>
        <v>1</v>
      </c>
      <c r="BT88" s="73"/>
      <c r="BU88" s="71"/>
      <c r="BV88" s="101"/>
      <c r="BW88" s="20"/>
      <c r="BX88" s="20"/>
      <c r="BY88" s="20"/>
      <c r="BZ88" s="20"/>
      <c r="CA88" s="20"/>
      <c r="CB88" s="20"/>
      <c r="CC88" s="20"/>
    </row>
    <row r="89" spans="1:81" s="14" customFormat="1" ht="12.95" customHeight="1">
      <c r="A89" s="292">
        <f t="shared" ref="A89" si="1041">A87+1</f>
        <v>39</v>
      </c>
      <c r="B89" s="294" t="s">
        <v>82</v>
      </c>
      <c r="C89" s="296" t="s">
        <v>6</v>
      </c>
      <c r="D89" s="298">
        <v>4</v>
      </c>
      <c r="E89" s="298">
        <v>4</v>
      </c>
      <c r="F89" s="304">
        <v>110.15</v>
      </c>
      <c r="G89" s="298">
        <f t="shared" si="631"/>
        <v>440.6</v>
      </c>
      <c r="H89" s="261" t="s">
        <v>140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17">
        <f t="shared" ref="Y89" si="1042">ROUND(+$D89*BI89,2)</f>
        <v>0</v>
      </c>
      <c r="Z89" s="117">
        <f t="shared" ref="Z89" si="1043">ROUND(+$D89*BJ89,2)</f>
        <v>0</v>
      </c>
      <c r="AA89" s="117">
        <f t="shared" ref="AA89" si="1044">ROUND(+$D89*BK89,2)</f>
        <v>0</v>
      </c>
      <c r="AB89" s="117">
        <f t="shared" ref="AB89" si="1045">ROUND(+$D89*BL89,2)</f>
        <v>0</v>
      </c>
      <c r="AC89" s="117">
        <f t="shared" ref="AC89" si="1046">ROUND(+$D89*BM89,2)</f>
        <v>0</v>
      </c>
      <c r="AD89" s="117">
        <f t="shared" ref="AD89" si="1047">ROUND(+$D89*BN89,2)</f>
        <v>4</v>
      </c>
      <c r="AE89" s="117">
        <f t="shared" ref="AE89" si="1048">ROUND(+$D89*BO89,2)</f>
        <v>0</v>
      </c>
      <c r="AF89" s="117">
        <f t="shared" ref="AF89" si="1049">ROUND(+$D89*BP89,2)</f>
        <v>0</v>
      </c>
      <c r="AG89" s="117">
        <f t="shared" ref="AG89" si="1050">ROUND(+$D89*BQ89,2)</f>
        <v>0</v>
      </c>
      <c r="AH89" s="117">
        <f t="shared" ref="AH89" si="1051">ROUND(+$D89*BR89,2)</f>
        <v>0</v>
      </c>
      <c r="AI89" s="215">
        <f t="shared" ref="AI89" si="1052">ROUND(+$D89*BS89,2)</f>
        <v>0</v>
      </c>
      <c r="AJ89" s="117">
        <f t="shared" ref="AJ89" si="1053">ROUND(+$D89*BT89,2)</f>
        <v>0</v>
      </c>
      <c r="AK89" s="55"/>
      <c r="AL89" s="33"/>
      <c r="AM89" s="144"/>
      <c r="AN89" s="144"/>
      <c r="AO89" s="151" t="s">
        <v>132</v>
      </c>
      <c r="AP89" s="145">
        <f>SUM(I89:AJ89)</f>
        <v>4</v>
      </c>
      <c r="AQ89" s="146">
        <f>D89</f>
        <v>4</v>
      </c>
      <c r="AR89" s="18"/>
      <c r="AS89" s="72"/>
      <c r="AT89" s="72"/>
      <c r="AU89" s="72"/>
      <c r="AV89" s="72"/>
      <c r="AW89" s="72"/>
      <c r="AX89" s="76"/>
      <c r="AY89" s="76"/>
      <c r="AZ89" s="72"/>
      <c r="BA89" s="72"/>
      <c r="BB89" s="72"/>
      <c r="BC89" s="76"/>
      <c r="BD89" s="76"/>
      <c r="BE89" s="76" t="s">
        <v>128</v>
      </c>
      <c r="BF89" s="76" t="s">
        <v>128</v>
      </c>
      <c r="BG89" s="76" t="s">
        <v>128</v>
      </c>
      <c r="BH89" s="76" t="s">
        <v>128</v>
      </c>
      <c r="BI89" s="76" t="s">
        <v>128</v>
      </c>
      <c r="BJ89" s="76" t="s">
        <v>128</v>
      </c>
      <c r="BK89" s="76" t="s">
        <v>128</v>
      </c>
      <c r="BL89" s="76" t="s">
        <v>128</v>
      </c>
      <c r="BM89" s="76" t="s">
        <v>128</v>
      </c>
      <c r="BN89" s="76">
        <v>1</v>
      </c>
      <c r="BO89" s="76" t="s">
        <v>128</v>
      </c>
      <c r="BP89" s="76" t="s">
        <v>128</v>
      </c>
      <c r="BQ89" s="76" t="s">
        <v>128</v>
      </c>
      <c r="BR89" s="76" t="s">
        <v>128</v>
      </c>
      <c r="BS89" s="76"/>
      <c r="BT89" s="76"/>
      <c r="BU89" s="71">
        <f>SUM(AS89:BT89)</f>
        <v>1</v>
      </c>
      <c r="BV89" s="101">
        <f>1-BE89-BF89-BG89-BH89-BI89-BJ89-BK89-BL89-BM89-BN89-BO89-BP89-BQ89-BR89-BS89-BT89-AS89</f>
        <v>0</v>
      </c>
      <c r="BW89" s="20"/>
      <c r="BX89" s="20"/>
      <c r="BY89" s="20"/>
      <c r="BZ89" s="20"/>
      <c r="CA89" s="20"/>
      <c r="CB89" s="20"/>
      <c r="CC89" s="20"/>
    </row>
    <row r="90" spans="1:81" s="14" customFormat="1" ht="12.95" customHeight="1">
      <c r="A90" s="293">
        <v>20</v>
      </c>
      <c r="B90" s="295">
        <v>0</v>
      </c>
      <c r="C90" s="297">
        <v>0</v>
      </c>
      <c r="D90" s="299">
        <v>0</v>
      </c>
      <c r="E90" s="299">
        <v>0</v>
      </c>
      <c r="F90" s="305">
        <v>0</v>
      </c>
      <c r="G90" s="299"/>
      <c r="H90" s="262" t="s">
        <v>129</v>
      </c>
      <c r="I90" s="19">
        <f t="shared" ref="I90:W90" si="1054">(I89*$F89)</f>
        <v>0</v>
      </c>
      <c r="J90" s="19">
        <f t="shared" si="1054"/>
        <v>0</v>
      </c>
      <c r="K90" s="19">
        <f t="shared" si="1054"/>
        <v>0</v>
      </c>
      <c r="L90" s="19">
        <f t="shared" si="1054"/>
        <v>0</v>
      </c>
      <c r="M90" s="19">
        <f t="shared" si="1054"/>
        <v>0</v>
      </c>
      <c r="N90" s="19">
        <f t="shared" si="1054"/>
        <v>0</v>
      </c>
      <c r="O90" s="19">
        <f t="shared" si="1054"/>
        <v>0</v>
      </c>
      <c r="P90" s="19">
        <f t="shared" si="1054"/>
        <v>0</v>
      </c>
      <c r="Q90" s="19">
        <f t="shared" si="1054"/>
        <v>0</v>
      </c>
      <c r="R90" s="19">
        <f t="shared" si="1054"/>
        <v>0</v>
      </c>
      <c r="S90" s="19">
        <f t="shared" si="1054"/>
        <v>0</v>
      </c>
      <c r="T90" s="19">
        <f t="shared" si="1054"/>
        <v>0</v>
      </c>
      <c r="U90" s="19">
        <f t="shared" si="1054"/>
        <v>0</v>
      </c>
      <c r="V90" s="19">
        <f t="shared" si="1054"/>
        <v>0</v>
      </c>
      <c r="W90" s="19">
        <f t="shared" si="1054"/>
        <v>0</v>
      </c>
      <c r="X90" s="19">
        <f t="shared" ref="X90" si="1055">ROUND(X89*$F89,2)</f>
        <v>0</v>
      </c>
      <c r="Y90" s="19">
        <f t="shared" ref="Y90" si="1056">ROUND(Y89*$F89,2)</f>
        <v>0</v>
      </c>
      <c r="Z90" s="19">
        <f t="shared" ref="Z90" si="1057">ROUND(Z89*$F89,2)</f>
        <v>0</v>
      </c>
      <c r="AA90" s="19">
        <f t="shared" ref="AA90" si="1058">ROUND(AA89*$F89,2)</f>
        <v>0</v>
      </c>
      <c r="AB90" s="19">
        <f t="shared" ref="AB90" si="1059">ROUND(AB89*$F89,2)</f>
        <v>0</v>
      </c>
      <c r="AC90" s="19">
        <f t="shared" ref="AC90" si="1060">ROUND(AC89*$F89,2)</f>
        <v>0</v>
      </c>
      <c r="AD90" s="19">
        <f t="shared" ref="AD90" si="1061">ROUND(AD89*$F89,2)</f>
        <v>440.6</v>
      </c>
      <c r="AE90" s="19">
        <f t="shared" ref="AE90" si="1062">ROUND(AE89*$F89,2)</f>
        <v>0</v>
      </c>
      <c r="AF90" s="19">
        <f t="shared" ref="AF90" si="1063">ROUND(AF89*$F89,2)</f>
        <v>0</v>
      </c>
      <c r="AG90" s="19">
        <f t="shared" ref="AG90" si="1064">ROUND(AG89*$F89,2)</f>
        <v>0</v>
      </c>
      <c r="AH90" s="19">
        <f t="shared" ref="AH90" si="1065">ROUND(AH89*$F89,2)</f>
        <v>0</v>
      </c>
      <c r="AI90" s="216">
        <f t="shared" ref="AI90" si="1066">ROUND(AI89*$F89,2)</f>
        <v>0</v>
      </c>
      <c r="AJ90" s="19">
        <f t="shared" ref="AJ90" si="1067">ROUND(AJ89*$F89,2)</f>
        <v>0</v>
      </c>
      <c r="AK90" s="55"/>
      <c r="AL90" s="33"/>
      <c r="AM90" s="147">
        <f>SUM(I90:AJ90)</f>
        <v>440.6</v>
      </c>
      <c r="AN90" s="147">
        <f>G89</f>
        <v>440.6</v>
      </c>
      <c r="AO90" s="148">
        <f>AM90-AN90</f>
        <v>0</v>
      </c>
      <c r="AP90" s="149" t="s">
        <v>131</v>
      </c>
      <c r="AQ90" s="150">
        <f>+AP89-AQ89</f>
        <v>0</v>
      </c>
      <c r="AR90" s="18"/>
      <c r="AS90" s="73"/>
      <c r="AT90" s="73"/>
      <c r="AU90" s="73"/>
      <c r="AV90" s="73"/>
      <c r="AW90" s="73"/>
      <c r="AX90" s="94"/>
      <c r="AY90" s="10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>
        <v>1</v>
      </c>
      <c r="BT90" s="73"/>
      <c r="BU90" s="71"/>
      <c r="BV90" s="101"/>
      <c r="BW90" s="20"/>
      <c r="BX90" s="20"/>
      <c r="BY90" s="20"/>
      <c r="BZ90" s="20"/>
      <c r="CA90" s="20"/>
      <c r="CB90" s="20"/>
      <c r="CC90" s="20"/>
    </row>
    <row r="91" spans="1:81" s="14" customFormat="1" ht="12.95" customHeight="1">
      <c r="A91" s="292">
        <f t="shared" ref="A91" si="1068">A89+1</f>
        <v>40</v>
      </c>
      <c r="B91" s="294" t="s">
        <v>83</v>
      </c>
      <c r="C91" s="296" t="s">
        <v>5</v>
      </c>
      <c r="D91" s="298">
        <v>4</v>
      </c>
      <c r="E91" s="298">
        <v>4</v>
      </c>
      <c r="F91" s="304">
        <v>107.87</v>
      </c>
      <c r="G91" s="298">
        <f t="shared" si="631"/>
        <v>431.48</v>
      </c>
      <c r="H91" s="261" t="s">
        <v>140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17">
        <f t="shared" ref="Y91" si="1069">ROUND(+$D91*BI91,2)</f>
        <v>0</v>
      </c>
      <c r="Z91" s="117">
        <f t="shared" ref="Z91" si="1070">ROUND(+$D91*BJ91,2)</f>
        <v>0</v>
      </c>
      <c r="AA91" s="117">
        <f t="shared" ref="AA91" si="1071">ROUND(+$D91*BK91,2)</f>
        <v>0</v>
      </c>
      <c r="AB91" s="117">
        <f t="shared" ref="AB91" si="1072">ROUND(+$D91*BL91,2)</f>
        <v>0</v>
      </c>
      <c r="AC91" s="117">
        <f t="shared" ref="AC91" si="1073">ROUND(+$D91*BM91,2)</f>
        <v>0</v>
      </c>
      <c r="AD91" s="117">
        <f>ROUND(+$D91*BN91,2)</f>
        <v>4</v>
      </c>
      <c r="AE91" s="117">
        <f t="shared" ref="AE91" si="1074">ROUND(+$D91*BO91,2)</f>
        <v>0</v>
      </c>
      <c r="AF91" s="117">
        <f t="shared" ref="AF91" si="1075">ROUND(+$D91*BP91,2)</f>
        <v>0</v>
      </c>
      <c r="AG91" s="117">
        <f t="shared" ref="AG91" si="1076">ROUND(+$D91*BQ91,2)</f>
        <v>0</v>
      </c>
      <c r="AH91" s="117">
        <f t="shared" ref="AH91" si="1077">ROUND(+$D91*BR91,2)</f>
        <v>0</v>
      </c>
      <c r="AI91" s="215">
        <f t="shared" ref="AI91" si="1078">ROUND(+$D91*BS91,2)</f>
        <v>0</v>
      </c>
      <c r="AJ91" s="117">
        <f t="shared" ref="AJ91" si="1079">ROUND(+$D91*BT91,2)</f>
        <v>0</v>
      </c>
      <c r="AK91" s="55"/>
      <c r="AL91" s="33"/>
      <c r="AM91" s="144"/>
      <c r="AN91" s="144"/>
      <c r="AO91" s="151" t="s">
        <v>132</v>
      </c>
      <c r="AP91" s="145">
        <f>SUM(U91:AJ91)</f>
        <v>4</v>
      </c>
      <c r="AQ91" s="146">
        <f>D91</f>
        <v>4</v>
      </c>
      <c r="AR91" s="18"/>
      <c r="AS91" s="72"/>
      <c r="AT91" s="72"/>
      <c r="AU91" s="72"/>
      <c r="AV91" s="72"/>
      <c r="AW91" s="72"/>
      <c r="AX91" s="76"/>
      <c r="AY91" s="76"/>
      <c r="AZ91" s="72"/>
      <c r="BA91" s="72"/>
      <c r="BB91" s="72"/>
      <c r="BC91" s="76"/>
      <c r="BD91" s="76"/>
      <c r="BE91" s="76" t="s">
        <v>128</v>
      </c>
      <c r="BF91" s="76" t="s">
        <v>128</v>
      </c>
      <c r="BG91" s="76" t="s">
        <v>128</v>
      </c>
      <c r="BH91" s="76" t="s">
        <v>128</v>
      </c>
      <c r="BI91" s="76" t="s">
        <v>128</v>
      </c>
      <c r="BJ91" s="76" t="s">
        <v>128</v>
      </c>
      <c r="BK91" s="76" t="s">
        <v>128</v>
      </c>
      <c r="BL91" s="76" t="s">
        <v>128</v>
      </c>
      <c r="BM91" s="76" t="s">
        <v>128</v>
      </c>
      <c r="BN91" s="76">
        <v>1</v>
      </c>
      <c r="BO91" s="76" t="s">
        <v>128</v>
      </c>
      <c r="BP91" s="76" t="s">
        <v>128</v>
      </c>
      <c r="BQ91" s="76" t="s">
        <v>128</v>
      </c>
      <c r="BR91" s="76" t="s">
        <v>128</v>
      </c>
      <c r="BS91" s="76"/>
      <c r="BT91" s="76"/>
      <c r="BU91" s="71">
        <f>SUM(AS91:BT91)</f>
        <v>1</v>
      </c>
      <c r="BV91" s="101">
        <f>1-BE91-BF91-BG91-BH91-BI91-BJ91-BK91-BL91-BM91-BN91-BO91-BP91-BQ91-BR91-BS91-BT91-AS91</f>
        <v>0</v>
      </c>
      <c r="BW91" s="20"/>
      <c r="BX91" s="20"/>
      <c r="BY91" s="20"/>
      <c r="BZ91" s="20"/>
      <c r="CA91" s="20"/>
      <c r="CB91" s="20"/>
      <c r="CC91" s="20"/>
    </row>
    <row r="92" spans="1:81" s="14" customFormat="1" ht="12.95" customHeight="1">
      <c r="A92" s="293">
        <v>21</v>
      </c>
      <c r="B92" s="295">
        <v>0</v>
      </c>
      <c r="C92" s="297">
        <v>0</v>
      </c>
      <c r="D92" s="299">
        <v>0</v>
      </c>
      <c r="E92" s="299">
        <v>0</v>
      </c>
      <c r="F92" s="305">
        <v>0</v>
      </c>
      <c r="G92" s="299"/>
      <c r="H92" s="262" t="s">
        <v>129</v>
      </c>
      <c r="I92" s="19">
        <f t="shared" ref="I92:J92" si="1080">(I91*$F91)</f>
        <v>0</v>
      </c>
      <c r="J92" s="19">
        <f t="shared" si="1080"/>
        <v>0</v>
      </c>
      <c r="K92" s="19">
        <f t="shared" ref="K92:W92" si="1081">(K91*$F91)</f>
        <v>0</v>
      </c>
      <c r="L92" s="19">
        <f t="shared" si="1081"/>
        <v>0</v>
      </c>
      <c r="M92" s="19">
        <f t="shared" si="1081"/>
        <v>0</v>
      </c>
      <c r="N92" s="19">
        <f t="shared" si="1081"/>
        <v>0</v>
      </c>
      <c r="O92" s="19">
        <f t="shared" si="1081"/>
        <v>0</v>
      </c>
      <c r="P92" s="19">
        <f t="shared" si="1081"/>
        <v>0</v>
      </c>
      <c r="Q92" s="19">
        <f t="shared" si="1081"/>
        <v>0</v>
      </c>
      <c r="R92" s="19">
        <f t="shared" si="1081"/>
        <v>0</v>
      </c>
      <c r="S92" s="19">
        <f t="shared" si="1081"/>
        <v>0</v>
      </c>
      <c r="T92" s="19">
        <f t="shared" si="1081"/>
        <v>0</v>
      </c>
      <c r="U92" s="19">
        <f t="shared" si="1081"/>
        <v>0</v>
      </c>
      <c r="V92" s="19">
        <f t="shared" si="1081"/>
        <v>0</v>
      </c>
      <c r="W92" s="19">
        <f t="shared" si="1081"/>
        <v>0</v>
      </c>
      <c r="X92" s="19">
        <f t="shared" ref="X92" si="1082">ROUND(X91*$F91,2)</f>
        <v>0</v>
      </c>
      <c r="Y92" s="19">
        <f t="shared" ref="Y92" si="1083">ROUND(Y91*$F91,2)</f>
        <v>0</v>
      </c>
      <c r="Z92" s="19">
        <f t="shared" ref="Z92" si="1084">ROUND(Z91*$F91,2)</f>
        <v>0</v>
      </c>
      <c r="AA92" s="19">
        <f t="shared" ref="AA92" si="1085">ROUND(AA91*$F91,2)</f>
        <v>0</v>
      </c>
      <c r="AB92" s="19">
        <f t="shared" ref="AB92" si="1086">ROUND(AB91*$F91,2)</f>
        <v>0</v>
      </c>
      <c r="AC92" s="19">
        <f t="shared" ref="AC92" si="1087">ROUND(AC91*$F91,2)</f>
        <v>0</v>
      </c>
      <c r="AD92" s="19">
        <f>ROUND(AD91*$F91,2)</f>
        <v>431.48</v>
      </c>
      <c r="AE92" s="19">
        <f>ROUND(AE91*$F91,2)</f>
        <v>0</v>
      </c>
      <c r="AF92" s="19">
        <f>ROUND(AF91*$F91,2)</f>
        <v>0</v>
      </c>
      <c r="AG92" s="19">
        <f t="shared" ref="AG92" si="1088">ROUND(AG91*$F91,2)</f>
        <v>0</v>
      </c>
      <c r="AH92" s="19">
        <f t="shared" ref="AH92" si="1089">ROUND(AH91*$F91,2)</f>
        <v>0</v>
      </c>
      <c r="AI92" s="216">
        <f t="shared" ref="AI92" si="1090">ROUND(AI91*$F91,2)</f>
        <v>0</v>
      </c>
      <c r="AJ92" s="19">
        <f t="shared" ref="AJ92" si="1091">ROUND(AJ91*$F91,2)</f>
        <v>0</v>
      </c>
      <c r="AK92" s="55"/>
      <c r="AL92" s="33"/>
      <c r="AM92" s="147">
        <f>SUM(I92:AJ92)</f>
        <v>431.48</v>
      </c>
      <c r="AN92" s="147">
        <f>G91</f>
        <v>431.48</v>
      </c>
      <c r="AO92" s="148">
        <f>AM92-AN92</f>
        <v>0</v>
      </c>
      <c r="AP92" s="149" t="s">
        <v>131</v>
      </c>
      <c r="AQ92" s="150">
        <f>+AP91-AQ91</f>
        <v>0</v>
      </c>
      <c r="AR92" s="18"/>
      <c r="AS92" s="73"/>
      <c r="AT92" s="73"/>
      <c r="AU92" s="73"/>
      <c r="AV92" s="73"/>
      <c r="AW92" s="73"/>
      <c r="AX92" s="94"/>
      <c r="AY92" s="10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>
        <v>1</v>
      </c>
      <c r="BT92" s="73"/>
      <c r="BU92" s="71"/>
      <c r="BV92" s="101"/>
      <c r="BW92" s="20"/>
      <c r="BX92" s="20"/>
      <c r="BY92" s="20"/>
      <c r="BZ92" s="20"/>
      <c r="CA92" s="20"/>
      <c r="CB92" s="20"/>
      <c r="CC92" s="20"/>
    </row>
    <row r="93" spans="1:81" s="14" customFormat="1" ht="12.95" customHeight="1">
      <c r="A93" s="292">
        <f t="shared" ref="A93" si="1092">A91+1</f>
        <v>41</v>
      </c>
      <c r="B93" s="294" t="s">
        <v>79</v>
      </c>
      <c r="C93" s="296" t="s">
        <v>5</v>
      </c>
      <c r="D93" s="298">
        <v>132</v>
      </c>
      <c r="E93" s="298">
        <v>132</v>
      </c>
      <c r="F93" s="304">
        <v>127.01</v>
      </c>
      <c r="G93" s="298">
        <f t="shared" si="631"/>
        <v>16765.32</v>
      </c>
      <c r="H93" s="261" t="s">
        <v>140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17">
        <f t="shared" ref="Y93" si="1093">ROUND(+$D93*BI93,2)</f>
        <v>0</v>
      </c>
      <c r="Z93" s="117">
        <f t="shared" ref="Z93" si="1094">ROUND(+$D93*BJ93,2)</f>
        <v>0</v>
      </c>
      <c r="AA93" s="117">
        <f t="shared" ref="AA93" si="1095">ROUND(+$D93*BK93,2)</f>
        <v>0</v>
      </c>
      <c r="AB93" s="117">
        <f t="shared" ref="AB93" si="1096">ROUND(+$D93*BL93,2)</f>
        <v>0</v>
      </c>
      <c r="AC93" s="117">
        <f t="shared" ref="AC93" si="1097">ROUND(+$D93*BM93,2)</f>
        <v>0</v>
      </c>
      <c r="AD93" s="117">
        <f t="shared" ref="AD93" si="1098">ROUND(+$D93*BN93,2)</f>
        <v>34.090000000000003</v>
      </c>
      <c r="AE93" s="117">
        <f t="shared" ref="AE93" si="1099">ROUND(+$D93*BO93,2)</f>
        <v>64.91</v>
      </c>
      <c r="AF93" s="117">
        <f t="shared" ref="AF93" si="1100">ROUND(+$D93*BP93,2)</f>
        <v>33</v>
      </c>
      <c r="AG93" s="117">
        <f t="shared" ref="AG93" si="1101">ROUND(+$D93*BQ93,2)</f>
        <v>0</v>
      </c>
      <c r="AH93" s="117">
        <f t="shared" ref="AH93" si="1102">ROUND(+$D93*BR93,2)</f>
        <v>0</v>
      </c>
      <c r="AI93" s="215">
        <f t="shared" ref="AI93" si="1103">ROUND(+$D93*BS93,2)</f>
        <v>0</v>
      </c>
      <c r="AJ93" s="117">
        <f t="shared" ref="AJ93" si="1104">ROUND(+$D93*BT93,2)</f>
        <v>0</v>
      </c>
      <c r="AK93" s="55"/>
      <c r="AL93" s="33"/>
      <c r="AM93" s="144"/>
      <c r="AN93" s="144"/>
      <c r="AO93" s="151" t="s">
        <v>132</v>
      </c>
      <c r="AP93" s="145">
        <f>SUM(I93:AJ93)</f>
        <v>132</v>
      </c>
      <c r="AQ93" s="146">
        <f>D93</f>
        <v>132</v>
      </c>
      <c r="AR93" s="18"/>
      <c r="AS93" s="72"/>
      <c r="AT93" s="72"/>
      <c r="AU93" s="72"/>
      <c r="AV93" s="72"/>
      <c r="AW93" s="72"/>
      <c r="AX93" s="76"/>
      <c r="AY93" s="76"/>
      <c r="AZ93" s="72"/>
      <c r="BA93" s="72"/>
      <c r="BB93" s="72"/>
      <c r="BC93" s="76"/>
      <c r="BD93" s="76"/>
      <c r="BE93" s="76" t="s">
        <v>128</v>
      </c>
      <c r="BF93" s="76" t="s">
        <v>128</v>
      </c>
      <c r="BG93" s="76" t="s">
        <v>128</v>
      </c>
      <c r="BH93" s="76" t="s">
        <v>128</v>
      </c>
      <c r="BI93" s="76" t="s">
        <v>128</v>
      </c>
      <c r="BJ93" s="76" t="s">
        <v>128</v>
      </c>
      <c r="BK93" s="76" t="s">
        <v>128</v>
      </c>
      <c r="BL93" s="76" t="s">
        <v>128</v>
      </c>
      <c r="BM93" s="76" t="s">
        <v>128</v>
      </c>
      <c r="BN93" s="76">
        <v>0.2582575757575758</v>
      </c>
      <c r="BO93" s="76">
        <v>0.4917424242424242</v>
      </c>
      <c r="BP93" s="76">
        <v>0.25</v>
      </c>
      <c r="BQ93" s="76" t="s">
        <v>128</v>
      </c>
      <c r="BR93" s="76" t="s">
        <v>128</v>
      </c>
      <c r="BS93" s="76"/>
      <c r="BT93" s="76"/>
      <c r="BU93" s="71">
        <f>SUM(AS93:BT93)</f>
        <v>1</v>
      </c>
      <c r="BV93" s="101">
        <f>1-BE93-BF93-BG93-BH93-BI93-BJ93-BK93-BL93-BM93-BN93-BO93-BP93-BQ93-BR93-BS93-BT93-AS93</f>
        <v>0</v>
      </c>
      <c r="BW93" s="20"/>
      <c r="BX93" s="20"/>
      <c r="BY93" s="20"/>
      <c r="BZ93" s="20"/>
      <c r="CA93" s="20"/>
      <c r="CB93" s="20"/>
      <c r="CC93" s="20"/>
    </row>
    <row r="94" spans="1:81" s="14" customFormat="1" ht="12.95" customHeight="1">
      <c r="A94" s="293">
        <v>22</v>
      </c>
      <c r="B94" s="295">
        <v>0</v>
      </c>
      <c r="C94" s="297">
        <v>0</v>
      </c>
      <c r="D94" s="299">
        <v>0</v>
      </c>
      <c r="E94" s="299">
        <v>0</v>
      </c>
      <c r="F94" s="305">
        <v>0</v>
      </c>
      <c r="G94" s="299"/>
      <c r="H94" s="262" t="s">
        <v>129</v>
      </c>
      <c r="I94" s="19">
        <f t="shared" ref="I94:J94" si="1105">(I93*$F93)</f>
        <v>0</v>
      </c>
      <c r="J94" s="19">
        <f t="shared" si="1105"/>
        <v>0</v>
      </c>
      <c r="K94" s="19">
        <f t="shared" ref="K94:W94" si="1106">(K93*$F93)</f>
        <v>0</v>
      </c>
      <c r="L94" s="19">
        <f t="shared" si="1106"/>
        <v>0</v>
      </c>
      <c r="M94" s="19">
        <f t="shared" si="1106"/>
        <v>0</v>
      </c>
      <c r="N94" s="19">
        <f t="shared" si="1106"/>
        <v>0</v>
      </c>
      <c r="O94" s="19">
        <f t="shared" si="1106"/>
        <v>0</v>
      </c>
      <c r="P94" s="19">
        <f t="shared" si="1106"/>
        <v>0</v>
      </c>
      <c r="Q94" s="19">
        <f t="shared" si="1106"/>
        <v>0</v>
      </c>
      <c r="R94" s="19">
        <f t="shared" si="1106"/>
        <v>0</v>
      </c>
      <c r="S94" s="19">
        <f t="shared" si="1106"/>
        <v>0</v>
      </c>
      <c r="T94" s="19">
        <f t="shared" si="1106"/>
        <v>0</v>
      </c>
      <c r="U94" s="19">
        <f t="shared" si="1106"/>
        <v>0</v>
      </c>
      <c r="V94" s="19">
        <f t="shared" si="1106"/>
        <v>0</v>
      </c>
      <c r="W94" s="19">
        <f t="shared" si="1106"/>
        <v>0</v>
      </c>
      <c r="X94" s="19">
        <f t="shared" ref="X94" si="1107">ROUND(X93*$F93,2)</f>
        <v>0</v>
      </c>
      <c r="Y94" s="19">
        <f t="shared" ref="Y94" si="1108">ROUND(Y93*$F93,2)</f>
        <v>0</v>
      </c>
      <c r="Z94" s="19">
        <f t="shared" ref="Z94" si="1109">ROUND(Z93*$F93,2)</f>
        <v>0</v>
      </c>
      <c r="AA94" s="19">
        <f t="shared" ref="AA94" si="1110">ROUND(AA93*$F93,2)</f>
        <v>0</v>
      </c>
      <c r="AB94" s="19">
        <f t="shared" ref="AB94" si="1111">ROUND(AB93*$F93,2)</f>
        <v>0</v>
      </c>
      <c r="AC94" s="19">
        <f t="shared" ref="AC94" si="1112">ROUND(AC93*$F93,2)</f>
        <v>0</v>
      </c>
      <c r="AD94" s="19">
        <f t="shared" ref="AD94" si="1113">ROUND(AD93*$F93,2)</f>
        <v>4329.7700000000004</v>
      </c>
      <c r="AE94" s="19">
        <f t="shared" ref="AE94" si="1114">ROUND(AE93*$F93,2)</f>
        <v>8244.2199999999993</v>
      </c>
      <c r="AF94" s="19">
        <f t="shared" ref="AF94" si="1115">ROUND(AF93*$F93,2)</f>
        <v>4191.33</v>
      </c>
      <c r="AG94" s="19">
        <f t="shared" ref="AG94" si="1116">ROUND(AG93*$F93,2)</f>
        <v>0</v>
      </c>
      <c r="AH94" s="19">
        <f t="shared" ref="AH94" si="1117">ROUND(AH93*$F93,2)</f>
        <v>0</v>
      </c>
      <c r="AI94" s="216">
        <f t="shared" ref="AI94" si="1118">ROUND(AI93*$F93,2)</f>
        <v>0</v>
      </c>
      <c r="AJ94" s="19">
        <f t="shared" ref="AJ94" si="1119">ROUND(AJ93*$F93,2)</f>
        <v>0</v>
      </c>
      <c r="AK94" s="55"/>
      <c r="AL94" s="33"/>
      <c r="AM94" s="147">
        <f>SUM(I94:AJ94)</f>
        <v>16765.32</v>
      </c>
      <c r="AN94" s="147">
        <f>G93</f>
        <v>16765.32</v>
      </c>
      <c r="AO94" s="148">
        <f>AM94-AN94</f>
        <v>0</v>
      </c>
      <c r="AP94" s="149" t="s">
        <v>131</v>
      </c>
      <c r="AQ94" s="150">
        <f>+AP93-AQ93</f>
        <v>0</v>
      </c>
      <c r="AR94" s="18"/>
      <c r="AS94" s="73"/>
      <c r="AT94" s="73"/>
      <c r="AU94" s="73"/>
      <c r="AV94" s="73"/>
      <c r="AW94" s="73"/>
      <c r="AX94" s="94"/>
      <c r="AY94" s="10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>
        <v>1</v>
      </c>
      <c r="BT94" s="73"/>
      <c r="BU94" s="71"/>
      <c r="BV94" s="101"/>
      <c r="BW94" s="20"/>
      <c r="BX94" s="20"/>
      <c r="BY94" s="20"/>
      <c r="BZ94" s="20"/>
      <c r="CA94" s="20"/>
      <c r="CB94" s="20"/>
      <c r="CC94" s="20"/>
    </row>
    <row r="95" spans="1:81" s="14" customFormat="1" ht="12.95" customHeight="1">
      <c r="A95" s="292">
        <f t="shared" ref="A95" si="1120">A93+1</f>
        <v>42</v>
      </c>
      <c r="B95" s="294" t="s">
        <v>84</v>
      </c>
      <c r="C95" s="296" t="s">
        <v>5</v>
      </c>
      <c r="D95" s="298">
        <v>27</v>
      </c>
      <c r="E95" s="298">
        <v>27</v>
      </c>
      <c r="F95" s="304">
        <v>174.55</v>
      </c>
      <c r="G95" s="298">
        <f t="shared" si="631"/>
        <v>4712.8500000000004</v>
      </c>
      <c r="H95" s="261" t="s">
        <v>140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17">
        <f t="shared" ref="Y95" si="1121">ROUND(+$D95*BI95,2)</f>
        <v>0</v>
      </c>
      <c r="Z95" s="117">
        <f t="shared" ref="Z95" si="1122">ROUND(+$D95*BJ95,2)</f>
        <v>0</v>
      </c>
      <c r="AA95" s="117">
        <f t="shared" ref="AA95" si="1123">ROUND(+$D95*BK95,2)</f>
        <v>0</v>
      </c>
      <c r="AB95" s="117">
        <f t="shared" ref="AB95" si="1124">ROUND(+$D95*BL95,2)</f>
        <v>0</v>
      </c>
      <c r="AC95" s="117">
        <f t="shared" ref="AC95" si="1125">ROUND(+$D95*BM95,2)</f>
        <v>0</v>
      </c>
      <c r="AD95" s="117">
        <f t="shared" ref="AD95" si="1126">ROUND(+$D95*BN95,2)</f>
        <v>6.98</v>
      </c>
      <c r="AE95" s="117">
        <f t="shared" ref="AE95" si="1127">ROUND(+$D95*BO95,2)</f>
        <v>13.27</v>
      </c>
      <c r="AF95" s="117">
        <f t="shared" ref="AF95" si="1128">ROUND(+$D95*BP95,2)</f>
        <v>6.75</v>
      </c>
      <c r="AG95" s="117">
        <f t="shared" ref="AG95" si="1129">ROUND(+$D95*BQ95,2)</f>
        <v>0</v>
      </c>
      <c r="AH95" s="117">
        <f t="shared" ref="AH95" si="1130">ROUND(+$D95*BR95,2)</f>
        <v>0</v>
      </c>
      <c r="AI95" s="215">
        <f t="shared" ref="AI95" si="1131">ROUND(+$D95*BS95,2)</f>
        <v>0</v>
      </c>
      <c r="AJ95" s="117">
        <f t="shared" ref="AJ95" si="1132">ROUND(+$D95*BT95,2)</f>
        <v>0</v>
      </c>
      <c r="AK95" s="55"/>
      <c r="AL95" s="33"/>
      <c r="AM95" s="144"/>
      <c r="AN95" s="144"/>
      <c r="AO95" s="151" t="s">
        <v>132</v>
      </c>
      <c r="AP95" s="145">
        <f>SUM(I95:AJ95)</f>
        <v>27</v>
      </c>
      <c r="AQ95" s="146">
        <f>D95</f>
        <v>27</v>
      </c>
      <c r="AR95" s="18"/>
      <c r="AS95" s="72"/>
      <c r="AT95" s="72"/>
      <c r="AU95" s="72"/>
      <c r="AV95" s="72"/>
      <c r="AW95" s="72"/>
      <c r="AX95" s="76"/>
      <c r="AY95" s="76"/>
      <c r="AZ95" s="72"/>
      <c r="BA95" s="72"/>
      <c r="BB95" s="72"/>
      <c r="BC95" s="76"/>
      <c r="BD95" s="76"/>
      <c r="BE95" s="76" t="s">
        <v>128</v>
      </c>
      <c r="BF95" s="76" t="s">
        <v>128</v>
      </c>
      <c r="BG95" s="76" t="s">
        <v>128</v>
      </c>
      <c r="BH95" s="76" t="s">
        <v>128</v>
      </c>
      <c r="BI95" s="76" t="s">
        <v>128</v>
      </c>
      <c r="BJ95" s="76" t="s">
        <v>128</v>
      </c>
      <c r="BK95" s="76" t="s">
        <v>128</v>
      </c>
      <c r="BL95" s="76" t="s">
        <v>128</v>
      </c>
      <c r="BM95" s="76" t="s">
        <v>128</v>
      </c>
      <c r="BN95" s="76">
        <v>0.25851851851851854</v>
      </c>
      <c r="BO95" s="76">
        <v>0.49148148148148146</v>
      </c>
      <c r="BP95" s="76">
        <v>0.25</v>
      </c>
      <c r="BQ95" s="76" t="s">
        <v>128</v>
      </c>
      <c r="BR95" s="76" t="s">
        <v>128</v>
      </c>
      <c r="BS95" s="76"/>
      <c r="BT95" s="76"/>
      <c r="BU95" s="71">
        <f>SUM(AS95:BT95)</f>
        <v>1</v>
      </c>
      <c r="BV95" s="180">
        <f>1-BE95-BF95-BG95-BH95-BI95-BJ95-BK95-BL95-BM95-BN95-BO95-BP95-BQ95-BR95-BS95-BT95-AS95</f>
        <v>-5.5511151231257827E-17</v>
      </c>
      <c r="BW95" s="20"/>
      <c r="BX95" s="20"/>
      <c r="BY95" s="20"/>
      <c r="BZ95" s="20"/>
      <c r="CA95" s="20"/>
      <c r="CB95" s="20"/>
      <c r="CC95" s="20"/>
    </row>
    <row r="96" spans="1:81" s="14" customFormat="1" ht="12.95" customHeight="1">
      <c r="A96" s="293">
        <v>23</v>
      </c>
      <c r="B96" s="295">
        <v>0</v>
      </c>
      <c r="C96" s="297">
        <v>0</v>
      </c>
      <c r="D96" s="299">
        <v>0</v>
      </c>
      <c r="E96" s="299">
        <v>0</v>
      </c>
      <c r="F96" s="305">
        <v>0</v>
      </c>
      <c r="G96" s="299"/>
      <c r="H96" s="262" t="s">
        <v>129</v>
      </c>
      <c r="I96" s="19">
        <f t="shared" ref="I96:J96" si="1133">(I95*$F95)</f>
        <v>0</v>
      </c>
      <c r="J96" s="19">
        <f t="shared" si="1133"/>
        <v>0</v>
      </c>
      <c r="K96" s="19">
        <f t="shared" ref="K96:W96" si="1134">(K95*$F95)</f>
        <v>0</v>
      </c>
      <c r="L96" s="19">
        <f t="shared" si="1134"/>
        <v>0</v>
      </c>
      <c r="M96" s="19">
        <f t="shared" si="1134"/>
        <v>0</v>
      </c>
      <c r="N96" s="19">
        <f t="shared" si="1134"/>
        <v>0</v>
      </c>
      <c r="O96" s="19">
        <f t="shared" si="1134"/>
        <v>0</v>
      </c>
      <c r="P96" s="19">
        <f t="shared" si="1134"/>
        <v>0</v>
      </c>
      <c r="Q96" s="19">
        <f t="shared" si="1134"/>
        <v>0</v>
      </c>
      <c r="R96" s="19">
        <f t="shared" si="1134"/>
        <v>0</v>
      </c>
      <c r="S96" s="19">
        <f t="shared" si="1134"/>
        <v>0</v>
      </c>
      <c r="T96" s="19">
        <f t="shared" si="1134"/>
        <v>0</v>
      </c>
      <c r="U96" s="19">
        <f t="shared" si="1134"/>
        <v>0</v>
      </c>
      <c r="V96" s="19">
        <f t="shared" si="1134"/>
        <v>0</v>
      </c>
      <c r="W96" s="19">
        <f t="shared" si="1134"/>
        <v>0</v>
      </c>
      <c r="X96" s="19">
        <f t="shared" ref="X96" si="1135">ROUND(X95*$F95,2)</f>
        <v>0</v>
      </c>
      <c r="Y96" s="19">
        <f t="shared" ref="Y96" si="1136">ROUND(Y95*$F95,2)</f>
        <v>0</v>
      </c>
      <c r="Z96" s="19">
        <f t="shared" ref="Z96" si="1137">ROUND(Z95*$F95,2)</f>
        <v>0</v>
      </c>
      <c r="AA96" s="19">
        <f t="shared" ref="AA96" si="1138">ROUND(AA95*$F95,2)</f>
        <v>0</v>
      </c>
      <c r="AB96" s="19">
        <f t="shared" ref="AB96" si="1139">ROUND(AB95*$F95,2)</f>
        <v>0</v>
      </c>
      <c r="AC96" s="19">
        <f t="shared" ref="AC96" si="1140">ROUND(AC95*$F95,2)</f>
        <v>0</v>
      </c>
      <c r="AD96" s="19">
        <f t="shared" ref="AD96" si="1141">ROUND(AD95*$F95,2)</f>
        <v>1218.3599999999999</v>
      </c>
      <c r="AE96" s="19">
        <f t="shared" ref="AE96" si="1142">ROUND(AE95*$F95,2)</f>
        <v>2316.2800000000002</v>
      </c>
      <c r="AF96" s="19">
        <f t="shared" ref="AF96" si="1143">ROUND(AF95*$F95,2)</f>
        <v>1178.21</v>
      </c>
      <c r="AG96" s="19">
        <f t="shared" ref="AG96" si="1144">ROUND(AG95*$F95,2)</f>
        <v>0</v>
      </c>
      <c r="AH96" s="19">
        <f t="shared" ref="AH96" si="1145">ROUND(AH95*$F95,2)</f>
        <v>0</v>
      </c>
      <c r="AI96" s="216">
        <f t="shared" ref="AI96" si="1146">ROUND(AI95*$F95,2)</f>
        <v>0</v>
      </c>
      <c r="AJ96" s="19">
        <f t="shared" ref="AJ96" si="1147">ROUND(AJ95*$F95,2)</f>
        <v>0</v>
      </c>
      <c r="AK96" s="55"/>
      <c r="AL96" s="33"/>
      <c r="AM96" s="147">
        <f>SUM(I96:AJ96)</f>
        <v>4712.8500000000004</v>
      </c>
      <c r="AN96" s="147">
        <f>G95</f>
        <v>4712.8500000000004</v>
      </c>
      <c r="AO96" s="148">
        <f>AM96-AN96</f>
        <v>0</v>
      </c>
      <c r="AP96" s="149" t="s">
        <v>131</v>
      </c>
      <c r="AQ96" s="150">
        <f>+AP95-AQ95</f>
        <v>0</v>
      </c>
      <c r="AR96" s="18"/>
      <c r="AS96" s="73"/>
      <c r="AT96" s="73"/>
      <c r="AU96" s="73"/>
      <c r="AV96" s="73"/>
      <c r="AW96" s="73"/>
      <c r="AX96" s="94"/>
      <c r="AY96" s="10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>
        <v>1</v>
      </c>
      <c r="BT96" s="73"/>
      <c r="BU96" s="71"/>
      <c r="BV96" s="101"/>
      <c r="BW96" s="20"/>
      <c r="BX96" s="20"/>
      <c r="BY96" s="20"/>
      <c r="BZ96" s="20"/>
      <c r="CA96" s="20"/>
      <c r="CB96" s="20"/>
      <c r="CC96" s="20"/>
    </row>
    <row r="97" spans="1:81" s="14" customFormat="1" ht="12.95" customHeight="1">
      <c r="A97" s="292">
        <f t="shared" ref="A97" si="1148">A95+1</f>
        <v>43</v>
      </c>
      <c r="B97" s="294" t="s">
        <v>85</v>
      </c>
      <c r="C97" s="296" t="s">
        <v>6</v>
      </c>
      <c r="D97" s="298">
        <v>66</v>
      </c>
      <c r="E97" s="298">
        <v>66</v>
      </c>
      <c r="F97" s="304">
        <v>72.510000000000005</v>
      </c>
      <c r="G97" s="298">
        <f t="shared" si="631"/>
        <v>4785.66</v>
      </c>
      <c r="H97" s="261" t="s">
        <v>140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17">
        <f t="shared" ref="Y97" si="1149">ROUND(+$D97*BI97,2)</f>
        <v>0</v>
      </c>
      <c r="Z97" s="117">
        <f t="shared" ref="Z97" si="1150">ROUND(+$D97*BJ97,2)</f>
        <v>0</v>
      </c>
      <c r="AA97" s="117">
        <f t="shared" ref="AA97" si="1151">ROUND(+$D97*BK97,2)</f>
        <v>0</v>
      </c>
      <c r="AB97" s="117">
        <f t="shared" ref="AB97" si="1152">ROUND(+$D97*BL97,2)</f>
        <v>0</v>
      </c>
      <c r="AC97" s="117">
        <f t="shared" ref="AC97" si="1153">ROUND(+$D97*BM97,2)</f>
        <v>0</v>
      </c>
      <c r="AD97" s="117">
        <f t="shared" ref="AD97" si="1154">ROUND(+$D97*BN97,2)</f>
        <v>66</v>
      </c>
      <c r="AE97" s="117">
        <f t="shared" ref="AE97" si="1155">ROUND(+$D97*BO97,2)</f>
        <v>0</v>
      </c>
      <c r="AF97" s="117">
        <f t="shared" ref="AF97" si="1156">ROUND(+$D97*BP97,2)</f>
        <v>0</v>
      </c>
      <c r="AG97" s="117">
        <f t="shared" ref="AG97" si="1157">ROUND(+$D97*BQ97,2)</f>
        <v>0</v>
      </c>
      <c r="AH97" s="117">
        <f t="shared" ref="AH97" si="1158">ROUND(+$D97*BR97,2)</f>
        <v>0</v>
      </c>
      <c r="AI97" s="215">
        <f t="shared" ref="AI97" si="1159">ROUND(+$D97*BS97,2)</f>
        <v>0</v>
      </c>
      <c r="AJ97" s="117">
        <f t="shared" ref="AJ97" si="1160">ROUND(+$D97*BT97,2)</f>
        <v>0</v>
      </c>
      <c r="AK97" s="55"/>
      <c r="AL97" s="33"/>
      <c r="AM97" s="144"/>
      <c r="AN97" s="144"/>
      <c r="AO97" s="151" t="s">
        <v>132</v>
      </c>
      <c r="AP97" s="145">
        <f>SUM(I97:AJ97)</f>
        <v>66</v>
      </c>
      <c r="AQ97" s="146">
        <f>D97</f>
        <v>66</v>
      </c>
      <c r="AR97" s="18"/>
      <c r="AS97" s="72"/>
      <c r="AT97" s="72"/>
      <c r="AU97" s="72"/>
      <c r="AV97" s="72"/>
      <c r="AW97" s="72"/>
      <c r="AX97" s="76"/>
      <c r="AY97" s="76"/>
      <c r="AZ97" s="72"/>
      <c r="BA97" s="72"/>
      <c r="BB97" s="72"/>
      <c r="BC97" s="76"/>
      <c r="BD97" s="76"/>
      <c r="BE97" s="76" t="s">
        <v>128</v>
      </c>
      <c r="BF97" s="76" t="s">
        <v>128</v>
      </c>
      <c r="BG97" s="76" t="s">
        <v>128</v>
      </c>
      <c r="BH97" s="76" t="s">
        <v>128</v>
      </c>
      <c r="BI97" s="76" t="s">
        <v>128</v>
      </c>
      <c r="BJ97" s="76" t="s">
        <v>128</v>
      </c>
      <c r="BK97" s="76" t="s">
        <v>128</v>
      </c>
      <c r="BL97" s="76" t="s">
        <v>128</v>
      </c>
      <c r="BM97" s="76" t="s">
        <v>128</v>
      </c>
      <c r="BN97" s="76">
        <v>1</v>
      </c>
      <c r="BO97" s="76" t="s">
        <v>128</v>
      </c>
      <c r="BP97" s="76" t="s">
        <v>128</v>
      </c>
      <c r="BQ97" s="76" t="s">
        <v>128</v>
      </c>
      <c r="BR97" s="76" t="s">
        <v>128</v>
      </c>
      <c r="BS97" s="76"/>
      <c r="BT97" s="76"/>
      <c r="BU97" s="71">
        <f>SUM(AS97:BT97)</f>
        <v>1</v>
      </c>
      <c r="BV97" s="101">
        <f>1-BE97-BF97-BG97-BH97-BI97-BJ97-BK97-BL97-BM97-BN97-BO97-BP97-BQ97-BR97-BS97-BT97-AS97</f>
        <v>0</v>
      </c>
      <c r="BW97" s="20"/>
      <c r="BX97" s="20"/>
      <c r="BY97" s="20"/>
      <c r="BZ97" s="20"/>
      <c r="CA97" s="20"/>
      <c r="CB97" s="20"/>
      <c r="CC97" s="20"/>
    </row>
    <row r="98" spans="1:81" s="14" customFormat="1" ht="12.95" customHeight="1">
      <c r="A98" s="293">
        <v>24</v>
      </c>
      <c r="B98" s="295">
        <v>0</v>
      </c>
      <c r="C98" s="297">
        <v>0</v>
      </c>
      <c r="D98" s="299">
        <v>0</v>
      </c>
      <c r="E98" s="299">
        <v>0</v>
      </c>
      <c r="F98" s="305">
        <v>0</v>
      </c>
      <c r="G98" s="299"/>
      <c r="H98" s="262" t="s">
        <v>129</v>
      </c>
      <c r="I98" s="19">
        <f t="shared" ref="I98:J98" si="1161">(I97*$F97)</f>
        <v>0</v>
      </c>
      <c r="J98" s="19">
        <f t="shared" si="1161"/>
        <v>0</v>
      </c>
      <c r="K98" s="19">
        <f t="shared" ref="K98:W98" si="1162">(K97*$F97)</f>
        <v>0</v>
      </c>
      <c r="L98" s="19">
        <f t="shared" si="1162"/>
        <v>0</v>
      </c>
      <c r="M98" s="19">
        <f t="shared" si="1162"/>
        <v>0</v>
      </c>
      <c r="N98" s="19">
        <f t="shared" si="1162"/>
        <v>0</v>
      </c>
      <c r="O98" s="19">
        <f t="shared" si="1162"/>
        <v>0</v>
      </c>
      <c r="P98" s="19">
        <f t="shared" si="1162"/>
        <v>0</v>
      </c>
      <c r="Q98" s="19">
        <f t="shared" si="1162"/>
        <v>0</v>
      </c>
      <c r="R98" s="19">
        <f t="shared" si="1162"/>
        <v>0</v>
      </c>
      <c r="S98" s="19">
        <f t="shared" si="1162"/>
        <v>0</v>
      </c>
      <c r="T98" s="19">
        <f t="shared" si="1162"/>
        <v>0</v>
      </c>
      <c r="U98" s="19">
        <f t="shared" si="1162"/>
        <v>0</v>
      </c>
      <c r="V98" s="19">
        <f t="shared" si="1162"/>
        <v>0</v>
      </c>
      <c r="W98" s="19">
        <f t="shared" si="1162"/>
        <v>0</v>
      </c>
      <c r="X98" s="19">
        <f t="shared" ref="X98" si="1163">ROUND(X97*$F97,2)</f>
        <v>0</v>
      </c>
      <c r="Y98" s="19">
        <f t="shared" ref="Y98" si="1164">ROUND(Y97*$F97,2)</f>
        <v>0</v>
      </c>
      <c r="Z98" s="19">
        <f t="shared" ref="Z98" si="1165">ROUND(Z97*$F97,2)</f>
        <v>0</v>
      </c>
      <c r="AA98" s="19">
        <f t="shared" ref="AA98" si="1166">ROUND(AA97*$F97,2)</f>
        <v>0</v>
      </c>
      <c r="AB98" s="19">
        <f t="shared" ref="AB98" si="1167">ROUND(AB97*$F97,2)</f>
        <v>0</v>
      </c>
      <c r="AC98" s="19">
        <f t="shared" ref="AC98" si="1168">ROUND(AC97*$F97,2)</f>
        <v>0</v>
      </c>
      <c r="AD98" s="19">
        <f t="shared" ref="AD98" si="1169">ROUND(AD97*$F97,2)</f>
        <v>4785.66</v>
      </c>
      <c r="AE98" s="19">
        <f t="shared" ref="AE98" si="1170">ROUND(AE97*$F97,2)</f>
        <v>0</v>
      </c>
      <c r="AF98" s="19">
        <f t="shared" ref="AF98" si="1171">ROUND(AF97*$F97,2)</f>
        <v>0</v>
      </c>
      <c r="AG98" s="19">
        <f t="shared" ref="AG98" si="1172">ROUND(AG97*$F97,2)</f>
        <v>0</v>
      </c>
      <c r="AH98" s="19">
        <f t="shared" ref="AH98" si="1173">ROUND(AH97*$F97,2)</f>
        <v>0</v>
      </c>
      <c r="AI98" s="216">
        <f t="shared" ref="AI98" si="1174">ROUND(AI97*$F97,2)</f>
        <v>0</v>
      </c>
      <c r="AJ98" s="19">
        <f t="shared" ref="AJ98" si="1175">ROUND(AJ97*$F97,2)</f>
        <v>0</v>
      </c>
      <c r="AK98" s="55"/>
      <c r="AL98" s="33"/>
      <c r="AM98" s="147">
        <f>SUM(I98:AJ98)</f>
        <v>4785.66</v>
      </c>
      <c r="AN98" s="147">
        <f>G97</f>
        <v>4785.66</v>
      </c>
      <c r="AO98" s="148">
        <f>AM98-AN98</f>
        <v>0</v>
      </c>
      <c r="AP98" s="149" t="s">
        <v>131</v>
      </c>
      <c r="AQ98" s="150">
        <f>+AP97-AQ97</f>
        <v>0</v>
      </c>
      <c r="AR98" s="18"/>
      <c r="AS98" s="73"/>
      <c r="AT98" s="73"/>
      <c r="AU98" s="73"/>
      <c r="AV98" s="73"/>
      <c r="AW98" s="73"/>
      <c r="AX98" s="94"/>
      <c r="AY98" s="10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>
        <v>1</v>
      </c>
      <c r="BT98" s="73"/>
      <c r="BU98" s="71"/>
      <c r="BV98" s="101"/>
      <c r="BW98" s="20"/>
      <c r="BX98" s="20"/>
      <c r="BY98" s="20"/>
      <c r="BZ98" s="20"/>
      <c r="CA98" s="20"/>
      <c r="CB98" s="20"/>
      <c r="CC98" s="20"/>
    </row>
    <row r="99" spans="1:81" s="14" customFormat="1" ht="12.95" customHeight="1">
      <c r="A99" s="292">
        <f t="shared" ref="A99" si="1176">A97+1</f>
        <v>44</v>
      </c>
      <c r="B99" s="294" t="s">
        <v>86</v>
      </c>
      <c r="C99" s="296" t="s">
        <v>5</v>
      </c>
      <c r="D99" s="298">
        <v>4400</v>
      </c>
      <c r="E99" s="298">
        <v>4400</v>
      </c>
      <c r="F99" s="304">
        <v>33.590000000000003</v>
      </c>
      <c r="G99" s="298">
        <f t="shared" si="631"/>
        <v>147796</v>
      </c>
      <c r="H99" s="261" t="s">
        <v>140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17">
        <f t="shared" ref="Y99" si="1177">ROUND(+$D99*BI99,2)</f>
        <v>0</v>
      </c>
      <c r="Z99" s="117">
        <f t="shared" ref="Z99" si="1178">ROUND(+$D99*BJ99,2)</f>
        <v>0</v>
      </c>
      <c r="AA99" s="117">
        <f t="shared" ref="AA99" si="1179">ROUND(+$D99*BK99,2)</f>
        <v>0</v>
      </c>
      <c r="AB99" s="117">
        <f t="shared" ref="AB99" si="1180">ROUND(+$D99*BL99,2)</f>
        <v>0</v>
      </c>
      <c r="AC99" s="117">
        <f t="shared" ref="AC99" si="1181">ROUND(+$D99*BM99,2)</f>
        <v>0</v>
      </c>
      <c r="AD99" s="117">
        <f t="shared" ref="AD99" si="1182">ROUND(+$D99*BN99,2)</f>
        <v>1136.3599999999999</v>
      </c>
      <c r="AE99" s="117">
        <f t="shared" ref="AE99" si="1183">ROUND(+$D99*BO99,2)</f>
        <v>2163.64</v>
      </c>
      <c r="AF99" s="117">
        <f t="shared" ref="AF99" si="1184">ROUND(+$D99*BP99,2)</f>
        <v>1100</v>
      </c>
      <c r="AG99" s="117">
        <f t="shared" ref="AG99" si="1185">ROUND(+$D99*BQ99,2)</f>
        <v>0</v>
      </c>
      <c r="AH99" s="117">
        <f t="shared" ref="AH99" si="1186">ROUND(+$D99*BR99,2)</f>
        <v>0</v>
      </c>
      <c r="AI99" s="215">
        <f t="shared" ref="AI99" si="1187">ROUND(+$D99*BS99,2)</f>
        <v>0</v>
      </c>
      <c r="AJ99" s="117">
        <f t="shared" ref="AJ99" si="1188">ROUND(+$D99*BT99,2)</f>
        <v>0</v>
      </c>
      <c r="AK99" s="55"/>
      <c r="AL99" s="33"/>
      <c r="AM99" s="144"/>
      <c r="AN99" s="144"/>
      <c r="AO99" s="151" t="s">
        <v>132</v>
      </c>
      <c r="AP99" s="145">
        <f>SUM(I99:AJ99)</f>
        <v>4400</v>
      </c>
      <c r="AQ99" s="146">
        <f>D99</f>
        <v>4400</v>
      </c>
      <c r="AR99" s="18"/>
      <c r="AS99" s="72"/>
      <c r="AT99" s="72"/>
      <c r="AU99" s="72"/>
      <c r="AV99" s="72"/>
      <c r="AW99" s="72"/>
      <c r="AX99" s="76"/>
      <c r="AY99" s="76"/>
      <c r="AZ99" s="72"/>
      <c r="BA99" s="72"/>
      <c r="BB99" s="72"/>
      <c r="BC99" s="76"/>
      <c r="BD99" s="76"/>
      <c r="BE99" s="76" t="s">
        <v>128</v>
      </c>
      <c r="BF99" s="76" t="s">
        <v>128</v>
      </c>
      <c r="BG99" s="76" t="s">
        <v>128</v>
      </c>
      <c r="BH99" s="76" t="s">
        <v>128</v>
      </c>
      <c r="BI99" s="76" t="s">
        <v>128</v>
      </c>
      <c r="BJ99" s="76" t="s">
        <v>128</v>
      </c>
      <c r="BK99" s="76" t="s">
        <v>128</v>
      </c>
      <c r="BL99" s="76" t="s">
        <v>128</v>
      </c>
      <c r="BM99" s="76" t="s">
        <v>128</v>
      </c>
      <c r="BN99" s="76">
        <v>0.25826363636363636</v>
      </c>
      <c r="BO99" s="76">
        <v>0.49173636363636358</v>
      </c>
      <c r="BP99" s="76">
        <v>0.25</v>
      </c>
      <c r="BQ99" s="76" t="s">
        <v>128</v>
      </c>
      <c r="BR99" s="76" t="s">
        <v>128</v>
      </c>
      <c r="BS99" s="76"/>
      <c r="BT99" s="76"/>
      <c r="BU99" s="71">
        <f>SUM(AS99:BT99)</f>
        <v>1</v>
      </c>
      <c r="BV99" s="101">
        <f>1-BE99-BF99-BG99-BH99-BI99-BJ99-BK99-BL99-BM99-BN99-BO99-BP99-BQ99-BR99-BS99-BT99-AS99</f>
        <v>5.5511151231257827E-17</v>
      </c>
      <c r="BW99" s="20"/>
      <c r="BX99" s="20"/>
      <c r="BY99" s="20"/>
      <c r="BZ99" s="20"/>
      <c r="CA99" s="20"/>
      <c r="CB99" s="20"/>
      <c r="CC99" s="20"/>
    </row>
    <row r="100" spans="1:81" s="14" customFormat="1" ht="12.95" customHeight="1">
      <c r="A100" s="293">
        <v>25</v>
      </c>
      <c r="B100" s="295">
        <v>0</v>
      </c>
      <c r="C100" s="297">
        <v>0</v>
      </c>
      <c r="D100" s="299">
        <v>0</v>
      </c>
      <c r="E100" s="299">
        <v>0</v>
      </c>
      <c r="F100" s="305">
        <v>0</v>
      </c>
      <c r="G100" s="299"/>
      <c r="H100" s="262" t="s">
        <v>129</v>
      </c>
      <c r="I100" s="19">
        <f t="shared" ref="I100:J100" si="1189">(I99*$F99)</f>
        <v>0</v>
      </c>
      <c r="J100" s="19">
        <f t="shared" si="1189"/>
        <v>0</v>
      </c>
      <c r="K100" s="19">
        <f t="shared" ref="K100:W100" si="1190">(K99*$F99)</f>
        <v>0</v>
      </c>
      <c r="L100" s="19">
        <f t="shared" si="1190"/>
        <v>0</v>
      </c>
      <c r="M100" s="19">
        <f t="shared" si="1190"/>
        <v>0</v>
      </c>
      <c r="N100" s="19">
        <f t="shared" si="1190"/>
        <v>0</v>
      </c>
      <c r="O100" s="19">
        <f t="shared" si="1190"/>
        <v>0</v>
      </c>
      <c r="P100" s="19">
        <f t="shared" si="1190"/>
        <v>0</v>
      </c>
      <c r="Q100" s="19">
        <f t="shared" si="1190"/>
        <v>0</v>
      </c>
      <c r="R100" s="19">
        <f t="shared" si="1190"/>
        <v>0</v>
      </c>
      <c r="S100" s="19">
        <f t="shared" si="1190"/>
        <v>0</v>
      </c>
      <c r="T100" s="19">
        <f t="shared" si="1190"/>
        <v>0</v>
      </c>
      <c r="U100" s="19">
        <f t="shared" si="1190"/>
        <v>0</v>
      </c>
      <c r="V100" s="19">
        <f t="shared" si="1190"/>
        <v>0</v>
      </c>
      <c r="W100" s="19">
        <f t="shared" si="1190"/>
        <v>0</v>
      </c>
      <c r="X100" s="19">
        <f t="shared" ref="X100" si="1191">ROUND(X99*$F99,2)</f>
        <v>0</v>
      </c>
      <c r="Y100" s="19">
        <f t="shared" ref="Y100" si="1192">ROUND(Y99*$F99,2)</f>
        <v>0</v>
      </c>
      <c r="Z100" s="19">
        <f t="shared" ref="Z100" si="1193">ROUND(Z99*$F99,2)</f>
        <v>0</v>
      </c>
      <c r="AA100" s="19">
        <f t="shared" ref="AA100" si="1194">ROUND(AA99*$F99,2)</f>
        <v>0</v>
      </c>
      <c r="AB100" s="19">
        <f t="shared" ref="AB100" si="1195">ROUND(AB99*$F99,2)</f>
        <v>0</v>
      </c>
      <c r="AC100" s="19">
        <f t="shared" ref="AC100" si="1196">ROUND(AC99*$F99,2)</f>
        <v>0</v>
      </c>
      <c r="AD100" s="19">
        <f t="shared" ref="AD100" si="1197">ROUND(AD99*$F99,2)</f>
        <v>38170.33</v>
      </c>
      <c r="AE100" s="19">
        <f t="shared" ref="AE100" si="1198">ROUND(AE99*$F99,2)</f>
        <v>72676.67</v>
      </c>
      <c r="AF100" s="19">
        <f t="shared" ref="AF100" si="1199">ROUND(AF99*$F99,2)</f>
        <v>36949</v>
      </c>
      <c r="AG100" s="19">
        <f t="shared" ref="AG100" si="1200">ROUND(AG99*$F99,2)</f>
        <v>0</v>
      </c>
      <c r="AH100" s="19">
        <f t="shared" ref="AH100" si="1201">ROUND(AH99*$F99,2)</f>
        <v>0</v>
      </c>
      <c r="AI100" s="216">
        <f t="shared" ref="AI100" si="1202">ROUND(AI99*$F99,2)</f>
        <v>0</v>
      </c>
      <c r="AJ100" s="19">
        <f t="shared" ref="AJ100" si="1203">ROUND(AJ99*$F99,2)</f>
        <v>0</v>
      </c>
      <c r="AK100" s="55"/>
      <c r="AL100" s="33"/>
      <c r="AM100" s="147">
        <f>SUM(I100:AJ100)</f>
        <v>147796</v>
      </c>
      <c r="AN100" s="147">
        <f>G99</f>
        <v>147796</v>
      </c>
      <c r="AO100" s="148">
        <f>AM100-AN100</f>
        <v>0</v>
      </c>
      <c r="AP100" s="149" t="s">
        <v>131</v>
      </c>
      <c r="AQ100" s="150">
        <f>+AP99-AQ99</f>
        <v>0</v>
      </c>
      <c r="AR100" s="18"/>
      <c r="AS100" s="73"/>
      <c r="AT100" s="73"/>
      <c r="AU100" s="73"/>
      <c r="AV100" s="73"/>
      <c r="AW100" s="73"/>
      <c r="AX100" s="94"/>
      <c r="AY100" s="10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>
        <v>1</v>
      </c>
      <c r="BT100" s="73"/>
      <c r="BU100" s="71"/>
      <c r="BV100" s="101"/>
      <c r="BW100" s="20"/>
      <c r="BX100" s="20"/>
      <c r="BY100" s="20"/>
      <c r="BZ100" s="20"/>
      <c r="CA100" s="20"/>
      <c r="CB100" s="20"/>
      <c r="CC100" s="20"/>
    </row>
    <row r="101" spans="1:81" s="14" customFormat="1" ht="12.95" customHeight="1">
      <c r="A101" s="292">
        <f t="shared" ref="A101" si="1204">A99+1</f>
        <v>45</v>
      </c>
      <c r="B101" s="294" t="s">
        <v>87</v>
      </c>
      <c r="C101" s="296" t="s">
        <v>5</v>
      </c>
      <c r="D101" s="298">
        <v>6072</v>
      </c>
      <c r="E101" s="298">
        <v>6072</v>
      </c>
      <c r="F101" s="304">
        <v>33.82</v>
      </c>
      <c r="G101" s="298">
        <f t="shared" si="631"/>
        <v>205355.04</v>
      </c>
      <c r="H101" s="261" t="s">
        <v>140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17">
        <f t="shared" ref="Y101" si="1205">ROUND(+$D101*BI101,2)</f>
        <v>0</v>
      </c>
      <c r="Z101" s="117">
        <f t="shared" ref="Z101" si="1206">ROUND(+$D101*BJ101,2)</f>
        <v>0</v>
      </c>
      <c r="AA101" s="117">
        <f t="shared" ref="AA101" si="1207">ROUND(+$D101*BK101,2)</f>
        <v>0</v>
      </c>
      <c r="AB101" s="117">
        <f t="shared" ref="AB101" si="1208">ROUND(+$D101*BL101,2)</f>
        <v>0</v>
      </c>
      <c r="AC101" s="117">
        <f t="shared" ref="AC101" si="1209">ROUND(+$D101*BM101,2)</f>
        <v>0</v>
      </c>
      <c r="AD101" s="117">
        <f t="shared" ref="AD101" si="1210">ROUND(+$D101*BN101,2)</f>
        <v>3064.23</v>
      </c>
      <c r="AE101" s="117">
        <f t="shared" ref="AE101" si="1211">ROUND(+$D101*BO101,2)</f>
        <v>3007.77</v>
      </c>
      <c r="AF101" s="117">
        <f t="shared" ref="AF101" si="1212">ROUND(+$D101*BP101,2)</f>
        <v>0</v>
      </c>
      <c r="AG101" s="117">
        <f t="shared" ref="AG101" si="1213">ROUND(+$D101*BQ101,2)</f>
        <v>0</v>
      </c>
      <c r="AH101" s="117">
        <f t="shared" ref="AH101" si="1214">ROUND(+$D101*BR101,2)</f>
        <v>0</v>
      </c>
      <c r="AI101" s="215">
        <f t="shared" ref="AI101" si="1215">ROUND(+$D101*BS101,2)</f>
        <v>0</v>
      </c>
      <c r="AJ101" s="117">
        <f t="shared" ref="AJ101" si="1216">ROUND(+$D101*BT101,2)</f>
        <v>0</v>
      </c>
      <c r="AK101" s="55"/>
      <c r="AL101" s="33"/>
      <c r="AM101" s="144"/>
      <c r="AN101" s="144"/>
      <c r="AO101" s="151" t="s">
        <v>132</v>
      </c>
      <c r="AP101" s="145">
        <f>SUM(I101:AJ101)</f>
        <v>6072</v>
      </c>
      <c r="AQ101" s="146">
        <f>D101</f>
        <v>6072</v>
      </c>
      <c r="AR101" s="18"/>
      <c r="AS101" s="72"/>
      <c r="AT101" s="72"/>
      <c r="AU101" s="72"/>
      <c r="AV101" s="72"/>
      <c r="AW101" s="72"/>
      <c r="AX101" s="76"/>
      <c r="AY101" s="76"/>
      <c r="AZ101" s="72"/>
      <c r="BA101" s="72"/>
      <c r="BB101" s="72"/>
      <c r="BC101" s="76"/>
      <c r="BD101" s="76"/>
      <c r="BE101" s="76" t="s">
        <v>128</v>
      </c>
      <c r="BF101" s="76" t="s">
        <v>128</v>
      </c>
      <c r="BG101" s="76" t="s">
        <v>128</v>
      </c>
      <c r="BH101" s="76" t="s">
        <v>128</v>
      </c>
      <c r="BI101" s="76" t="s">
        <v>128</v>
      </c>
      <c r="BJ101" s="76" t="s">
        <v>128</v>
      </c>
      <c r="BK101" s="76" t="s">
        <v>128</v>
      </c>
      <c r="BL101" s="76" t="s">
        <v>128</v>
      </c>
      <c r="BM101" s="76" t="s">
        <v>128</v>
      </c>
      <c r="BN101" s="76">
        <v>0.50464920948616598</v>
      </c>
      <c r="BO101" s="76">
        <v>0.49535079051383402</v>
      </c>
      <c r="BP101" s="76" t="s">
        <v>128</v>
      </c>
      <c r="BQ101" s="76" t="s">
        <v>128</v>
      </c>
      <c r="BR101" s="76" t="s">
        <v>128</v>
      </c>
      <c r="BS101" s="76"/>
      <c r="BT101" s="76"/>
      <c r="BU101" s="71">
        <f>SUM(AS101:BT101)</f>
        <v>1</v>
      </c>
      <c r="BV101" s="101">
        <f>1-BE101-BF101-BG101-BH101-BI101-BJ101-BK101-BL101-BM101-BN101-BO101-BP101-BQ101-BR101-BS101-BT101-AS101</f>
        <v>0</v>
      </c>
      <c r="BW101" s="20"/>
      <c r="BX101" s="20"/>
      <c r="BY101" s="20"/>
      <c r="BZ101" s="20"/>
      <c r="CA101" s="20"/>
      <c r="CB101" s="20"/>
      <c r="CC101" s="20"/>
    </row>
    <row r="102" spans="1:81" s="14" customFormat="1" ht="12.95" customHeight="1">
      <c r="A102" s="293">
        <v>26</v>
      </c>
      <c r="B102" s="295">
        <v>0</v>
      </c>
      <c r="C102" s="297">
        <v>0</v>
      </c>
      <c r="D102" s="299">
        <v>0</v>
      </c>
      <c r="E102" s="299">
        <v>0</v>
      </c>
      <c r="F102" s="305">
        <v>0</v>
      </c>
      <c r="G102" s="299"/>
      <c r="H102" s="262" t="s">
        <v>129</v>
      </c>
      <c r="I102" s="19">
        <f t="shared" ref="I102:J102" si="1217">(I101*$F101)</f>
        <v>0</v>
      </c>
      <c r="J102" s="19">
        <f t="shared" si="1217"/>
        <v>0</v>
      </c>
      <c r="K102" s="19">
        <f t="shared" ref="K102:W102" si="1218">(K101*$F101)</f>
        <v>0</v>
      </c>
      <c r="L102" s="19">
        <f t="shared" si="1218"/>
        <v>0</v>
      </c>
      <c r="M102" s="19">
        <f t="shared" si="1218"/>
        <v>0</v>
      </c>
      <c r="N102" s="19">
        <f t="shared" si="1218"/>
        <v>0</v>
      </c>
      <c r="O102" s="19">
        <f t="shared" si="1218"/>
        <v>0</v>
      </c>
      <c r="P102" s="19">
        <f t="shared" si="1218"/>
        <v>0</v>
      </c>
      <c r="Q102" s="19">
        <f t="shared" si="1218"/>
        <v>0</v>
      </c>
      <c r="R102" s="19">
        <f t="shared" si="1218"/>
        <v>0</v>
      </c>
      <c r="S102" s="19">
        <f t="shared" si="1218"/>
        <v>0</v>
      </c>
      <c r="T102" s="19">
        <f t="shared" si="1218"/>
        <v>0</v>
      </c>
      <c r="U102" s="19">
        <f t="shared" si="1218"/>
        <v>0</v>
      </c>
      <c r="V102" s="19">
        <f t="shared" si="1218"/>
        <v>0</v>
      </c>
      <c r="W102" s="19">
        <f t="shared" si="1218"/>
        <v>0</v>
      </c>
      <c r="X102" s="19">
        <f t="shared" ref="X102" si="1219">ROUND(X101*$F101,2)</f>
        <v>0</v>
      </c>
      <c r="Y102" s="19">
        <f t="shared" ref="Y102" si="1220">ROUND(Y101*$F101,2)</f>
        <v>0</v>
      </c>
      <c r="Z102" s="19">
        <f t="shared" ref="Z102" si="1221">ROUND(Z101*$F101,2)</f>
        <v>0</v>
      </c>
      <c r="AA102" s="19">
        <f t="shared" ref="AA102" si="1222">ROUND(AA101*$F101,2)</f>
        <v>0</v>
      </c>
      <c r="AB102" s="19">
        <f t="shared" ref="AB102" si="1223">ROUND(AB101*$F101,2)</f>
        <v>0</v>
      </c>
      <c r="AC102" s="19">
        <f t="shared" ref="AC102" si="1224">ROUND(AC101*$F101,2)</f>
        <v>0</v>
      </c>
      <c r="AD102" s="19">
        <f t="shared" ref="AD102" si="1225">ROUND(AD101*$F101,2)</f>
        <v>103632.26</v>
      </c>
      <c r="AE102" s="19">
        <f t="shared" ref="AE102" si="1226">ROUND(AE101*$F101,2)</f>
        <v>101722.78</v>
      </c>
      <c r="AF102" s="19">
        <f t="shared" ref="AF102" si="1227">ROUND(AF101*$F101,2)</f>
        <v>0</v>
      </c>
      <c r="AG102" s="19">
        <f t="shared" ref="AG102" si="1228">ROUND(AG101*$F101,2)</f>
        <v>0</v>
      </c>
      <c r="AH102" s="19">
        <f t="shared" ref="AH102" si="1229">ROUND(AH101*$F101,2)</f>
        <v>0</v>
      </c>
      <c r="AI102" s="216">
        <f t="shared" ref="AI102" si="1230">ROUND(AI101*$F101,2)</f>
        <v>0</v>
      </c>
      <c r="AJ102" s="19">
        <f t="shared" ref="AJ102" si="1231">ROUND(AJ101*$F101,2)</f>
        <v>0</v>
      </c>
      <c r="AK102" s="55"/>
      <c r="AL102" s="33"/>
      <c r="AM102" s="147">
        <f>SUM(I102:AJ102)</f>
        <v>205355.03999999998</v>
      </c>
      <c r="AN102" s="147">
        <f>G101</f>
        <v>205355.04</v>
      </c>
      <c r="AO102" s="148">
        <f>AM102-AN102</f>
        <v>0</v>
      </c>
      <c r="AP102" s="149" t="s">
        <v>131</v>
      </c>
      <c r="AQ102" s="150">
        <f>+AP101-AQ101</f>
        <v>0</v>
      </c>
      <c r="AR102" s="18"/>
      <c r="AS102" s="73"/>
      <c r="AT102" s="73"/>
      <c r="AU102" s="73"/>
      <c r="AV102" s="73"/>
      <c r="AW102" s="73"/>
      <c r="AX102" s="94"/>
      <c r="AY102" s="10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>
        <v>1</v>
      </c>
      <c r="BT102" s="73"/>
      <c r="BU102" s="71"/>
      <c r="BV102" s="101"/>
      <c r="BW102" s="20"/>
      <c r="BX102" s="20"/>
      <c r="BY102" s="20"/>
      <c r="BZ102" s="20"/>
      <c r="CA102" s="20"/>
      <c r="CB102" s="20"/>
      <c r="CC102" s="20"/>
    </row>
    <row r="103" spans="1:81" s="14" customFormat="1" ht="12.95" customHeight="1">
      <c r="A103" s="292">
        <f t="shared" ref="A103" si="1232">A101+1</f>
        <v>46</v>
      </c>
      <c r="B103" s="294" t="s">
        <v>88</v>
      </c>
      <c r="C103" s="296" t="s">
        <v>5</v>
      </c>
      <c r="D103" s="298">
        <v>2200</v>
      </c>
      <c r="E103" s="298">
        <v>2200</v>
      </c>
      <c r="F103" s="304">
        <v>18.82</v>
      </c>
      <c r="G103" s="298">
        <f t="shared" si="631"/>
        <v>41404</v>
      </c>
      <c r="H103" s="261" t="s">
        <v>140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17">
        <f t="shared" ref="Y103" si="1233">ROUND(+$D103*BI103,2)</f>
        <v>0</v>
      </c>
      <c r="Z103" s="117">
        <f t="shared" ref="Z103" si="1234">ROUND(+$D103*BJ103,2)</f>
        <v>0</v>
      </c>
      <c r="AA103" s="117">
        <f t="shared" ref="AA103" si="1235">ROUND(+$D103*BK103,2)</f>
        <v>0</v>
      </c>
      <c r="AB103" s="117">
        <f t="shared" ref="AB103" si="1236">ROUND(+$D103*BL103,2)</f>
        <v>0</v>
      </c>
      <c r="AC103" s="117">
        <f t="shared" ref="AC103" si="1237">ROUND(+$D103*BM103,2)</f>
        <v>0</v>
      </c>
      <c r="AD103" s="117">
        <f>ROUND(+$D103*BN103,2)</f>
        <v>1110.23</v>
      </c>
      <c r="AE103" s="117">
        <f t="shared" ref="AE103" si="1238">ROUND(+$D103*BO103,2)</f>
        <v>1089.77</v>
      </c>
      <c r="AF103" s="117">
        <f t="shared" ref="AF103" si="1239">ROUND(+$D103*BP103,2)</f>
        <v>0</v>
      </c>
      <c r="AG103" s="117">
        <f t="shared" ref="AG103" si="1240">ROUND(+$D103*BQ103,2)</f>
        <v>0</v>
      </c>
      <c r="AH103" s="117">
        <f t="shared" ref="AH103" si="1241">ROUND(+$D103*BR103,2)</f>
        <v>0</v>
      </c>
      <c r="AI103" s="215">
        <f t="shared" ref="AI103" si="1242">ROUND(+$D103*BS103,2)</f>
        <v>0</v>
      </c>
      <c r="AJ103" s="117">
        <f t="shared" ref="AJ103" si="1243">ROUND(+$D103*BT103,2)</f>
        <v>0</v>
      </c>
      <c r="AK103" s="55"/>
      <c r="AL103" s="33"/>
      <c r="AM103" s="144"/>
      <c r="AN103" s="144"/>
      <c r="AO103" s="151" t="s">
        <v>132</v>
      </c>
      <c r="AP103" s="145">
        <f>SUM(U103:AJ103)</f>
        <v>2200</v>
      </c>
      <c r="AQ103" s="146">
        <f>D103</f>
        <v>2200</v>
      </c>
      <c r="AR103" s="18"/>
      <c r="AS103" s="72"/>
      <c r="AT103" s="72"/>
      <c r="AU103" s="72"/>
      <c r="AV103" s="72"/>
      <c r="AW103" s="72"/>
      <c r="AX103" s="76"/>
      <c r="AY103" s="76"/>
      <c r="AZ103" s="72"/>
      <c r="BA103" s="72"/>
      <c r="BB103" s="72"/>
      <c r="BC103" s="76"/>
      <c r="BD103" s="76"/>
      <c r="BE103" s="76" t="s">
        <v>128</v>
      </c>
      <c r="BF103" s="76" t="s">
        <v>128</v>
      </c>
      <c r="BG103" s="76" t="s">
        <v>128</v>
      </c>
      <c r="BH103" s="76" t="s">
        <v>128</v>
      </c>
      <c r="BI103" s="76" t="s">
        <v>128</v>
      </c>
      <c r="BJ103" s="76" t="s">
        <v>128</v>
      </c>
      <c r="BK103" s="76" t="s">
        <v>128</v>
      </c>
      <c r="BL103" s="76" t="s">
        <v>128</v>
      </c>
      <c r="BM103" s="76" t="s">
        <v>128</v>
      </c>
      <c r="BN103" s="76">
        <v>0.50465000000000004</v>
      </c>
      <c r="BO103" s="76">
        <v>0.49535000000000001</v>
      </c>
      <c r="BP103" s="76" t="s">
        <v>128</v>
      </c>
      <c r="BQ103" s="76" t="s">
        <v>128</v>
      </c>
      <c r="BR103" s="76" t="s">
        <v>128</v>
      </c>
      <c r="BS103" s="76"/>
      <c r="BT103" s="76"/>
      <c r="BU103" s="71">
        <f>SUM(AS103:BT103)</f>
        <v>1</v>
      </c>
      <c r="BV103" s="101">
        <f>1-BE103-BF103-BG103-BH103-BI103-BJ103-BK103-BL103-BM103-BN103-BO103-BP103-BQ103-BR103-BS103-BT103-AS103</f>
        <v>-5.5511151231257827E-17</v>
      </c>
      <c r="BW103" s="20"/>
      <c r="BX103" s="20"/>
      <c r="BY103" s="20"/>
      <c r="BZ103" s="20"/>
      <c r="CA103" s="20"/>
      <c r="CB103" s="20"/>
      <c r="CC103" s="20"/>
    </row>
    <row r="104" spans="1:81" s="14" customFormat="1" ht="12.95" customHeight="1">
      <c r="A104" s="293">
        <v>27</v>
      </c>
      <c r="B104" s="295">
        <v>0</v>
      </c>
      <c r="C104" s="297">
        <v>0</v>
      </c>
      <c r="D104" s="299">
        <v>0</v>
      </c>
      <c r="E104" s="299">
        <v>0</v>
      </c>
      <c r="F104" s="305">
        <v>0</v>
      </c>
      <c r="G104" s="299"/>
      <c r="H104" s="262" t="s">
        <v>129</v>
      </c>
      <c r="I104" s="19">
        <f t="shared" ref="I104:J104" si="1244">(I103*$F103)</f>
        <v>0</v>
      </c>
      <c r="J104" s="19">
        <f t="shared" si="1244"/>
        <v>0</v>
      </c>
      <c r="K104" s="19">
        <f t="shared" ref="K104:W104" si="1245">(K103*$F103)</f>
        <v>0</v>
      </c>
      <c r="L104" s="19">
        <f t="shared" si="1245"/>
        <v>0</v>
      </c>
      <c r="M104" s="19">
        <f t="shared" si="1245"/>
        <v>0</v>
      </c>
      <c r="N104" s="19">
        <f t="shared" si="1245"/>
        <v>0</v>
      </c>
      <c r="O104" s="19">
        <f t="shared" si="1245"/>
        <v>0</v>
      </c>
      <c r="P104" s="19">
        <f t="shared" si="1245"/>
        <v>0</v>
      </c>
      <c r="Q104" s="19">
        <f t="shared" si="1245"/>
        <v>0</v>
      </c>
      <c r="R104" s="19">
        <f t="shared" si="1245"/>
        <v>0</v>
      </c>
      <c r="S104" s="19">
        <f t="shared" si="1245"/>
        <v>0</v>
      </c>
      <c r="T104" s="19">
        <f t="shared" si="1245"/>
        <v>0</v>
      </c>
      <c r="U104" s="19">
        <f t="shared" si="1245"/>
        <v>0</v>
      </c>
      <c r="V104" s="19">
        <f t="shared" si="1245"/>
        <v>0</v>
      </c>
      <c r="W104" s="19">
        <f t="shared" si="1245"/>
        <v>0</v>
      </c>
      <c r="X104" s="19">
        <f t="shared" ref="X104" si="1246">ROUND(X103*$F103,2)</f>
        <v>0</v>
      </c>
      <c r="Y104" s="19">
        <f t="shared" ref="Y104" si="1247">ROUND(Y103*$F103,2)</f>
        <v>0</v>
      </c>
      <c r="Z104" s="19">
        <f t="shared" ref="Z104" si="1248">ROUND(Z103*$F103,2)</f>
        <v>0</v>
      </c>
      <c r="AA104" s="19">
        <f t="shared" ref="AA104" si="1249">ROUND(AA103*$F103,2)</f>
        <v>0</v>
      </c>
      <c r="AB104" s="19">
        <f t="shared" ref="AB104" si="1250">ROUND(AB103*$F103,2)</f>
        <v>0</v>
      </c>
      <c r="AC104" s="19">
        <f t="shared" ref="AC104" si="1251">ROUND(AC103*$F103,2)</f>
        <v>0</v>
      </c>
      <c r="AD104" s="19">
        <f>ROUND(AD103*$F103,2)</f>
        <v>20894.53</v>
      </c>
      <c r="AE104" s="19">
        <f>ROUND(AE103*$F103,2)</f>
        <v>20509.47</v>
      </c>
      <c r="AF104" s="19">
        <f>ROUND(AF103*$F103,2)</f>
        <v>0</v>
      </c>
      <c r="AG104" s="19">
        <f t="shared" ref="AG104" si="1252">ROUND(AG103*$F103,2)</f>
        <v>0</v>
      </c>
      <c r="AH104" s="19">
        <f t="shared" ref="AH104" si="1253">ROUND(AH103*$F103,2)</f>
        <v>0</v>
      </c>
      <c r="AI104" s="216">
        <f t="shared" ref="AI104" si="1254">ROUND(AI103*$F103,2)</f>
        <v>0</v>
      </c>
      <c r="AJ104" s="19">
        <f t="shared" ref="AJ104" si="1255">ROUND(AJ103*$F103,2)</f>
        <v>0</v>
      </c>
      <c r="AK104" s="55"/>
      <c r="AL104" s="33"/>
      <c r="AM104" s="147">
        <f>SUM(I104:AJ104)</f>
        <v>41404</v>
      </c>
      <c r="AN104" s="147">
        <f>G103</f>
        <v>41404</v>
      </c>
      <c r="AO104" s="148">
        <f>AM104-AN104</f>
        <v>0</v>
      </c>
      <c r="AP104" s="149" t="s">
        <v>131</v>
      </c>
      <c r="AQ104" s="150">
        <f>+AP103-AQ103</f>
        <v>0</v>
      </c>
      <c r="AR104" s="18"/>
      <c r="AS104" s="73"/>
      <c r="AT104" s="73"/>
      <c r="AU104" s="73"/>
      <c r="AV104" s="73"/>
      <c r="AW104" s="73"/>
      <c r="AX104" s="94"/>
      <c r="AY104" s="10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>
        <v>1</v>
      </c>
      <c r="BT104" s="73"/>
      <c r="BU104" s="71"/>
      <c r="BV104" s="101"/>
      <c r="BW104" s="20"/>
      <c r="BX104" s="20"/>
      <c r="BY104" s="20"/>
      <c r="BZ104" s="20"/>
      <c r="CA104" s="20"/>
      <c r="CB104" s="20"/>
      <c r="CC104" s="20"/>
    </row>
    <row r="105" spans="1:81" s="14" customFormat="1" ht="12.95" customHeight="1">
      <c r="A105" s="292">
        <f t="shared" ref="A105" si="1256">A103+1</f>
        <v>47</v>
      </c>
      <c r="B105" s="294" t="s">
        <v>89</v>
      </c>
      <c r="C105" s="296" t="s">
        <v>6</v>
      </c>
      <c r="D105" s="298">
        <v>44</v>
      </c>
      <c r="E105" s="298">
        <v>44</v>
      </c>
      <c r="F105" s="304">
        <v>85.23</v>
      </c>
      <c r="G105" s="298">
        <f t="shared" si="631"/>
        <v>3750.12</v>
      </c>
      <c r="H105" s="261" t="s">
        <v>140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17">
        <f t="shared" ref="Y105" si="1257">ROUND(+$D105*BI105,2)</f>
        <v>0</v>
      </c>
      <c r="Z105" s="117">
        <f t="shared" ref="Z105" si="1258">ROUND(+$D105*BJ105,2)</f>
        <v>0</v>
      </c>
      <c r="AA105" s="117">
        <f t="shared" ref="AA105" si="1259">ROUND(+$D105*BK105,2)</f>
        <v>0</v>
      </c>
      <c r="AB105" s="117">
        <f t="shared" ref="AB105" si="1260">ROUND(+$D105*BL105,2)</f>
        <v>0</v>
      </c>
      <c r="AC105" s="117">
        <f t="shared" ref="AC105" si="1261">ROUND(+$D105*BM105,2)</f>
        <v>0</v>
      </c>
      <c r="AD105" s="117">
        <f t="shared" ref="AD105" si="1262">ROUND(+$D105*BN105,2)</f>
        <v>44</v>
      </c>
      <c r="AE105" s="117">
        <f t="shared" ref="AE105" si="1263">ROUND(+$D105*BO105,2)</f>
        <v>0</v>
      </c>
      <c r="AF105" s="117">
        <f t="shared" ref="AF105" si="1264">ROUND(+$D105*BP105,2)</f>
        <v>0</v>
      </c>
      <c r="AG105" s="117">
        <f t="shared" ref="AG105" si="1265">ROUND(+$D105*BQ105,2)</f>
        <v>0</v>
      </c>
      <c r="AH105" s="117">
        <f t="shared" ref="AH105" si="1266">ROUND(+$D105*BR105,2)</f>
        <v>0</v>
      </c>
      <c r="AI105" s="215">
        <f t="shared" ref="AI105" si="1267">ROUND(+$D105*BS105,2)</f>
        <v>0</v>
      </c>
      <c r="AJ105" s="117">
        <f t="shared" ref="AJ105" si="1268">ROUND(+$D105*BT105,2)</f>
        <v>0</v>
      </c>
      <c r="AK105" s="55"/>
      <c r="AL105" s="33"/>
      <c r="AM105" s="144"/>
      <c r="AN105" s="144"/>
      <c r="AO105" s="151" t="s">
        <v>132</v>
      </c>
      <c r="AP105" s="145">
        <f>SUM(I105:AJ105)</f>
        <v>44</v>
      </c>
      <c r="AQ105" s="146">
        <f>D105</f>
        <v>44</v>
      </c>
      <c r="AR105" s="18"/>
      <c r="AS105" s="72"/>
      <c r="AT105" s="72"/>
      <c r="AU105" s="72"/>
      <c r="AV105" s="72"/>
      <c r="AW105" s="72"/>
      <c r="AX105" s="76"/>
      <c r="AY105" s="76"/>
      <c r="AZ105" s="72"/>
      <c r="BA105" s="72"/>
      <c r="BB105" s="72"/>
      <c r="BC105" s="76"/>
      <c r="BD105" s="76"/>
      <c r="BE105" s="76" t="s">
        <v>128</v>
      </c>
      <c r="BF105" s="76" t="s">
        <v>128</v>
      </c>
      <c r="BG105" s="76" t="s">
        <v>128</v>
      </c>
      <c r="BH105" s="76" t="s">
        <v>128</v>
      </c>
      <c r="BI105" s="76" t="s">
        <v>128</v>
      </c>
      <c r="BJ105" s="76" t="s">
        <v>128</v>
      </c>
      <c r="BK105" s="76" t="s">
        <v>128</v>
      </c>
      <c r="BL105" s="76" t="s">
        <v>128</v>
      </c>
      <c r="BM105" s="76" t="s">
        <v>128</v>
      </c>
      <c r="BN105" s="76">
        <v>1</v>
      </c>
      <c r="BO105" s="76" t="s">
        <v>128</v>
      </c>
      <c r="BP105" s="76" t="s">
        <v>128</v>
      </c>
      <c r="BQ105" s="76" t="s">
        <v>128</v>
      </c>
      <c r="BR105" s="76" t="s">
        <v>128</v>
      </c>
      <c r="BS105" s="76"/>
      <c r="BT105" s="76"/>
      <c r="BU105" s="71">
        <f>SUM(AS105:BT105)</f>
        <v>1</v>
      </c>
      <c r="BV105" s="101">
        <f>1-BE105-BF105-BG105-BH105-BI105-BJ105-BK105-BL105-BM105-BN105-BO105-BP105-BQ105-BR105-BS105-BT105-AS105</f>
        <v>0</v>
      </c>
      <c r="BW105" s="20"/>
      <c r="BX105" s="20"/>
      <c r="BY105" s="20"/>
      <c r="BZ105" s="20"/>
      <c r="CA105" s="20"/>
      <c r="CB105" s="20"/>
      <c r="CC105" s="20"/>
    </row>
    <row r="106" spans="1:81" s="14" customFormat="1" ht="12.95" customHeight="1">
      <c r="A106" s="293">
        <v>28</v>
      </c>
      <c r="B106" s="295">
        <v>0</v>
      </c>
      <c r="C106" s="297">
        <v>0</v>
      </c>
      <c r="D106" s="299">
        <v>0</v>
      </c>
      <c r="E106" s="299">
        <v>0</v>
      </c>
      <c r="F106" s="305">
        <v>0</v>
      </c>
      <c r="G106" s="299"/>
      <c r="H106" s="262" t="s">
        <v>129</v>
      </c>
      <c r="I106" s="19">
        <f t="shared" ref="I106:W106" si="1269">(I105*$F105)</f>
        <v>0</v>
      </c>
      <c r="J106" s="19">
        <f t="shared" si="1269"/>
        <v>0</v>
      </c>
      <c r="K106" s="19">
        <f t="shared" si="1269"/>
        <v>0</v>
      </c>
      <c r="L106" s="19">
        <f t="shared" si="1269"/>
        <v>0</v>
      </c>
      <c r="M106" s="19">
        <f t="shared" si="1269"/>
        <v>0</v>
      </c>
      <c r="N106" s="19">
        <f t="shared" si="1269"/>
        <v>0</v>
      </c>
      <c r="O106" s="19">
        <f t="shared" si="1269"/>
        <v>0</v>
      </c>
      <c r="P106" s="19">
        <f t="shared" si="1269"/>
        <v>0</v>
      </c>
      <c r="Q106" s="19">
        <f t="shared" si="1269"/>
        <v>0</v>
      </c>
      <c r="R106" s="19">
        <f t="shared" si="1269"/>
        <v>0</v>
      </c>
      <c r="S106" s="19">
        <f t="shared" si="1269"/>
        <v>0</v>
      </c>
      <c r="T106" s="19">
        <f t="shared" si="1269"/>
        <v>0</v>
      </c>
      <c r="U106" s="19">
        <f t="shared" si="1269"/>
        <v>0</v>
      </c>
      <c r="V106" s="19">
        <f t="shared" si="1269"/>
        <v>0</v>
      </c>
      <c r="W106" s="19">
        <f t="shared" si="1269"/>
        <v>0</v>
      </c>
      <c r="X106" s="19">
        <f t="shared" ref="X106" si="1270">ROUND(X105*$F105,2)</f>
        <v>0</v>
      </c>
      <c r="Y106" s="19">
        <f t="shared" ref="Y106" si="1271">ROUND(Y105*$F105,2)</f>
        <v>0</v>
      </c>
      <c r="Z106" s="19">
        <f t="shared" ref="Z106" si="1272">ROUND(Z105*$F105,2)</f>
        <v>0</v>
      </c>
      <c r="AA106" s="19">
        <f t="shared" ref="AA106" si="1273">ROUND(AA105*$F105,2)</f>
        <v>0</v>
      </c>
      <c r="AB106" s="19">
        <f t="shared" ref="AB106" si="1274">ROUND(AB105*$F105,2)</f>
        <v>0</v>
      </c>
      <c r="AC106" s="19">
        <f t="shared" ref="AC106" si="1275">ROUND(AC105*$F105,2)</f>
        <v>0</v>
      </c>
      <c r="AD106" s="19">
        <f t="shared" ref="AD106" si="1276">ROUND(AD105*$F105,2)</f>
        <v>3750.12</v>
      </c>
      <c r="AE106" s="19">
        <f t="shared" ref="AE106" si="1277">ROUND(AE105*$F105,2)</f>
        <v>0</v>
      </c>
      <c r="AF106" s="19">
        <f t="shared" ref="AF106" si="1278">ROUND(AF105*$F105,2)</f>
        <v>0</v>
      </c>
      <c r="AG106" s="19">
        <f t="shared" ref="AG106" si="1279">ROUND(AG105*$F105,2)</f>
        <v>0</v>
      </c>
      <c r="AH106" s="19">
        <f t="shared" ref="AH106" si="1280">ROUND(AH105*$F105,2)</f>
        <v>0</v>
      </c>
      <c r="AI106" s="216">
        <f t="shared" ref="AI106" si="1281">ROUND(AI105*$F105,2)</f>
        <v>0</v>
      </c>
      <c r="AJ106" s="19">
        <f t="shared" ref="AJ106" si="1282">ROUND(AJ105*$F105,2)</f>
        <v>0</v>
      </c>
      <c r="AK106" s="55"/>
      <c r="AL106" s="33"/>
      <c r="AM106" s="147">
        <f>SUM(I106:AJ106)</f>
        <v>3750.12</v>
      </c>
      <c r="AN106" s="147">
        <f>G105</f>
        <v>3750.12</v>
      </c>
      <c r="AO106" s="148">
        <f>AM106-AN106</f>
        <v>0</v>
      </c>
      <c r="AP106" s="149" t="s">
        <v>131</v>
      </c>
      <c r="AQ106" s="150">
        <f>+AP105-AQ105</f>
        <v>0</v>
      </c>
      <c r="AR106" s="18"/>
      <c r="AS106" s="73"/>
      <c r="AT106" s="73"/>
      <c r="AU106" s="73"/>
      <c r="AV106" s="73"/>
      <c r="AW106" s="73"/>
      <c r="AX106" s="94"/>
      <c r="AY106" s="10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>
        <v>1</v>
      </c>
      <c r="BT106" s="73"/>
      <c r="BU106" s="71"/>
      <c r="BV106" s="101"/>
      <c r="BW106" s="20"/>
      <c r="BX106" s="20"/>
      <c r="BY106" s="20"/>
      <c r="BZ106" s="20"/>
      <c r="CA106" s="20"/>
      <c r="CB106" s="20"/>
      <c r="CC106" s="20"/>
    </row>
    <row r="107" spans="1:81" s="14" customFormat="1" ht="12.95" customHeight="1">
      <c r="A107" s="292">
        <f t="shared" ref="A107" si="1283">A105+1</f>
        <v>48</v>
      </c>
      <c r="B107" s="294" t="s">
        <v>90</v>
      </c>
      <c r="C107" s="296" t="s">
        <v>7</v>
      </c>
      <c r="D107" s="298">
        <v>55</v>
      </c>
      <c r="E107" s="298">
        <v>55</v>
      </c>
      <c r="F107" s="304">
        <v>130.9</v>
      </c>
      <c r="G107" s="298">
        <f t="shared" si="631"/>
        <v>7199.5</v>
      </c>
      <c r="H107" s="261" t="s">
        <v>140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17">
        <f t="shared" ref="Y107" si="1284">ROUND(+$D107*BI107,2)</f>
        <v>0</v>
      </c>
      <c r="Z107" s="117">
        <f t="shared" ref="Z107" si="1285">ROUND(+$D107*BJ107,2)</f>
        <v>0</v>
      </c>
      <c r="AA107" s="117">
        <f t="shared" ref="AA107" si="1286">ROUND(+$D107*BK107,2)</f>
        <v>0</v>
      </c>
      <c r="AB107" s="117">
        <f t="shared" ref="AB107" si="1287">ROUND(+$D107*BL107,2)</f>
        <v>0</v>
      </c>
      <c r="AC107" s="117">
        <f t="shared" ref="AC107" si="1288">ROUND(+$D107*BM107,2)</f>
        <v>0</v>
      </c>
      <c r="AD107" s="117">
        <f t="shared" ref="AD107" si="1289">ROUND(+$D107*BN107,2)</f>
        <v>55</v>
      </c>
      <c r="AE107" s="117">
        <f t="shared" ref="AE107" si="1290">ROUND(+$D107*BO107,2)</f>
        <v>0</v>
      </c>
      <c r="AF107" s="117">
        <f t="shared" ref="AF107" si="1291">ROUND(+$D107*BP107,2)</f>
        <v>0</v>
      </c>
      <c r="AG107" s="117">
        <f t="shared" ref="AG107" si="1292">ROUND(+$D107*BQ107,2)</f>
        <v>0</v>
      </c>
      <c r="AH107" s="117">
        <f t="shared" ref="AH107" si="1293">ROUND(+$D107*BR107,2)</f>
        <v>0</v>
      </c>
      <c r="AI107" s="215">
        <f t="shared" ref="AI107" si="1294">ROUND(+$D107*BS107,2)</f>
        <v>0</v>
      </c>
      <c r="AJ107" s="117">
        <f t="shared" ref="AJ107" si="1295">ROUND(+$D107*BT107,2)</f>
        <v>0</v>
      </c>
      <c r="AK107" s="55"/>
      <c r="AL107" s="33"/>
      <c r="AM107" s="144"/>
      <c r="AN107" s="144"/>
      <c r="AO107" s="151" t="s">
        <v>132</v>
      </c>
      <c r="AP107" s="145">
        <f>SUM(I107:AJ107)</f>
        <v>55</v>
      </c>
      <c r="AQ107" s="146">
        <f>D107</f>
        <v>55</v>
      </c>
      <c r="AR107" s="18"/>
      <c r="AS107" s="72"/>
      <c r="AT107" s="72"/>
      <c r="AU107" s="72"/>
      <c r="AV107" s="72"/>
      <c r="AW107" s="72"/>
      <c r="AX107" s="76"/>
      <c r="AY107" s="76"/>
      <c r="AZ107" s="72"/>
      <c r="BA107" s="72"/>
      <c r="BB107" s="72"/>
      <c r="BC107" s="76"/>
      <c r="BD107" s="76"/>
      <c r="BE107" s="76" t="s">
        <v>128</v>
      </c>
      <c r="BF107" s="76" t="s">
        <v>128</v>
      </c>
      <c r="BG107" s="76" t="s">
        <v>128</v>
      </c>
      <c r="BH107" s="76" t="s">
        <v>128</v>
      </c>
      <c r="BI107" s="76" t="s">
        <v>128</v>
      </c>
      <c r="BJ107" s="76" t="s">
        <v>128</v>
      </c>
      <c r="BK107" s="76" t="s">
        <v>128</v>
      </c>
      <c r="BL107" s="76" t="s">
        <v>128</v>
      </c>
      <c r="BM107" s="76" t="s">
        <v>128</v>
      </c>
      <c r="BN107" s="76">
        <v>1</v>
      </c>
      <c r="BO107" s="76" t="s">
        <v>128</v>
      </c>
      <c r="BP107" s="76" t="s">
        <v>128</v>
      </c>
      <c r="BQ107" s="76" t="s">
        <v>128</v>
      </c>
      <c r="BR107" s="76" t="s">
        <v>128</v>
      </c>
      <c r="BS107" s="76"/>
      <c r="BT107" s="76"/>
      <c r="BU107" s="71">
        <f>SUM(AS107:BT107)</f>
        <v>1</v>
      </c>
      <c r="BV107" s="101">
        <f>1-BE107-BF107-BG107-BH107-BI107-BJ107-BK107-BL107-BM107-BN107-BO107-BP107-BQ107-BR107-BS107-BT107-AS107</f>
        <v>0</v>
      </c>
      <c r="BW107" s="20"/>
      <c r="BX107" s="20"/>
      <c r="BY107" s="20"/>
      <c r="BZ107" s="20"/>
      <c r="CA107" s="20"/>
      <c r="CB107" s="20"/>
      <c r="CC107" s="20"/>
    </row>
    <row r="108" spans="1:81" s="14" customFormat="1" ht="12.95" customHeight="1">
      <c r="A108" s="293">
        <v>29</v>
      </c>
      <c r="B108" s="295">
        <v>0</v>
      </c>
      <c r="C108" s="297">
        <v>0</v>
      </c>
      <c r="D108" s="299">
        <v>0</v>
      </c>
      <c r="E108" s="299">
        <v>0</v>
      </c>
      <c r="F108" s="305">
        <v>0</v>
      </c>
      <c r="G108" s="299"/>
      <c r="H108" s="262" t="s">
        <v>129</v>
      </c>
      <c r="I108" s="19">
        <f t="shared" ref="I108:J108" si="1296">(I107*$F107)</f>
        <v>0</v>
      </c>
      <c r="J108" s="19">
        <f t="shared" si="1296"/>
        <v>0</v>
      </c>
      <c r="K108" s="19">
        <f t="shared" ref="K108:W108" si="1297">(K107*$F107)</f>
        <v>0</v>
      </c>
      <c r="L108" s="19">
        <f t="shared" si="1297"/>
        <v>0</v>
      </c>
      <c r="M108" s="19">
        <f t="shared" si="1297"/>
        <v>0</v>
      </c>
      <c r="N108" s="19">
        <f t="shared" si="1297"/>
        <v>0</v>
      </c>
      <c r="O108" s="19">
        <f t="shared" si="1297"/>
        <v>0</v>
      </c>
      <c r="P108" s="19">
        <f t="shared" si="1297"/>
        <v>0</v>
      </c>
      <c r="Q108" s="19">
        <f t="shared" si="1297"/>
        <v>0</v>
      </c>
      <c r="R108" s="19">
        <f t="shared" si="1297"/>
        <v>0</v>
      </c>
      <c r="S108" s="19">
        <f t="shared" si="1297"/>
        <v>0</v>
      </c>
      <c r="T108" s="19">
        <f t="shared" si="1297"/>
        <v>0</v>
      </c>
      <c r="U108" s="19">
        <f t="shared" si="1297"/>
        <v>0</v>
      </c>
      <c r="V108" s="19">
        <f t="shared" si="1297"/>
        <v>0</v>
      </c>
      <c r="W108" s="19">
        <f t="shared" si="1297"/>
        <v>0</v>
      </c>
      <c r="X108" s="19">
        <f t="shared" ref="X108" si="1298">ROUND(X107*$F107,2)</f>
        <v>0</v>
      </c>
      <c r="Y108" s="19">
        <f t="shared" ref="Y108" si="1299">ROUND(Y107*$F107,2)</f>
        <v>0</v>
      </c>
      <c r="Z108" s="19">
        <f t="shared" ref="Z108" si="1300">ROUND(Z107*$F107,2)</f>
        <v>0</v>
      </c>
      <c r="AA108" s="19">
        <f t="shared" ref="AA108" si="1301">ROUND(AA107*$F107,2)</f>
        <v>0</v>
      </c>
      <c r="AB108" s="19">
        <f t="shared" ref="AB108" si="1302">ROUND(AB107*$F107,2)</f>
        <v>0</v>
      </c>
      <c r="AC108" s="19">
        <f t="shared" ref="AC108" si="1303">ROUND(AC107*$F107,2)</f>
        <v>0</v>
      </c>
      <c r="AD108" s="19">
        <f t="shared" ref="AD108" si="1304">ROUND(AD107*$F107,2)</f>
        <v>7199.5</v>
      </c>
      <c r="AE108" s="19">
        <f t="shared" ref="AE108" si="1305">ROUND(AE107*$F107,2)</f>
        <v>0</v>
      </c>
      <c r="AF108" s="19">
        <f t="shared" ref="AF108" si="1306">ROUND(AF107*$F107,2)</f>
        <v>0</v>
      </c>
      <c r="AG108" s="19">
        <f t="shared" ref="AG108" si="1307">ROUND(AG107*$F107,2)</f>
        <v>0</v>
      </c>
      <c r="AH108" s="19">
        <f t="shared" ref="AH108" si="1308">ROUND(AH107*$F107,2)</f>
        <v>0</v>
      </c>
      <c r="AI108" s="216">
        <f t="shared" ref="AI108" si="1309">ROUND(AI107*$F107,2)</f>
        <v>0</v>
      </c>
      <c r="AJ108" s="19">
        <f t="shared" ref="AJ108" si="1310">ROUND(AJ107*$F107,2)</f>
        <v>0</v>
      </c>
      <c r="AK108" s="55"/>
      <c r="AL108" s="33"/>
      <c r="AM108" s="147">
        <f>SUM(I108:AJ108)</f>
        <v>7199.5</v>
      </c>
      <c r="AN108" s="147">
        <f>G107</f>
        <v>7199.5</v>
      </c>
      <c r="AO108" s="148">
        <f>AM108-AN108</f>
        <v>0</v>
      </c>
      <c r="AP108" s="149" t="s">
        <v>131</v>
      </c>
      <c r="AQ108" s="150">
        <f>+AP107-AQ107</f>
        <v>0</v>
      </c>
      <c r="AR108" s="18"/>
      <c r="AS108" s="73"/>
      <c r="AT108" s="73"/>
      <c r="AU108" s="73"/>
      <c r="AV108" s="73"/>
      <c r="AW108" s="73"/>
      <c r="AX108" s="94"/>
      <c r="AY108" s="10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>
        <v>1</v>
      </c>
      <c r="BT108" s="73"/>
      <c r="BU108" s="71"/>
      <c r="BV108" s="101"/>
      <c r="BW108" s="20"/>
      <c r="BX108" s="20"/>
      <c r="BY108" s="20"/>
      <c r="BZ108" s="20"/>
      <c r="CA108" s="20"/>
      <c r="CB108" s="20"/>
      <c r="CC108" s="20"/>
    </row>
    <row r="109" spans="1:81" s="14" customFormat="1" ht="12.95" customHeight="1">
      <c r="A109" s="292">
        <f t="shared" ref="A109" si="1311">A107+1</f>
        <v>49</v>
      </c>
      <c r="B109" s="294" t="s">
        <v>91</v>
      </c>
      <c r="C109" s="296" t="s">
        <v>6</v>
      </c>
      <c r="D109" s="298">
        <v>66</v>
      </c>
      <c r="E109" s="298">
        <v>66</v>
      </c>
      <c r="F109" s="304">
        <v>104.01</v>
      </c>
      <c r="G109" s="298">
        <f t="shared" si="631"/>
        <v>6864.66</v>
      </c>
      <c r="H109" s="261" t="s">
        <v>140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17">
        <f t="shared" ref="Y109" si="1312">ROUND(+$D109*BI109,2)</f>
        <v>0</v>
      </c>
      <c r="Z109" s="117">
        <f t="shared" ref="Z109" si="1313">ROUND(+$D109*BJ109,2)</f>
        <v>0</v>
      </c>
      <c r="AA109" s="117">
        <f t="shared" ref="AA109" si="1314">ROUND(+$D109*BK109,2)</f>
        <v>0</v>
      </c>
      <c r="AB109" s="117">
        <f t="shared" ref="AB109" si="1315">ROUND(+$D109*BL109,2)</f>
        <v>0</v>
      </c>
      <c r="AC109" s="117">
        <f t="shared" ref="AC109" si="1316">ROUND(+$D109*BM109,2)</f>
        <v>0</v>
      </c>
      <c r="AD109" s="117">
        <f t="shared" ref="AD109" si="1317">ROUND(+$D109*BN109,2)</f>
        <v>66</v>
      </c>
      <c r="AE109" s="117">
        <f t="shared" ref="AE109" si="1318">ROUND(+$D109*BO109,2)</f>
        <v>0</v>
      </c>
      <c r="AF109" s="117">
        <f t="shared" ref="AF109" si="1319">ROUND(+$D109*BP109,2)</f>
        <v>0</v>
      </c>
      <c r="AG109" s="117">
        <f t="shared" ref="AG109" si="1320">ROUND(+$D109*BQ109,2)</f>
        <v>0</v>
      </c>
      <c r="AH109" s="117">
        <f t="shared" ref="AH109" si="1321">ROUND(+$D109*BR109,2)</f>
        <v>0</v>
      </c>
      <c r="AI109" s="215">
        <f t="shared" ref="AI109" si="1322">ROUND(+$D109*BS109,2)</f>
        <v>0</v>
      </c>
      <c r="AJ109" s="117">
        <f t="shared" ref="AJ109" si="1323">ROUND(+$D109*BT109,2)</f>
        <v>0</v>
      </c>
      <c r="AK109" s="55"/>
      <c r="AL109" s="33"/>
      <c r="AM109" s="144"/>
      <c r="AN109" s="144"/>
      <c r="AO109" s="151" t="s">
        <v>132</v>
      </c>
      <c r="AP109" s="145">
        <f>SUM(I109:AJ109)</f>
        <v>66</v>
      </c>
      <c r="AQ109" s="146">
        <f>D109</f>
        <v>66</v>
      </c>
      <c r="AR109" s="18"/>
      <c r="AS109" s="72"/>
      <c r="AT109" s="72"/>
      <c r="AU109" s="72"/>
      <c r="AV109" s="72"/>
      <c r="AW109" s="72"/>
      <c r="AX109" s="76"/>
      <c r="AY109" s="76"/>
      <c r="AZ109" s="72"/>
      <c r="BA109" s="72"/>
      <c r="BB109" s="72"/>
      <c r="BC109" s="76"/>
      <c r="BD109" s="76"/>
      <c r="BE109" s="76" t="s">
        <v>128</v>
      </c>
      <c r="BF109" s="76" t="s">
        <v>128</v>
      </c>
      <c r="BG109" s="76" t="s">
        <v>128</v>
      </c>
      <c r="BH109" s="76" t="s">
        <v>128</v>
      </c>
      <c r="BI109" s="76" t="s">
        <v>128</v>
      </c>
      <c r="BJ109" s="76" t="s">
        <v>128</v>
      </c>
      <c r="BK109" s="76" t="s">
        <v>128</v>
      </c>
      <c r="BL109" s="76" t="s">
        <v>128</v>
      </c>
      <c r="BM109" s="76" t="s">
        <v>128</v>
      </c>
      <c r="BN109" s="76">
        <v>1</v>
      </c>
      <c r="BO109" s="76" t="s">
        <v>128</v>
      </c>
      <c r="BP109" s="76" t="s">
        <v>128</v>
      </c>
      <c r="BQ109" s="76" t="s">
        <v>128</v>
      </c>
      <c r="BR109" s="76" t="s">
        <v>128</v>
      </c>
      <c r="BS109" s="76"/>
      <c r="BT109" s="76"/>
      <c r="BU109" s="71">
        <f>SUM(AS109:BT109)</f>
        <v>1</v>
      </c>
      <c r="BV109" s="101">
        <f>1-BE109-BF109-BG109-BH109-BI109-BJ109-BK109-BL109-BM109-BN109-BO109-BP109-BQ109-BR109-BS109-BT109-AS109</f>
        <v>0</v>
      </c>
      <c r="BW109" s="20"/>
      <c r="BX109" s="20"/>
      <c r="BY109" s="20"/>
      <c r="BZ109" s="20"/>
      <c r="CA109" s="20"/>
      <c r="CB109" s="20"/>
      <c r="CC109" s="20"/>
    </row>
    <row r="110" spans="1:81" s="14" customFormat="1" ht="12.95" customHeight="1">
      <c r="A110" s="293">
        <v>30</v>
      </c>
      <c r="B110" s="295">
        <v>0</v>
      </c>
      <c r="C110" s="297">
        <v>0</v>
      </c>
      <c r="D110" s="299">
        <v>0</v>
      </c>
      <c r="E110" s="299">
        <v>0</v>
      </c>
      <c r="F110" s="305">
        <v>0</v>
      </c>
      <c r="G110" s="299"/>
      <c r="H110" s="262" t="s">
        <v>129</v>
      </c>
      <c r="I110" s="19">
        <f t="shared" ref="I110:J110" si="1324">(I109*$F109)</f>
        <v>0</v>
      </c>
      <c r="J110" s="19">
        <f t="shared" si="1324"/>
        <v>0</v>
      </c>
      <c r="K110" s="19">
        <f t="shared" ref="K110:W110" si="1325">(K109*$F109)</f>
        <v>0</v>
      </c>
      <c r="L110" s="19">
        <f t="shared" si="1325"/>
        <v>0</v>
      </c>
      <c r="M110" s="19">
        <f t="shared" si="1325"/>
        <v>0</v>
      </c>
      <c r="N110" s="19">
        <f t="shared" si="1325"/>
        <v>0</v>
      </c>
      <c r="O110" s="19">
        <f t="shared" si="1325"/>
        <v>0</v>
      </c>
      <c r="P110" s="19">
        <f t="shared" si="1325"/>
        <v>0</v>
      </c>
      <c r="Q110" s="19">
        <f t="shared" si="1325"/>
        <v>0</v>
      </c>
      <c r="R110" s="19">
        <f t="shared" si="1325"/>
        <v>0</v>
      </c>
      <c r="S110" s="19">
        <f t="shared" si="1325"/>
        <v>0</v>
      </c>
      <c r="T110" s="19">
        <f t="shared" si="1325"/>
        <v>0</v>
      </c>
      <c r="U110" s="19">
        <f t="shared" si="1325"/>
        <v>0</v>
      </c>
      <c r="V110" s="19">
        <f t="shared" si="1325"/>
        <v>0</v>
      </c>
      <c r="W110" s="19">
        <f t="shared" si="1325"/>
        <v>0</v>
      </c>
      <c r="X110" s="19">
        <f t="shared" ref="X110" si="1326">ROUND(X109*$F109,2)</f>
        <v>0</v>
      </c>
      <c r="Y110" s="19">
        <f t="shared" ref="Y110" si="1327">ROUND(Y109*$F109,2)</f>
        <v>0</v>
      </c>
      <c r="Z110" s="19">
        <f t="shared" ref="Z110" si="1328">ROUND(Z109*$F109,2)</f>
        <v>0</v>
      </c>
      <c r="AA110" s="19">
        <f t="shared" ref="AA110" si="1329">ROUND(AA109*$F109,2)</f>
        <v>0</v>
      </c>
      <c r="AB110" s="19">
        <f t="shared" ref="AB110" si="1330">ROUND(AB109*$F109,2)</f>
        <v>0</v>
      </c>
      <c r="AC110" s="19">
        <f t="shared" ref="AC110" si="1331">ROUND(AC109*$F109,2)</f>
        <v>0</v>
      </c>
      <c r="AD110" s="19">
        <f t="shared" ref="AD110" si="1332">ROUND(AD109*$F109,2)</f>
        <v>6864.66</v>
      </c>
      <c r="AE110" s="19">
        <f t="shared" ref="AE110" si="1333">ROUND(AE109*$F109,2)</f>
        <v>0</v>
      </c>
      <c r="AF110" s="19">
        <f t="shared" ref="AF110" si="1334">ROUND(AF109*$F109,2)</f>
        <v>0</v>
      </c>
      <c r="AG110" s="19">
        <f t="shared" ref="AG110" si="1335">ROUND(AG109*$F109,2)</f>
        <v>0</v>
      </c>
      <c r="AH110" s="19">
        <f t="shared" ref="AH110" si="1336">ROUND(AH109*$F109,2)</f>
        <v>0</v>
      </c>
      <c r="AI110" s="216">
        <f t="shared" ref="AI110" si="1337">ROUND(AI109*$F109,2)</f>
        <v>0</v>
      </c>
      <c r="AJ110" s="19">
        <f t="shared" ref="AJ110" si="1338">ROUND(AJ109*$F109,2)</f>
        <v>0</v>
      </c>
      <c r="AK110" s="55"/>
      <c r="AL110" s="33"/>
      <c r="AM110" s="147">
        <f>SUM(I110:AJ110)</f>
        <v>6864.66</v>
      </c>
      <c r="AN110" s="147">
        <f>G109</f>
        <v>6864.66</v>
      </c>
      <c r="AO110" s="148">
        <f>AM110-AN110</f>
        <v>0</v>
      </c>
      <c r="AP110" s="149" t="s">
        <v>131</v>
      </c>
      <c r="AQ110" s="150">
        <f>+AP109-AQ109</f>
        <v>0</v>
      </c>
      <c r="AR110" s="18"/>
      <c r="AS110" s="73"/>
      <c r="AT110" s="73"/>
      <c r="AU110" s="73"/>
      <c r="AV110" s="73"/>
      <c r="AW110" s="73"/>
      <c r="AX110" s="94"/>
      <c r="AY110" s="10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>
        <v>1</v>
      </c>
      <c r="BT110" s="73"/>
      <c r="BU110" s="71"/>
      <c r="BV110" s="101"/>
      <c r="BW110" s="20"/>
      <c r="BX110" s="20"/>
      <c r="BY110" s="20"/>
      <c r="BZ110" s="20"/>
      <c r="CA110" s="20"/>
      <c r="CB110" s="20"/>
      <c r="CC110" s="20"/>
    </row>
    <row r="111" spans="1:81" s="14" customFormat="1" ht="12.95" customHeight="1">
      <c r="A111" s="292">
        <f t="shared" ref="A111" si="1339">A109+1</f>
        <v>50</v>
      </c>
      <c r="B111" s="294" t="s">
        <v>92</v>
      </c>
      <c r="C111" s="296" t="s">
        <v>6</v>
      </c>
      <c r="D111" s="298">
        <v>11</v>
      </c>
      <c r="E111" s="298">
        <v>11</v>
      </c>
      <c r="F111" s="304">
        <v>286.33</v>
      </c>
      <c r="G111" s="298">
        <f t="shared" si="631"/>
        <v>3149.63</v>
      </c>
      <c r="H111" s="261" t="s">
        <v>140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17">
        <f t="shared" ref="Y111" si="1340">ROUND(+$D111*BI111,2)</f>
        <v>0</v>
      </c>
      <c r="Z111" s="117">
        <f t="shared" ref="Z111" si="1341">ROUND(+$D111*BJ111,2)</f>
        <v>0</v>
      </c>
      <c r="AA111" s="117">
        <f t="shared" ref="AA111" si="1342">ROUND(+$D111*BK111,2)</f>
        <v>0</v>
      </c>
      <c r="AB111" s="117">
        <f t="shared" ref="AB111" si="1343">ROUND(+$D111*BL111,2)</f>
        <v>0</v>
      </c>
      <c r="AC111" s="117">
        <f t="shared" ref="AC111" si="1344">ROUND(+$D111*BM111,2)</f>
        <v>0</v>
      </c>
      <c r="AD111" s="117">
        <f t="shared" ref="AD111" si="1345">ROUND(+$D111*BN111,2)</f>
        <v>11</v>
      </c>
      <c r="AE111" s="117">
        <f t="shared" ref="AE111" si="1346">ROUND(+$D111*BO111,2)</f>
        <v>0</v>
      </c>
      <c r="AF111" s="117">
        <f t="shared" ref="AF111" si="1347">ROUND(+$D111*BP111,2)</f>
        <v>0</v>
      </c>
      <c r="AG111" s="117">
        <f t="shared" ref="AG111" si="1348">ROUND(+$D111*BQ111,2)</f>
        <v>0</v>
      </c>
      <c r="AH111" s="117">
        <f t="shared" ref="AH111" si="1349">ROUND(+$D111*BR111,2)</f>
        <v>0</v>
      </c>
      <c r="AI111" s="215">
        <f t="shared" ref="AI111" si="1350">ROUND(+$D111*BS111,2)</f>
        <v>0</v>
      </c>
      <c r="AJ111" s="117">
        <f t="shared" ref="AJ111" si="1351">ROUND(+$D111*BT111,2)</f>
        <v>0</v>
      </c>
      <c r="AK111" s="55"/>
      <c r="AL111" s="33"/>
      <c r="AM111" s="144"/>
      <c r="AN111" s="144"/>
      <c r="AO111" s="151" t="s">
        <v>132</v>
      </c>
      <c r="AP111" s="145">
        <f>SUM(I111:AJ111)</f>
        <v>11</v>
      </c>
      <c r="AQ111" s="146">
        <f>D111</f>
        <v>11</v>
      </c>
      <c r="AR111" s="18"/>
      <c r="AS111" s="72"/>
      <c r="AT111" s="72"/>
      <c r="AU111" s="72"/>
      <c r="AV111" s="72"/>
      <c r="AW111" s="72"/>
      <c r="AX111" s="76"/>
      <c r="AY111" s="76"/>
      <c r="AZ111" s="72"/>
      <c r="BA111" s="72"/>
      <c r="BB111" s="72"/>
      <c r="BC111" s="76"/>
      <c r="BD111" s="76"/>
      <c r="BE111" s="76" t="s">
        <v>128</v>
      </c>
      <c r="BF111" s="76" t="s">
        <v>128</v>
      </c>
      <c r="BG111" s="76" t="s">
        <v>128</v>
      </c>
      <c r="BH111" s="76" t="s">
        <v>128</v>
      </c>
      <c r="BI111" s="76" t="s">
        <v>128</v>
      </c>
      <c r="BJ111" s="76" t="s">
        <v>128</v>
      </c>
      <c r="BK111" s="76" t="s">
        <v>128</v>
      </c>
      <c r="BL111" s="76" t="s">
        <v>128</v>
      </c>
      <c r="BM111" s="76" t="s">
        <v>128</v>
      </c>
      <c r="BN111" s="76">
        <v>1</v>
      </c>
      <c r="BO111" s="76" t="s">
        <v>128</v>
      </c>
      <c r="BP111" s="76" t="s">
        <v>128</v>
      </c>
      <c r="BQ111" s="76" t="s">
        <v>128</v>
      </c>
      <c r="BR111" s="76" t="s">
        <v>128</v>
      </c>
      <c r="BS111" s="76"/>
      <c r="BT111" s="76"/>
      <c r="BU111" s="71">
        <f>SUM(AS111:BT111)</f>
        <v>1</v>
      </c>
      <c r="BV111" s="101">
        <f>1-BE111-BF111-BG111-BH111-BI111-BJ111-BK111-BL111-BM111-BN111-BO111-BP111-BQ111-BR111-BS111-BT111-AS111</f>
        <v>0</v>
      </c>
      <c r="BW111" s="20"/>
      <c r="BX111" s="20"/>
      <c r="BY111" s="20"/>
      <c r="BZ111" s="20"/>
      <c r="CA111" s="20"/>
      <c r="CB111" s="20"/>
      <c r="CC111" s="20"/>
    </row>
    <row r="112" spans="1:81" s="14" customFormat="1" ht="12.95" customHeight="1">
      <c r="A112" s="293">
        <v>31</v>
      </c>
      <c r="B112" s="295">
        <v>0</v>
      </c>
      <c r="C112" s="297">
        <v>0</v>
      </c>
      <c r="D112" s="299">
        <v>0</v>
      </c>
      <c r="E112" s="299">
        <v>0</v>
      </c>
      <c r="F112" s="305">
        <v>0</v>
      </c>
      <c r="G112" s="299"/>
      <c r="H112" s="262" t="s">
        <v>129</v>
      </c>
      <c r="I112" s="19">
        <f t="shared" ref="I112:J112" si="1352">(I111*$F111)</f>
        <v>0</v>
      </c>
      <c r="J112" s="19">
        <f t="shared" si="1352"/>
        <v>0</v>
      </c>
      <c r="K112" s="19">
        <f t="shared" ref="K112:W112" si="1353">(K111*$F111)</f>
        <v>0</v>
      </c>
      <c r="L112" s="19">
        <f t="shared" si="1353"/>
        <v>0</v>
      </c>
      <c r="M112" s="19">
        <f t="shared" si="1353"/>
        <v>0</v>
      </c>
      <c r="N112" s="19">
        <f t="shared" si="1353"/>
        <v>0</v>
      </c>
      <c r="O112" s="19">
        <f t="shared" si="1353"/>
        <v>0</v>
      </c>
      <c r="P112" s="19">
        <f t="shared" si="1353"/>
        <v>0</v>
      </c>
      <c r="Q112" s="19">
        <f t="shared" si="1353"/>
        <v>0</v>
      </c>
      <c r="R112" s="19">
        <f t="shared" si="1353"/>
        <v>0</v>
      </c>
      <c r="S112" s="19">
        <f t="shared" si="1353"/>
        <v>0</v>
      </c>
      <c r="T112" s="19">
        <f t="shared" si="1353"/>
        <v>0</v>
      </c>
      <c r="U112" s="19">
        <f t="shared" si="1353"/>
        <v>0</v>
      </c>
      <c r="V112" s="19">
        <f t="shared" si="1353"/>
        <v>0</v>
      </c>
      <c r="W112" s="19">
        <f t="shared" si="1353"/>
        <v>0</v>
      </c>
      <c r="X112" s="19">
        <f t="shared" ref="X112" si="1354">ROUND(X111*$F111,2)</f>
        <v>0</v>
      </c>
      <c r="Y112" s="19">
        <f t="shared" ref="Y112" si="1355">ROUND(Y111*$F111,2)</f>
        <v>0</v>
      </c>
      <c r="Z112" s="19">
        <f t="shared" ref="Z112" si="1356">ROUND(Z111*$F111,2)</f>
        <v>0</v>
      </c>
      <c r="AA112" s="19">
        <f t="shared" ref="AA112" si="1357">ROUND(AA111*$F111,2)</f>
        <v>0</v>
      </c>
      <c r="AB112" s="19">
        <f t="shared" ref="AB112" si="1358">ROUND(AB111*$F111,2)</f>
        <v>0</v>
      </c>
      <c r="AC112" s="19">
        <f t="shared" ref="AC112" si="1359">ROUND(AC111*$F111,2)</f>
        <v>0</v>
      </c>
      <c r="AD112" s="19">
        <f t="shared" ref="AD112" si="1360">ROUND(AD111*$F111,2)</f>
        <v>3149.63</v>
      </c>
      <c r="AE112" s="19">
        <f t="shared" ref="AE112" si="1361">ROUND(AE111*$F111,2)</f>
        <v>0</v>
      </c>
      <c r="AF112" s="19">
        <f t="shared" ref="AF112" si="1362">ROUND(AF111*$F111,2)</f>
        <v>0</v>
      </c>
      <c r="AG112" s="19">
        <f t="shared" ref="AG112" si="1363">ROUND(AG111*$F111,2)</f>
        <v>0</v>
      </c>
      <c r="AH112" s="19">
        <f t="shared" ref="AH112" si="1364">ROUND(AH111*$F111,2)</f>
        <v>0</v>
      </c>
      <c r="AI112" s="216">
        <f t="shared" ref="AI112" si="1365">ROUND(AI111*$F111,2)</f>
        <v>0</v>
      </c>
      <c r="AJ112" s="19">
        <f t="shared" ref="AJ112" si="1366">ROUND(AJ111*$F111,2)</f>
        <v>0</v>
      </c>
      <c r="AK112" s="55"/>
      <c r="AL112" s="33"/>
      <c r="AM112" s="147">
        <f>SUM(I112:AJ112)</f>
        <v>3149.63</v>
      </c>
      <c r="AN112" s="147">
        <f>G111</f>
        <v>3149.63</v>
      </c>
      <c r="AO112" s="148">
        <f>AM112-AN112</f>
        <v>0</v>
      </c>
      <c r="AP112" s="149" t="s">
        <v>131</v>
      </c>
      <c r="AQ112" s="150">
        <f>+AP111-AQ111</f>
        <v>0</v>
      </c>
      <c r="AR112" s="18"/>
      <c r="AS112" s="73"/>
      <c r="AT112" s="73"/>
      <c r="AU112" s="73"/>
      <c r="AV112" s="73"/>
      <c r="AW112" s="73"/>
      <c r="AX112" s="94"/>
      <c r="AY112" s="10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>
        <v>1</v>
      </c>
      <c r="BT112" s="73"/>
      <c r="BU112" s="71"/>
      <c r="BV112" s="101"/>
      <c r="BW112" s="20"/>
      <c r="BX112" s="20"/>
      <c r="BY112" s="20"/>
      <c r="BZ112" s="20"/>
      <c r="CA112" s="20"/>
      <c r="CB112" s="20"/>
      <c r="CC112" s="20"/>
    </row>
    <row r="113" spans="1:81" s="14" customFormat="1" ht="12.95" customHeight="1">
      <c r="A113" s="292">
        <f t="shared" ref="A113" si="1367">A111+1</f>
        <v>51</v>
      </c>
      <c r="B113" s="294" t="s">
        <v>93</v>
      </c>
      <c r="C113" s="296" t="s">
        <v>6</v>
      </c>
      <c r="D113" s="298">
        <v>11</v>
      </c>
      <c r="E113" s="298">
        <v>11</v>
      </c>
      <c r="F113" s="304">
        <v>120.83</v>
      </c>
      <c r="G113" s="298">
        <f t="shared" si="631"/>
        <v>1329.13</v>
      </c>
      <c r="H113" s="261" t="s">
        <v>140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17">
        <f t="shared" ref="Y113" si="1368">ROUND(+$D113*BI113,2)</f>
        <v>0</v>
      </c>
      <c r="Z113" s="117">
        <f t="shared" ref="Z113" si="1369">ROUND(+$D113*BJ113,2)</f>
        <v>0</v>
      </c>
      <c r="AA113" s="117">
        <f t="shared" ref="AA113" si="1370">ROUND(+$D113*BK113,2)</f>
        <v>0</v>
      </c>
      <c r="AB113" s="117">
        <f t="shared" ref="AB113" si="1371">ROUND(+$D113*BL113,2)</f>
        <v>0</v>
      </c>
      <c r="AC113" s="117">
        <f t="shared" ref="AC113" si="1372">ROUND(+$D113*BM113,2)</f>
        <v>0</v>
      </c>
      <c r="AD113" s="117">
        <f t="shared" ref="AD113" si="1373">ROUND(+$D113*BN113,2)</f>
        <v>11</v>
      </c>
      <c r="AE113" s="117">
        <f t="shared" ref="AE113" si="1374">ROUND(+$D113*BO113,2)</f>
        <v>0</v>
      </c>
      <c r="AF113" s="117">
        <f t="shared" ref="AF113" si="1375">ROUND(+$D113*BP113,2)</f>
        <v>0</v>
      </c>
      <c r="AG113" s="117">
        <f t="shared" ref="AG113" si="1376">ROUND(+$D113*BQ113,2)</f>
        <v>0</v>
      </c>
      <c r="AH113" s="117">
        <f t="shared" ref="AH113" si="1377">ROUND(+$D113*BR113,2)</f>
        <v>0</v>
      </c>
      <c r="AI113" s="215">
        <f t="shared" ref="AI113" si="1378">ROUND(+$D113*BS113,2)</f>
        <v>0</v>
      </c>
      <c r="AJ113" s="117">
        <f t="shared" ref="AJ113" si="1379">ROUND(+$D113*BT113,2)</f>
        <v>0</v>
      </c>
      <c r="AK113" s="55"/>
      <c r="AL113" s="33"/>
      <c r="AM113" s="144"/>
      <c r="AN113" s="144"/>
      <c r="AO113" s="151" t="s">
        <v>132</v>
      </c>
      <c r="AP113" s="145">
        <f>SUM(I113:AJ113)</f>
        <v>11</v>
      </c>
      <c r="AQ113" s="146">
        <f>D113</f>
        <v>11</v>
      </c>
      <c r="AR113" s="18"/>
      <c r="AS113" s="72"/>
      <c r="AT113" s="72"/>
      <c r="AU113" s="72"/>
      <c r="AV113" s="72"/>
      <c r="AW113" s="72"/>
      <c r="AX113" s="76"/>
      <c r="AY113" s="76"/>
      <c r="AZ113" s="72"/>
      <c r="BA113" s="72"/>
      <c r="BB113" s="72"/>
      <c r="BC113" s="76"/>
      <c r="BD113" s="76"/>
      <c r="BE113" s="76" t="s">
        <v>128</v>
      </c>
      <c r="BF113" s="76" t="s">
        <v>128</v>
      </c>
      <c r="BG113" s="76" t="s">
        <v>128</v>
      </c>
      <c r="BH113" s="76" t="s">
        <v>128</v>
      </c>
      <c r="BI113" s="76" t="s">
        <v>128</v>
      </c>
      <c r="BJ113" s="76" t="s">
        <v>128</v>
      </c>
      <c r="BK113" s="76" t="s">
        <v>128</v>
      </c>
      <c r="BL113" s="76" t="s">
        <v>128</v>
      </c>
      <c r="BM113" s="76" t="s">
        <v>128</v>
      </c>
      <c r="BN113" s="76">
        <v>1</v>
      </c>
      <c r="BO113" s="76" t="s">
        <v>128</v>
      </c>
      <c r="BP113" s="76" t="s">
        <v>128</v>
      </c>
      <c r="BQ113" s="76" t="s">
        <v>128</v>
      </c>
      <c r="BR113" s="76" t="s">
        <v>128</v>
      </c>
      <c r="BS113" s="76"/>
      <c r="BT113" s="76"/>
      <c r="BU113" s="71">
        <f>SUM(AS113:BT113)</f>
        <v>1</v>
      </c>
      <c r="BV113" s="101">
        <f>1-BE113-BF113-BG113-BH113-BI113-BJ113-BK113-BL113-BM113-BN113-BO113-BP113-BQ113-BR113-BS113-BT113-AS113</f>
        <v>0</v>
      </c>
      <c r="BW113" s="20"/>
      <c r="BX113" s="20"/>
      <c r="BY113" s="20"/>
      <c r="BZ113" s="20"/>
      <c r="CA113" s="20"/>
      <c r="CB113" s="20"/>
      <c r="CC113" s="20"/>
    </row>
    <row r="114" spans="1:81" s="14" customFormat="1" ht="12.95" customHeight="1">
      <c r="A114" s="293">
        <v>32</v>
      </c>
      <c r="B114" s="295">
        <v>0</v>
      </c>
      <c r="C114" s="297">
        <v>0</v>
      </c>
      <c r="D114" s="299">
        <v>0</v>
      </c>
      <c r="E114" s="299">
        <v>0</v>
      </c>
      <c r="F114" s="305">
        <v>0</v>
      </c>
      <c r="G114" s="299"/>
      <c r="H114" s="262" t="s">
        <v>129</v>
      </c>
      <c r="I114" s="19">
        <f t="shared" ref="I114:J114" si="1380">(I113*$F113)</f>
        <v>0</v>
      </c>
      <c r="J114" s="19">
        <f t="shared" si="1380"/>
        <v>0</v>
      </c>
      <c r="K114" s="19">
        <f t="shared" ref="K114:W114" si="1381">(K113*$F113)</f>
        <v>0</v>
      </c>
      <c r="L114" s="19">
        <f t="shared" si="1381"/>
        <v>0</v>
      </c>
      <c r="M114" s="19">
        <f t="shared" si="1381"/>
        <v>0</v>
      </c>
      <c r="N114" s="19">
        <f t="shared" si="1381"/>
        <v>0</v>
      </c>
      <c r="O114" s="19">
        <f t="shared" si="1381"/>
        <v>0</v>
      </c>
      <c r="P114" s="19">
        <f t="shared" si="1381"/>
        <v>0</v>
      </c>
      <c r="Q114" s="19">
        <f t="shared" si="1381"/>
        <v>0</v>
      </c>
      <c r="R114" s="19">
        <f t="shared" si="1381"/>
        <v>0</v>
      </c>
      <c r="S114" s="19">
        <f t="shared" si="1381"/>
        <v>0</v>
      </c>
      <c r="T114" s="19">
        <f t="shared" si="1381"/>
        <v>0</v>
      </c>
      <c r="U114" s="19">
        <f t="shared" si="1381"/>
        <v>0</v>
      </c>
      <c r="V114" s="19">
        <f t="shared" si="1381"/>
        <v>0</v>
      </c>
      <c r="W114" s="19">
        <f t="shared" si="1381"/>
        <v>0</v>
      </c>
      <c r="X114" s="19">
        <f t="shared" ref="X114" si="1382">ROUND(X113*$F113,2)</f>
        <v>0</v>
      </c>
      <c r="Y114" s="19">
        <f t="shared" ref="Y114" si="1383">ROUND(Y113*$F113,2)</f>
        <v>0</v>
      </c>
      <c r="Z114" s="19">
        <f t="shared" ref="Z114" si="1384">ROUND(Z113*$F113,2)</f>
        <v>0</v>
      </c>
      <c r="AA114" s="19">
        <f t="shared" ref="AA114" si="1385">ROUND(AA113*$F113,2)</f>
        <v>0</v>
      </c>
      <c r="AB114" s="19">
        <f t="shared" ref="AB114" si="1386">ROUND(AB113*$F113,2)</f>
        <v>0</v>
      </c>
      <c r="AC114" s="19">
        <f t="shared" ref="AC114" si="1387">ROUND(AC113*$F113,2)</f>
        <v>0</v>
      </c>
      <c r="AD114" s="19">
        <f t="shared" ref="AD114" si="1388">ROUND(AD113*$F113,2)</f>
        <v>1329.13</v>
      </c>
      <c r="AE114" s="19">
        <f t="shared" ref="AE114" si="1389">ROUND(AE113*$F113,2)</f>
        <v>0</v>
      </c>
      <c r="AF114" s="19">
        <f t="shared" ref="AF114" si="1390">ROUND(AF113*$F113,2)</f>
        <v>0</v>
      </c>
      <c r="AG114" s="19">
        <f t="shared" ref="AG114" si="1391">ROUND(AG113*$F113,2)</f>
        <v>0</v>
      </c>
      <c r="AH114" s="19">
        <f t="shared" ref="AH114" si="1392">ROUND(AH113*$F113,2)</f>
        <v>0</v>
      </c>
      <c r="AI114" s="216">
        <f t="shared" ref="AI114" si="1393">ROUND(AI113*$F113,2)</f>
        <v>0</v>
      </c>
      <c r="AJ114" s="19">
        <f t="shared" ref="AJ114" si="1394">ROUND(AJ113*$F113,2)</f>
        <v>0</v>
      </c>
      <c r="AK114" s="55"/>
      <c r="AL114" s="33"/>
      <c r="AM114" s="147">
        <f>SUM(I114:AJ114)</f>
        <v>1329.13</v>
      </c>
      <c r="AN114" s="147">
        <f>G113</f>
        <v>1329.13</v>
      </c>
      <c r="AO114" s="148">
        <f>AM114-AN114</f>
        <v>0</v>
      </c>
      <c r="AP114" s="149" t="s">
        <v>131</v>
      </c>
      <c r="AQ114" s="150">
        <f>+AP113-AQ113</f>
        <v>0</v>
      </c>
      <c r="AR114" s="18"/>
      <c r="AS114" s="73"/>
      <c r="AT114" s="73"/>
      <c r="AU114" s="73"/>
      <c r="AV114" s="73"/>
      <c r="AW114" s="73"/>
      <c r="AX114" s="94"/>
      <c r="AY114" s="10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1"/>
      <c r="BV114" s="101"/>
      <c r="BW114" s="20"/>
      <c r="BX114" s="20"/>
      <c r="BY114" s="20"/>
      <c r="BZ114" s="20"/>
      <c r="CA114" s="20"/>
      <c r="CB114" s="20"/>
      <c r="CC114" s="20"/>
    </row>
    <row r="115" spans="1:81" s="14" customFormat="1" ht="12.95" customHeight="1">
      <c r="A115" s="292">
        <f t="shared" ref="A115" si="1395">A113+1</f>
        <v>52</v>
      </c>
      <c r="B115" s="294" t="s">
        <v>94</v>
      </c>
      <c r="C115" s="296" t="s">
        <v>6</v>
      </c>
      <c r="D115" s="298">
        <v>11</v>
      </c>
      <c r="E115" s="298">
        <v>11</v>
      </c>
      <c r="F115" s="304">
        <v>104.01</v>
      </c>
      <c r="G115" s="298">
        <f t="shared" si="631"/>
        <v>1144.1099999999999</v>
      </c>
      <c r="H115" s="261" t="s">
        <v>140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17">
        <f t="shared" ref="Y115" si="1396">ROUND(+$D115*BI115,2)</f>
        <v>0</v>
      </c>
      <c r="Z115" s="117">
        <f t="shared" ref="Z115" si="1397">ROUND(+$D115*BJ115,2)</f>
        <v>0</v>
      </c>
      <c r="AA115" s="117">
        <f t="shared" ref="AA115" si="1398">ROUND(+$D115*BK115,2)</f>
        <v>0</v>
      </c>
      <c r="AB115" s="117">
        <f t="shared" ref="AB115" si="1399">ROUND(+$D115*BL115,2)</f>
        <v>0</v>
      </c>
      <c r="AC115" s="117">
        <f t="shared" ref="AC115" si="1400">ROUND(+$D115*BM115,2)</f>
        <v>0</v>
      </c>
      <c r="AD115" s="117">
        <f t="shared" ref="AD115" si="1401">ROUND(+$D115*BN115,2)</f>
        <v>11</v>
      </c>
      <c r="AE115" s="117">
        <f t="shared" ref="AE115" si="1402">ROUND(+$D115*BO115,2)</f>
        <v>0</v>
      </c>
      <c r="AF115" s="117">
        <f t="shared" ref="AF115" si="1403">ROUND(+$D115*BP115,2)</f>
        <v>0</v>
      </c>
      <c r="AG115" s="117">
        <f t="shared" ref="AG115" si="1404">ROUND(+$D115*BQ115,2)</f>
        <v>0</v>
      </c>
      <c r="AH115" s="117">
        <f t="shared" ref="AH115" si="1405">ROUND(+$D115*BR115,2)</f>
        <v>0</v>
      </c>
      <c r="AI115" s="215">
        <f t="shared" ref="AI115" si="1406">ROUND(+$D115*BS115,2)</f>
        <v>0</v>
      </c>
      <c r="AJ115" s="117">
        <f t="shared" ref="AJ115" si="1407">ROUND(+$D115*BT115,2)</f>
        <v>0</v>
      </c>
      <c r="AK115" s="55"/>
      <c r="AL115" s="33"/>
      <c r="AM115" s="144"/>
      <c r="AN115" s="144"/>
      <c r="AO115" s="151" t="s">
        <v>132</v>
      </c>
      <c r="AP115" s="145">
        <f>SUM(I115:AJ115)</f>
        <v>11</v>
      </c>
      <c r="AQ115" s="146">
        <f>D115</f>
        <v>11</v>
      </c>
      <c r="AR115" s="18"/>
      <c r="AS115" s="72"/>
      <c r="AT115" s="72"/>
      <c r="AU115" s="72"/>
      <c r="AV115" s="72"/>
      <c r="AW115" s="72"/>
      <c r="AX115" s="76"/>
      <c r="AY115" s="76"/>
      <c r="AZ115" s="72"/>
      <c r="BA115" s="72"/>
      <c r="BB115" s="72"/>
      <c r="BC115" s="76"/>
      <c r="BD115" s="76"/>
      <c r="BE115" s="76" t="s">
        <v>128</v>
      </c>
      <c r="BF115" s="76" t="s">
        <v>128</v>
      </c>
      <c r="BG115" s="76" t="s">
        <v>128</v>
      </c>
      <c r="BH115" s="76" t="s">
        <v>128</v>
      </c>
      <c r="BI115" s="76" t="s">
        <v>128</v>
      </c>
      <c r="BJ115" s="76" t="s">
        <v>128</v>
      </c>
      <c r="BK115" s="76" t="s">
        <v>128</v>
      </c>
      <c r="BL115" s="76" t="s">
        <v>128</v>
      </c>
      <c r="BM115" s="76" t="s">
        <v>128</v>
      </c>
      <c r="BN115" s="76">
        <v>1</v>
      </c>
      <c r="BO115" s="76" t="s">
        <v>128</v>
      </c>
      <c r="BP115" s="76" t="s">
        <v>128</v>
      </c>
      <c r="BQ115" s="76" t="s">
        <v>128</v>
      </c>
      <c r="BR115" s="76" t="s">
        <v>128</v>
      </c>
      <c r="BS115" s="76"/>
      <c r="BT115" s="76"/>
      <c r="BU115" s="71">
        <f>SUM(AS115:BT115)</f>
        <v>1</v>
      </c>
      <c r="BV115" s="101">
        <f>1-BE115-BF115-BG115-BH115-BI115-BJ115-BK115-BL115-BM115-BN115-BO115-BP115-BQ115-BR115-BS115-BT115-AS115</f>
        <v>0</v>
      </c>
      <c r="BW115" s="20"/>
      <c r="BX115" s="20"/>
      <c r="BY115" s="20"/>
      <c r="BZ115" s="20"/>
      <c r="CA115" s="20"/>
      <c r="CB115" s="20"/>
      <c r="CC115" s="20"/>
    </row>
    <row r="116" spans="1:81" s="14" customFormat="1" ht="12.95" customHeight="1">
      <c r="A116" s="293">
        <v>33</v>
      </c>
      <c r="B116" s="295">
        <v>0</v>
      </c>
      <c r="C116" s="297">
        <v>0</v>
      </c>
      <c r="D116" s="299">
        <v>0</v>
      </c>
      <c r="E116" s="299">
        <v>0</v>
      </c>
      <c r="F116" s="305">
        <v>0</v>
      </c>
      <c r="G116" s="299"/>
      <c r="H116" s="262" t="s">
        <v>129</v>
      </c>
      <c r="I116" s="19">
        <f t="shared" ref="I116:W116" si="1408">(I115*$F115)</f>
        <v>0</v>
      </c>
      <c r="J116" s="19">
        <f t="shared" si="1408"/>
        <v>0</v>
      </c>
      <c r="K116" s="19">
        <f t="shared" si="1408"/>
        <v>0</v>
      </c>
      <c r="L116" s="19">
        <f t="shared" si="1408"/>
        <v>0</v>
      </c>
      <c r="M116" s="19">
        <f t="shared" si="1408"/>
        <v>0</v>
      </c>
      <c r="N116" s="19">
        <f t="shared" si="1408"/>
        <v>0</v>
      </c>
      <c r="O116" s="19">
        <f t="shared" si="1408"/>
        <v>0</v>
      </c>
      <c r="P116" s="19">
        <f t="shared" si="1408"/>
        <v>0</v>
      </c>
      <c r="Q116" s="19">
        <f t="shared" si="1408"/>
        <v>0</v>
      </c>
      <c r="R116" s="19">
        <f t="shared" si="1408"/>
        <v>0</v>
      </c>
      <c r="S116" s="19">
        <f t="shared" si="1408"/>
        <v>0</v>
      </c>
      <c r="T116" s="19">
        <f t="shared" si="1408"/>
        <v>0</v>
      </c>
      <c r="U116" s="19">
        <f t="shared" si="1408"/>
        <v>0</v>
      </c>
      <c r="V116" s="19">
        <f t="shared" si="1408"/>
        <v>0</v>
      </c>
      <c r="W116" s="19">
        <f t="shared" si="1408"/>
        <v>0</v>
      </c>
      <c r="X116" s="19">
        <f t="shared" ref="X116" si="1409">ROUND(X115*$F115,2)</f>
        <v>0</v>
      </c>
      <c r="Y116" s="19">
        <f t="shared" ref="Y116" si="1410">ROUND(Y115*$F115,2)</f>
        <v>0</v>
      </c>
      <c r="Z116" s="19">
        <f t="shared" ref="Z116" si="1411">ROUND(Z115*$F115,2)</f>
        <v>0</v>
      </c>
      <c r="AA116" s="19">
        <f t="shared" ref="AA116" si="1412">ROUND(AA115*$F115,2)</f>
        <v>0</v>
      </c>
      <c r="AB116" s="19">
        <f t="shared" ref="AB116" si="1413">ROUND(AB115*$F115,2)</f>
        <v>0</v>
      </c>
      <c r="AC116" s="19">
        <f t="shared" ref="AC116" si="1414">ROUND(AC115*$F115,2)</f>
        <v>0</v>
      </c>
      <c r="AD116" s="19">
        <f t="shared" ref="AD116" si="1415">ROUND(AD115*$F115,2)</f>
        <v>1144.1099999999999</v>
      </c>
      <c r="AE116" s="19">
        <f t="shared" ref="AE116" si="1416">ROUND(AE115*$F115,2)</f>
        <v>0</v>
      </c>
      <c r="AF116" s="19">
        <f t="shared" ref="AF116" si="1417">ROUND(AF115*$F115,2)</f>
        <v>0</v>
      </c>
      <c r="AG116" s="19">
        <f t="shared" ref="AG116" si="1418">ROUND(AG115*$F115,2)</f>
        <v>0</v>
      </c>
      <c r="AH116" s="19">
        <f t="shared" ref="AH116" si="1419">ROUND(AH115*$F115,2)</f>
        <v>0</v>
      </c>
      <c r="AI116" s="216">
        <f t="shared" ref="AI116" si="1420">ROUND(AI115*$F115,2)</f>
        <v>0</v>
      </c>
      <c r="AJ116" s="19">
        <f t="shared" ref="AJ116" si="1421">ROUND(AJ115*$F115,2)</f>
        <v>0</v>
      </c>
      <c r="AK116" s="55"/>
      <c r="AL116" s="33"/>
      <c r="AM116" s="147">
        <f>SUM(I116:AJ116)</f>
        <v>1144.1099999999999</v>
      </c>
      <c r="AN116" s="147">
        <f>G115</f>
        <v>1144.1099999999999</v>
      </c>
      <c r="AO116" s="148">
        <f>AM116-AN116</f>
        <v>0</v>
      </c>
      <c r="AP116" s="149" t="s">
        <v>131</v>
      </c>
      <c r="AQ116" s="150">
        <f>+AP115-AQ115</f>
        <v>0</v>
      </c>
      <c r="AR116" s="18"/>
      <c r="AS116" s="73"/>
      <c r="AT116" s="73"/>
      <c r="AU116" s="73"/>
      <c r="AV116" s="73"/>
      <c r="AW116" s="73"/>
      <c r="AX116" s="94"/>
      <c r="AY116" s="10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1"/>
      <c r="BV116" s="101"/>
      <c r="BW116" s="20"/>
      <c r="BX116" s="20"/>
      <c r="BY116" s="20"/>
      <c r="BZ116" s="20"/>
      <c r="CA116" s="20"/>
      <c r="CB116" s="20"/>
      <c r="CC116" s="20"/>
    </row>
    <row r="117" spans="1:81" s="14" customFormat="1" ht="12.95" customHeight="1">
      <c r="A117" s="292">
        <f t="shared" ref="A117" si="1422">A115+1</f>
        <v>53</v>
      </c>
      <c r="B117" s="294" t="s">
        <v>95</v>
      </c>
      <c r="C117" s="296" t="s">
        <v>6</v>
      </c>
      <c r="D117" s="298">
        <v>11</v>
      </c>
      <c r="E117" s="298">
        <v>11</v>
      </c>
      <c r="F117" s="304">
        <v>104.01</v>
      </c>
      <c r="G117" s="298">
        <f t="shared" si="631"/>
        <v>1144.1099999999999</v>
      </c>
      <c r="H117" s="261" t="s">
        <v>140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17">
        <f t="shared" ref="Y117" si="1423">ROUND(+$D117*BI117,2)</f>
        <v>0</v>
      </c>
      <c r="Z117" s="117">
        <f t="shared" ref="Z117" si="1424">ROUND(+$D117*BJ117,2)</f>
        <v>0</v>
      </c>
      <c r="AA117" s="117">
        <f t="shared" ref="AA117" si="1425">ROUND(+$D117*BK117,2)</f>
        <v>0</v>
      </c>
      <c r="AB117" s="117">
        <f t="shared" ref="AB117" si="1426">ROUND(+$D117*BL117,2)</f>
        <v>0</v>
      </c>
      <c r="AC117" s="117">
        <f t="shared" ref="AC117" si="1427">ROUND(+$D117*BM117,2)</f>
        <v>0</v>
      </c>
      <c r="AD117" s="117">
        <f t="shared" ref="AD117" si="1428">ROUND(+$D117*BN117,2)</f>
        <v>11</v>
      </c>
      <c r="AE117" s="117">
        <f t="shared" ref="AE117" si="1429">ROUND(+$D117*BO117,2)</f>
        <v>0</v>
      </c>
      <c r="AF117" s="117">
        <f t="shared" ref="AF117" si="1430">ROUND(+$D117*BP117,2)</f>
        <v>0</v>
      </c>
      <c r="AG117" s="117">
        <f t="shared" ref="AG117" si="1431">ROUND(+$D117*BQ117,2)</f>
        <v>0</v>
      </c>
      <c r="AH117" s="117">
        <f t="shared" ref="AH117" si="1432">ROUND(+$D117*BR117,2)</f>
        <v>0</v>
      </c>
      <c r="AI117" s="215">
        <f t="shared" ref="AI117" si="1433">ROUND(+$D117*BS117,2)</f>
        <v>0</v>
      </c>
      <c r="AJ117" s="117">
        <f t="shared" ref="AJ117" si="1434">ROUND(+$D117*BT117,2)</f>
        <v>0</v>
      </c>
      <c r="AK117" s="55"/>
      <c r="AL117" s="33"/>
      <c r="AM117" s="144"/>
      <c r="AN117" s="144"/>
      <c r="AO117" s="151" t="s">
        <v>132</v>
      </c>
      <c r="AP117" s="145">
        <f>SUM(I117:AJ117)</f>
        <v>11</v>
      </c>
      <c r="AQ117" s="146">
        <f>D117</f>
        <v>11</v>
      </c>
      <c r="AR117" s="18"/>
      <c r="AS117" s="72"/>
      <c r="AT117" s="72"/>
      <c r="AU117" s="72"/>
      <c r="AV117" s="72"/>
      <c r="AW117" s="72"/>
      <c r="AX117" s="76"/>
      <c r="AY117" s="76"/>
      <c r="AZ117" s="72"/>
      <c r="BA117" s="72"/>
      <c r="BB117" s="72"/>
      <c r="BC117" s="76"/>
      <c r="BD117" s="76"/>
      <c r="BE117" s="76" t="s">
        <v>128</v>
      </c>
      <c r="BF117" s="76" t="s">
        <v>128</v>
      </c>
      <c r="BG117" s="76" t="s">
        <v>128</v>
      </c>
      <c r="BH117" s="76" t="s">
        <v>128</v>
      </c>
      <c r="BI117" s="76" t="s">
        <v>128</v>
      </c>
      <c r="BJ117" s="76" t="s">
        <v>128</v>
      </c>
      <c r="BK117" s="76" t="s">
        <v>128</v>
      </c>
      <c r="BL117" s="76" t="s">
        <v>128</v>
      </c>
      <c r="BM117" s="76" t="s">
        <v>128</v>
      </c>
      <c r="BN117" s="76">
        <v>1</v>
      </c>
      <c r="BO117" s="76" t="s">
        <v>128</v>
      </c>
      <c r="BP117" s="76" t="s">
        <v>128</v>
      </c>
      <c r="BQ117" s="76" t="s">
        <v>128</v>
      </c>
      <c r="BR117" s="76" t="s">
        <v>128</v>
      </c>
      <c r="BS117" s="76"/>
      <c r="BT117" s="76"/>
      <c r="BU117" s="71">
        <f>SUM(AS117:BT117)</f>
        <v>1</v>
      </c>
      <c r="BV117" s="101">
        <f>1-BE117-BF117-BG117-BH117-BI117-BJ117-BK117-BL117-BM117-BN117-BO117-BP117-BQ117-BR117-BS117-BT117-AS117</f>
        <v>0</v>
      </c>
      <c r="BW117" s="20"/>
      <c r="BX117" s="20"/>
      <c r="BY117" s="20"/>
      <c r="BZ117" s="20"/>
      <c r="CA117" s="20"/>
      <c r="CB117" s="20"/>
      <c r="CC117" s="20"/>
    </row>
    <row r="118" spans="1:81" s="14" customFormat="1" ht="12.95" customHeight="1">
      <c r="A118" s="293">
        <v>34</v>
      </c>
      <c r="B118" s="295">
        <v>0</v>
      </c>
      <c r="C118" s="297">
        <v>0</v>
      </c>
      <c r="D118" s="299">
        <v>0</v>
      </c>
      <c r="E118" s="299">
        <v>0</v>
      </c>
      <c r="F118" s="305">
        <v>0</v>
      </c>
      <c r="G118" s="299"/>
      <c r="H118" s="262" t="s">
        <v>129</v>
      </c>
      <c r="I118" s="19">
        <f t="shared" ref="I118:J118" si="1435">(I117*$F117)</f>
        <v>0</v>
      </c>
      <c r="J118" s="19">
        <f t="shared" si="1435"/>
        <v>0</v>
      </c>
      <c r="K118" s="19">
        <f t="shared" ref="K118:W118" si="1436">(K117*$F117)</f>
        <v>0</v>
      </c>
      <c r="L118" s="19">
        <f t="shared" si="1436"/>
        <v>0</v>
      </c>
      <c r="M118" s="19">
        <f t="shared" si="1436"/>
        <v>0</v>
      </c>
      <c r="N118" s="19">
        <f t="shared" si="1436"/>
        <v>0</v>
      </c>
      <c r="O118" s="19">
        <f t="shared" si="1436"/>
        <v>0</v>
      </c>
      <c r="P118" s="19">
        <f t="shared" si="1436"/>
        <v>0</v>
      </c>
      <c r="Q118" s="19">
        <f t="shared" si="1436"/>
        <v>0</v>
      </c>
      <c r="R118" s="19">
        <f t="shared" si="1436"/>
        <v>0</v>
      </c>
      <c r="S118" s="19">
        <f t="shared" si="1436"/>
        <v>0</v>
      </c>
      <c r="T118" s="19">
        <f t="shared" si="1436"/>
        <v>0</v>
      </c>
      <c r="U118" s="19">
        <f t="shared" si="1436"/>
        <v>0</v>
      </c>
      <c r="V118" s="19">
        <f t="shared" si="1436"/>
        <v>0</v>
      </c>
      <c r="W118" s="19">
        <f t="shared" si="1436"/>
        <v>0</v>
      </c>
      <c r="X118" s="19">
        <f t="shared" ref="X118" si="1437">ROUND(X117*$F117,2)</f>
        <v>0</v>
      </c>
      <c r="Y118" s="19">
        <f t="shared" ref="Y118" si="1438">ROUND(Y117*$F117,2)</f>
        <v>0</v>
      </c>
      <c r="Z118" s="19">
        <f t="shared" ref="Z118" si="1439">ROUND(Z117*$F117,2)</f>
        <v>0</v>
      </c>
      <c r="AA118" s="19">
        <f t="shared" ref="AA118" si="1440">ROUND(AA117*$F117,2)</f>
        <v>0</v>
      </c>
      <c r="AB118" s="19">
        <f t="shared" ref="AB118" si="1441">ROUND(AB117*$F117,2)</f>
        <v>0</v>
      </c>
      <c r="AC118" s="19">
        <f t="shared" ref="AC118" si="1442">ROUND(AC117*$F117,2)</f>
        <v>0</v>
      </c>
      <c r="AD118" s="19">
        <f t="shared" ref="AD118" si="1443">ROUND(AD117*$F117,2)</f>
        <v>1144.1099999999999</v>
      </c>
      <c r="AE118" s="19">
        <f t="shared" ref="AE118" si="1444">ROUND(AE117*$F117,2)</f>
        <v>0</v>
      </c>
      <c r="AF118" s="19">
        <f t="shared" ref="AF118" si="1445">ROUND(AF117*$F117,2)</f>
        <v>0</v>
      </c>
      <c r="AG118" s="19">
        <f t="shared" ref="AG118" si="1446">ROUND(AG117*$F117,2)</f>
        <v>0</v>
      </c>
      <c r="AH118" s="19">
        <f t="shared" ref="AH118" si="1447">ROUND(AH117*$F117,2)</f>
        <v>0</v>
      </c>
      <c r="AI118" s="216">
        <f t="shared" ref="AI118" si="1448">ROUND(AI117*$F117,2)</f>
        <v>0</v>
      </c>
      <c r="AJ118" s="19">
        <f t="shared" ref="AJ118" si="1449">ROUND(AJ117*$F117,2)</f>
        <v>0</v>
      </c>
      <c r="AK118" s="55"/>
      <c r="AL118" s="33"/>
      <c r="AM118" s="147">
        <f>SUM(I118:AJ118)</f>
        <v>1144.1099999999999</v>
      </c>
      <c r="AN118" s="147">
        <f>G117</f>
        <v>1144.1099999999999</v>
      </c>
      <c r="AO118" s="148">
        <f>AM118-AN118</f>
        <v>0</v>
      </c>
      <c r="AP118" s="149" t="s">
        <v>131</v>
      </c>
      <c r="AQ118" s="150">
        <f>+AP117-AQ117</f>
        <v>0</v>
      </c>
      <c r="AR118" s="18"/>
      <c r="AS118" s="73"/>
      <c r="AT118" s="73"/>
      <c r="AU118" s="73"/>
      <c r="AV118" s="73"/>
      <c r="AW118" s="73"/>
      <c r="AX118" s="94"/>
      <c r="AY118" s="10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1"/>
      <c r="BV118" s="101"/>
      <c r="BW118" s="20"/>
      <c r="BX118" s="20"/>
      <c r="BY118" s="20"/>
      <c r="BZ118" s="20"/>
      <c r="CA118" s="20"/>
      <c r="CB118" s="20"/>
      <c r="CC118" s="20"/>
    </row>
    <row r="119" spans="1:81" s="14" customFormat="1" ht="12.95" customHeight="1">
      <c r="A119" s="292">
        <f t="shared" ref="A119" si="1450">A117+1</f>
        <v>54</v>
      </c>
      <c r="B119" s="294" t="s">
        <v>96</v>
      </c>
      <c r="C119" s="296" t="s">
        <v>5</v>
      </c>
      <c r="D119" s="298">
        <v>1600</v>
      </c>
      <c r="E119" s="298">
        <v>1600</v>
      </c>
      <c r="F119" s="304">
        <v>7.53</v>
      </c>
      <c r="G119" s="298">
        <f t="shared" si="631"/>
        <v>12048</v>
      </c>
      <c r="H119" s="261" t="s">
        <v>140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17">
        <f t="shared" ref="Y119" si="1451">ROUND(+$D119*BI119,2)</f>
        <v>0</v>
      </c>
      <c r="Z119" s="117">
        <f t="shared" ref="Z119" si="1452">ROUND(+$D119*BJ119,2)</f>
        <v>0</v>
      </c>
      <c r="AA119" s="117">
        <f t="shared" ref="AA119" si="1453">ROUND(+$D119*BK119,2)</f>
        <v>0</v>
      </c>
      <c r="AB119" s="117">
        <f t="shared" ref="AB119" si="1454">ROUND(+$D119*BL119,2)</f>
        <v>0</v>
      </c>
      <c r="AC119" s="117">
        <f t="shared" ref="AC119" si="1455">ROUND(+$D119*BM119,2)</f>
        <v>0</v>
      </c>
      <c r="AD119" s="117">
        <f t="shared" ref="AD119" si="1456">ROUND(+$D119*BN119,2)</f>
        <v>1600</v>
      </c>
      <c r="AE119" s="117">
        <f t="shared" ref="AE119" si="1457">ROUND(+$D119*BO119,2)</f>
        <v>0</v>
      </c>
      <c r="AF119" s="117">
        <f t="shared" ref="AF119" si="1458">ROUND(+$D119*BP119,2)</f>
        <v>0</v>
      </c>
      <c r="AG119" s="117">
        <f t="shared" ref="AG119" si="1459">ROUND(+$D119*BQ119,2)</f>
        <v>0</v>
      </c>
      <c r="AH119" s="117">
        <f t="shared" ref="AH119" si="1460">ROUND(+$D119*BR119,2)</f>
        <v>0</v>
      </c>
      <c r="AI119" s="215">
        <f t="shared" ref="AI119" si="1461">ROUND(+$D119*BS119,2)</f>
        <v>0</v>
      </c>
      <c r="AJ119" s="117">
        <f t="shared" ref="AJ119" si="1462">ROUND(+$D119*BT119,2)</f>
        <v>0</v>
      </c>
      <c r="AK119" s="55"/>
      <c r="AL119" s="33"/>
      <c r="AM119" s="144"/>
      <c r="AN119" s="144"/>
      <c r="AO119" s="151" t="s">
        <v>132</v>
      </c>
      <c r="AP119" s="145">
        <f>SUM(I119:AJ119)</f>
        <v>1600</v>
      </c>
      <c r="AQ119" s="146">
        <f>D119</f>
        <v>1600</v>
      </c>
      <c r="AR119" s="18"/>
      <c r="AS119" s="72"/>
      <c r="AT119" s="72"/>
      <c r="AU119" s="72"/>
      <c r="AV119" s="72"/>
      <c r="AW119" s="72"/>
      <c r="AX119" s="76"/>
      <c r="AY119" s="76"/>
      <c r="AZ119" s="72"/>
      <c r="BA119" s="72"/>
      <c r="BB119" s="72"/>
      <c r="BC119" s="76"/>
      <c r="BD119" s="76"/>
      <c r="BE119" s="76" t="s">
        <v>128</v>
      </c>
      <c r="BF119" s="76" t="s">
        <v>128</v>
      </c>
      <c r="BG119" s="76" t="s">
        <v>128</v>
      </c>
      <c r="BH119" s="76" t="s">
        <v>128</v>
      </c>
      <c r="BI119" s="76" t="s">
        <v>128</v>
      </c>
      <c r="BJ119" s="76" t="s">
        <v>128</v>
      </c>
      <c r="BK119" s="76" t="s">
        <v>128</v>
      </c>
      <c r="BL119" s="76" t="s">
        <v>128</v>
      </c>
      <c r="BM119" s="76" t="s">
        <v>128</v>
      </c>
      <c r="BN119" s="76">
        <v>1</v>
      </c>
      <c r="BO119" s="76" t="s">
        <v>128</v>
      </c>
      <c r="BP119" s="76" t="s">
        <v>128</v>
      </c>
      <c r="BQ119" s="76" t="s">
        <v>128</v>
      </c>
      <c r="BR119" s="76" t="s">
        <v>128</v>
      </c>
      <c r="BS119" s="76"/>
      <c r="BT119" s="76"/>
      <c r="BU119" s="71">
        <f>SUM(AS119:BT119)</f>
        <v>1</v>
      </c>
      <c r="BV119" s="101">
        <f>1-BE119-BF119-BG119-BH119-BI119-BJ119-BK119-BL119-BM119-BN119-BO119-BP119-BQ119-BR119-BS119-BT119-AS119</f>
        <v>0</v>
      </c>
      <c r="BW119" s="20"/>
      <c r="BX119" s="20"/>
      <c r="BY119" s="20"/>
      <c r="BZ119" s="20"/>
      <c r="CA119" s="20"/>
      <c r="CB119" s="20"/>
      <c r="CC119" s="20"/>
    </row>
    <row r="120" spans="1:81" s="14" customFormat="1" ht="12.95" customHeight="1">
      <c r="A120" s="293">
        <v>35</v>
      </c>
      <c r="B120" s="295">
        <v>0</v>
      </c>
      <c r="C120" s="297">
        <v>0</v>
      </c>
      <c r="D120" s="299">
        <v>0</v>
      </c>
      <c r="E120" s="299">
        <v>0</v>
      </c>
      <c r="F120" s="305">
        <v>0</v>
      </c>
      <c r="G120" s="299"/>
      <c r="H120" s="262" t="s">
        <v>129</v>
      </c>
      <c r="I120" s="19">
        <f t="shared" ref="I120:J120" si="1463">(I119*$F119)</f>
        <v>0</v>
      </c>
      <c r="J120" s="19">
        <f t="shared" si="1463"/>
        <v>0</v>
      </c>
      <c r="K120" s="19">
        <f t="shared" ref="K120:W120" si="1464">(K119*$F119)</f>
        <v>0</v>
      </c>
      <c r="L120" s="19">
        <f t="shared" si="1464"/>
        <v>0</v>
      </c>
      <c r="M120" s="19">
        <f t="shared" si="1464"/>
        <v>0</v>
      </c>
      <c r="N120" s="19">
        <f t="shared" si="1464"/>
        <v>0</v>
      </c>
      <c r="O120" s="19">
        <f t="shared" si="1464"/>
        <v>0</v>
      </c>
      <c r="P120" s="19">
        <f t="shared" si="1464"/>
        <v>0</v>
      </c>
      <c r="Q120" s="19">
        <f t="shared" si="1464"/>
        <v>0</v>
      </c>
      <c r="R120" s="19">
        <f t="shared" si="1464"/>
        <v>0</v>
      </c>
      <c r="S120" s="19">
        <f t="shared" si="1464"/>
        <v>0</v>
      </c>
      <c r="T120" s="19">
        <f t="shared" si="1464"/>
        <v>0</v>
      </c>
      <c r="U120" s="19">
        <f t="shared" si="1464"/>
        <v>0</v>
      </c>
      <c r="V120" s="19">
        <f t="shared" si="1464"/>
        <v>0</v>
      </c>
      <c r="W120" s="19">
        <f t="shared" si="1464"/>
        <v>0</v>
      </c>
      <c r="X120" s="19">
        <f t="shared" ref="X120" si="1465">ROUND(X119*$F119,2)</f>
        <v>0</v>
      </c>
      <c r="Y120" s="19">
        <f t="shared" ref="Y120" si="1466">ROUND(Y119*$F119,2)</f>
        <v>0</v>
      </c>
      <c r="Z120" s="19">
        <f t="shared" ref="Z120" si="1467">ROUND(Z119*$F119,2)</f>
        <v>0</v>
      </c>
      <c r="AA120" s="19">
        <f t="shared" ref="AA120" si="1468">ROUND(AA119*$F119,2)</f>
        <v>0</v>
      </c>
      <c r="AB120" s="19">
        <f t="shared" ref="AB120" si="1469">ROUND(AB119*$F119,2)</f>
        <v>0</v>
      </c>
      <c r="AC120" s="19">
        <f t="shared" ref="AC120" si="1470">ROUND(AC119*$F119,2)</f>
        <v>0</v>
      </c>
      <c r="AD120" s="19">
        <f t="shared" ref="AD120" si="1471">ROUND(AD119*$F119,2)</f>
        <v>12048</v>
      </c>
      <c r="AE120" s="19">
        <f t="shared" ref="AE120" si="1472">ROUND(AE119*$F119,2)</f>
        <v>0</v>
      </c>
      <c r="AF120" s="19">
        <f t="shared" ref="AF120" si="1473">ROUND(AF119*$F119,2)</f>
        <v>0</v>
      </c>
      <c r="AG120" s="19">
        <f t="shared" ref="AG120" si="1474">ROUND(AG119*$F119,2)</f>
        <v>0</v>
      </c>
      <c r="AH120" s="19">
        <f t="shared" ref="AH120" si="1475">ROUND(AH119*$F119,2)</f>
        <v>0</v>
      </c>
      <c r="AI120" s="216">
        <f t="shared" ref="AI120" si="1476">ROUND(AI119*$F119,2)</f>
        <v>0</v>
      </c>
      <c r="AJ120" s="19">
        <f t="shared" ref="AJ120" si="1477">ROUND(AJ119*$F119,2)</f>
        <v>0</v>
      </c>
      <c r="AK120" s="55"/>
      <c r="AL120" s="33"/>
      <c r="AM120" s="147">
        <f>SUM(I120:AJ120)</f>
        <v>12048</v>
      </c>
      <c r="AN120" s="147">
        <f>G119</f>
        <v>12048</v>
      </c>
      <c r="AO120" s="148">
        <f>AM120-AN120</f>
        <v>0</v>
      </c>
      <c r="AP120" s="149" t="s">
        <v>131</v>
      </c>
      <c r="AQ120" s="150">
        <f>+AP119-AQ119</f>
        <v>0</v>
      </c>
      <c r="AR120" s="18"/>
      <c r="AS120" s="73"/>
      <c r="AT120" s="73"/>
      <c r="AU120" s="73"/>
      <c r="AV120" s="73"/>
      <c r="AW120" s="73"/>
      <c r="AX120" s="94"/>
      <c r="AY120" s="10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1"/>
      <c r="BV120" s="101"/>
      <c r="BW120" s="20"/>
      <c r="BX120" s="20"/>
      <c r="BY120" s="20"/>
      <c r="BZ120" s="20"/>
      <c r="CA120" s="20"/>
      <c r="CB120" s="20"/>
      <c r="CC120" s="20"/>
    </row>
    <row r="121" spans="1:81" s="14" customFormat="1" ht="12.95" customHeight="1">
      <c r="A121" s="292">
        <f t="shared" ref="A121" si="1478">A119+1</f>
        <v>55</v>
      </c>
      <c r="B121" s="294" t="s">
        <v>97</v>
      </c>
      <c r="C121" s="296" t="s">
        <v>7</v>
      </c>
      <c r="D121" s="298">
        <v>17</v>
      </c>
      <c r="E121" s="298">
        <v>17</v>
      </c>
      <c r="F121" s="304">
        <v>104.01</v>
      </c>
      <c r="G121" s="298">
        <f t="shared" si="631"/>
        <v>1768.17</v>
      </c>
      <c r="H121" s="261" t="s">
        <v>140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17">
        <f t="shared" ref="Y121" si="1479">ROUND(+$D121*BI121,2)</f>
        <v>0</v>
      </c>
      <c r="Z121" s="117">
        <f t="shared" ref="Z121" si="1480">ROUND(+$D121*BJ121,2)</f>
        <v>0</v>
      </c>
      <c r="AA121" s="117">
        <f t="shared" ref="AA121" si="1481">ROUND(+$D121*BK121,2)</f>
        <v>0</v>
      </c>
      <c r="AB121" s="117">
        <f t="shared" ref="AB121" si="1482">ROUND(+$D121*BL121,2)</f>
        <v>0</v>
      </c>
      <c r="AC121" s="117">
        <f t="shared" ref="AC121" si="1483">ROUND(+$D121*BM121,2)</f>
        <v>0</v>
      </c>
      <c r="AD121" s="117">
        <f t="shared" ref="AD121" si="1484">ROUND(+$D121*BN121,2)</f>
        <v>17</v>
      </c>
      <c r="AE121" s="117">
        <f t="shared" ref="AE121" si="1485">ROUND(+$D121*BO121,2)</f>
        <v>0</v>
      </c>
      <c r="AF121" s="117">
        <f t="shared" ref="AF121" si="1486">ROUND(+$D121*BP121,2)</f>
        <v>0</v>
      </c>
      <c r="AG121" s="117">
        <f t="shared" ref="AG121" si="1487">ROUND(+$D121*BQ121,2)</f>
        <v>0</v>
      </c>
      <c r="AH121" s="117">
        <f t="shared" ref="AH121" si="1488">ROUND(+$D121*BR121,2)</f>
        <v>0</v>
      </c>
      <c r="AI121" s="215">
        <f t="shared" ref="AI121" si="1489">ROUND(+$D121*BS121,2)</f>
        <v>0</v>
      </c>
      <c r="AJ121" s="117">
        <f t="shared" ref="AJ121" si="1490">ROUND(+$D121*BT121,2)</f>
        <v>0</v>
      </c>
      <c r="AK121" s="55"/>
      <c r="AL121" s="33"/>
      <c r="AM121" s="144"/>
      <c r="AN121" s="144"/>
      <c r="AO121" s="151" t="s">
        <v>132</v>
      </c>
      <c r="AP121" s="145">
        <f>SUM(I121:AJ121)</f>
        <v>17</v>
      </c>
      <c r="AQ121" s="146">
        <f>D121</f>
        <v>17</v>
      </c>
      <c r="AR121" s="18"/>
      <c r="AS121" s="72"/>
      <c r="AT121" s="72"/>
      <c r="AU121" s="72"/>
      <c r="AV121" s="72"/>
      <c r="AW121" s="72"/>
      <c r="AX121" s="76"/>
      <c r="AY121" s="76"/>
      <c r="AZ121" s="72"/>
      <c r="BA121" s="72"/>
      <c r="BB121" s="72"/>
      <c r="BC121" s="76"/>
      <c r="BD121" s="76"/>
      <c r="BE121" s="76" t="s">
        <v>128</v>
      </c>
      <c r="BF121" s="76" t="s">
        <v>128</v>
      </c>
      <c r="BG121" s="76" t="s">
        <v>128</v>
      </c>
      <c r="BH121" s="76" t="s">
        <v>128</v>
      </c>
      <c r="BI121" s="76" t="s">
        <v>128</v>
      </c>
      <c r="BJ121" s="76" t="s">
        <v>128</v>
      </c>
      <c r="BK121" s="76" t="s">
        <v>128</v>
      </c>
      <c r="BL121" s="76" t="s">
        <v>128</v>
      </c>
      <c r="BM121" s="76" t="s">
        <v>128</v>
      </c>
      <c r="BN121" s="76">
        <v>1</v>
      </c>
      <c r="BO121" s="76" t="s">
        <v>128</v>
      </c>
      <c r="BP121" s="76" t="s">
        <v>128</v>
      </c>
      <c r="BQ121" s="76" t="s">
        <v>128</v>
      </c>
      <c r="BR121" s="76" t="s">
        <v>128</v>
      </c>
      <c r="BS121" s="76"/>
      <c r="BT121" s="76"/>
      <c r="BU121" s="71">
        <f>SUM(AS121:BT121)</f>
        <v>1</v>
      </c>
      <c r="BV121" s="101">
        <f>1-BE121-BF121-BG121-BH121-BI121-BJ121-BK121-BL121-BM121-BN121-BO121-BP121-BQ121-BR121-BS121-BT121-AS121</f>
        <v>0</v>
      </c>
      <c r="BW121" s="20"/>
      <c r="BX121" s="20"/>
      <c r="BY121" s="20"/>
      <c r="BZ121" s="20"/>
      <c r="CA121" s="20"/>
      <c r="CB121" s="20"/>
      <c r="CC121" s="20"/>
    </row>
    <row r="122" spans="1:81" s="14" customFormat="1" ht="12.95" customHeight="1">
      <c r="A122" s="293">
        <v>36</v>
      </c>
      <c r="B122" s="295">
        <v>0</v>
      </c>
      <c r="C122" s="297">
        <v>0</v>
      </c>
      <c r="D122" s="299">
        <v>0</v>
      </c>
      <c r="E122" s="299">
        <v>0</v>
      </c>
      <c r="F122" s="305">
        <v>0</v>
      </c>
      <c r="G122" s="299"/>
      <c r="H122" s="262" t="s">
        <v>129</v>
      </c>
      <c r="I122" s="19">
        <f t="shared" ref="I122:J122" si="1491">(I121*$F121)</f>
        <v>0</v>
      </c>
      <c r="J122" s="19">
        <f t="shared" si="1491"/>
        <v>0</v>
      </c>
      <c r="K122" s="19">
        <f t="shared" ref="K122:W122" si="1492">(K121*$F121)</f>
        <v>0</v>
      </c>
      <c r="L122" s="19">
        <f t="shared" si="1492"/>
        <v>0</v>
      </c>
      <c r="M122" s="19">
        <f t="shared" si="1492"/>
        <v>0</v>
      </c>
      <c r="N122" s="19">
        <f t="shared" si="1492"/>
        <v>0</v>
      </c>
      <c r="O122" s="19">
        <f t="shared" si="1492"/>
        <v>0</v>
      </c>
      <c r="P122" s="19">
        <f t="shared" si="1492"/>
        <v>0</v>
      </c>
      <c r="Q122" s="19">
        <f t="shared" si="1492"/>
        <v>0</v>
      </c>
      <c r="R122" s="19">
        <f t="shared" si="1492"/>
        <v>0</v>
      </c>
      <c r="S122" s="19">
        <f t="shared" si="1492"/>
        <v>0</v>
      </c>
      <c r="T122" s="19">
        <f t="shared" si="1492"/>
        <v>0</v>
      </c>
      <c r="U122" s="19">
        <f t="shared" si="1492"/>
        <v>0</v>
      </c>
      <c r="V122" s="19">
        <f t="shared" si="1492"/>
        <v>0</v>
      </c>
      <c r="W122" s="19">
        <f t="shared" si="1492"/>
        <v>0</v>
      </c>
      <c r="X122" s="19">
        <f t="shared" ref="X122" si="1493">ROUND(X121*$F121,2)</f>
        <v>0</v>
      </c>
      <c r="Y122" s="19">
        <f t="shared" ref="Y122" si="1494">ROUND(Y121*$F121,2)</f>
        <v>0</v>
      </c>
      <c r="Z122" s="19">
        <f t="shared" ref="Z122" si="1495">ROUND(Z121*$F121,2)</f>
        <v>0</v>
      </c>
      <c r="AA122" s="19">
        <f t="shared" ref="AA122" si="1496">ROUND(AA121*$F121,2)</f>
        <v>0</v>
      </c>
      <c r="AB122" s="19">
        <f t="shared" ref="AB122" si="1497">ROUND(AB121*$F121,2)</f>
        <v>0</v>
      </c>
      <c r="AC122" s="19">
        <f t="shared" ref="AC122" si="1498">ROUND(AC121*$F121,2)</f>
        <v>0</v>
      </c>
      <c r="AD122" s="19">
        <f t="shared" ref="AD122" si="1499">ROUND(AD121*$F121,2)</f>
        <v>1768.17</v>
      </c>
      <c r="AE122" s="19">
        <f t="shared" ref="AE122" si="1500">ROUND(AE121*$F121,2)</f>
        <v>0</v>
      </c>
      <c r="AF122" s="19">
        <f t="shared" ref="AF122" si="1501">ROUND(AF121*$F121,2)</f>
        <v>0</v>
      </c>
      <c r="AG122" s="19">
        <f t="shared" ref="AG122" si="1502">ROUND(AG121*$F121,2)</f>
        <v>0</v>
      </c>
      <c r="AH122" s="19">
        <f t="shared" ref="AH122" si="1503">ROUND(AH121*$F121,2)</f>
        <v>0</v>
      </c>
      <c r="AI122" s="216">
        <f t="shared" ref="AI122" si="1504">ROUND(AI121*$F121,2)</f>
        <v>0</v>
      </c>
      <c r="AJ122" s="19">
        <f t="shared" ref="AJ122" si="1505">ROUND(AJ121*$F121,2)</f>
        <v>0</v>
      </c>
      <c r="AK122" s="55"/>
      <c r="AL122" s="33"/>
      <c r="AM122" s="147">
        <f>SUM(I122:AJ122)</f>
        <v>1768.17</v>
      </c>
      <c r="AN122" s="147">
        <f>G121</f>
        <v>1768.17</v>
      </c>
      <c r="AO122" s="148">
        <f>AM122-AN122</f>
        <v>0</v>
      </c>
      <c r="AP122" s="149" t="s">
        <v>131</v>
      </c>
      <c r="AQ122" s="150">
        <f>+AP121-AQ121</f>
        <v>0</v>
      </c>
      <c r="AR122" s="18"/>
      <c r="AS122" s="73"/>
      <c r="AT122" s="73"/>
      <c r="AU122" s="73"/>
      <c r="AV122" s="73"/>
      <c r="AW122" s="73"/>
      <c r="AX122" s="94"/>
      <c r="AY122" s="10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1"/>
      <c r="BV122" s="101"/>
      <c r="BW122" s="20"/>
      <c r="BX122" s="20"/>
      <c r="BY122" s="20"/>
      <c r="BZ122" s="20"/>
      <c r="CA122" s="20"/>
      <c r="CB122" s="20"/>
      <c r="CC122" s="20"/>
    </row>
    <row r="123" spans="1:81" s="14" customFormat="1" ht="12.95" customHeight="1">
      <c r="A123" s="292">
        <f t="shared" ref="A123" si="1506">A121+1</f>
        <v>56</v>
      </c>
      <c r="B123" s="294" t="s">
        <v>98</v>
      </c>
      <c r="C123" s="296" t="s">
        <v>7</v>
      </c>
      <c r="D123" s="298">
        <v>8250</v>
      </c>
      <c r="E123" s="298">
        <v>8250</v>
      </c>
      <c r="F123" s="304">
        <v>26.74</v>
      </c>
      <c r="G123" s="298">
        <f t="shared" ref="G123:G125" si="1507">ROUND(D123*F123,2)</f>
        <v>220605</v>
      </c>
      <c r="H123" s="261" t="s">
        <v>140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17">
        <f t="shared" ref="Y123" si="1508">ROUND(+$D123*BI123,2)</f>
        <v>0</v>
      </c>
      <c r="Z123" s="117">
        <f t="shared" ref="Z123" si="1509">ROUND(+$D123*BJ123,2)</f>
        <v>0</v>
      </c>
      <c r="AA123" s="117">
        <f t="shared" ref="AA123" si="1510">ROUND(+$D123*BK123,2)</f>
        <v>0</v>
      </c>
      <c r="AB123" s="117">
        <f t="shared" ref="AB123" si="1511">ROUND(+$D123*BL123,2)</f>
        <v>0</v>
      </c>
      <c r="AC123" s="117">
        <f t="shared" ref="AC123" si="1512">ROUND(+$D123*BM123,2)</f>
        <v>0</v>
      </c>
      <c r="AD123" s="117">
        <f>ROUND(+$D123*BN123,2)</f>
        <v>0</v>
      </c>
      <c r="AE123" s="117">
        <f t="shared" ref="AE123" si="1513">ROUND(+$D123*BO123,2)</f>
        <v>0</v>
      </c>
      <c r="AF123" s="117">
        <f t="shared" ref="AF123" si="1514">ROUND(+$D123*BP123,2)</f>
        <v>0</v>
      </c>
      <c r="AG123" s="117">
        <f t="shared" ref="AG123" si="1515">ROUND(+$D123*BQ123,2)</f>
        <v>8250</v>
      </c>
      <c r="AH123" s="117">
        <f t="shared" ref="AH123" si="1516">ROUND(+$D123*BR123,2)</f>
        <v>0</v>
      </c>
      <c r="AI123" s="215">
        <f t="shared" ref="AI123" si="1517">ROUND(+$D123*BS123,2)</f>
        <v>0</v>
      </c>
      <c r="AJ123" s="117">
        <f t="shared" ref="AJ123" si="1518">ROUND(+$D123*BT123,2)</f>
        <v>0</v>
      </c>
      <c r="AK123" s="55"/>
      <c r="AL123" s="33"/>
      <c r="AM123" s="144"/>
      <c r="AN123" s="144"/>
      <c r="AO123" s="151" t="s">
        <v>132</v>
      </c>
      <c r="AP123" s="145">
        <f>SUM(U123:AJ123)</f>
        <v>8250</v>
      </c>
      <c r="AQ123" s="146">
        <f>D123</f>
        <v>8250</v>
      </c>
      <c r="AR123" s="18"/>
      <c r="AS123" s="72"/>
      <c r="AT123" s="72"/>
      <c r="AU123" s="72"/>
      <c r="AV123" s="72"/>
      <c r="AW123" s="72"/>
      <c r="AX123" s="76"/>
      <c r="AY123" s="76"/>
      <c r="AZ123" s="72"/>
      <c r="BA123" s="72"/>
      <c r="BB123" s="72"/>
      <c r="BC123" s="76"/>
      <c r="BD123" s="76"/>
      <c r="BE123" s="76" t="s">
        <v>128</v>
      </c>
      <c r="BF123" s="76" t="s">
        <v>128</v>
      </c>
      <c r="BG123" s="76" t="s">
        <v>128</v>
      </c>
      <c r="BH123" s="76" t="s">
        <v>128</v>
      </c>
      <c r="BI123" s="76" t="s">
        <v>128</v>
      </c>
      <c r="BJ123" s="76" t="s">
        <v>128</v>
      </c>
      <c r="BK123" s="76" t="s">
        <v>128</v>
      </c>
      <c r="BL123" s="76" t="s">
        <v>128</v>
      </c>
      <c r="BM123" s="76" t="s">
        <v>128</v>
      </c>
      <c r="BN123" s="76" t="s">
        <v>128</v>
      </c>
      <c r="BO123" s="76" t="s">
        <v>128</v>
      </c>
      <c r="BP123" s="76" t="s">
        <v>128</v>
      </c>
      <c r="BQ123" s="76">
        <v>1</v>
      </c>
      <c r="BR123" s="76" t="s">
        <v>128</v>
      </c>
      <c r="BS123" s="76"/>
      <c r="BT123" s="76"/>
      <c r="BU123" s="71">
        <f>SUM(AS123:BT123)</f>
        <v>1</v>
      </c>
      <c r="BV123" s="101">
        <f>1-BE123-BF123-BG123-BH123-BI123-BJ123-BK123-BL123-BM123-BN123-BO123-BP123-BQ123-BR123-BS123-BT123-AS123</f>
        <v>0</v>
      </c>
      <c r="BW123" s="20"/>
      <c r="BX123" s="20"/>
      <c r="BY123" s="20"/>
      <c r="BZ123" s="20"/>
      <c r="CA123" s="20"/>
      <c r="CB123" s="20"/>
      <c r="CC123" s="20"/>
    </row>
    <row r="124" spans="1:81" s="14" customFormat="1" ht="12.95" customHeight="1">
      <c r="A124" s="293">
        <v>37</v>
      </c>
      <c r="B124" s="295">
        <v>0</v>
      </c>
      <c r="C124" s="297">
        <v>0</v>
      </c>
      <c r="D124" s="299">
        <v>0</v>
      </c>
      <c r="E124" s="299">
        <v>0</v>
      </c>
      <c r="F124" s="305">
        <v>0</v>
      </c>
      <c r="G124" s="299"/>
      <c r="H124" s="262" t="s">
        <v>129</v>
      </c>
      <c r="I124" s="19">
        <f t="shared" ref="I124:J124" si="1519">(I123*$F123)</f>
        <v>0</v>
      </c>
      <c r="J124" s="19">
        <f t="shared" si="1519"/>
        <v>0</v>
      </c>
      <c r="K124" s="19">
        <f t="shared" ref="K124:W124" si="1520">(K123*$F123)</f>
        <v>0</v>
      </c>
      <c r="L124" s="19">
        <f t="shared" si="1520"/>
        <v>0</v>
      </c>
      <c r="M124" s="19">
        <f t="shared" si="1520"/>
        <v>0</v>
      </c>
      <c r="N124" s="19">
        <f t="shared" si="1520"/>
        <v>0</v>
      </c>
      <c r="O124" s="19">
        <f t="shared" si="1520"/>
        <v>0</v>
      </c>
      <c r="P124" s="19">
        <f t="shared" si="1520"/>
        <v>0</v>
      </c>
      <c r="Q124" s="19">
        <f t="shared" si="1520"/>
        <v>0</v>
      </c>
      <c r="R124" s="19">
        <f t="shared" si="1520"/>
        <v>0</v>
      </c>
      <c r="S124" s="19">
        <f t="shared" si="1520"/>
        <v>0</v>
      </c>
      <c r="T124" s="19">
        <f t="shared" si="1520"/>
        <v>0</v>
      </c>
      <c r="U124" s="19">
        <f t="shared" si="1520"/>
        <v>0</v>
      </c>
      <c r="V124" s="19">
        <f t="shared" si="1520"/>
        <v>0</v>
      </c>
      <c r="W124" s="19">
        <f t="shared" si="1520"/>
        <v>0</v>
      </c>
      <c r="X124" s="19">
        <f t="shared" ref="X124" si="1521">ROUND(X123*$F123,2)</f>
        <v>0</v>
      </c>
      <c r="Y124" s="19">
        <f t="shared" ref="Y124" si="1522">ROUND(Y123*$F123,2)</f>
        <v>0</v>
      </c>
      <c r="Z124" s="19">
        <f t="shared" ref="Z124" si="1523">ROUND(Z123*$F123,2)</f>
        <v>0</v>
      </c>
      <c r="AA124" s="19">
        <f t="shared" ref="AA124" si="1524">ROUND(AA123*$F123,2)</f>
        <v>0</v>
      </c>
      <c r="AB124" s="19">
        <f t="shared" ref="AB124" si="1525">ROUND(AB123*$F123,2)</f>
        <v>0</v>
      </c>
      <c r="AC124" s="19">
        <f t="shared" ref="AC124" si="1526">ROUND(AC123*$F123,2)</f>
        <v>0</v>
      </c>
      <c r="AD124" s="19">
        <f>ROUND(AD123*$F123,2)</f>
        <v>0</v>
      </c>
      <c r="AE124" s="19">
        <f>ROUND(AE123*$F123,2)</f>
        <v>0</v>
      </c>
      <c r="AF124" s="19">
        <f>ROUND(AF123*$F123,2)</f>
        <v>0</v>
      </c>
      <c r="AG124" s="19">
        <f t="shared" ref="AG124" si="1527">ROUND(AG123*$F123,2)</f>
        <v>220605</v>
      </c>
      <c r="AH124" s="19">
        <f t="shared" ref="AH124" si="1528">ROUND(AH123*$F123,2)</f>
        <v>0</v>
      </c>
      <c r="AI124" s="216">
        <f t="shared" ref="AI124" si="1529">ROUND(AI123*$F123,2)</f>
        <v>0</v>
      </c>
      <c r="AJ124" s="19">
        <f t="shared" ref="AJ124" si="1530">ROUND(AJ123*$F123,2)</f>
        <v>0</v>
      </c>
      <c r="AK124" s="55"/>
      <c r="AL124" s="33"/>
      <c r="AM124" s="147">
        <f>SUM(I124:AJ124)</f>
        <v>220605</v>
      </c>
      <c r="AN124" s="147">
        <f>G123</f>
        <v>220605</v>
      </c>
      <c r="AO124" s="148">
        <f>AM124-AN124</f>
        <v>0</v>
      </c>
      <c r="AP124" s="149" t="s">
        <v>131</v>
      </c>
      <c r="AQ124" s="150">
        <f>+AP123-AQ123</f>
        <v>0</v>
      </c>
      <c r="AR124" s="18"/>
      <c r="AS124" s="73"/>
      <c r="AT124" s="73"/>
      <c r="AU124" s="73"/>
      <c r="AV124" s="73"/>
      <c r="AW124" s="73"/>
      <c r="AX124" s="94"/>
      <c r="AY124" s="10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1"/>
      <c r="BV124" s="101"/>
      <c r="BW124" s="20"/>
      <c r="BX124" s="20"/>
      <c r="BY124" s="20"/>
      <c r="BZ124" s="20"/>
      <c r="CA124" s="20"/>
      <c r="CB124" s="20"/>
      <c r="CC124" s="20"/>
    </row>
    <row r="125" spans="1:81" s="14" customFormat="1" ht="12.95" customHeight="1">
      <c r="A125" s="292">
        <f t="shared" ref="A125" si="1531">A123+1</f>
        <v>57</v>
      </c>
      <c r="B125" s="294" t="s">
        <v>99</v>
      </c>
      <c r="C125" s="296" t="s">
        <v>45</v>
      </c>
      <c r="D125" s="298">
        <v>27500</v>
      </c>
      <c r="E125" s="298">
        <v>27500</v>
      </c>
      <c r="F125" s="304">
        <v>2.72</v>
      </c>
      <c r="G125" s="298">
        <f t="shared" si="1507"/>
        <v>74800</v>
      </c>
      <c r="H125" s="261" t="s">
        <v>140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17">
        <f t="shared" ref="Y125" si="1532">ROUND(+$D125*BI125,2)</f>
        <v>0</v>
      </c>
      <c r="Z125" s="117">
        <f t="shared" ref="Z125" si="1533">ROUND(+$D125*BJ125,2)</f>
        <v>0</v>
      </c>
      <c r="AA125" s="117">
        <f t="shared" ref="AA125" si="1534">ROUND(+$D125*BK125,2)</f>
        <v>0</v>
      </c>
      <c r="AB125" s="117">
        <f t="shared" ref="AB125" si="1535">ROUND(+$D125*BL125,2)</f>
        <v>0</v>
      </c>
      <c r="AC125" s="117">
        <f t="shared" ref="AC125" si="1536">ROUND(+$D125*BM125,2)</f>
        <v>0</v>
      </c>
      <c r="AD125" s="117">
        <f t="shared" ref="AD125" si="1537">ROUND(+$D125*BN125,2)</f>
        <v>0</v>
      </c>
      <c r="AE125" s="117">
        <f t="shared" ref="AE125" si="1538">ROUND(+$D125*BO125,2)</f>
        <v>0</v>
      </c>
      <c r="AF125" s="117">
        <f t="shared" ref="AF125" si="1539">ROUND(+$D125*BP125,2)</f>
        <v>0</v>
      </c>
      <c r="AG125" s="117">
        <f t="shared" ref="AG125" si="1540">ROUND(+$D125*BQ125,2)</f>
        <v>27500</v>
      </c>
      <c r="AH125" s="117">
        <f t="shared" ref="AH125" si="1541">ROUND(+$D125*BR125,2)</f>
        <v>0</v>
      </c>
      <c r="AI125" s="215">
        <f t="shared" ref="AI125" si="1542">ROUND(+$D125*BS125,2)</f>
        <v>0</v>
      </c>
      <c r="AJ125" s="117">
        <f t="shared" ref="AJ125" si="1543">ROUND(+$D125*BT125,2)</f>
        <v>0</v>
      </c>
      <c r="AK125" s="55"/>
      <c r="AL125" s="33"/>
      <c r="AM125" s="144"/>
      <c r="AN125" s="144"/>
      <c r="AO125" s="151" t="s">
        <v>132</v>
      </c>
      <c r="AP125" s="145">
        <f>SUM(I125:AJ125)</f>
        <v>27500</v>
      </c>
      <c r="AQ125" s="146">
        <f>D125</f>
        <v>27500</v>
      </c>
      <c r="AR125" s="18"/>
      <c r="AS125" s="72"/>
      <c r="AT125" s="72"/>
      <c r="AU125" s="72"/>
      <c r="AV125" s="72"/>
      <c r="AW125" s="72"/>
      <c r="AX125" s="76"/>
      <c r="AY125" s="76"/>
      <c r="AZ125" s="72"/>
      <c r="BA125" s="72"/>
      <c r="BB125" s="72"/>
      <c r="BC125" s="76"/>
      <c r="BD125" s="76"/>
      <c r="BE125" s="76" t="s">
        <v>128</v>
      </c>
      <c r="BF125" s="76" t="s">
        <v>128</v>
      </c>
      <c r="BG125" s="76" t="s">
        <v>128</v>
      </c>
      <c r="BH125" s="76" t="s">
        <v>128</v>
      </c>
      <c r="BI125" s="76" t="s">
        <v>128</v>
      </c>
      <c r="BJ125" s="76" t="s">
        <v>128</v>
      </c>
      <c r="BK125" s="76" t="s">
        <v>128</v>
      </c>
      <c r="BL125" s="76" t="s">
        <v>128</v>
      </c>
      <c r="BM125" s="76" t="s">
        <v>128</v>
      </c>
      <c r="BN125" s="76" t="s">
        <v>128</v>
      </c>
      <c r="BO125" s="76" t="s">
        <v>128</v>
      </c>
      <c r="BP125" s="76" t="s">
        <v>128</v>
      </c>
      <c r="BQ125" s="76">
        <v>1</v>
      </c>
      <c r="BR125" s="76" t="s">
        <v>128</v>
      </c>
      <c r="BS125" s="76"/>
      <c r="BT125" s="76"/>
      <c r="BU125" s="71">
        <f>SUM(AS125:BT125)</f>
        <v>1</v>
      </c>
      <c r="BV125" s="101">
        <f>1-BE125-BF125-BG125-BH125-BI125-BJ125-BK125-BL125-BM125-BN125-BO125-BP125-BQ125-BR125-BS125-BT125-AS125</f>
        <v>0</v>
      </c>
      <c r="BW125" s="20"/>
      <c r="BX125" s="20"/>
      <c r="BY125" s="20"/>
      <c r="BZ125" s="20"/>
      <c r="CA125" s="20"/>
      <c r="CB125" s="20"/>
      <c r="CC125" s="20"/>
    </row>
    <row r="126" spans="1:81" s="14" customFormat="1" ht="12.95" customHeight="1">
      <c r="A126" s="293">
        <v>38</v>
      </c>
      <c r="B126" s="295">
        <v>0</v>
      </c>
      <c r="C126" s="297">
        <v>0</v>
      </c>
      <c r="D126" s="299">
        <v>0</v>
      </c>
      <c r="E126" s="299">
        <v>0</v>
      </c>
      <c r="F126" s="305">
        <v>0</v>
      </c>
      <c r="G126" s="299"/>
      <c r="H126" s="262" t="s">
        <v>129</v>
      </c>
      <c r="I126" s="19">
        <f t="shared" ref="I126:W126" si="1544">(I125*$F125)</f>
        <v>0</v>
      </c>
      <c r="J126" s="19">
        <f t="shared" si="1544"/>
        <v>0</v>
      </c>
      <c r="K126" s="19">
        <f t="shared" si="1544"/>
        <v>0</v>
      </c>
      <c r="L126" s="19">
        <f t="shared" si="1544"/>
        <v>0</v>
      </c>
      <c r="M126" s="19">
        <f t="shared" si="1544"/>
        <v>0</v>
      </c>
      <c r="N126" s="19">
        <f t="shared" si="1544"/>
        <v>0</v>
      </c>
      <c r="O126" s="19">
        <f t="shared" si="1544"/>
        <v>0</v>
      </c>
      <c r="P126" s="19">
        <f t="shared" si="1544"/>
        <v>0</v>
      </c>
      <c r="Q126" s="19">
        <f t="shared" si="1544"/>
        <v>0</v>
      </c>
      <c r="R126" s="19">
        <f t="shared" si="1544"/>
        <v>0</v>
      </c>
      <c r="S126" s="19">
        <f t="shared" si="1544"/>
        <v>0</v>
      </c>
      <c r="T126" s="19">
        <f t="shared" si="1544"/>
        <v>0</v>
      </c>
      <c r="U126" s="19">
        <f t="shared" si="1544"/>
        <v>0</v>
      </c>
      <c r="V126" s="19">
        <f t="shared" si="1544"/>
        <v>0</v>
      </c>
      <c r="W126" s="19">
        <f t="shared" si="1544"/>
        <v>0</v>
      </c>
      <c r="X126" s="19">
        <f t="shared" ref="X126" si="1545">ROUND(X125*$F125,2)</f>
        <v>0</v>
      </c>
      <c r="Y126" s="19">
        <f t="shared" ref="Y126" si="1546">ROUND(Y125*$F125,2)</f>
        <v>0</v>
      </c>
      <c r="Z126" s="19">
        <f t="shared" ref="Z126" si="1547">ROUND(Z125*$F125,2)</f>
        <v>0</v>
      </c>
      <c r="AA126" s="19">
        <f t="shared" ref="AA126" si="1548">ROUND(AA125*$F125,2)</f>
        <v>0</v>
      </c>
      <c r="AB126" s="19">
        <f t="shared" ref="AB126" si="1549">ROUND(AB125*$F125,2)</f>
        <v>0</v>
      </c>
      <c r="AC126" s="19">
        <f t="shared" ref="AC126" si="1550">ROUND(AC125*$F125,2)</f>
        <v>0</v>
      </c>
      <c r="AD126" s="19">
        <f t="shared" ref="AD126" si="1551">ROUND(AD125*$F125,2)</f>
        <v>0</v>
      </c>
      <c r="AE126" s="19">
        <f t="shared" ref="AE126" si="1552">ROUND(AE125*$F125,2)</f>
        <v>0</v>
      </c>
      <c r="AF126" s="19">
        <f t="shared" ref="AF126" si="1553">ROUND(AF125*$F125,2)</f>
        <v>0</v>
      </c>
      <c r="AG126" s="19">
        <f t="shared" ref="AG126" si="1554">ROUND(AG125*$F125,2)</f>
        <v>74800</v>
      </c>
      <c r="AH126" s="19">
        <f t="shared" ref="AH126" si="1555">ROUND(AH125*$F125,2)</f>
        <v>0</v>
      </c>
      <c r="AI126" s="216">
        <f t="shared" ref="AI126" si="1556">ROUND(AI125*$F125,2)</f>
        <v>0</v>
      </c>
      <c r="AJ126" s="19">
        <f t="shared" ref="AJ126" si="1557">ROUND(AJ125*$F125,2)</f>
        <v>0</v>
      </c>
      <c r="AK126" s="55"/>
      <c r="AL126" s="33"/>
      <c r="AM126" s="147">
        <f>SUM(I126:AJ126)</f>
        <v>74800</v>
      </c>
      <c r="AN126" s="147">
        <f>G125</f>
        <v>74800</v>
      </c>
      <c r="AO126" s="148">
        <f>AM126-AN126</f>
        <v>0</v>
      </c>
      <c r="AP126" s="149" t="s">
        <v>131</v>
      </c>
      <c r="AQ126" s="150">
        <f>+AP125-AQ125</f>
        <v>0</v>
      </c>
      <c r="AR126" s="18"/>
      <c r="AS126" s="73"/>
      <c r="AT126" s="73"/>
      <c r="AU126" s="73"/>
      <c r="AV126" s="73"/>
      <c r="AW126" s="73"/>
      <c r="AX126" s="94"/>
      <c r="AY126" s="10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1"/>
      <c r="BV126" s="101"/>
      <c r="BW126" s="20"/>
      <c r="BX126" s="20"/>
      <c r="BY126" s="20"/>
      <c r="BZ126" s="20"/>
      <c r="CA126" s="20"/>
      <c r="CB126" s="20"/>
      <c r="CC126" s="20"/>
    </row>
    <row r="127" spans="1:81" s="135" customFormat="1" ht="20.100000000000001" customHeight="1">
      <c r="A127" s="120">
        <v>5</v>
      </c>
      <c r="B127" s="128" t="s">
        <v>101</v>
      </c>
      <c r="C127" s="181"/>
      <c r="D127" s="132"/>
      <c r="E127" s="132"/>
      <c r="F127" s="132"/>
      <c r="G127" s="132">
        <f>SUM(G128:G159)</f>
        <v>12064327.41</v>
      </c>
      <c r="H127" s="254"/>
      <c r="I127" s="133">
        <f>SUM(I129++I131+I133+I135+I137+I139+I141+I143+I145+I147+I149+I151+I153+I155+I157+I159)</f>
        <v>0</v>
      </c>
      <c r="J127" s="133">
        <f t="shared" ref="J127:X127" si="1558">SUM(J129++J131+J133+J135+J137+J139+J141+J143+J145+J147+J149+J151+J153+J155+J157+J159)</f>
        <v>0</v>
      </c>
      <c r="K127" s="133">
        <f t="shared" si="1558"/>
        <v>0</v>
      </c>
      <c r="L127" s="133">
        <f t="shared" si="1558"/>
        <v>0</v>
      </c>
      <c r="M127" s="133">
        <f t="shared" si="1558"/>
        <v>0</v>
      </c>
      <c r="N127" s="133">
        <f t="shared" si="1558"/>
        <v>0</v>
      </c>
      <c r="O127" s="133">
        <f t="shared" si="1558"/>
        <v>0</v>
      </c>
      <c r="P127" s="133">
        <f t="shared" si="1558"/>
        <v>0</v>
      </c>
      <c r="Q127" s="133">
        <f t="shared" si="1558"/>
        <v>0</v>
      </c>
      <c r="R127" s="133">
        <f t="shared" si="1558"/>
        <v>0</v>
      </c>
      <c r="S127" s="133">
        <f t="shared" si="1558"/>
        <v>0</v>
      </c>
      <c r="T127" s="133">
        <f t="shared" si="1558"/>
        <v>0</v>
      </c>
      <c r="U127" s="133">
        <f t="shared" si="1558"/>
        <v>0</v>
      </c>
      <c r="V127" s="133">
        <f t="shared" si="1558"/>
        <v>0</v>
      </c>
      <c r="W127" s="133">
        <f t="shared" si="1558"/>
        <v>0</v>
      </c>
      <c r="X127" s="133">
        <f t="shared" si="1558"/>
        <v>0</v>
      </c>
      <c r="Y127" s="133">
        <f t="shared" ref="Y127:AA127" si="1559">SUM(Y129++Y131+Y133+Y135+Y137+Y139+Y141+Y143+Y145+Y147+Y149+Y151+Y153+Y155+Y157+Y159)</f>
        <v>0</v>
      </c>
      <c r="Z127" s="133">
        <f t="shared" si="1559"/>
        <v>0</v>
      </c>
      <c r="AA127" s="133">
        <f t="shared" si="1559"/>
        <v>0</v>
      </c>
      <c r="AB127" s="133">
        <f t="shared" ref="AB127:AJ127" si="1560">SUM(AB129++AB131+AB133+AB135+AB137+AB139+AB141+AB143+AB145+AB147+AB149+AB151+AB153+AB155+AB157+AB159)</f>
        <v>0</v>
      </c>
      <c r="AC127" s="133">
        <f t="shared" si="1560"/>
        <v>0</v>
      </c>
      <c r="AD127" s="133">
        <f t="shared" si="1560"/>
        <v>0</v>
      </c>
      <c r="AE127" s="133">
        <f t="shared" si="1560"/>
        <v>6180.3</v>
      </c>
      <c r="AF127" s="133">
        <f t="shared" si="1560"/>
        <v>2351252.9000000004</v>
      </c>
      <c r="AG127" s="133">
        <f>SUM(AG129++AG131+AG133+AG135+AG137+AG139+AG141+AG143+AG145+AG147+AG149+AG151+AG153+AG155+AG157+AG159)</f>
        <v>9706894.209999999</v>
      </c>
      <c r="AH127" s="217">
        <f t="shared" si="1560"/>
        <v>0</v>
      </c>
      <c r="AI127" s="133">
        <f t="shared" si="1560"/>
        <v>0</v>
      </c>
      <c r="AJ127" s="133">
        <f t="shared" si="1560"/>
        <v>0</v>
      </c>
      <c r="AK127" s="134"/>
      <c r="AL127" s="32"/>
      <c r="AM127" s="183">
        <f>SUM(I127:AJ127)</f>
        <v>12064327.41</v>
      </c>
      <c r="AN127" s="183">
        <f>G127</f>
        <v>12064327.41</v>
      </c>
      <c r="AO127" s="184">
        <f>AM127-AN127</f>
        <v>0</v>
      </c>
      <c r="AQ127" s="137"/>
      <c r="AR127" s="136"/>
      <c r="AS127" s="191"/>
      <c r="AT127" s="191"/>
      <c r="AU127" s="186"/>
      <c r="AV127" s="186"/>
      <c r="AW127" s="186"/>
      <c r="AX127" s="187"/>
      <c r="AY127" s="188"/>
      <c r="AZ127" s="186"/>
      <c r="BA127" s="186"/>
      <c r="BB127" s="186"/>
      <c r="BC127" s="186"/>
      <c r="BD127" s="186"/>
      <c r="BE127" s="186"/>
      <c r="BF127" s="186"/>
      <c r="BG127" s="186"/>
      <c r="BH127" s="186"/>
      <c r="BI127" s="186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43"/>
      <c r="BW127" s="159"/>
      <c r="BX127" s="159"/>
      <c r="BY127" s="159"/>
      <c r="BZ127" s="159"/>
      <c r="CA127" s="159"/>
      <c r="CB127" s="159"/>
      <c r="CC127" s="159"/>
    </row>
    <row r="128" spans="1:81" s="14" customFormat="1" ht="12.95" customHeight="1">
      <c r="A128" s="292">
        <v>58</v>
      </c>
      <c r="B128" s="294" t="s">
        <v>102</v>
      </c>
      <c r="C128" s="296" t="s">
        <v>7</v>
      </c>
      <c r="D128" s="298">
        <v>14232</v>
      </c>
      <c r="E128" s="298">
        <v>14232</v>
      </c>
      <c r="F128" s="300">
        <v>659.99</v>
      </c>
      <c r="G128" s="298">
        <f t="shared" ref="G128:G158" si="1561">ROUND(D128*F128,2)</f>
        <v>9392977.6799999997</v>
      </c>
      <c r="H128" s="261" t="s">
        <v>140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17">
        <f t="shared" ref="Y128" si="1562">ROUND(+$D128*BI128,2)</f>
        <v>0</v>
      </c>
      <c r="Z128" s="117">
        <f t="shared" ref="Z128" si="1563">ROUND(+$D128*BJ128,2)</f>
        <v>0</v>
      </c>
      <c r="AA128" s="117">
        <f t="shared" ref="AA128" si="1564">ROUND(+$D128*BK128,2)</f>
        <v>0</v>
      </c>
      <c r="AB128" s="117">
        <f t="shared" ref="AB128" si="1565">ROUND(+$D128*BL128,2)</f>
        <v>0</v>
      </c>
      <c r="AC128" s="117">
        <f t="shared" ref="AC128" si="1566">ROUND(+$D128*BM128,2)</f>
        <v>0</v>
      </c>
      <c r="AD128" s="117">
        <f t="shared" ref="AD128" si="1567">ROUND(+$D128*BN128,2)</f>
        <v>0</v>
      </c>
      <c r="AE128" s="117">
        <f t="shared" ref="AE128" si="1568">ROUND(+$D128*BO128,2)</f>
        <v>0</v>
      </c>
      <c r="AF128" s="117">
        <f t="shared" ref="AF128" si="1569">ROUND(+$D128*BP128,2)</f>
        <v>3000</v>
      </c>
      <c r="AG128" s="117">
        <f t="shared" ref="AG128" si="1570">ROUND(+$D128*BQ128,2)</f>
        <v>11232</v>
      </c>
      <c r="AH128" s="117">
        <f t="shared" ref="AH128" si="1571">ROUND(+$D128*BR128,2)</f>
        <v>0</v>
      </c>
      <c r="AI128" s="215">
        <f t="shared" ref="AI128" si="1572">ROUND(+$D128*BS128,2)</f>
        <v>0</v>
      </c>
      <c r="AJ128" s="117">
        <f t="shared" ref="AJ128" si="1573">ROUND(+$D128*BT128,2)</f>
        <v>0</v>
      </c>
      <c r="AK128" s="55"/>
      <c r="AL128" s="13"/>
      <c r="AM128" s="144"/>
      <c r="AN128" s="144"/>
      <c r="AO128" s="151" t="s">
        <v>132</v>
      </c>
      <c r="AP128" s="145">
        <f>SUM(I128:AJ128)</f>
        <v>14232</v>
      </c>
      <c r="AQ128" s="146">
        <f>D128</f>
        <v>14232</v>
      </c>
      <c r="AR128" s="18">
        <f t="shared" ref="AR128" si="1574">AQ128-AP128</f>
        <v>0</v>
      </c>
      <c r="AS128" s="72"/>
      <c r="AT128" s="72"/>
      <c r="AU128" s="72"/>
      <c r="AV128" s="72"/>
      <c r="AW128" s="72"/>
      <c r="AX128" s="76"/>
      <c r="AY128" s="76"/>
      <c r="AZ128" s="72"/>
      <c r="BA128" s="72"/>
      <c r="BB128" s="72"/>
      <c r="BC128" s="76"/>
      <c r="BD128" s="76"/>
      <c r="BE128" s="76" t="s">
        <v>128</v>
      </c>
      <c r="BF128" s="76" t="s">
        <v>128</v>
      </c>
      <c r="BG128" s="76" t="s">
        <v>128</v>
      </c>
      <c r="BH128" s="76" t="s">
        <v>128</v>
      </c>
      <c r="BI128" s="76" t="s">
        <v>128</v>
      </c>
      <c r="BJ128" s="76" t="s">
        <v>128</v>
      </c>
      <c r="BK128" s="76" t="s">
        <v>128</v>
      </c>
      <c r="BL128" s="76" t="s">
        <v>128</v>
      </c>
      <c r="BM128" s="76" t="s">
        <v>128</v>
      </c>
      <c r="BN128" s="76" t="s">
        <v>128</v>
      </c>
      <c r="BO128" s="76" t="s">
        <v>128</v>
      </c>
      <c r="BP128" s="76">
        <v>0.21079258010118043</v>
      </c>
      <c r="BQ128" s="76">
        <v>0.7892074198988196</v>
      </c>
      <c r="BR128" s="76" t="s">
        <v>128</v>
      </c>
      <c r="BS128" s="76"/>
      <c r="BT128" s="76"/>
      <c r="BU128" s="71">
        <f>SUM(AS128:BT128)</f>
        <v>1</v>
      </c>
      <c r="BV128" s="101">
        <f>1-BE128-BF128-BG128-BH128-BI128-BJ128-BK128-BL128-BM128-BN128-BO128-BP128-BQ128-BR128-BS128-BT128-AS128</f>
        <v>0</v>
      </c>
      <c r="BW128" s="20"/>
      <c r="BX128" s="20"/>
      <c r="BY128" s="20"/>
      <c r="BZ128" s="20"/>
      <c r="CA128" s="20"/>
      <c r="CB128" s="20"/>
      <c r="CC128" s="20"/>
    </row>
    <row r="129" spans="1:81" s="14" customFormat="1" ht="12.95" customHeight="1">
      <c r="A129" s="293">
        <v>0</v>
      </c>
      <c r="B129" s="295">
        <v>0</v>
      </c>
      <c r="C129" s="297">
        <v>0</v>
      </c>
      <c r="D129" s="299">
        <v>0</v>
      </c>
      <c r="E129" s="299">
        <v>0</v>
      </c>
      <c r="F129" s="301">
        <v>0</v>
      </c>
      <c r="G129" s="299"/>
      <c r="H129" s="262" t="s">
        <v>129</v>
      </c>
      <c r="I129" s="19">
        <f t="shared" ref="I129:J129" si="1575">(I128*$F128)</f>
        <v>0</v>
      </c>
      <c r="J129" s="19">
        <f t="shared" si="1575"/>
        <v>0</v>
      </c>
      <c r="K129" s="19">
        <f t="shared" ref="K129:W129" si="1576">(K128*$F128)</f>
        <v>0</v>
      </c>
      <c r="L129" s="19">
        <f t="shared" si="1576"/>
        <v>0</v>
      </c>
      <c r="M129" s="19">
        <f t="shared" si="1576"/>
        <v>0</v>
      </c>
      <c r="N129" s="19">
        <f t="shared" si="1576"/>
        <v>0</v>
      </c>
      <c r="O129" s="19">
        <f t="shared" si="1576"/>
        <v>0</v>
      </c>
      <c r="P129" s="19">
        <f t="shared" si="1576"/>
        <v>0</v>
      </c>
      <c r="Q129" s="19">
        <f t="shared" si="1576"/>
        <v>0</v>
      </c>
      <c r="R129" s="19">
        <f t="shared" si="1576"/>
        <v>0</v>
      </c>
      <c r="S129" s="19">
        <f t="shared" si="1576"/>
        <v>0</v>
      </c>
      <c r="T129" s="19">
        <f t="shared" si="1576"/>
        <v>0</v>
      </c>
      <c r="U129" s="19">
        <f t="shared" si="1576"/>
        <v>0</v>
      </c>
      <c r="V129" s="19">
        <f t="shared" si="1576"/>
        <v>0</v>
      </c>
      <c r="W129" s="19">
        <f t="shared" si="1576"/>
        <v>0</v>
      </c>
      <c r="X129" s="19">
        <f t="shared" ref="X129" si="1577">ROUND(X128*$F128,2)</f>
        <v>0</v>
      </c>
      <c r="Y129" s="19">
        <f t="shared" ref="Y129" si="1578">ROUND(Y128*$F128,2)</f>
        <v>0</v>
      </c>
      <c r="Z129" s="19">
        <f t="shared" ref="Z129" si="1579">ROUND(Z128*$F128,2)</f>
        <v>0</v>
      </c>
      <c r="AA129" s="19">
        <f t="shared" ref="AA129" si="1580">ROUND(AA128*$F128,2)</f>
        <v>0</v>
      </c>
      <c r="AB129" s="19">
        <f t="shared" ref="AB129" si="1581">ROUND(AB128*$F128,2)</f>
        <v>0</v>
      </c>
      <c r="AC129" s="19">
        <f t="shared" ref="AC129" si="1582">ROUND(AC128*$F128,2)</f>
        <v>0</v>
      </c>
      <c r="AD129" s="19">
        <f t="shared" ref="AD129" si="1583">ROUND(AD128*$F128,2)</f>
        <v>0</v>
      </c>
      <c r="AE129" s="19">
        <f t="shared" ref="AE129" si="1584">ROUND(AE128*$F128,2)</f>
        <v>0</v>
      </c>
      <c r="AF129" s="19">
        <f t="shared" ref="AF129" si="1585">ROUND(AF128*$F128,2)</f>
        <v>1979970</v>
      </c>
      <c r="AG129" s="19">
        <f t="shared" ref="AG129" si="1586">ROUND(AG128*$F128,2)</f>
        <v>7413007.6799999997</v>
      </c>
      <c r="AH129" s="19">
        <f t="shared" ref="AH129" si="1587">ROUND(AH128*$F128,2)</f>
        <v>0</v>
      </c>
      <c r="AI129" s="216">
        <f t="shared" ref="AI129" si="1588">ROUND(AI128*$F128,2)</f>
        <v>0</v>
      </c>
      <c r="AJ129" s="19">
        <f t="shared" ref="AJ129" si="1589">ROUND(AJ128*$F128,2)</f>
        <v>0</v>
      </c>
      <c r="AK129" s="55"/>
      <c r="AL129" s="13"/>
      <c r="AM129" s="147">
        <f>SUM(I129:AJ129)</f>
        <v>9392977.6799999997</v>
      </c>
      <c r="AN129" s="147">
        <f>G128</f>
        <v>9392977.6799999997</v>
      </c>
      <c r="AO129" s="148">
        <f>AM129-AN129</f>
        <v>0</v>
      </c>
      <c r="AP129" s="149" t="s">
        <v>131</v>
      </c>
      <c r="AQ129" s="150">
        <f>+AP128-AQ128</f>
        <v>0</v>
      </c>
      <c r="AR129" s="18"/>
      <c r="AS129" s="73"/>
      <c r="AT129" s="73"/>
      <c r="AU129" s="73"/>
      <c r="AV129" s="73"/>
      <c r="AW129" s="73"/>
      <c r="AX129" s="94"/>
      <c r="AY129" s="10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1"/>
      <c r="BV129" s="101"/>
      <c r="BW129" s="20"/>
      <c r="BX129" s="20"/>
      <c r="BY129" s="20"/>
      <c r="BZ129" s="20"/>
      <c r="CA129" s="20"/>
      <c r="CB129" s="20"/>
      <c r="CC129" s="20"/>
    </row>
    <row r="130" spans="1:81" s="14" customFormat="1" ht="12.95" customHeight="1">
      <c r="A130" s="292">
        <f>A128+1</f>
        <v>59</v>
      </c>
      <c r="B130" s="294" t="s">
        <v>28</v>
      </c>
      <c r="C130" s="296" t="s">
        <v>7</v>
      </c>
      <c r="D130" s="298">
        <v>31500</v>
      </c>
      <c r="E130" s="298">
        <v>31500</v>
      </c>
      <c r="F130" s="300">
        <v>8.27</v>
      </c>
      <c r="G130" s="298">
        <f t="shared" si="1561"/>
        <v>260505</v>
      </c>
      <c r="H130" s="261" t="s">
        <v>140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17">
        <f t="shared" ref="Y130" si="1590">ROUND(+$D130*BI130,2)</f>
        <v>0</v>
      </c>
      <c r="Z130" s="117">
        <f t="shared" ref="Z130" si="1591">ROUND(+$D130*BJ130,2)</f>
        <v>0</v>
      </c>
      <c r="AA130" s="117">
        <f t="shared" ref="AA130" si="1592">ROUND(+$D130*BK130,2)</f>
        <v>0</v>
      </c>
      <c r="AB130" s="117">
        <f t="shared" ref="AB130" si="1593">ROUND(+$D130*BL130,2)</f>
        <v>0</v>
      </c>
      <c r="AC130" s="117">
        <f t="shared" ref="AC130" si="1594">ROUND(+$D130*BM130,2)</f>
        <v>0</v>
      </c>
      <c r="AD130" s="117">
        <f t="shared" ref="AD130" si="1595">ROUND(+$D130*BN130,2)</f>
        <v>0</v>
      </c>
      <c r="AE130" s="117">
        <f t="shared" ref="AE130" si="1596">ROUND(+$D130*BO130,2)</f>
        <v>0</v>
      </c>
      <c r="AF130" s="117">
        <f t="shared" ref="AF130" si="1597">ROUND(+$D130*BP130,2)</f>
        <v>4000</v>
      </c>
      <c r="AG130" s="117">
        <f t="shared" ref="AG130" si="1598">ROUND(+$D130*BQ130,2)</f>
        <v>27500</v>
      </c>
      <c r="AH130" s="117">
        <f t="shared" ref="AH130" si="1599">ROUND(+$D130*BR130,2)</f>
        <v>0</v>
      </c>
      <c r="AI130" s="215">
        <f t="shared" ref="AI130" si="1600">ROUND(+$D130*BS130,2)</f>
        <v>0</v>
      </c>
      <c r="AJ130" s="117">
        <f t="shared" ref="AJ130" si="1601">ROUND(+$D130*BT130,2)</f>
        <v>0</v>
      </c>
      <c r="AK130" s="55"/>
      <c r="AL130" s="13"/>
      <c r="AM130" s="144"/>
      <c r="AN130" s="144"/>
      <c r="AO130" s="151" t="s">
        <v>132</v>
      </c>
      <c r="AP130" s="145">
        <f>SUM(I130:AJ130)</f>
        <v>31500</v>
      </c>
      <c r="AQ130" s="146">
        <f>D130</f>
        <v>31500</v>
      </c>
      <c r="AR130" s="18"/>
      <c r="AS130" s="72"/>
      <c r="AT130" s="72"/>
      <c r="AU130" s="72"/>
      <c r="AV130" s="72"/>
      <c r="AW130" s="72"/>
      <c r="AX130" s="76"/>
      <c r="AY130" s="76"/>
      <c r="AZ130" s="72"/>
      <c r="BA130" s="72"/>
      <c r="BB130" s="72"/>
      <c r="BC130" s="76"/>
      <c r="BD130" s="76"/>
      <c r="BE130" s="76" t="s">
        <v>128</v>
      </c>
      <c r="BF130" s="76" t="s">
        <v>128</v>
      </c>
      <c r="BG130" s="76" t="s">
        <v>128</v>
      </c>
      <c r="BH130" s="76" t="s">
        <v>128</v>
      </c>
      <c r="BI130" s="76" t="s">
        <v>128</v>
      </c>
      <c r="BJ130" s="76" t="s">
        <v>128</v>
      </c>
      <c r="BK130" s="76" t="s">
        <v>128</v>
      </c>
      <c r="BL130" s="76" t="s">
        <v>128</v>
      </c>
      <c r="BM130" s="76" t="s">
        <v>128</v>
      </c>
      <c r="BN130" s="76" t="s">
        <v>128</v>
      </c>
      <c r="BO130" s="76" t="s">
        <v>128</v>
      </c>
      <c r="BP130" s="76">
        <v>0.12698412698412698</v>
      </c>
      <c r="BQ130" s="76">
        <v>0.87301587301587302</v>
      </c>
      <c r="BR130" s="76" t="s">
        <v>128</v>
      </c>
      <c r="BS130" s="76"/>
      <c r="BT130" s="76"/>
      <c r="BU130" s="71">
        <f>SUM(AS130:BT130)</f>
        <v>1</v>
      </c>
      <c r="BV130" s="101">
        <f>1-BE130-BF130-BG130-BH130-BI130-BJ130-BK130-BL130-BM130-BN130-BO130-BP130-BQ130-BR130-BS130-BT130-AS130</f>
        <v>0</v>
      </c>
      <c r="BW130" s="20"/>
      <c r="BX130" s="20"/>
      <c r="BY130" s="20"/>
      <c r="BZ130" s="20"/>
      <c r="CA130" s="20"/>
      <c r="CB130" s="20"/>
      <c r="CC130" s="20"/>
    </row>
    <row r="131" spans="1:81" s="14" customFormat="1" ht="12.95" customHeight="1">
      <c r="A131" s="293">
        <v>0</v>
      </c>
      <c r="B131" s="295">
        <v>0</v>
      </c>
      <c r="C131" s="297">
        <v>0</v>
      </c>
      <c r="D131" s="299">
        <v>0</v>
      </c>
      <c r="E131" s="299">
        <v>0</v>
      </c>
      <c r="F131" s="301">
        <v>0</v>
      </c>
      <c r="G131" s="299"/>
      <c r="H131" s="262" t="s">
        <v>129</v>
      </c>
      <c r="I131" s="19">
        <f t="shared" ref="I131:J131" si="1602">(I130*$F130)</f>
        <v>0</v>
      </c>
      <c r="J131" s="19">
        <f t="shared" si="1602"/>
        <v>0</v>
      </c>
      <c r="K131" s="19">
        <f t="shared" ref="K131:W131" si="1603">(K130*$F130)</f>
        <v>0</v>
      </c>
      <c r="L131" s="19">
        <f t="shared" si="1603"/>
        <v>0</v>
      </c>
      <c r="M131" s="19">
        <f t="shared" si="1603"/>
        <v>0</v>
      </c>
      <c r="N131" s="19">
        <f t="shared" si="1603"/>
        <v>0</v>
      </c>
      <c r="O131" s="19">
        <f t="shared" si="1603"/>
        <v>0</v>
      </c>
      <c r="P131" s="19">
        <f t="shared" si="1603"/>
        <v>0</v>
      </c>
      <c r="Q131" s="19">
        <f t="shared" si="1603"/>
        <v>0</v>
      </c>
      <c r="R131" s="19">
        <f t="shared" si="1603"/>
        <v>0</v>
      </c>
      <c r="S131" s="19">
        <f t="shared" si="1603"/>
        <v>0</v>
      </c>
      <c r="T131" s="19">
        <f t="shared" si="1603"/>
        <v>0</v>
      </c>
      <c r="U131" s="19">
        <f t="shared" si="1603"/>
        <v>0</v>
      </c>
      <c r="V131" s="19">
        <f t="shared" si="1603"/>
        <v>0</v>
      </c>
      <c r="W131" s="19">
        <f t="shared" si="1603"/>
        <v>0</v>
      </c>
      <c r="X131" s="19">
        <f t="shared" ref="X131" si="1604">ROUND(X130*$F130,2)</f>
        <v>0</v>
      </c>
      <c r="Y131" s="19">
        <f t="shared" ref="Y131" si="1605">ROUND(Y130*$F130,2)</f>
        <v>0</v>
      </c>
      <c r="Z131" s="19">
        <f t="shared" ref="Z131" si="1606">ROUND(Z130*$F130,2)</f>
        <v>0</v>
      </c>
      <c r="AA131" s="19">
        <f t="shared" ref="AA131" si="1607">ROUND(AA130*$F130,2)</f>
        <v>0</v>
      </c>
      <c r="AB131" s="19">
        <f t="shared" ref="AB131" si="1608">ROUND(AB130*$F130,2)</f>
        <v>0</v>
      </c>
      <c r="AC131" s="19">
        <f t="shared" ref="AC131" si="1609">ROUND(AC130*$F130,2)</f>
        <v>0</v>
      </c>
      <c r="AD131" s="19">
        <f t="shared" ref="AD131" si="1610">ROUND(AD130*$F130,2)</f>
        <v>0</v>
      </c>
      <c r="AE131" s="19">
        <f t="shared" ref="AE131" si="1611">ROUND(AE130*$F130,2)</f>
        <v>0</v>
      </c>
      <c r="AF131" s="19">
        <f t="shared" ref="AF131" si="1612">ROUND(AF130*$F130,2)</f>
        <v>33080</v>
      </c>
      <c r="AG131" s="19">
        <f t="shared" ref="AG131" si="1613">ROUND(AG130*$F130,2)</f>
        <v>227425</v>
      </c>
      <c r="AH131" s="19">
        <f t="shared" ref="AH131" si="1614">ROUND(AH130*$F130,2)</f>
        <v>0</v>
      </c>
      <c r="AI131" s="216">
        <f t="shared" ref="AI131" si="1615">ROUND(AI130*$F130,2)</f>
        <v>0</v>
      </c>
      <c r="AJ131" s="19">
        <f t="shared" ref="AJ131" si="1616">ROUND(AJ130*$F130,2)</f>
        <v>0</v>
      </c>
      <c r="AK131" s="55"/>
      <c r="AL131" s="13"/>
      <c r="AM131" s="147">
        <f>SUM(I131:AJ131)</f>
        <v>260505</v>
      </c>
      <c r="AN131" s="147">
        <f>G130</f>
        <v>260505</v>
      </c>
      <c r="AO131" s="148">
        <f>AM131-AN131</f>
        <v>0</v>
      </c>
      <c r="AP131" s="149" t="s">
        <v>131</v>
      </c>
      <c r="AQ131" s="150">
        <f>+AP130-AQ130</f>
        <v>0</v>
      </c>
      <c r="AR131" s="18"/>
      <c r="AS131" s="73"/>
      <c r="AT131" s="73"/>
      <c r="AU131" s="73"/>
      <c r="AV131" s="73"/>
      <c r="AW131" s="73"/>
      <c r="AX131" s="94"/>
      <c r="AY131" s="10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1"/>
      <c r="BV131" s="101"/>
      <c r="BW131" s="20"/>
      <c r="BX131" s="20"/>
      <c r="BY131" s="20"/>
      <c r="BZ131" s="20"/>
      <c r="CA131" s="20"/>
      <c r="CB131" s="20"/>
      <c r="CC131" s="20"/>
    </row>
    <row r="132" spans="1:81" s="14" customFormat="1" ht="12.95" customHeight="1">
      <c r="A132" s="292">
        <f t="shared" ref="A132" si="1617">A130+1</f>
        <v>60</v>
      </c>
      <c r="B132" s="294" t="s">
        <v>103</v>
      </c>
      <c r="C132" s="296" t="s">
        <v>7</v>
      </c>
      <c r="D132" s="298">
        <v>90000</v>
      </c>
      <c r="E132" s="298">
        <v>90000</v>
      </c>
      <c r="F132" s="300">
        <v>10.4</v>
      </c>
      <c r="G132" s="298">
        <f t="shared" si="1561"/>
        <v>936000</v>
      </c>
      <c r="H132" s="261" t="s">
        <v>140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17">
        <f t="shared" ref="Y132" si="1618">ROUND(+$D132*BI132,2)</f>
        <v>0</v>
      </c>
      <c r="Z132" s="117">
        <f t="shared" ref="Z132" si="1619">ROUND(+$D132*BJ132,2)</f>
        <v>0</v>
      </c>
      <c r="AA132" s="117">
        <f t="shared" ref="AA132" si="1620">ROUND(+$D132*BK132,2)</f>
        <v>0</v>
      </c>
      <c r="AB132" s="117">
        <f t="shared" ref="AB132" si="1621">ROUND(+$D132*BL132,2)</f>
        <v>0</v>
      </c>
      <c r="AC132" s="117">
        <f t="shared" ref="AC132" si="1622">ROUND(+$D132*BM132,2)</f>
        <v>0</v>
      </c>
      <c r="AD132" s="117">
        <f t="shared" ref="AD132" si="1623">ROUND(+$D132*BN132,2)</f>
        <v>0</v>
      </c>
      <c r="AE132" s="117">
        <f t="shared" ref="AE132" si="1624">ROUND(+$D132*BO132,2)</f>
        <v>0</v>
      </c>
      <c r="AF132" s="117">
        <f t="shared" ref="AF132" si="1625">ROUND(+$D132*BP132,2)</f>
        <v>4000</v>
      </c>
      <c r="AG132" s="117">
        <f t="shared" ref="AG132" si="1626">ROUND(+$D132*BQ132,2)</f>
        <v>86000</v>
      </c>
      <c r="AH132" s="117">
        <f t="shared" ref="AH132" si="1627">ROUND(+$D132*BR132,2)</f>
        <v>0</v>
      </c>
      <c r="AI132" s="215">
        <f t="shared" ref="AI132" si="1628">ROUND(+$D132*BS132,2)</f>
        <v>0</v>
      </c>
      <c r="AJ132" s="117">
        <f t="shared" ref="AJ132" si="1629">ROUND(+$D132*BT132,2)</f>
        <v>0</v>
      </c>
      <c r="AK132" s="55"/>
      <c r="AL132" s="13"/>
      <c r="AM132" s="144"/>
      <c r="AN132" s="144"/>
      <c r="AO132" s="151" t="s">
        <v>132</v>
      </c>
      <c r="AP132" s="145">
        <f>SUM(I132:AJ132)</f>
        <v>90000</v>
      </c>
      <c r="AQ132" s="146">
        <f>D132</f>
        <v>90000</v>
      </c>
      <c r="AR132" s="18"/>
      <c r="AS132" s="72"/>
      <c r="AT132" s="72"/>
      <c r="AU132" s="72"/>
      <c r="AV132" s="72"/>
      <c r="AW132" s="72"/>
      <c r="AX132" s="76"/>
      <c r="AY132" s="76"/>
      <c r="AZ132" s="72"/>
      <c r="BA132" s="72"/>
      <c r="BB132" s="72"/>
      <c r="BC132" s="76"/>
      <c r="BD132" s="76"/>
      <c r="BE132" s="76" t="s">
        <v>128</v>
      </c>
      <c r="BF132" s="76" t="s">
        <v>128</v>
      </c>
      <c r="BG132" s="76" t="s">
        <v>128</v>
      </c>
      <c r="BH132" s="76" t="s">
        <v>128</v>
      </c>
      <c r="BI132" s="76" t="s">
        <v>128</v>
      </c>
      <c r="BJ132" s="76" t="s">
        <v>128</v>
      </c>
      <c r="BK132" s="76" t="s">
        <v>128</v>
      </c>
      <c r="BL132" s="76" t="s">
        <v>128</v>
      </c>
      <c r="BM132" s="76" t="s">
        <v>128</v>
      </c>
      <c r="BN132" s="76" t="s">
        <v>128</v>
      </c>
      <c r="BO132" s="76" t="s">
        <v>128</v>
      </c>
      <c r="BP132" s="76">
        <v>4.4444444444444446E-2</v>
      </c>
      <c r="BQ132" s="76">
        <v>0.9555555555555556</v>
      </c>
      <c r="BR132" s="76" t="s">
        <v>128</v>
      </c>
      <c r="BS132" s="76"/>
      <c r="BT132" s="76"/>
      <c r="BU132" s="71">
        <f>SUM(AS132:BT132)</f>
        <v>1</v>
      </c>
      <c r="BV132" s="101">
        <f>1-BE132-BF132-BG132-BH132-BI132-BJ132-BK132-BL132-BM132-BN132-BO132-BP132-BQ132-BR132-BS132-BT132-AS132</f>
        <v>0</v>
      </c>
      <c r="BW132" s="20"/>
      <c r="BX132" s="20"/>
      <c r="BY132" s="20"/>
      <c r="BZ132" s="20"/>
      <c r="CA132" s="20"/>
      <c r="CB132" s="20"/>
      <c r="CC132" s="20"/>
    </row>
    <row r="133" spans="1:81" s="14" customFormat="1" ht="12.95" customHeight="1">
      <c r="A133" s="293">
        <v>1</v>
      </c>
      <c r="B133" s="295">
        <v>0</v>
      </c>
      <c r="C133" s="297">
        <v>0</v>
      </c>
      <c r="D133" s="299">
        <v>0</v>
      </c>
      <c r="E133" s="299">
        <v>0</v>
      </c>
      <c r="F133" s="301">
        <v>0</v>
      </c>
      <c r="G133" s="299"/>
      <c r="H133" s="262" t="s">
        <v>129</v>
      </c>
      <c r="I133" s="19">
        <f t="shared" ref="I133:J133" si="1630">(I132*$F132)</f>
        <v>0</v>
      </c>
      <c r="J133" s="19">
        <f t="shared" si="1630"/>
        <v>0</v>
      </c>
      <c r="K133" s="19">
        <f t="shared" ref="K133:W133" si="1631">(K132*$F132)</f>
        <v>0</v>
      </c>
      <c r="L133" s="19">
        <f t="shared" si="1631"/>
        <v>0</v>
      </c>
      <c r="M133" s="19">
        <f t="shared" si="1631"/>
        <v>0</v>
      </c>
      <c r="N133" s="19">
        <f t="shared" si="1631"/>
        <v>0</v>
      </c>
      <c r="O133" s="19">
        <f t="shared" si="1631"/>
        <v>0</v>
      </c>
      <c r="P133" s="19">
        <f t="shared" si="1631"/>
        <v>0</v>
      </c>
      <c r="Q133" s="19">
        <f t="shared" si="1631"/>
        <v>0</v>
      </c>
      <c r="R133" s="19">
        <f t="shared" si="1631"/>
        <v>0</v>
      </c>
      <c r="S133" s="19">
        <f t="shared" si="1631"/>
        <v>0</v>
      </c>
      <c r="T133" s="19">
        <f t="shared" si="1631"/>
        <v>0</v>
      </c>
      <c r="U133" s="19">
        <f t="shared" si="1631"/>
        <v>0</v>
      </c>
      <c r="V133" s="19">
        <f t="shared" si="1631"/>
        <v>0</v>
      </c>
      <c r="W133" s="19">
        <f t="shared" si="1631"/>
        <v>0</v>
      </c>
      <c r="X133" s="19">
        <f t="shared" ref="X133" si="1632">ROUND(X132*$F132,2)</f>
        <v>0</v>
      </c>
      <c r="Y133" s="19">
        <f t="shared" ref="Y133" si="1633">ROUND(Y132*$F132,2)</f>
        <v>0</v>
      </c>
      <c r="Z133" s="19">
        <f t="shared" ref="Z133" si="1634">ROUND(Z132*$F132,2)</f>
        <v>0</v>
      </c>
      <c r="AA133" s="19">
        <f t="shared" ref="AA133" si="1635">ROUND(AA132*$F132,2)</f>
        <v>0</v>
      </c>
      <c r="AB133" s="19">
        <f t="shared" ref="AB133" si="1636">ROUND(AB132*$F132,2)</f>
        <v>0</v>
      </c>
      <c r="AC133" s="19">
        <f t="shared" ref="AC133" si="1637">ROUND(AC132*$F132,2)</f>
        <v>0</v>
      </c>
      <c r="AD133" s="19">
        <f t="shared" ref="AD133" si="1638">ROUND(AD132*$F132,2)</f>
        <v>0</v>
      </c>
      <c r="AE133" s="19">
        <f t="shared" ref="AE133" si="1639">ROUND(AE132*$F132,2)</f>
        <v>0</v>
      </c>
      <c r="AF133" s="19">
        <f t="shared" ref="AF133" si="1640">ROUND(AF132*$F132,2)</f>
        <v>41600</v>
      </c>
      <c r="AG133" s="19">
        <f t="shared" ref="AG133" si="1641">ROUND(AG132*$F132,2)</f>
        <v>894400</v>
      </c>
      <c r="AH133" s="19">
        <f t="shared" ref="AH133" si="1642">ROUND(AH132*$F132,2)</f>
        <v>0</v>
      </c>
      <c r="AI133" s="216">
        <f t="shared" ref="AI133" si="1643">ROUND(AI132*$F132,2)</f>
        <v>0</v>
      </c>
      <c r="AJ133" s="19">
        <f t="shared" ref="AJ133" si="1644">ROUND(AJ132*$F132,2)</f>
        <v>0</v>
      </c>
      <c r="AK133" s="55"/>
      <c r="AL133" s="13"/>
      <c r="AM133" s="147">
        <f>SUM(I133:AJ133)</f>
        <v>936000</v>
      </c>
      <c r="AN133" s="147">
        <f>G132</f>
        <v>936000</v>
      </c>
      <c r="AO133" s="148">
        <f>AM133-AN133</f>
        <v>0</v>
      </c>
      <c r="AP133" s="149" t="s">
        <v>131</v>
      </c>
      <c r="AQ133" s="150">
        <f>+AP132-AQ132</f>
        <v>0</v>
      </c>
      <c r="AR133" s="18"/>
      <c r="AS133" s="73"/>
      <c r="AT133" s="73"/>
      <c r="AU133" s="73"/>
      <c r="AV133" s="73"/>
      <c r="AW133" s="73"/>
      <c r="AX133" s="94"/>
      <c r="AY133" s="10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1"/>
      <c r="BV133" s="101"/>
      <c r="BW133" s="20"/>
      <c r="BX133" s="20"/>
      <c r="BY133" s="20"/>
      <c r="BZ133" s="20"/>
      <c r="CA133" s="20"/>
      <c r="CB133" s="20"/>
      <c r="CC133" s="20"/>
    </row>
    <row r="134" spans="1:81" s="14" customFormat="1" ht="12.95" customHeight="1">
      <c r="A134" s="292">
        <f t="shared" ref="A134" si="1645">A132+1</f>
        <v>61</v>
      </c>
      <c r="B134" s="294" t="s">
        <v>104</v>
      </c>
      <c r="C134" s="296" t="s">
        <v>5</v>
      </c>
      <c r="D134" s="298">
        <v>250</v>
      </c>
      <c r="E134" s="298">
        <v>250</v>
      </c>
      <c r="F134" s="300">
        <v>72.150000000000006</v>
      </c>
      <c r="G134" s="298">
        <f t="shared" si="1561"/>
        <v>18037.5</v>
      </c>
      <c r="H134" s="261" t="s">
        <v>140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17">
        <f t="shared" ref="Y134" si="1646">ROUND(+$D134*BI134,2)</f>
        <v>0</v>
      </c>
      <c r="Z134" s="117">
        <f t="shared" ref="Z134" si="1647">ROUND(+$D134*BJ134,2)</f>
        <v>0</v>
      </c>
      <c r="AA134" s="117">
        <f t="shared" ref="AA134" si="1648">ROUND(+$D134*BK134,2)</f>
        <v>0</v>
      </c>
      <c r="AB134" s="117">
        <f t="shared" ref="AB134" si="1649">ROUND(+$D134*BL134,2)</f>
        <v>0</v>
      </c>
      <c r="AC134" s="117">
        <f t="shared" ref="AC134" si="1650">ROUND(+$D134*BM134,2)</f>
        <v>0</v>
      </c>
      <c r="AD134" s="117">
        <f t="shared" ref="AD134" si="1651">ROUND(+$D134*BN134,2)</f>
        <v>0</v>
      </c>
      <c r="AE134" s="117">
        <f t="shared" ref="AE134" si="1652">ROUND(+$D134*BO134,2)</f>
        <v>0</v>
      </c>
      <c r="AF134" s="117">
        <f t="shared" ref="AF134" si="1653">ROUND(+$D134*BP134,2)</f>
        <v>0</v>
      </c>
      <c r="AG134" s="117">
        <f t="shared" ref="AG134" si="1654">ROUND(+$D134*BQ134,2)</f>
        <v>250</v>
      </c>
      <c r="AH134" s="117">
        <f t="shared" ref="AH134" si="1655">ROUND(+$D134*BR134,2)</f>
        <v>0</v>
      </c>
      <c r="AI134" s="215">
        <f t="shared" ref="AI134" si="1656">ROUND(+$D134*BS134,2)</f>
        <v>0</v>
      </c>
      <c r="AJ134" s="117">
        <f t="shared" ref="AJ134" si="1657">ROUND(+$D134*BT134,2)</f>
        <v>0</v>
      </c>
      <c r="AK134" s="55"/>
      <c r="AL134" s="13"/>
      <c r="AM134" s="144"/>
      <c r="AN134" s="144"/>
      <c r="AO134" s="151" t="s">
        <v>132</v>
      </c>
      <c r="AP134" s="145">
        <f>SUM(I134:AJ134)</f>
        <v>250</v>
      </c>
      <c r="AQ134" s="146">
        <f>D134</f>
        <v>250</v>
      </c>
      <c r="AR134" s="18"/>
      <c r="AS134" s="72"/>
      <c r="AT134" s="72"/>
      <c r="AU134" s="72"/>
      <c r="AV134" s="72"/>
      <c r="AW134" s="72"/>
      <c r="AX134" s="76"/>
      <c r="AY134" s="76"/>
      <c r="AZ134" s="72"/>
      <c r="BA134" s="72"/>
      <c r="BB134" s="72"/>
      <c r="BC134" s="76"/>
      <c r="BD134" s="76"/>
      <c r="BE134" s="76" t="s">
        <v>128</v>
      </c>
      <c r="BF134" s="76" t="s">
        <v>128</v>
      </c>
      <c r="BG134" s="76" t="s">
        <v>128</v>
      </c>
      <c r="BH134" s="76" t="s">
        <v>128</v>
      </c>
      <c r="BI134" s="76" t="s">
        <v>128</v>
      </c>
      <c r="BJ134" s="76" t="s">
        <v>128</v>
      </c>
      <c r="BK134" s="76" t="s">
        <v>128</v>
      </c>
      <c r="BL134" s="76" t="s">
        <v>128</v>
      </c>
      <c r="BM134" s="76" t="s">
        <v>128</v>
      </c>
      <c r="BN134" s="76" t="s">
        <v>128</v>
      </c>
      <c r="BO134" s="76" t="s">
        <v>128</v>
      </c>
      <c r="BP134" s="76" t="s">
        <v>128</v>
      </c>
      <c r="BQ134" s="76">
        <v>1</v>
      </c>
      <c r="BR134" s="76" t="s">
        <v>128</v>
      </c>
      <c r="BS134" s="76"/>
      <c r="BT134" s="76"/>
      <c r="BU134" s="71">
        <f>SUM(AS134:BT134)</f>
        <v>1</v>
      </c>
      <c r="BV134" s="101">
        <f>1-BE134-BF134-BG134-BH134-BI134-BJ134-BK134-BL134-BM134-BN134-BO134-BP134-BQ134-BR134-BS134-BT134-AS134</f>
        <v>0</v>
      </c>
      <c r="BW134" s="20"/>
      <c r="BX134" s="20"/>
      <c r="BY134" s="20"/>
      <c r="BZ134" s="20"/>
      <c r="CA134" s="20"/>
      <c r="CB134" s="20"/>
      <c r="CC134" s="20"/>
    </row>
    <row r="135" spans="1:81" s="14" customFormat="1" ht="12.95" customHeight="1">
      <c r="A135" s="293">
        <v>2</v>
      </c>
      <c r="B135" s="295">
        <v>0</v>
      </c>
      <c r="C135" s="297">
        <v>0</v>
      </c>
      <c r="D135" s="299">
        <v>0</v>
      </c>
      <c r="E135" s="299">
        <v>0</v>
      </c>
      <c r="F135" s="301">
        <v>0</v>
      </c>
      <c r="G135" s="299"/>
      <c r="H135" s="262" t="s">
        <v>129</v>
      </c>
      <c r="I135" s="19">
        <f t="shared" ref="I135:J135" si="1658">(I134*$F134)</f>
        <v>0</v>
      </c>
      <c r="J135" s="19">
        <f t="shared" si="1658"/>
        <v>0</v>
      </c>
      <c r="K135" s="19">
        <f t="shared" ref="K135:W135" si="1659">(K134*$F134)</f>
        <v>0</v>
      </c>
      <c r="L135" s="19">
        <f t="shared" si="1659"/>
        <v>0</v>
      </c>
      <c r="M135" s="19">
        <f t="shared" si="1659"/>
        <v>0</v>
      </c>
      <c r="N135" s="19">
        <f t="shared" si="1659"/>
        <v>0</v>
      </c>
      <c r="O135" s="19">
        <f t="shared" si="1659"/>
        <v>0</v>
      </c>
      <c r="P135" s="19">
        <f t="shared" si="1659"/>
        <v>0</v>
      </c>
      <c r="Q135" s="19">
        <f t="shared" si="1659"/>
        <v>0</v>
      </c>
      <c r="R135" s="19">
        <f t="shared" si="1659"/>
        <v>0</v>
      </c>
      <c r="S135" s="19">
        <f t="shared" si="1659"/>
        <v>0</v>
      </c>
      <c r="T135" s="19">
        <f t="shared" si="1659"/>
        <v>0</v>
      </c>
      <c r="U135" s="19">
        <f t="shared" si="1659"/>
        <v>0</v>
      </c>
      <c r="V135" s="19">
        <f t="shared" si="1659"/>
        <v>0</v>
      </c>
      <c r="W135" s="19">
        <f t="shared" si="1659"/>
        <v>0</v>
      </c>
      <c r="X135" s="19">
        <f t="shared" ref="X135" si="1660">ROUND(X134*$F134,2)</f>
        <v>0</v>
      </c>
      <c r="Y135" s="19">
        <f t="shared" ref="Y135" si="1661">ROUND(Y134*$F134,2)</f>
        <v>0</v>
      </c>
      <c r="Z135" s="19">
        <f t="shared" ref="Z135" si="1662">ROUND(Z134*$F134,2)</f>
        <v>0</v>
      </c>
      <c r="AA135" s="19">
        <f t="shared" ref="AA135" si="1663">ROUND(AA134*$F134,2)</f>
        <v>0</v>
      </c>
      <c r="AB135" s="19">
        <f t="shared" ref="AB135" si="1664">ROUND(AB134*$F134,2)</f>
        <v>0</v>
      </c>
      <c r="AC135" s="19">
        <f t="shared" ref="AC135" si="1665">ROUND(AC134*$F134,2)</f>
        <v>0</v>
      </c>
      <c r="AD135" s="19">
        <f t="shared" ref="AD135" si="1666">ROUND(AD134*$F134,2)</f>
        <v>0</v>
      </c>
      <c r="AE135" s="19">
        <f t="shared" ref="AE135" si="1667">ROUND(AE134*$F134,2)</f>
        <v>0</v>
      </c>
      <c r="AF135" s="19">
        <f t="shared" ref="AF135" si="1668">ROUND(AF134*$F134,2)</f>
        <v>0</v>
      </c>
      <c r="AG135" s="19">
        <f t="shared" ref="AG135" si="1669">ROUND(AG134*$F134,2)</f>
        <v>18037.5</v>
      </c>
      <c r="AH135" s="19">
        <f t="shared" ref="AH135" si="1670">ROUND(AH134*$F134,2)</f>
        <v>0</v>
      </c>
      <c r="AI135" s="216">
        <f t="shared" ref="AI135" si="1671">ROUND(AI134*$F134,2)</f>
        <v>0</v>
      </c>
      <c r="AJ135" s="19">
        <f t="shared" ref="AJ135" si="1672">ROUND(AJ134*$F134,2)</f>
        <v>0</v>
      </c>
      <c r="AK135" s="55"/>
      <c r="AL135" s="13"/>
      <c r="AM135" s="147">
        <f>SUM(I135:AJ135)</f>
        <v>18037.5</v>
      </c>
      <c r="AN135" s="147">
        <f>G134</f>
        <v>18037.5</v>
      </c>
      <c r="AO135" s="148">
        <f>AM135-AN135</f>
        <v>0</v>
      </c>
      <c r="AP135" s="149" t="s">
        <v>131</v>
      </c>
      <c r="AQ135" s="150">
        <f>+AP134-AQ134</f>
        <v>0</v>
      </c>
      <c r="AR135" s="18"/>
      <c r="AS135" s="73"/>
      <c r="AT135" s="73"/>
      <c r="AU135" s="73"/>
      <c r="AV135" s="73"/>
      <c r="AW135" s="73"/>
      <c r="AX135" s="94"/>
      <c r="AY135" s="10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1"/>
      <c r="BV135" s="101"/>
      <c r="BW135" s="20"/>
      <c r="BX135" s="20"/>
      <c r="BY135" s="20"/>
      <c r="BZ135" s="20"/>
      <c r="CA135" s="20"/>
      <c r="CB135" s="20"/>
      <c r="CC135" s="20"/>
    </row>
    <row r="136" spans="1:81" s="14" customFormat="1" ht="12.95" customHeight="1">
      <c r="A136" s="292">
        <f t="shared" ref="A136" si="1673">A134+1</f>
        <v>62</v>
      </c>
      <c r="B136" s="294" t="s">
        <v>105</v>
      </c>
      <c r="C136" s="296" t="s">
        <v>106</v>
      </c>
      <c r="D136" s="298">
        <v>180</v>
      </c>
      <c r="E136" s="298">
        <v>180</v>
      </c>
      <c r="F136" s="300">
        <v>1283.31</v>
      </c>
      <c r="G136" s="298">
        <f t="shared" si="1561"/>
        <v>230995.8</v>
      </c>
      <c r="H136" s="261" t="s">
        <v>140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17">
        <f t="shared" ref="Y136" si="1674">ROUND(+$D136*BI136,2)</f>
        <v>0</v>
      </c>
      <c r="Z136" s="117">
        <f t="shared" ref="Z136" si="1675">ROUND(+$D136*BJ136,2)</f>
        <v>0</v>
      </c>
      <c r="AA136" s="117">
        <f t="shared" ref="AA136" si="1676">ROUND(+$D136*BK136,2)</f>
        <v>0</v>
      </c>
      <c r="AB136" s="117">
        <f t="shared" ref="AB136" si="1677">ROUND(+$D136*BL136,2)</f>
        <v>0</v>
      </c>
      <c r="AC136" s="117">
        <f t="shared" ref="AC136" si="1678">ROUND(+$D136*BM136,2)</f>
        <v>0</v>
      </c>
      <c r="AD136" s="117">
        <f>ROUND(+$D136*BN136,2)</f>
        <v>0</v>
      </c>
      <c r="AE136" s="117">
        <f t="shared" ref="AE136" si="1679">ROUND(+$D136*BO136,2)</f>
        <v>0</v>
      </c>
      <c r="AF136" s="117">
        <f t="shared" ref="AF136" si="1680">ROUND(+$D136*BP136,2)</f>
        <v>50</v>
      </c>
      <c r="AG136" s="117">
        <f t="shared" ref="AG136" si="1681">ROUND(+$D136*BQ136,2)</f>
        <v>130</v>
      </c>
      <c r="AH136" s="117">
        <f t="shared" ref="AH136" si="1682">ROUND(+$D136*BR136,2)</f>
        <v>0</v>
      </c>
      <c r="AI136" s="215">
        <f t="shared" ref="AI136" si="1683">ROUND(+$D136*BS136,2)</f>
        <v>0</v>
      </c>
      <c r="AJ136" s="117">
        <f t="shared" ref="AJ136" si="1684">ROUND(+$D136*BT136,2)</f>
        <v>0</v>
      </c>
      <c r="AK136" s="55"/>
      <c r="AL136" s="13"/>
      <c r="AM136" s="144"/>
      <c r="AN136" s="144"/>
      <c r="AO136" s="151" t="s">
        <v>132</v>
      </c>
      <c r="AP136" s="145">
        <f>SUM(U136:AJ136)</f>
        <v>180</v>
      </c>
      <c r="AQ136" s="146">
        <f>D136</f>
        <v>180</v>
      </c>
      <c r="AR136" s="18"/>
      <c r="AS136" s="72"/>
      <c r="AT136" s="72"/>
      <c r="AU136" s="72"/>
      <c r="AV136" s="72"/>
      <c r="AW136" s="72"/>
      <c r="AX136" s="76"/>
      <c r="AY136" s="76"/>
      <c r="AZ136" s="72"/>
      <c r="BA136" s="72"/>
      <c r="BB136" s="72"/>
      <c r="BC136" s="76"/>
      <c r="BD136" s="76"/>
      <c r="BE136" s="76" t="s">
        <v>128</v>
      </c>
      <c r="BF136" s="76" t="s">
        <v>128</v>
      </c>
      <c r="BG136" s="76" t="s">
        <v>128</v>
      </c>
      <c r="BH136" s="76" t="s">
        <v>128</v>
      </c>
      <c r="BI136" s="76" t="s">
        <v>128</v>
      </c>
      <c r="BJ136" s="76" t="s">
        <v>128</v>
      </c>
      <c r="BK136" s="76" t="s">
        <v>128</v>
      </c>
      <c r="BL136" s="76" t="s">
        <v>128</v>
      </c>
      <c r="BM136" s="76" t="s">
        <v>128</v>
      </c>
      <c r="BN136" s="76" t="s">
        <v>128</v>
      </c>
      <c r="BO136" s="76" t="s">
        <v>128</v>
      </c>
      <c r="BP136" s="76">
        <v>0.27777777777777779</v>
      </c>
      <c r="BQ136" s="76">
        <v>0.72222222222222221</v>
      </c>
      <c r="BR136" s="76" t="s">
        <v>128</v>
      </c>
      <c r="BS136" s="76"/>
      <c r="BT136" s="76"/>
      <c r="BU136" s="71">
        <f>SUM(AS136:BT136)</f>
        <v>1</v>
      </c>
      <c r="BV136" s="101">
        <f>1-BE136-BF136-BG136-BH136-BI136-BJ136-BK136-BL136-BM136-BN136-BO136-BP136-BQ136-BR136-BS136-BT136-AS136</f>
        <v>0</v>
      </c>
      <c r="BW136" s="20"/>
      <c r="BX136" s="20"/>
      <c r="BY136" s="20"/>
      <c r="BZ136" s="20"/>
      <c r="CA136" s="20"/>
      <c r="CB136" s="20"/>
      <c r="CC136" s="20"/>
    </row>
    <row r="137" spans="1:81" s="14" customFormat="1" ht="12.95" customHeight="1">
      <c r="A137" s="293">
        <v>3</v>
      </c>
      <c r="B137" s="295">
        <v>0</v>
      </c>
      <c r="C137" s="297">
        <v>0</v>
      </c>
      <c r="D137" s="299">
        <v>0</v>
      </c>
      <c r="E137" s="299">
        <v>0</v>
      </c>
      <c r="F137" s="301">
        <v>0</v>
      </c>
      <c r="G137" s="299"/>
      <c r="H137" s="262" t="s">
        <v>129</v>
      </c>
      <c r="I137" s="19">
        <f t="shared" ref="I137:J137" si="1685">(I136*$F136)</f>
        <v>0</v>
      </c>
      <c r="J137" s="19">
        <f t="shared" si="1685"/>
        <v>0</v>
      </c>
      <c r="K137" s="19">
        <f t="shared" ref="K137:W137" si="1686">(K136*$F136)</f>
        <v>0</v>
      </c>
      <c r="L137" s="19">
        <f t="shared" si="1686"/>
        <v>0</v>
      </c>
      <c r="M137" s="19">
        <f t="shared" si="1686"/>
        <v>0</v>
      </c>
      <c r="N137" s="19">
        <f t="shared" si="1686"/>
        <v>0</v>
      </c>
      <c r="O137" s="19">
        <f t="shared" si="1686"/>
        <v>0</v>
      </c>
      <c r="P137" s="19">
        <f t="shared" si="1686"/>
        <v>0</v>
      </c>
      <c r="Q137" s="19">
        <f t="shared" si="1686"/>
        <v>0</v>
      </c>
      <c r="R137" s="19">
        <f t="shared" si="1686"/>
        <v>0</v>
      </c>
      <c r="S137" s="19">
        <f t="shared" si="1686"/>
        <v>0</v>
      </c>
      <c r="T137" s="19">
        <f t="shared" si="1686"/>
        <v>0</v>
      </c>
      <c r="U137" s="19">
        <f t="shared" si="1686"/>
        <v>0</v>
      </c>
      <c r="V137" s="19">
        <f t="shared" si="1686"/>
        <v>0</v>
      </c>
      <c r="W137" s="19">
        <f t="shared" si="1686"/>
        <v>0</v>
      </c>
      <c r="X137" s="19">
        <f t="shared" ref="X137" si="1687">ROUND(X136*$F136,2)</f>
        <v>0</v>
      </c>
      <c r="Y137" s="19">
        <f t="shared" ref="Y137" si="1688">ROUND(Y136*$F136,2)</f>
        <v>0</v>
      </c>
      <c r="Z137" s="19">
        <f t="shared" ref="Z137" si="1689">ROUND(Z136*$F136,2)</f>
        <v>0</v>
      </c>
      <c r="AA137" s="19">
        <f t="shared" ref="AA137" si="1690">ROUND(AA136*$F136,2)</f>
        <v>0</v>
      </c>
      <c r="AB137" s="19">
        <f t="shared" ref="AB137" si="1691">ROUND(AB136*$F136,2)</f>
        <v>0</v>
      </c>
      <c r="AC137" s="19">
        <f t="shared" ref="AC137" si="1692">ROUND(AC136*$F136,2)</f>
        <v>0</v>
      </c>
      <c r="AD137" s="19">
        <f>ROUND(AD136*$F136,2)</f>
        <v>0</v>
      </c>
      <c r="AE137" s="19">
        <f>ROUND(AE136*$F136,2)</f>
        <v>0</v>
      </c>
      <c r="AF137" s="19">
        <f>ROUND(AF136*$F136,2)</f>
        <v>64165.5</v>
      </c>
      <c r="AG137" s="19">
        <f t="shared" ref="AG137" si="1693">ROUND(AG136*$F136,2)</f>
        <v>166830.29999999999</v>
      </c>
      <c r="AH137" s="19">
        <f t="shared" ref="AH137" si="1694">ROUND(AH136*$F136,2)</f>
        <v>0</v>
      </c>
      <c r="AI137" s="216">
        <f t="shared" ref="AI137" si="1695">ROUND(AI136*$F136,2)</f>
        <v>0</v>
      </c>
      <c r="AJ137" s="19">
        <f t="shared" ref="AJ137" si="1696">ROUND(AJ136*$F136,2)</f>
        <v>0</v>
      </c>
      <c r="AK137" s="55"/>
      <c r="AL137" s="13"/>
      <c r="AM137" s="147">
        <f>SUM(I137:AJ137)</f>
        <v>230995.8</v>
      </c>
      <c r="AN137" s="147">
        <f>G136</f>
        <v>230995.8</v>
      </c>
      <c r="AO137" s="148">
        <f>AM137-AN137</f>
        <v>0</v>
      </c>
      <c r="AP137" s="149" t="s">
        <v>131</v>
      </c>
      <c r="AQ137" s="150">
        <f>+AP136-AQ136</f>
        <v>0</v>
      </c>
      <c r="AR137" s="18"/>
      <c r="AS137" s="73"/>
      <c r="AT137" s="73"/>
      <c r="AU137" s="73"/>
      <c r="AV137" s="73"/>
      <c r="AW137" s="73"/>
      <c r="AX137" s="94"/>
      <c r="AY137" s="10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1"/>
      <c r="BV137" s="101"/>
      <c r="BW137" s="20"/>
      <c r="BX137" s="20"/>
      <c r="BY137" s="20"/>
      <c r="BZ137" s="20"/>
      <c r="CA137" s="20"/>
      <c r="CB137" s="20"/>
      <c r="CC137" s="20"/>
    </row>
    <row r="138" spans="1:81" s="14" customFormat="1" ht="12.95" customHeight="1">
      <c r="A138" s="292">
        <f t="shared" ref="A138" si="1697">A136+1</f>
        <v>63</v>
      </c>
      <c r="B138" s="294" t="s">
        <v>107</v>
      </c>
      <c r="C138" s="296" t="s">
        <v>106</v>
      </c>
      <c r="D138" s="298">
        <v>30</v>
      </c>
      <c r="E138" s="298">
        <v>30</v>
      </c>
      <c r="F138" s="300">
        <v>1283.31</v>
      </c>
      <c r="G138" s="298">
        <f t="shared" si="1561"/>
        <v>38499.300000000003</v>
      </c>
      <c r="H138" s="261" t="s">
        <v>140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17">
        <f t="shared" ref="Y138" si="1698">ROUND(+$D138*BI138,2)</f>
        <v>0</v>
      </c>
      <c r="Z138" s="117">
        <f t="shared" ref="Z138" si="1699">ROUND(+$D138*BJ138,2)</f>
        <v>0</v>
      </c>
      <c r="AA138" s="117">
        <f t="shared" ref="AA138" si="1700">ROUND(+$D138*BK138,2)</f>
        <v>0</v>
      </c>
      <c r="AB138" s="117">
        <f t="shared" ref="AB138" si="1701">ROUND(+$D138*BL138,2)</f>
        <v>0</v>
      </c>
      <c r="AC138" s="117">
        <f t="shared" ref="AC138" si="1702">ROUND(+$D138*BM138,2)</f>
        <v>0</v>
      </c>
      <c r="AD138" s="117">
        <f t="shared" ref="AD138" si="1703">ROUND(+$D138*BN138,2)</f>
        <v>0</v>
      </c>
      <c r="AE138" s="117">
        <f t="shared" ref="AE138" si="1704">ROUND(+$D138*BO138,2)</f>
        <v>0</v>
      </c>
      <c r="AF138" s="117">
        <f t="shared" ref="AF138" si="1705">ROUND(+$D138*BP138,2)</f>
        <v>10</v>
      </c>
      <c r="AG138" s="117">
        <f t="shared" ref="AG138" si="1706">ROUND(+$D138*BQ138,2)</f>
        <v>20</v>
      </c>
      <c r="AH138" s="117">
        <f t="shared" ref="AH138" si="1707">ROUND(+$D138*BR138,2)</f>
        <v>0</v>
      </c>
      <c r="AI138" s="215">
        <f t="shared" ref="AI138" si="1708">ROUND(+$D138*BS138,2)</f>
        <v>0</v>
      </c>
      <c r="AJ138" s="117">
        <f t="shared" ref="AJ138" si="1709">ROUND(+$D138*BT138,2)</f>
        <v>0</v>
      </c>
      <c r="AK138" s="55"/>
      <c r="AL138" s="13"/>
      <c r="AM138" s="144"/>
      <c r="AN138" s="144"/>
      <c r="AO138" s="151" t="s">
        <v>132</v>
      </c>
      <c r="AP138" s="145">
        <f>SUM(I138:AJ138)</f>
        <v>30</v>
      </c>
      <c r="AQ138" s="146">
        <f>D138</f>
        <v>30</v>
      </c>
      <c r="AR138" s="18"/>
      <c r="AS138" s="72"/>
      <c r="AT138" s="72"/>
      <c r="AU138" s="72"/>
      <c r="AV138" s="72"/>
      <c r="AW138" s="72"/>
      <c r="AX138" s="76"/>
      <c r="AY138" s="76"/>
      <c r="AZ138" s="72"/>
      <c r="BA138" s="72"/>
      <c r="BB138" s="72"/>
      <c r="BC138" s="76"/>
      <c r="BD138" s="76"/>
      <c r="BE138" s="76" t="s">
        <v>128</v>
      </c>
      <c r="BF138" s="76" t="s">
        <v>128</v>
      </c>
      <c r="BG138" s="76" t="s">
        <v>128</v>
      </c>
      <c r="BH138" s="76" t="s">
        <v>128</v>
      </c>
      <c r="BI138" s="76" t="s">
        <v>128</v>
      </c>
      <c r="BJ138" s="76" t="s">
        <v>128</v>
      </c>
      <c r="BK138" s="76" t="s">
        <v>128</v>
      </c>
      <c r="BL138" s="76" t="s">
        <v>128</v>
      </c>
      <c r="BM138" s="76" t="s">
        <v>128</v>
      </c>
      <c r="BN138" s="76" t="s">
        <v>128</v>
      </c>
      <c r="BO138" s="76" t="s">
        <v>128</v>
      </c>
      <c r="BP138" s="76">
        <v>0.33333333333333331</v>
      </c>
      <c r="BQ138" s="76">
        <v>0.66666666666666663</v>
      </c>
      <c r="BR138" s="76" t="s">
        <v>128</v>
      </c>
      <c r="BS138" s="76"/>
      <c r="BT138" s="76"/>
      <c r="BU138" s="71">
        <f>SUM(AS138:BT138)</f>
        <v>1</v>
      </c>
      <c r="BV138" s="101">
        <f>1-BE138-BF138-BG138-BH138-BI138-BJ138-BK138-BL138-BM138-BN138-BO138-BP138-BQ138-BR138-BS138-BT138-AS138</f>
        <v>1.1102230246251565E-16</v>
      </c>
      <c r="BW138" s="20"/>
      <c r="BX138" s="20"/>
      <c r="BY138" s="20"/>
      <c r="BZ138" s="20"/>
      <c r="CA138" s="20"/>
      <c r="CB138" s="20"/>
      <c r="CC138" s="20"/>
    </row>
    <row r="139" spans="1:81" s="14" customFormat="1" ht="12.95" customHeight="1">
      <c r="A139" s="293">
        <v>4</v>
      </c>
      <c r="B139" s="295">
        <v>0</v>
      </c>
      <c r="C139" s="297">
        <v>0</v>
      </c>
      <c r="D139" s="299">
        <v>0</v>
      </c>
      <c r="E139" s="299">
        <v>0</v>
      </c>
      <c r="F139" s="301">
        <v>0</v>
      </c>
      <c r="G139" s="299"/>
      <c r="H139" s="262" t="s">
        <v>129</v>
      </c>
      <c r="I139" s="19">
        <f t="shared" ref="I139:J139" si="1710">(I138*$F138)</f>
        <v>0</v>
      </c>
      <c r="J139" s="19">
        <f t="shared" si="1710"/>
        <v>0</v>
      </c>
      <c r="K139" s="19">
        <f t="shared" ref="K139:W139" si="1711">(K138*$F138)</f>
        <v>0</v>
      </c>
      <c r="L139" s="19">
        <f t="shared" si="1711"/>
        <v>0</v>
      </c>
      <c r="M139" s="19">
        <f t="shared" si="1711"/>
        <v>0</v>
      </c>
      <c r="N139" s="19">
        <f t="shared" si="1711"/>
        <v>0</v>
      </c>
      <c r="O139" s="19">
        <f t="shared" si="1711"/>
        <v>0</v>
      </c>
      <c r="P139" s="19">
        <f t="shared" si="1711"/>
        <v>0</v>
      </c>
      <c r="Q139" s="19">
        <f t="shared" si="1711"/>
        <v>0</v>
      </c>
      <c r="R139" s="19">
        <f t="shared" si="1711"/>
        <v>0</v>
      </c>
      <c r="S139" s="19">
        <f t="shared" si="1711"/>
        <v>0</v>
      </c>
      <c r="T139" s="19">
        <f t="shared" si="1711"/>
        <v>0</v>
      </c>
      <c r="U139" s="19">
        <f t="shared" si="1711"/>
        <v>0</v>
      </c>
      <c r="V139" s="19">
        <f t="shared" si="1711"/>
        <v>0</v>
      </c>
      <c r="W139" s="19">
        <f t="shared" si="1711"/>
        <v>0</v>
      </c>
      <c r="X139" s="19">
        <f t="shared" ref="X139" si="1712">ROUND(X138*$F138,2)</f>
        <v>0</v>
      </c>
      <c r="Y139" s="19">
        <f t="shared" ref="Y139" si="1713">ROUND(Y138*$F138,2)</f>
        <v>0</v>
      </c>
      <c r="Z139" s="19">
        <f t="shared" ref="Z139" si="1714">ROUND(Z138*$F138,2)</f>
        <v>0</v>
      </c>
      <c r="AA139" s="19">
        <f t="shared" ref="AA139" si="1715">ROUND(AA138*$F138,2)</f>
        <v>0</v>
      </c>
      <c r="AB139" s="19">
        <f t="shared" ref="AB139" si="1716">ROUND(AB138*$F138,2)</f>
        <v>0</v>
      </c>
      <c r="AC139" s="19">
        <f t="shared" ref="AC139" si="1717">ROUND(AC138*$F138,2)</f>
        <v>0</v>
      </c>
      <c r="AD139" s="19">
        <f t="shared" ref="AD139" si="1718">ROUND(AD138*$F138,2)</f>
        <v>0</v>
      </c>
      <c r="AE139" s="19">
        <f t="shared" ref="AE139" si="1719">ROUND(AE138*$F138,2)</f>
        <v>0</v>
      </c>
      <c r="AF139" s="19">
        <f t="shared" ref="AF139" si="1720">ROUND(AF138*$F138,2)</f>
        <v>12833.1</v>
      </c>
      <c r="AG139" s="19">
        <f t="shared" ref="AG139" si="1721">ROUND(AG138*$F138,2)</f>
        <v>25666.2</v>
      </c>
      <c r="AH139" s="19">
        <f t="shared" ref="AH139" si="1722">ROUND(AH138*$F138,2)</f>
        <v>0</v>
      </c>
      <c r="AI139" s="216">
        <f t="shared" ref="AI139" si="1723">ROUND(AI138*$F138,2)</f>
        <v>0</v>
      </c>
      <c r="AJ139" s="19">
        <f t="shared" ref="AJ139" si="1724">ROUND(AJ138*$F138,2)</f>
        <v>0</v>
      </c>
      <c r="AK139" s="55"/>
      <c r="AL139" s="13"/>
      <c r="AM139" s="147">
        <f>SUM(I139:AJ139)</f>
        <v>38499.300000000003</v>
      </c>
      <c r="AN139" s="147">
        <f>G138</f>
        <v>38499.300000000003</v>
      </c>
      <c r="AO139" s="148">
        <f>AM139-AN139</f>
        <v>0</v>
      </c>
      <c r="AP139" s="149" t="s">
        <v>131</v>
      </c>
      <c r="AQ139" s="150">
        <f>+AP138-AQ138</f>
        <v>0</v>
      </c>
      <c r="AR139" s="18"/>
      <c r="AS139" s="73"/>
      <c r="AT139" s="73"/>
      <c r="AU139" s="73"/>
      <c r="AV139" s="73"/>
      <c r="AW139" s="73"/>
      <c r="AX139" s="94"/>
      <c r="AY139" s="10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1"/>
      <c r="BV139" s="101"/>
      <c r="BW139" s="20"/>
      <c r="BX139" s="20"/>
      <c r="BY139" s="20"/>
      <c r="BZ139" s="20"/>
      <c r="CA139" s="20"/>
      <c r="CB139" s="20"/>
      <c r="CC139" s="20"/>
    </row>
    <row r="140" spans="1:81" s="14" customFormat="1" ht="12.95" customHeight="1">
      <c r="A140" s="292">
        <f t="shared" ref="A140" si="1725">A138+1</f>
        <v>64</v>
      </c>
      <c r="B140" s="294" t="s">
        <v>108</v>
      </c>
      <c r="C140" s="296" t="s">
        <v>106</v>
      </c>
      <c r="D140" s="298">
        <v>30</v>
      </c>
      <c r="E140" s="298">
        <v>30</v>
      </c>
      <c r="F140" s="300">
        <v>1839.02</v>
      </c>
      <c r="G140" s="298">
        <f t="shared" si="1561"/>
        <v>55170.6</v>
      </c>
      <c r="H140" s="261" t="s">
        <v>140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17">
        <f t="shared" ref="Y140" si="1726">ROUND(+$D140*BI140,2)</f>
        <v>0</v>
      </c>
      <c r="Z140" s="117">
        <f t="shared" ref="Z140" si="1727">ROUND(+$D140*BJ140,2)</f>
        <v>0</v>
      </c>
      <c r="AA140" s="117">
        <f t="shared" ref="AA140" si="1728">ROUND(+$D140*BK140,2)</f>
        <v>0</v>
      </c>
      <c r="AB140" s="117">
        <f t="shared" ref="AB140" si="1729">ROUND(+$D140*BL140,2)</f>
        <v>0</v>
      </c>
      <c r="AC140" s="117">
        <f t="shared" ref="AC140" si="1730">ROUND(+$D140*BM140,2)</f>
        <v>0</v>
      </c>
      <c r="AD140" s="117">
        <f t="shared" ref="AD140" si="1731">ROUND(+$D140*BN140,2)</f>
        <v>0</v>
      </c>
      <c r="AE140" s="117">
        <f t="shared" ref="AE140" si="1732">ROUND(+$D140*BO140,2)</f>
        <v>0</v>
      </c>
      <c r="AF140" s="117">
        <f t="shared" ref="AF140" si="1733">ROUND(+$D140*BP140,2)</f>
        <v>10</v>
      </c>
      <c r="AG140" s="117">
        <f t="shared" ref="AG140" si="1734">ROUND(+$D140*BQ140,2)</f>
        <v>20</v>
      </c>
      <c r="AH140" s="117">
        <f t="shared" ref="AH140" si="1735">ROUND(+$D140*BR140,2)</f>
        <v>0</v>
      </c>
      <c r="AI140" s="215">
        <f t="shared" ref="AI140" si="1736">ROUND(+$D140*BS140,2)</f>
        <v>0</v>
      </c>
      <c r="AJ140" s="117">
        <f t="shared" ref="AJ140" si="1737">ROUND(+$D140*BT140,2)</f>
        <v>0</v>
      </c>
      <c r="AK140" s="55"/>
      <c r="AL140" s="13"/>
      <c r="AM140" s="144"/>
      <c r="AN140" s="144"/>
      <c r="AO140" s="151" t="s">
        <v>132</v>
      </c>
      <c r="AP140" s="145">
        <f>SUM(I140:AJ140)</f>
        <v>30</v>
      </c>
      <c r="AQ140" s="146">
        <f>D140</f>
        <v>30</v>
      </c>
      <c r="AR140" s="18"/>
      <c r="AS140" s="72"/>
      <c r="AT140" s="72"/>
      <c r="AU140" s="72"/>
      <c r="AV140" s="72"/>
      <c r="AW140" s="72"/>
      <c r="AX140" s="76"/>
      <c r="AY140" s="76"/>
      <c r="AZ140" s="72"/>
      <c r="BA140" s="72"/>
      <c r="BB140" s="72"/>
      <c r="BC140" s="76"/>
      <c r="BD140" s="76"/>
      <c r="BE140" s="76" t="s">
        <v>128</v>
      </c>
      <c r="BF140" s="76" t="s">
        <v>128</v>
      </c>
      <c r="BG140" s="76" t="s">
        <v>128</v>
      </c>
      <c r="BH140" s="76" t="s">
        <v>128</v>
      </c>
      <c r="BI140" s="76" t="s">
        <v>128</v>
      </c>
      <c r="BJ140" s="76" t="s">
        <v>128</v>
      </c>
      <c r="BK140" s="76" t="s">
        <v>128</v>
      </c>
      <c r="BL140" s="76" t="s">
        <v>128</v>
      </c>
      <c r="BM140" s="76" t="s">
        <v>128</v>
      </c>
      <c r="BN140" s="76" t="s">
        <v>128</v>
      </c>
      <c r="BO140" s="76" t="s">
        <v>128</v>
      </c>
      <c r="BP140" s="76">
        <v>0.33333333333333331</v>
      </c>
      <c r="BQ140" s="76">
        <v>0.66666666666666663</v>
      </c>
      <c r="BR140" s="76" t="s">
        <v>128</v>
      </c>
      <c r="BS140" s="76"/>
      <c r="BT140" s="76"/>
      <c r="BU140" s="71">
        <f>SUM(AS140:BT140)</f>
        <v>1</v>
      </c>
      <c r="BV140" s="101">
        <f>1-BE140-BF140-BG140-BH140-BI140-BJ140-BK140-BL140-BM140-BN140-BO140-BP140-BQ140-BR140-BS140-BT140-AS140</f>
        <v>1.1102230246251565E-16</v>
      </c>
      <c r="BW140" s="20"/>
      <c r="BX140" s="20"/>
      <c r="BY140" s="20"/>
      <c r="BZ140" s="20"/>
      <c r="CA140" s="20"/>
      <c r="CB140" s="20"/>
      <c r="CC140" s="20"/>
    </row>
    <row r="141" spans="1:81" s="14" customFormat="1" ht="12.95" customHeight="1">
      <c r="A141" s="293">
        <v>5</v>
      </c>
      <c r="B141" s="295">
        <v>0</v>
      </c>
      <c r="C141" s="297">
        <v>0</v>
      </c>
      <c r="D141" s="299">
        <v>0</v>
      </c>
      <c r="E141" s="299">
        <v>0</v>
      </c>
      <c r="F141" s="301">
        <v>0</v>
      </c>
      <c r="G141" s="299"/>
      <c r="H141" s="262" t="s">
        <v>129</v>
      </c>
      <c r="I141" s="19">
        <f t="shared" ref="I141:W141" si="1738">(I140*$F140)</f>
        <v>0</v>
      </c>
      <c r="J141" s="19">
        <f t="shared" si="1738"/>
        <v>0</v>
      </c>
      <c r="K141" s="19">
        <f t="shared" si="1738"/>
        <v>0</v>
      </c>
      <c r="L141" s="19">
        <f t="shared" si="1738"/>
        <v>0</v>
      </c>
      <c r="M141" s="19">
        <f t="shared" si="1738"/>
        <v>0</v>
      </c>
      <c r="N141" s="19">
        <f t="shared" si="1738"/>
        <v>0</v>
      </c>
      <c r="O141" s="19">
        <f t="shared" si="1738"/>
        <v>0</v>
      </c>
      <c r="P141" s="19">
        <f t="shared" si="1738"/>
        <v>0</v>
      </c>
      <c r="Q141" s="19">
        <f t="shared" si="1738"/>
        <v>0</v>
      </c>
      <c r="R141" s="19">
        <f t="shared" si="1738"/>
        <v>0</v>
      </c>
      <c r="S141" s="19">
        <f t="shared" si="1738"/>
        <v>0</v>
      </c>
      <c r="T141" s="19">
        <f t="shared" si="1738"/>
        <v>0</v>
      </c>
      <c r="U141" s="19">
        <f t="shared" si="1738"/>
        <v>0</v>
      </c>
      <c r="V141" s="19">
        <f t="shared" si="1738"/>
        <v>0</v>
      </c>
      <c r="W141" s="19">
        <f t="shared" si="1738"/>
        <v>0</v>
      </c>
      <c r="X141" s="19">
        <f t="shared" ref="X141" si="1739">ROUND(X140*$F140,2)</f>
        <v>0</v>
      </c>
      <c r="Y141" s="19">
        <f t="shared" ref="Y141" si="1740">ROUND(Y140*$F140,2)</f>
        <v>0</v>
      </c>
      <c r="Z141" s="19">
        <f t="shared" ref="Z141" si="1741">ROUND(Z140*$F140,2)</f>
        <v>0</v>
      </c>
      <c r="AA141" s="19">
        <f t="shared" ref="AA141" si="1742">ROUND(AA140*$F140,2)</f>
        <v>0</v>
      </c>
      <c r="AB141" s="19">
        <f t="shared" ref="AB141" si="1743">ROUND(AB140*$F140,2)</f>
        <v>0</v>
      </c>
      <c r="AC141" s="19">
        <f t="shared" ref="AC141" si="1744">ROUND(AC140*$F140,2)</f>
        <v>0</v>
      </c>
      <c r="AD141" s="19">
        <f t="shared" ref="AD141" si="1745">ROUND(AD140*$F140,2)</f>
        <v>0</v>
      </c>
      <c r="AE141" s="19">
        <f t="shared" ref="AE141" si="1746">ROUND(AE140*$F140,2)</f>
        <v>0</v>
      </c>
      <c r="AF141" s="19">
        <f t="shared" ref="AF141" si="1747">ROUND(AF140*$F140,2)</f>
        <v>18390.2</v>
      </c>
      <c r="AG141" s="19">
        <f t="shared" ref="AG141" si="1748">ROUND(AG140*$F140,2)</f>
        <v>36780.400000000001</v>
      </c>
      <c r="AH141" s="19">
        <f t="shared" ref="AH141" si="1749">ROUND(AH140*$F140,2)</f>
        <v>0</v>
      </c>
      <c r="AI141" s="216">
        <f t="shared" ref="AI141" si="1750">ROUND(AI140*$F140,2)</f>
        <v>0</v>
      </c>
      <c r="AJ141" s="19">
        <f t="shared" ref="AJ141" si="1751">ROUND(AJ140*$F140,2)</f>
        <v>0</v>
      </c>
      <c r="AK141" s="55"/>
      <c r="AL141" s="13"/>
      <c r="AM141" s="147">
        <f>SUM(I141:AJ141)</f>
        <v>55170.600000000006</v>
      </c>
      <c r="AN141" s="147">
        <f>G140</f>
        <v>55170.6</v>
      </c>
      <c r="AO141" s="148">
        <f>AM141-AN141</f>
        <v>0</v>
      </c>
      <c r="AP141" s="149" t="s">
        <v>131</v>
      </c>
      <c r="AQ141" s="150">
        <f>+AP140-AQ140</f>
        <v>0</v>
      </c>
      <c r="AR141" s="18"/>
      <c r="AS141" s="73"/>
      <c r="AT141" s="73"/>
      <c r="AU141" s="73"/>
      <c r="AV141" s="73"/>
      <c r="AW141" s="73"/>
      <c r="AX141" s="94"/>
      <c r="AY141" s="10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1"/>
      <c r="BV141" s="101"/>
      <c r="BW141" s="20"/>
      <c r="BX141" s="20"/>
      <c r="BY141" s="20"/>
      <c r="BZ141" s="20"/>
      <c r="CA141" s="20"/>
      <c r="CB141" s="20"/>
      <c r="CC141" s="20"/>
    </row>
    <row r="142" spans="1:81" s="14" customFormat="1" ht="12.95" customHeight="1">
      <c r="A142" s="292">
        <f t="shared" ref="A142" si="1752">A140+1</f>
        <v>65</v>
      </c>
      <c r="B142" s="294" t="s">
        <v>109</v>
      </c>
      <c r="C142" s="296" t="s">
        <v>106</v>
      </c>
      <c r="D142" s="298">
        <v>65</v>
      </c>
      <c r="E142" s="298">
        <v>65</v>
      </c>
      <c r="F142" s="300">
        <v>1542.64</v>
      </c>
      <c r="G142" s="298">
        <f t="shared" si="1561"/>
        <v>100271.6</v>
      </c>
      <c r="H142" s="261" t="s">
        <v>140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17">
        <f t="shared" ref="Y142" si="1753">ROUND(+$D142*BI142,2)</f>
        <v>0</v>
      </c>
      <c r="Z142" s="117">
        <f t="shared" ref="Z142" si="1754">ROUND(+$D142*BJ142,2)</f>
        <v>0</v>
      </c>
      <c r="AA142" s="117">
        <f t="shared" ref="AA142" si="1755">ROUND(+$D142*BK142,2)</f>
        <v>0</v>
      </c>
      <c r="AB142" s="117">
        <f t="shared" ref="AB142" si="1756">ROUND(+$D142*BL142,2)</f>
        <v>0</v>
      </c>
      <c r="AC142" s="117">
        <f t="shared" ref="AC142" si="1757">ROUND(+$D142*BM142,2)</f>
        <v>0</v>
      </c>
      <c r="AD142" s="117">
        <f t="shared" ref="AD142" si="1758">ROUND(+$D142*BN142,2)</f>
        <v>0</v>
      </c>
      <c r="AE142" s="117">
        <f t="shared" ref="AE142" si="1759">ROUND(+$D142*BO142,2)</f>
        <v>0</v>
      </c>
      <c r="AF142" s="117">
        <f t="shared" ref="AF142" si="1760">ROUND(+$D142*BP142,2)</f>
        <v>15</v>
      </c>
      <c r="AG142" s="117">
        <f t="shared" ref="AG142" si="1761">ROUND(+$D142*BQ142,2)</f>
        <v>50</v>
      </c>
      <c r="AH142" s="117">
        <f t="shared" ref="AH142" si="1762">ROUND(+$D142*BR142,2)</f>
        <v>0</v>
      </c>
      <c r="AI142" s="215">
        <f t="shared" ref="AI142" si="1763">ROUND(+$D142*BS142,2)</f>
        <v>0</v>
      </c>
      <c r="AJ142" s="117">
        <f t="shared" ref="AJ142" si="1764">ROUND(+$D142*BT142,2)</f>
        <v>0</v>
      </c>
      <c r="AK142" s="55"/>
      <c r="AL142" s="13"/>
      <c r="AM142" s="144"/>
      <c r="AN142" s="144"/>
      <c r="AO142" s="151" t="s">
        <v>132</v>
      </c>
      <c r="AP142" s="145">
        <f>SUM(I142:AJ142)</f>
        <v>65</v>
      </c>
      <c r="AQ142" s="146">
        <f>D142</f>
        <v>65</v>
      </c>
      <c r="AR142" s="18"/>
      <c r="AS142" s="72"/>
      <c r="AT142" s="72"/>
      <c r="AU142" s="72"/>
      <c r="AV142" s="72"/>
      <c r="AW142" s="72"/>
      <c r="AX142" s="76"/>
      <c r="AY142" s="76"/>
      <c r="AZ142" s="72"/>
      <c r="BA142" s="72"/>
      <c r="BB142" s="72"/>
      <c r="BC142" s="76"/>
      <c r="BD142" s="76"/>
      <c r="BE142" s="76" t="s">
        <v>128</v>
      </c>
      <c r="BF142" s="76" t="s">
        <v>128</v>
      </c>
      <c r="BG142" s="76" t="s">
        <v>128</v>
      </c>
      <c r="BH142" s="76" t="s">
        <v>128</v>
      </c>
      <c r="BI142" s="76" t="s">
        <v>128</v>
      </c>
      <c r="BJ142" s="76" t="s">
        <v>128</v>
      </c>
      <c r="BK142" s="76" t="s">
        <v>128</v>
      </c>
      <c r="BL142" s="76" t="s">
        <v>128</v>
      </c>
      <c r="BM142" s="76" t="s">
        <v>128</v>
      </c>
      <c r="BN142" s="76" t="s">
        <v>128</v>
      </c>
      <c r="BO142" s="76" t="s">
        <v>128</v>
      </c>
      <c r="BP142" s="76">
        <v>0.23076923076923078</v>
      </c>
      <c r="BQ142" s="76">
        <v>0.76923076923076927</v>
      </c>
      <c r="BR142" s="76" t="s">
        <v>128</v>
      </c>
      <c r="BS142" s="76"/>
      <c r="BT142" s="76"/>
      <c r="BU142" s="71">
        <f>SUM(AS142:BT142)</f>
        <v>1</v>
      </c>
      <c r="BV142" s="101">
        <f>1-BE142-BF142-BG142-BH142-BI142-BJ142-BK142-BL142-BM142-BN142-BO142-BP142-BQ142-BR142-BS142-BT142-AS142</f>
        <v>-1.1102230246251565E-16</v>
      </c>
      <c r="BW142" s="20"/>
      <c r="BX142" s="20"/>
      <c r="BY142" s="20"/>
      <c r="BZ142" s="20"/>
      <c r="CA142" s="20"/>
      <c r="CB142" s="20"/>
      <c r="CC142" s="20"/>
    </row>
    <row r="143" spans="1:81" s="14" customFormat="1" ht="12.95" customHeight="1">
      <c r="A143" s="293">
        <v>6</v>
      </c>
      <c r="B143" s="295">
        <v>0</v>
      </c>
      <c r="C143" s="297">
        <v>0</v>
      </c>
      <c r="D143" s="299">
        <v>0</v>
      </c>
      <c r="E143" s="299">
        <v>0</v>
      </c>
      <c r="F143" s="301">
        <v>0</v>
      </c>
      <c r="G143" s="299"/>
      <c r="H143" s="262" t="s">
        <v>129</v>
      </c>
      <c r="I143" s="19">
        <f t="shared" ref="I143:J143" si="1765">(I142*$F142)</f>
        <v>0</v>
      </c>
      <c r="J143" s="19">
        <f t="shared" si="1765"/>
        <v>0</v>
      </c>
      <c r="K143" s="19">
        <f t="shared" ref="K143:W143" si="1766">(K142*$F142)</f>
        <v>0</v>
      </c>
      <c r="L143" s="19">
        <f t="shared" si="1766"/>
        <v>0</v>
      </c>
      <c r="M143" s="19">
        <f t="shared" si="1766"/>
        <v>0</v>
      </c>
      <c r="N143" s="19">
        <f t="shared" si="1766"/>
        <v>0</v>
      </c>
      <c r="O143" s="19">
        <f t="shared" si="1766"/>
        <v>0</v>
      </c>
      <c r="P143" s="19">
        <f t="shared" si="1766"/>
        <v>0</v>
      </c>
      <c r="Q143" s="19">
        <f t="shared" si="1766"/>
        <v>0</v>
      </c>
      <c r="R143" s="19">
        <f t="shared" si="1766"/>
        <v>0</v>
      </c>
      <c r="S143" s="19">
        <f t="shared" si="1766"/>
        <v>0</v>
      </c>
      <c r="T143" s="19">
        <f t="shared" si="1766"/>
        <v>0</v>
      </c>
      <c r="U143" s="19">
        <f t="shared" si="1766"/>
        <v>0</v>
      </c>
      <c r="V143" s="19">
        <f t="shared" si="1766"/>
        <v>0</v>
      </c>
      <c r="W143" s="19">
        <f t="shared" si="1766"/>
        <v>0</v>
      </c>
      <c r="X143" s="19">
        <f t="shared" ref="X143" si="1767">ROUND(X142*$F142,2)</f>
        <v>0</v>
      </c>
      <c r="Y143" s="19">
        <f t="shared" ref="Y143" si="1768">ROUND(Y142*$F142,2)</f>
        <v>0</v>
      </c>
      <c r="Z143" s="19">
        <f t="shared" ref="Z143" si="1769">ROUND(Z142*$F142,2)</f>
        <v>0</v>
      </c>
      <c r="AA143" s="19">
        <f t="shared" ref="AA143" si="1770">ROUND(AA142*$F142,2)</f>
        <v>0</v>
      </c>
      <c r="AB143" s="19">
        <f t="shared" ref="AB143" si="1771">ROUND(AB142*$F142,2)</f>
        <v>0</v>
      </c>
      <c r="AC143" s="19">
        <f t="shared" ref="AC143" si="1772">ROUND(AC142*$F142,2)</f>
        <v>0</v>
      </c>
      <c r="AD143" s="19">
        <f t="shared" ref="AD143" si="1773">ROUND(AD142*$F142,2)</f>
        <v>0</v>
      </c>
      <c r="AE143" s="19">
        <f t="shared" ref="AE143" si="1774">ROUND(AE142*$F142,2)</f>
        <v>0</v>
      </c>
      <c r="AF143" s="19">
        <f t="shared" ref="AF143" si="1775">ROUND(AF142*$F142,2)</f>
        <v>23139.599999999999</v>
      </c>
      <c r="AG143" s="19">
        <f t="shared" ref="AG143" si="1776">ROUND(AG142*$F142,2)</f>
        <v>77132</v>
      </c>
      <c r="AH143" s="19">
        <f t="shared" ref="AH143" si="1777">ROUND(AH142*$F142,2)</f>
        <v>0</v>
      </c>
      <c r="AI143" s="216">
        <f t="shared" ref="AI143" si="1778">ROUND(AI142*$F142,2)</f>
        <v>0</v>
      </c>
      <c r="AJ143" s="19">
        <f t="shared" ref="AJ143" si="1779">ROUND(AJ142*$F142,2)</f>
        <v>0</v>
      </c>
      <c r="AK143" s="55"/>
      <c r="AL143" s="13"/>
      <c r="AM143" s="147">
        <f>SUM(I143:AJ143)</f>
        <v>100271.6</v>
      </c>
      <c r="AN143" s="147">
        <f>G142</f>
        <v>100271.6</v>
      </c>
      <c r="AO143" s="148">
        <f>AM143-AN143</f>
        <v>0</v>
      </c>
      <c r="AP143" s="149" t="s">
        <v>131</v>
      </c>
      <c r="AQ143" s="150">
        <f>+AP142-AQ142</f>
        <v>0</v>
      </c>
      <c r="AR143" s="18"/>
      <c r="AS143" s="73"/>
      <c r="AT143" s="73"/>
      <c r="AU143" s="73"/>
      <c r="AV143" s="73"/>
      <c r="AW143" s="73"/>
      <c r="AX143" s="94"/>
      <c r="AY143" s="10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1"/>
      <c r="BV143" s="101"/>
      <c r="BW143" s="20"/>
      <c r="BX143" s="20"/>
      <c r="BY143" s="20"/>
      <c r="BZ143" s="20"/>
      <c r="CA143" s="20"/>
      <c r="CB143" s="20"/>
      <c r="CC143" s="20"/>
    </row>
    <row r="144" spans="1:81" s="14" customFormat="1" ht="12.95" customHeight="1">
      <c r="A144" s="292">
        <f t="shared" ref="A144" si="1780">A142+1</f>
        <v>66</v>
      </c>
      <c r="B144" s="294" t="s">
        <v>110</v>
      </c>
      <c r="C144" s="296" t="s">
        <v>106</v>
      </c>
      <c r="D144" s="298">
        <v>2</v>
      </c>
      <c r="E144" s="298">
        <v>2</v>
      </c>
      <c r="F144" s="300">
        <v>4225.3900000000003</v>
      </c>
      <c r="G144" s="298">
        <f t="shared" si="1561"/>
        <v>8450.7800000000007</v>
      </c>
      <c r="H144" s="261" t="s">
        <v>140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17">
        <f t="shared" ref="Y144" si="1781">ROUND(+$D144*BI144,2)</f>
        <v>0</v>
      </c>
      <c r="Z144" s="117">
        <f t="shared" ref="Z144" si="1782">ROUND(+$D144*BJ144,2)</f>
        <v>0</v>
      </c>
      <c r="AA144" s="117">
        <f t="shared" ref="AA144" si="1783">ROUND(+$D144*BK144,2)</f>
        <v>0</v>
      </c>
      <c r="AB144" s="117">
        <f t="shared" ref="AB144" si="1784">ROUND(+$D144*BL144,2)</f>
        <v>0</v>
      </c>
      <c r="AC144" s="117">
        <f t="shared" ref="AC144" si="1785">ROUND(+$D144*BM144,2)</f>
        <v>0</v>
      </c>
      <c r="AD144" s="117">
        <f t="shared" ref="AD144" si="1786">ROUND(+$D144*BN144,2)</f>
        <v>0</v>
      </c>
      <c r="AE144" s="117">
        <f t="shared" ref="AE144" si="1787">ROUND(+$D144*BO144,2)</f>
        <v>0</v>
      </c>
      <c r="AF144" s="117">
        <f t="shared" ref="AF144" si="1788">ROUND(+$D144*BP144,2)</f>
        <v>0</v>
      </c>
      <c r="AG144" s="117">
        <f t="shared" ref="AG144" si="1789">ROUND(+$D144*BQ144,2)</f>
        <v>2</v>
      </c>
      <c r="AH144" s="117">
        <f t="shared" ref="AH144" si="1790">ROUND(+$D144*BR144,2)</f>
        <v>0</v>
      </c>
      <c r="AI144" s="215">
        <f t="shared" ref="AI144" si="1791">ROUND(+$D144*BS144,2)</f>
        <v>0</v>
      </c>
      <c r="AJ144" s="117">
        <f t="shared" ref="AJ144" si="1792">ROUND(+$D144*BT144,2)</f>
        <v>0</v>
      </c>
      <c r="AK144" s="55"/>
      <c r="AL144" s="13"/>
      <c r="AM144" s="144"/>
      <c r="AN144" s="144"/>
      <c r="AO144" s="151" t="s">
        <v>132</v>
      </c>
      <c r="AP144" s="145">
        <f>SUM(I144:AJ144)</f>
        <v>2</v>
      </c>
      <c r="AQ144" s="146">
        <f>D144</f>
        <v>2</v>
      </c>
      <c r="AR144" s="18"/>
      <c r="AS144" s="72"/>
      <c r="AT144" s="72"/>
      <c r="AU144" s="72"/>
      <c r="AV144" s="72"/>
      <c r="AW144" s="72"/>
      <c r="AX144" s="76"/>
      <c r="AY144" s="76"/>
      <c r="AZ144" s="72"/>
      <c r="BA144" s="72"/>
      <c r="BB144" s="72"/>
      <c r="BC144" s="76"/>
      <c r="BD144" s="76"/>
      <c r="BE144" s="76" t="s">
        <v>128</v>
      </c>
      <c r="BF144" s="76" t="s">
        <v>128</v>
      </c>
      <c r="BG144" s="76" t="s">
        <v>128</v>
      </c>
      <c r="BH144" s="76" t="s">
        <v>128</v>
      </c>
      <c r="BI144" s="76" t="s">
        <v>128</v>
      </c>
      <c r="BJ144" s="76" t="s">
        <v>128</v>
      </c>
      <c r="BK144" s="76" t="s">
        <v>128</v>
      </c>
      <c r="BL144" s="76" t="s">
        <v>128</v>
      </c>
      <c r="BM144" s="76" t="s">
        <v>128</v>
      </c>
      <c r="BN144" s="76" t="s">
        <v>128</v>
      </c>
      <c r="BO144" s="76" t="s">
        <v>128</v>
      </c>
      <c r="BP144" s="76" t="s">
        <v>128</v>
      </c>
      <c r="BQ144" s="76">
        <v>1</v>
      </c>
      <c r="BR144" s="76" t="s">
        <v>128</v>
      </c>
      <c r="BS144" s="76"/>
      <c r="BT144" s="76"/>
      <c r="BU144" s="71">
        <f>SUM(AS144:BT144)</f>
        <v>1</v>
      </c>
      <c r="BV144" s="101">
        <f>1-BE144-BF144-BG144-BH144-BI144-BJ144-BK144-BL144-BM144-BN144-BO144-BP144-BQ144-BR144-BS144-BT144-AS144</f>
        <v>0</v>
      </c>
      <c r="BW144" s="20"/>
      <c r="BX144" s="20"/>
      <c r="BY144" s="20"/>
      <c r="BZ144" s="20"/>
      <c r="CA144" s="20"/>
      <c r="CB144" s="20"/>
      <c r="CC144" s="20"/>
    </row>
    <row r="145" spans="1:81" s="14" customFormat="1" ht="12.95" customHeight="1">
      <c r="A145" s="293">
        <v>7</v>
      </c>
      <c r="B145" s="295">
        <v>0</v>
      </c>
      <c r="C145" s="297">
        <v>0</v>
      </c>
      <c r="D145" s="299">
        <v>0</v>
      </c>
      <c r="E145" s="299">
        <v>0</v>
      </c>
      <c r="F145" s="301">
        <v>0</v>
      </c>
      <c r="G145" s="299"/>
      <c r="H145" s="262" t="s">
        <v>129</v>
      </c>
      <c r="I145" s="19">
        <f t="shared" ref="I145:J145" si="1793">(I144*$F144)</f>
        <v>0</v>
      </c>
      <c r="J145" s="19">
        <f t="shared" si="1793"/>
        <v>0</v>
      </c>
      <c r="K145" s="19">
        <f t="shared" ref="K145:W145" si="1794">(K144*$F144)</f>
        <v>0</v>
      </c>
      <c r="L145" s="19">
        <f t="shared" si="1794"/>
        <v>0</v>
      </c>
      <c r="M145" s="19">
        <f t="shared" si="1794"/>
        <v>0</v>
      </c>
      <c r="N145" s="19">
        <f t="shared" si="1794"/>
        <v>0</v>
      </c>
      <c r="O145" s="19">
        <f t="shared" si="1794"/>
        <v>0</v>
      </c>
      <c r="P145" s="19">
        <f t="shared" si="1794"/>
        <v>0</v>
      </c>
      <c r="Q145" s="19">
        <f t="shared" si="1794"/>
        <v>0</v>
      </c>
      <c r="R145" s="19">
        <f t="shared" si="1794"/>
        <v>0</v>
      </c>
      <c r="S145" s="19">
        <f t="shared" si="1794"/>
        <v>0</v>
      </c>
      <c r="T145" s="19">
        <f t="shared" si="1794"/>
        <v>0</v>
      </c>
      <c r="U145" s="19">
        <f t="shared" si="1794"/>
        <v>0</v>
      </c>
      <c r="V145" s="19">
        <f t="shared" si="1794"/>
        <v>0</v>
      </c>
      <c r="W145" s="19">
        <f t="shared" si="1794"/>
        <v>0</v>
      </c>
      <c r="X145" s="19">
        <f t="shared" ref="X145" si="1795">ROUND(X144*$F144,2)</f>
        <v>0</v>
      </c>
      <c r="Y145" s="19">
        <f t="shared" ref="Y145" si="1796">ROUND(Y144*$F144,2)</f>
        <v>0</v>
      </c>
      <c r="Z145" s="19">
        <f t="shared" ref="Z145" si="1797">ROUND(Z144*$F144,2)</f>
        <v>0</v>
      </c>
      <c r="AA145" s="19">
        <f t="shared" ref="AA145" si="1798">ROUND(AA144*$F144,2)</f>
        <v>0</v>
      </c>
      <c r="AB145" s="19">
        <f t="shared" ref="AB145" si="1799">ROUND(AB144*$F144,2)</f>
        <v>0</v>
      </c>
      <c r="AC145" s="19">
        <f t="shared" ref="AC145" si="1800">ROUND(AC144*$F144,2)</f>
        <v>0</v>
      </c>
      <c r="AD145" s="19">
        <f t="shared" ref="AD145" si="1801">ROUND(AD144*$F144,2)</f>
        <v>0</v>
      </c>
      <c r="AE145" s="19">
        <f t="shared" ref="AE145" si="1802">ROUND(AE144*$F144,2)</f>
        <v>0</v>
      </c>
      <c r="AF145" s="19">
        <f t="shared" ref="AF145" si="1803">ROUND(AF144*$F144,2)</f>
        <v>0</v>
      </c>
      <c r="AG145" s="19">
        <f t="shared" ref="AG145" si="1804">ROUND(AG144*$F144,2)</f>
        <v>8450.7800000000007</v>
      </c>
      <c r="AH145" s="19">
        <f t="shared" ref="AH145" si="1805">ROUND(AH144*$F144,2)</f>
        <v>0</v>
      </c>
      <c r="AI145" s="216">
        <f t="shared" ref="AI145" si="1806">ROUND(AI144*$F144,2)</f>
        <v>0</v>
      </c>
      <c r="AJ145" s="19">
        <f t="shared" ref="AJ145" si="1807">ROUND(AJ144*$F144,2)</f>
        <v>0</v>
      </c>
      <c r="AK145" s="55"/>
      <c r="AL145" s="13"/>
      <c r="AM145" s="147">
        <f>SUM(I145:AJ145)</f>
        <v>8450.7800000000007</v>
      </c>
      <c r="AN145" s="147">
        <f>G144</f>
        <v>8450.7800000000007</v>
      </c>
      <c r="AO145" s="148">
        <f>AM145-AN145</f>
        <v>0</v>
      </c>
      <c r="AP145" s="149" t="s">
        <v>131</v>
      </c>
      <c r="AQ145" s="150">
        <f>+AP144-AQ144</f>
        <v>0</v>
      </c>
      <c r="AR145" s="18"/>
      <c r="AS145" s="73"/>
      <c r="AT145" s="73"/>
      <c r="AU145" s="73"/>
      <c r="AV145" s="73"/>
      <c r="AW145" s="73"/>
      <c r="AX145" s="94"/>
      <c r="AY145" s="10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1"/>
      <c r="BV145" s="101"/>
      <c r="BW145" s="20"/>
      <c r="BX145" s="20"/>
      <c r="BY145" s="20"/>
      <c r="BZ145" s="20"/>
      <c r="CA145" s="20"/>
      <c r="CB145" s="20"/>
      <c r="CC145" s="20"/>
    </row>
    <row r="146" spans="1:81" s="14" customFormat="1" ht="12.95" customHeight="1">
      <c r="A146" s="292">
        <f t="shared" ref="A146" si="1808">A144+1</f>
        <v>67</v>
      </c>
      <c r="B146" s="294" t="s">
        <v>111</v>
      </c>
      <c r="C146" s="296" t="s">
        <v>106</v>
      </c>
      <c r="D146" s="298">
        <v>6</v>
      </c>
      <c r="E146" s="298">
        <v>6</v>
      </c>
      <c r="F146" s="300">
        <v>3521.48</v>
      </c>
      <c r="G146" s="298">
        <f t="shared" si="1561"/>
        <v>21128.880000000001</v>
      </c>
      <c r="H146" s="261" t="s">
        <v>140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17">
        <f t="shared" ref="Y146" si="1809">ROUND(+$D146*BI146,2)</f>
        <v>0</v>
      </c>
      <c r="Z146" s="117">
        <f t="shared" ref="Z146" si="1810">ROUND(+$D146*BJ146,2)</f>
        <v>0</v>
      </c>
      <c r="AA146" s="117">
        <f t="shared" ref="AA146" si="1811">ROUND(+$D146*BK146,2)</f>
        <v>0</v>
      </c>
      <c r="AB146" s="117">
        <f t="shared" ref="AB146" si="1812">ROUND(+$D146*BL146,2)</f>
        <v>0</v>
      </c>
      <c r="AC146" s="117">
        <f t="shared" ref="AC146" si="1813">ROUND(+$D146*BM146,2)</f>
        <v>0</v>
      </c>
      <c r="AD146" s="117">
        <f t="shared" ref="AD146" si="1814">ROUND(+$D146*BN146,2)</f>
        <v>0</v>
      </c>
      <c r="AE146" s="117">
        <f t="shared" ref="AE146" si="1815">ROUND(+$D146*BO146,2)</f>
        <v>0</v>
      </c>
      <c r="AF146" s="117">
        <f t="shared" ref="AF146" si="1816">ROUND(+$D146*BP146,2)</f>
        <v>0</v>
      </c>
      <c r="AG146" s="117">
        <f t="shared" ref="AG146" si="1817">ROUND(+$D146*BQ146,2)</f>
        <v>6</v>
      </c>
      <c r="AH146" s="117">
        <f t="shared" ref="AH146" si="1818">ROUND(+$D146*BR146,2)</f>
        <v>0</v>
      </c>
      <c r="AI146" s="215">
        <f t="shared" ref="AI146" si="1819">ROUND(+$D146*BS146,2)</f>
        <v>0</v>
      </c>
      <c r="AJ146" s="117">
        <f t="shared" ref="AJ146" si="1820">ROUND(+$D146*BT146,2)</f>
        <v>0</v>
      </c>
      <c r="AK146" s="55"/>
      <c r="AL146" s="13"/>
      <c r="AM146" s="144"/>
      <c r="AN146" s="144"/>
      <c r="AO146" s="151" t="s">
        <v>132</v>
      </c>
      <c r="AP146" s="145">
        <f>SUM(I146:AJ146)</f>
        <v>6</v>
      </c>
      <c r="AQ146" s="146">
        <f>D146</f>
        <v>6</v>
      </c>
      <c r="AR146" s="18"/>
      <c r="AS146" s="72"/>
      <c r="AT146" s="72"/>
      <c r="AU146" s="72"/>
      <c r="AV146" s="72"/>
      <c r="AW146" s="72"/>
      <c r="AX146" s="76"/>
      <c r="AY146" s="76"/>
      <c r="AZ146" s="72"/>
      <c r="BA146" s="72"/>
      <c r="BB146" s="72"/>
      <c r="BC146" s="76"/>
      <c r="BD146" s="76"/>
      <c r="BE146" s="76" t="s">
        <v>128</v>
      </c>
      <c r="BF146" s="76" t="s">
        <v>128</v>
      </c>
      <c r="BG146" s="76" t="s">
        <v>128</v>
      </c>
      <c r="BH146" s="76" t="s">
        <v>128</v>
      </c>
      <c r="BI146" s="76" t="s">
        <v>128</v>
      </c>
      <c r="BJ146" s="76" t="s">
        <v>128</v>
      </c>
      <c r="BK146" s="76" t="s">
        <v>128</v>
      </c>
      <c r="BL146" s="76" t="s">
        <v>128</v>
      </c>
      <c r="BM146" s="76" t="s">
        <v>128</v>
      </c>
      <c r="BN146" s="76" t="s">
        <v>128</v>
      </c>
      <c r="BO146" s="76" t="s">
        <v>128</v>
      </c>
      <c r="BP146" s="76" t="s">
        <v>128</v>
      </c>
      <c r="BQ146" s="76">
        <v>1</v>
      </c>
      <c r="BR146" s="76" t="s">
        <v>128</v>
      </c>
      <c r="BS146" s="76"/>
      <c r="BT146" s="76"/>
      <c r="BU146" s="71">
        <f>SUM(AS146:BT146)</f>
        <v>1</v>
      </c>
      <c r="BV146" s="101">
        <f>1-BE146-BF146-BG146-BH146-BI146-BJ146-BK146-BL146-BM146-BN146-BO146-BP146-BQ146-BR146-BS146-BT146-AS146</f>
        <v>0</v>
      </c>
      <c r="BW146" s="20"/>
      <c r="BX146" s="20"/>
      <c r="BY146" s="20"/>
      <c r="BZ146" s="20"/>
      <c r="CA146" s="20"/>
      <c r="CB146" s="20"/>
      <c r="CC146" s="20"/>
    </row>
    <row r="147" spans="1:81" s="14" customFormat="1" ht="12.95" customHeight="1">
      <c r="A147" s="293">
        <v>8</v>
      </c>
      <c r="B147" s="295">
        <v>0</v>
      </c>
      <c r="C147" s="297">
        <v>0</v>
      </c>
      <c r="D147" s="299">
        <v>0</v>
      </c>
      <c r="E147" s="299">
        <v>0</v>
      </c>
      <c r="F147" s="301">
        <v>0</v>
      </c>
      <c r="G147" s="299"/>
      <c r="H147" s="262" t="s">
        <v>129</v>
      </c>
      <c r="I147" s="19">
        <f t="shared" ref="I147:J147" si="1821">(I146*$F146)</f>
        <v>0</v>
      </c>
      <c r="J147" s="19">
        <f t="shared" si="1821"/>
        <v>0</v>
      </c>
      <c r="K147" s="19">
        <f t="shared" ref="K147:W147" si="1822">(K146*$F146)</f>
        <v>0</v>
      </c>
      <c r="L147" s="19">
        <f t="shared" si="1822"/>
        <v>0</v>
      </c>
      <c r="M147" s="19">
        <f t="shared" si="1822"/>
        <v>0</v>
      </c>
      <c r="N147" s="19">
        <f t="shared" si="1822"/>
        <v>0</v>
      </c>
      <c r="O147" s="19">
        <f t="shared" si="1822"/>
        <v>0</v>
      </c>
      <c r="P147" s="19">
        <f t="shared" si="1822"/>
        <v>0</v>
      </c>
      <c r="Q147" s="19">
        <f t="shared" si="1822"/>
        <v>0</v>
      </c>
      <c r="R147" s="19">
        <f t="shared" si="1822"/>
        <v>0</v>
      </c>
      <c r="S147" s="19">
        <f t="shared" si="1822"/>
        <v>0</v>
      </c>
      <c r="T147" s="19">
        <f t="shared" si="1822"/>
        <v>0</v>
      </c>
      <c r="U147" s="19">
        <f t="shared" si="1822"/>
        <v>0</v>
      </c>
      <c r="V147" s="19">
        <f t="shared" si="1822"/>
        <v>0</v>
      </c>
      <c r="W147" s="19">
        <f t="shared" si="1822"/>
        <v>0</v>
      </c>
      <c r="X147" s="19">
        <f t="shared" ref="X147" si="1823">ROUND(X146*$F146,2)</f>
        <v>0</v>
      </c>
      <c r="Y147" s="19">
        <f t="shared" ref="Y147" si="1824">ROUND(Y146*$F146,2)</f>
        <v>0</v>
      </c>
      <c r="Z147" s="19">
        <f t="shared" ref="Z147" si="1825">ROUND(Z146*$F146,2)</f>
        <v>0</v>
      </c>
      <c r="AA147" s="19">
        <f t="shared" ref="AA147" si="1826">ROUND(AA146*$F146,2)</f>
        <v>0</v>
      </c>
      <c r="AB147" s="19">
        <f t="shared" ref="AB147" si="1827">ROUND(AB146*$F146,2)</f>
        <v>0</v>
      </c>
      <c r="AC147" s="19">
        <f t="shared" ref="AC147" si="1828">ROUND(AC146*$F146,2)</f>
        <v>0</v>
      </c>
      <c r="AD147" s="19">
        <f t="shared" ref="AD147" si="1829">ROUND(AD146*$F146,2)</f>
        <v>0</v>
      </c>
      <c r="AE147" s="19">
        <f t="shared" ref="AE147" si="1830">ROUND(AE146*$F146,2)</f>
        <v>0</v>
      </c>
      <c r="AF147" s="19">
        <f t="shared" ref="AF147" si="1831">ROUND(AF146*$F146,2)</f>
        <v>0</v>
      </c>
      <c r="AG147" s="19">
        <f t="shared" ref="AG147" si="1832">ROUND(AG146*$F146,2)</f>
        <v>21128.880000000001</v>
      </c>
      <c r="AH147" s="19">
        <f t="shared" ref="AH147" si="1833">ROUND(AH146*$F146,2)</f>
        <v>0</v>
      </c>
      <c r="AI147" s="216">
        <f t="shared" ref="AI147" si="1834">ROUND(AI146*$F146,2)</f>
        <v>0</v>
      </c>
      <c r="AJ147" s="19">
        <f t="shared" ref="AJ147" si="1835">ROUND(AJ146*$F146,2)</f>
        <v>0</v>
      </c>
      <c r="AK147" s="55"/>
      <c r="AL147" s="13"/>
      <c r="AM147" s="147">
        <f>SUM(I147:AJ147)</f>
        <v>21128.880000000001</v>
      </c>
      <c r="AN147" s="147">
        <f>G146</f>
        <v>21128.880000000001</v>
      </c>
      <c r="AO147" s="148">
        <f>AM147-AN147</f>
        <v>0</v>
      </c>
      <c r="AP147" s="149" t="s">
        <v>131</v>
      </c>
      <c r="AQ147" s="150">
        <f>+AP146-AQ146</f>
        <v>0</v>
      </c>
      <c r="AR147" s="18"/>
      <c r="AS147" s="73"/>
      <c r="AT147" s="73"/>
      <c r="AU147" s="73"/>
      <c r="AV147" s="73"/>
      <c r="AW147" s="73"/>
      <c r="AX147" s="94"/>
      <c r="AY147" s="10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1"/>
      <c r="BV147" s="101"/>
      <c r="BW147" s="20"/>
      <c r="BX147" s="20"/>
      <c r="BY147" s="20"/>
      <c r="BZ147" s="20"/>
      <c r="CA147" s="20"/>
      <c r="CB147" s="20"/>
      <c r="CC147" s="20"/>
    </row>
    <row r="148" spans="1:81" s="14" customFormat="1" ht="12.95" customHeight="1">
      <c r="A148" s="292">
        <f t="shared" ref="A148" si="1836">A146+1</f>
        <v>68</v>
      </c>
      <c r="B148" s="294" t="s">
        <v>112</v>
      </c>
      <c r="C148" s="296" t="s">
        <v>106</v>
      </c>
      <c r="D148" s="298">
        <v>4</v>
      </c>
      <c r="E148" s="298">
        <v>4</v>
      </c>
      <c r="F148" s="300">
        <v>5040.4399999999996</v>
      </c>
      <c r="G148" s="298">
        <f t="shared" si="1561"/>
        <v>20161.759999999998</v>
      </c>
      <c r="H148" s="261" t="s">
        <v>140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17">
        <f t="shared" ref="Y148" si="1837">ROUND(+$D148*BI148,2)</f>
        <v>0</v>
      </c>
      <c r="Z148" s="117">
        <f t="shared" ref="Z148" si="1838">ROUND(+$D148*BJ148,2)</f>
        <v>0</v>
      </c>
      <c r="AA148" s="117">
        <f t="shared" ref="AA148" si="1839">ROUND(+$D148*BK148,2)</f>
        <v>0</v>
      </c>
      <c r="AB148" s="117">
        <f t="shared" ref="AB148" si="1840">ROUND(+$D148*BL148,2)</f>
        <v>0</v>
      </c>
      <c r="AC148" s="117">
        <f t="shared" ref="AC148" si="1841">ROUND(+$D148*BM148,2)</f>
        <v>0</v>
      </c>
      <c r="AD148" s="117">
        <f t="shared" ref="AD148" si="1842">ROUND(+$D148*BN148,2)</f>
        <v>0</v>
      </c>
      <c r="AE148" s="117">
        <f t="shared" ref="AE148" si="1843">ROUND(+$D148*BO148,2)</f>
        <v>0</v>
      </c>
      <c r="AF148" s="117">
        <f t="shared" ref="AF148" si="1844">ROUND(+$D148*BP148,2)</f>
        <v>0</v>
      </c>
      <c r="AG148" s="117">
        <f t="shared" ref="AG148" si="1845">ROUND(+$D148*BQ148,2)</f>
        <v>4</v>
      </c>
      <c r="AH148" s="117">
        <f t="shared" ref="AH148" si="1846">ROUND(+$D148*BR148,2)</f>
        <v>0</v>
      </c>
      <c r="AI148" s="215">
        <f t="shared" ref="AI148" si="1847">ROUND(+$D148*BS148,2)</f>
        <v>0</v>
      </c>
      <c r="AJ148" s="117">
        <f t="shared" ref="AJ148" si="1848">ROUND(+$D148*BT148,2)</f>
        <v>0</v>
      </c>
      <c r="AK148" s="55"/>
      <c r="AL148" s="13"/>
      <c r="AM148" s="144"/>
      <c r="AN148" s="144"/>
      <c r="AO148" s="151" t="s">
        <v>132</v>
      </c>
      <c r="AP148" s="145">
        <f>SUM(U148:AJ148)</f>
        <v>4</v>
      </c>
      <c r="AQ148" s="146">
        <f>D148</f>
        <v>4</v>
      </c>
      <c r="AR148" s="18"/>
      <c r="AS148" s="72"/>
      <c r="AT148" s="72"/>
      <c r="AU148" s="72"/>
      <c r="AV148" s="72"/>
      <c r="AW148" s="72"/>
      <c r="AX148" s="76"/>
      <c r="AY148" s="76"/>
      <c r="AZ148" s="72"/>
      <c r="BA148" s="72"/>
      <c r="BB148" s="72"/>
      <c r="BC148" s="76"/>
      <c r="BD148" s="76"/>
      <c r="BE148" s="76" t="s">
        <v>128</v>
      </c>
      <c r="BF148" s="76" t="s">
        <v>128</v>
      </c>
      <c r="BG148" s="76" t="s">
        <v>128</v>
      </c>
      <c r="BH148" s="76" t="s">
        <v>128</v>
      </c>
      <c r="BI148" s="76" t="s">
        <v>128</v>
      </c>
      <c r="BJ148" s="76" t="s">
        <v>128</v>
      </c>
      <c r="BK148" s="76" t="s">
        <v>128</v>
      </c>
      <c r="BL148" s="76" t="s">
        <v>128</v>
      </c>
      <c r="BM148" s="76" t="s">
        <v>128</v>
      </c>
      <c r="BN148" s="76" t="s">
        <v>128</v>
      </c>
      <c r="BO148" s="76" t="s">
        <v>128</v>
      </c>
      <c r="BP148" s="76" t="s">
        <v>128</v>
      </c>
      <c r="BQ148" s="76">
        <v>1</v>
      </c>
      <c r="BR148" s="76" t="s">
        <v>128</v>
      </c>
      <c r="BS148" s="76"/>
      <c r="BT148" s="76"/>
      <c r="BU148" s="71">
        <f>SUM(AS148:BT148)</f>
        <v>1</v>
      </c>
      <c r="BV148" s="101">
        <f>1-BE148-BF148-BG148-BH148-BI148-BJ148-BK148-BL148-BM148-BN148-BO148-BP148-BQ148-BR148-BS148-BT148-AS148</f>
        <v>0</v>
      </c>
      <c r="BW148" s="20"/>
      <c r="BX148" s="20"/>
      <c r="BY148" s="20"/>
      <c r="BZ148" s="20"/>
      <c r="CA148" s="20"/>
      <c r="CB148" s="20"/>
      <c r="CC148" s="20"/>
    </row>
    <row r="149" spans="1:81" s="14" customFormat="1" ht="12.95" customHeight="1">
      <c r="A149" s="293">
        <v>9</v>
      </c>
      <c r="B149" s="295">
        <v>0</v>
      </c>
      <c r="C149" s="297">
        <v>0</v>
      </c>
      <c r="D149" s="299">
        <v>0</v>
      </c>
      <c r="E149" s="299">
        <v>0</v>
      </c>
      <c r="F149" s="301">
        <v>0</v>
      </c>
      <c r="G149" s="299"/>
      <c r="H149" s="262" t="s">
        <v>129</v>
      </c>
      <c r="I149" s="19">
        <f t="shared" ref="I149:J149" si="1849">(I148*$F148)</f>
        <v>0</v>
      </c>
      <c r="J149" s="19">
        <f t="shared" si="1849"/>
        <v>0</v>
      </c>
      <c r="K149" s="19">
        <f t="shared" ref="K149:W149" si="1850">(K148*$F148)</f>
        <v>0</v>
      </c>
      <c r="L149" s="19">
        <f t="shared" si="1850"/>
        <v>0</v>
      </c>
      <c r="M149" s="19">
        <f t="shared" si="1850"/>
        <v>0</v>
      </c>
      <c r="N149" s="19">
        <f t="shared" si="1850"/>
        <v>0</v>
      </c>
      <c r="O149" s="19">
        <f t="shared" si="1850"/>
        <v>0</v>
      </c>
      <c r="P149" s="19">
        <f t="shared" si="1850"/>
        <v>0</v>
      </c>
      <c r="Q149" s="19">
        <f t="shared" si="1850"/>
        <v>0</v>
      </c>
      <c r="R149" s="19">
        <f t="shared" si="1850"/>
        <v>0</v>
      </c>
      <c r="S149" s="19">
        <f t="shared" si="1850"/>
        <v>0</v>
      </c>
      <c r="T149" s="19">
        <f t="shared" si="1850"/>
        <v>0</v>
      </c>
      <c r="U149" s="19">
        <f t="shared" si="1850"/>
        <v>0</v>
      </c>
      <c r="V149" s="19">
        <f t="shared" si="1850"/>
        <v>0</v>
      </c>
      <c r="W149" s="19">
        <f t="shared" si="1850"/>
        <v>0</v>
      </c>
      <c r="X149" s="19">
        <f t="shared" ref="X149" si="1851">ROUND(X148*$F148,2)</f>
        <v>0</v>
      </c>
      <c r="Y149" s="19">
        <f t="shared" ref="Y149" si="1852">ROUND(Y148*$F148,2)</f>
        <v>0</v>
      </c>
      <c r="Z149" s="19">
        <f t="shared" ref="Z149" si="1853">ROUND(Z148*$F148,2)</f>
        <v>0</v>
      </c>
      <c r="AA149" s="19">
        <f t="shared" ref="AA149" si="1854">ROUND(AA148*$F148,2)</f>
        <v>0</v>
      </c>
      <c r="AB149" s="19">
        <f t="shared" ref="AB149" si="1855">ROUND(AB148*$F148,2)</f>
        <v>0</v>
      </c>
      <c r="AC149" s="19">
        <f t="shared" ref="AC149" si="1856">ROUND(AC148*$F148,2)</f>
        <v>0</v>
      </c>
      <c r="AD149" s="19">
        <f t="shared" ref="AD149" si="1857">ROUND(AD148*$F148,2)</f>
        <v>0</v>
      </c>
      <c r="AE149" s="19">
        <f t="shared" ref="AE149" si="1858">ROUND(AE148*$F148,2)</f>
        <v>0</v>
      </c>
      <c r="AF149" s="19">
        <f t="shared" ref="AF149" si="1859">ROUND(AF148*$F148,2)</f>
        <v>0</v>
      </c>
      <c r="AG149" s="19">
        <f t="shared" ref="AG149" si="1860">ROUND(AG148*$F148,2)</f>
        <v>20161.759999999998</v>
      </c>
      <c r="AH149" s="19">
        <f t="shared" ref="AH149" si="1861">ROUND(AH148*$F148,2)</f>
        <v>0</v>
      </c>
      <c r="AI149" s="216">
        <f t="shared" ref="AI149" si="1862">ROUND(AI148*$F148,2)</f>
        <v>0</v>
      </c>
      <c r="AJ149" s="19">
        <f t="shared" ref="AJ149" si="1863">ROUND(AJ148*$F148,2)</f>
        <v>0</v>
      </c>
      <c r="AK149" s="55"/>
      <c r="AL149" s="13"/>
      <c r="AM149" s="147">
        <f>SUM(I149:AJ149)</f>
        <v>20161.759999999998</v>
      </c>
      <c r="AN149" s="147">
        <f>G148</f>
        <v>20161.759999999998</v>
      </c>
      <c r="AO149" s="148">
        <f>AM149-AN149</f>
        <v>0</v>
      </c>
      <c r="AP149" s="149" t="s">
        <v>131</v>
      </c>
      <c r="AQ149" s="150">
        <f>+AP148-AQ148</f>
        <v>0</v>
      </c>
      <c r="AR149" s="18"/>
      <c r="AS149" s="73"/>
      <c r="AT149" s="73"/>
      <c r="AU149" s="73"/>
      <c r="AV149" s="73"/>
      <c r="AW149" s="73"/>
      <c r="AX149" s="94"/>
      <c r="AY149" s="10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1"/>
      <c r="BV149" s="101"/>
      <c r="BW149" s="20"/>
      <c r="BX149" s="20"/>
      <c r="BY149" s="20"/>
      <c r="BZ149" s="20"/>
      <c r="CA149" s="20"/>
      <c r="CB149" s="20"/>
      <c r="CC149" s="20"/>
    </row>
    <row r="150" spans="1:81" s="14" customFormat="1" ht="12.95" customHeight="1">
      <c r="A150" s="292">
        <f t="shared" ref="A150" si="1864">A148+1</f>
        <v>69</v>
      </c>
      <c r="B150" s="294" t="s">
        <v>113</v>
      </c>
      <c r="C150" s="296" t="s">
        <v>106</v>
      </c>
      <c r="D150" s="298">
        <v>1</v>
      </c>
      <c r="E150" s="298">
        <v>1</v>
      </c>
      <c r="F150" s="300">
        <v>5892.53</v>
      </c>
      <c r="G150" s="298">
        <f t="shared" si="1561"/>
        <v>5892.53</v>
      </c>
      <c r="H150" s="261" t="s">
        <v>140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17">
        <f t="shared" ref="Y150" si="1865">ROUND(+$D150*BI150,2)</f>
        <v>0</v>
      </c>
      <c r="Z150" s="117">
        <f t="shared" ref="Z150" si="1866">ROUND(+$D150*BJ150,2)</f>
        <v>0</v>
      </c>
      <c r="AA150" s="117">
        <f t="shared" ref="AA150" si="1867">ROUND(+$D150*BK150,2)</f>
        <v>0</v>
      </c>
      <c r="AB150" s="117">
        <f t="shared" ref="AB150" si="1868">ROUND(+$D150*BL150,2)</f>
        <v>0</v>
      </c>
      <c r="AC150" s="117">
        <f t="shared" ref="AC150" si="1869">ROUND(+$D150*BM150,2)</f>
        <v>0</v>
      </c>
      <c r="AD150" s="117">
        <f t="shared" ref="AD150" si="1870">ROUND(+$D150*BN150,2)</f>
        <v>0</v>
      </c>
      <c r="AE150" s="117">
        <f t="shared" ref="AE150" si="1871">ROUND(+$D150*BO150,2)</f>
        <v>0</v>
      </c>
      <c r="AF150" s="117">
        <f t="shared" ref="AF150" si="1872">ROUND(+$D150*BP150,2)</f>
        <v>0</v>
      </c>
      <c r="AG150" s="117">
        <f t="shared" ref="AG150" si="1873">ROUND(+$D150*BQ150,2)</f>
        <v>1</v>
      </c>
      <c r="AH150" s="117">
        <f t="shared" ref="AH150" si="1874">ROUND(+$D150*BR150,2)</f>
        <v>0</v>
      </c>
      <c r="AI150" s="215">
        <f t="shared" ref="AI150" si="1875">ROUND(+$D150*BS150,2)</f>
        <v>0</v>
      </c>
      <c r="AJ150" s="117">
        <f t="shared" ref="AJ150" si="1876">ROUND(+$D150*BT150,2)</f>
        <v>0</v>
      </c>
      <c r="AK150" s="55"/>
      <c r="AL150" s="13"/>
      <c r="AM150" s="144"/>
      <c r="AN150" s="144"/>
      <c r="AO150" s="151" t="s">
        <v>132</v>
      </c>
      <c r="AP150" s="145">
        <f>SUM(I150:AJ150)</f>
        <v>1</v>
      </c>
      <c r="AQ150" s="146">
        <f>D150</f>
        <v>1</v>
      </c>
      <c r="AR150" s="18"/>
      <c r="AS150" s="72"/>
      <c r="AT150" s="72"/>
      <c r="AU150" s="72"/>
      <c r="AV150" s="72"/>
      <c r="AW150" s="72"/>
      <c r="AX150" s="76"/>
      <c r="AY150" s="76"/>
      <c r="AZ150" s="72"/>
      <c r="BA150" s="72"/>
      <c r="BB150" s="72"/>
      <c r="BC150" s="76"/>
      <c r="BD150" s="76"/>
      <c r="BE150" s="76" t="s">
        <v>128</v>
      </c>
      <c r="BF150" s="76" t="s">
        <v>128</v>
      </c>
      <c r="BG150" s="76" t="s">
        <v>128</v>
      </c>
      <c r="BH150" s="76" t="s">
        <v>128</v>
      </c>
      <c r="BI150" s="76" t="s">
        <v>128</v>
      </c>
      <c r="BJ150" s="76" t="s">
        <v>128</v>
      </c>
      <c r="BK150" s="76" t="s">
        <v>128</v>
      </c>
      <c r="BL150" s="76" t="s">
        <v>128</v>
      </c>
      <c r="BM150" s="76" t="s">
        <v>128</v>
      </c>
      <c r="BN150" s="76" t="s">
        <v>128</v>
      </c>
      <c r="BO150" s="76" t="s">
        <v>128</v>
      </c>
      <c r="BP150" s="76" t="s">
        <v>128</v>
      </c>
      <c r="BQ150" s="76">
        <v>1</v>
      </c>
      <c r="BR150" s="76" t="s">
        <v>128</v>
      </c>
      <c r="BS150" s="76"/>
      <c r="BT150" s="76"/>
      <c r="BU150" s="71">
        <f>SUM(AS150:BT150)</f>
        <v>1</v>
      </c>
      <c r="BV150" s="101">
        <f>1-BE150-BF150-BG150-BH150-BI150-BJ150-BK150-BL150-BM150-BN150-BO150-BP150-BQ150-BR150-BS150-BT150-AS150</f>
        <v>0</v>
      </c>
      <c r="BW150" s="20"/>
      <c r="BX150" s="20"/>
      <c r="BY150" s="20"/>
      <c r="BZ150" s="20"/>
      <c r="CA150" s="20"/>
      <c r="CB150" s="20"/>
      <c r="CC150" s="20"/>
    </row>
    <row r="151" spans="1:81" s="14" customFormat="1" ht="12.95" customHeight="1">
      <c r="A151" s="293">
        <v>10</v>
      </c>
      <c r="B151" s="295">
        <v>0</v>
      </c>
      <c r="C151" s="297">
        <v>0</v>
      </c>
      <c r="D151" s="299">
        <v>0</v>
      </c>
      <c r="E151" s="299">
        <v>0</v>
      </c>
      <c r="F151" s="301">
        <v>0</v>
      </c>
      <c r="G151" s="299"/>
      <c r="H151" s="262" t="s">
        <v>129</v>
      </c>
      <c r="I151" s="19">
        <f t="shared" ref="I151:J151" si="1877">(I150*$F150)</f>
        <v>0</v>
      </c>
      <c r="J151" s="19">
        <f t="shared" si="1877"/>
        <v>0</v>
      </c>
      <c r="K151" s="19">
        <f t="shared" ref="K151:W151" si="1878">(K150*$F150)</f>
        <v>0</v>
      </c>
      <c r="L151" s="19">
        <f t="shared" si="1878"/>
        <v>0</v>
      </c>
      <c r="M151" s="19">
        <f t="shared" si="1878"/>
        <v>0</v>
      </c>
      <c r="N151" s="19">
        <f t="shared" si="1878"/>
        <v>0</v>
      </c>
      <c r="O151" s="19">
        <f t="shared" si="1878"/>
        <v>0</v>
      </c>
      <c r="P151" s="19">
        <f t="shared" si="1878"/>
        <v>0</v>
      </c>
      <c r="Q151" s="19">
        <f t="shared" si="1878"/>
        <v>0</v>
      </c>
      <c r="R151" s="19">
        <f t="shared" si="1878"/>
        <v>0</v>
      </c>
      <c r="S151" s="19">
        <f t="shared" si="1878"/>
        <v>0</v>
      </c>
      <c r="T151" s="19">
        <f t="shared" si="1878"/>
        <v>0</v>
      </c>
      <c r="U151" s="19">
        <f t="shared" si="1878"/>
        <v>0</v>
      </c>
      <c r="V151" s="19">
        <f t="shared" si="1878"/>
        <v>0</v>
      </c>
      <c r="W151" s="19">
        <f t="shared" si="1878"/>
        <v>0</v>
      </c>
      <c r="X151" s="19">
        <f t="shared" ref="X151" si="1879">ROUND(X150*$F150,2)</f>
        <v>0</v>
      </c>
      <c r="Y151" s="19">
        <f t="shared" ref="Y151" si="1880">ROUND(Y150*$F150,2)</f>
        <v>0</v>
      </c>
      <c r="Z151" s="19">
        <f t="shared" ref="Z151" si="1881">ROUND(Z150*$F150,2)</f>
        <v>0</v>
      </c>
      <c r="AA151" s="19">
        <f t="shared" ref="AA151" si="1882">ROUND(AA150*$F150,2)</f>
        <v>0</v>
      </c>
      <c r="AB151" s="19">
        <f t="shared" ref="AB151" si="1883">ROUND(AB150*$F150,2)</f>
        <v>0</v>
      </c>
      <c r="AC151" s="19">
        <f t="shared" ref="AC151" si="1884">ROUND(AC150*$F150,2)</f>
        <v>0</v>
      </c>
      <c r="AD151" s="19">
        <f t="shared" ref="AD151" si="1885">ROUND(AD150*$F150,2)</f>
        <v>0</v>
      </c>
      <c r="AE151" s="19">
        <f t="shared" ref="AE151" si="1886">ROUND(AE150*$F150,2)</f>
        <v>0</v>
      </c>
      <c r="AF151" s="19">
        <f t="shared" ref="AF151" si="1887">ROUND(AF150*$F150,2)</f>
        <v>0</v>
      </c>
      <c r="AG151" s="19">
        <f t="shared" ref="AG151" si="1888">ROUND(AG150*$F150,2)</f>
        <v>5892.53</v>
      </c>
      <c r="AH151" s="19">
        <f t="shared" ref="AH151" si="1889">ROUND(AH150*$F150,2)</f>
        <v>0</v>
      </c>
      <c r="AI151" s="216">
        <f t="shared" ref="AI151" si="1890">ROUND(AI150*$F150,2)</f>
        <v>0</v>
      </c>
      <c r="AJ151" s="19">
        <f t="shared" ref="AJ151" si="1891">ROUND(AJ150*$F150,2)</f>
        <v>0</v>
      </c>
      <c r="AK151" s="55"/>
      <c r="AL151" s="13"/>
      <c r="AM151" s="147">
        <f>SUM(I151:AJ151)</f>
        <v>5892.53</v>
      </c>
      <c r="AN151" s="147">
        <f>G150</f>
        <v>5892.53</v>
      </c>
      <c r="AO151" s="148">
        <f>AM151-AN151</f>
        <v>0</v>
      </c>
      <c r="AP151" s="149" t="s">
        <v>131</v>
      </c>
      <c r="AQ151" s="150">
        <f>+AP150-AQ150</f>
        <v>0</v>
      </c>
      <c r="AR151" s="18"/>
      <c r="AS151" s="73"/>
      <c r="AT151" s="73"/>
      <c r="AU151" s="73"/>
      <c r="AV151" s="73"/>
      <c r="AW151" s="73"/>
      <c r="AX151" s="94"/>
      <c r="AY151" s="10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1"/>
      <c r="BV151" s="101"/>
      <c r="BW151" s="20"/>
      <c r="BX151" s="20"/>
      <c r="BY151" s="20"/>
      <c r="BZ151" s="20"/>
      <c r="CA151" s="20"/>
      <c r="CB151" s="20"/>
      <c r="CC151" s="20"/>
    </row>
    <row r="152" spans="1:81" s="14" customFormat="1" ht="12.95" customHeight="1">
      <c r="A152" s="292">
        <f t="shared" ref="A152" si="1892">A150+1</f>
        <v>70</v>
      </c>
      <c r="B152" s="294" t="s">
        <v>114</v>
      </c>
      <c r="C152" s="296" t="s">
        <v>106</v>
      </c>
      <c r="D152" s="298">
        <v>8</v>
      </c>
      <c r="E152" s="298">
        <v>8</v>
      </c>
      <c r="F152" s="300">
        <v>5216.41</v>
      </c>
      <c r="G152" s="298">
        <f t="shared" si="1561"/>
        <v>41731.279999999999</v>
      </c>
      <c r="H152" s="261" t="s">
        <v>140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17">
        <f t="shared" ref="Y152" si="1893">ROUND(+$D152*BI152,2)</f>
        <v>0</v>
      </c>
      <c r="Z152" s="117">
        <f t="shared" ref="Z152" si="1894">ROUND(+$D152*BJ152,2)</f>
        <v>0</v>
      </c>
      <c r="AA152" s="117">
        <f t="shared" ref="AA152" si="1895">ROUND(+$D152*BK152,2)</f>
        <v>0</v>
      </c>
      <c r="AB152" s="117">
        <f t="shared" ref="AB152" si="1896">ROUND(+$D152*BL152,2)</f>
        <v>0</v>
      </c>
      <c r="AC152" s="117">
        <f t="shared" ref="AC152" si="1897">ROUND(+$D152*BM152,2)</f>
        <v>0</v>
      </c>
      <c r="AD152" s="117">
        <f t="shared" ref="AD152" si="1898">ROUND(+$D152*BN152,2)</f>
        <v>0</v>
      </c>
      <c r="AE152" s="117">
        <f t="shared" ref="AE152" si="1899">ROUND(+$D152*BO152,2)</f>
        <v>0</v>
      </c>
      <c r="AF152" s="117">
        <f t="shared" ref="AF152" si="1900">ROUND(+$D152*BP152,2)</f>
        <v>0</v>
      </c>
      <c r="AG152" s="117">
        <f t="shared" ref="AG152" si="1901">ROUND(+$D152*BQ152,2)</f>
        <v>8</v>
      </c>
      <c r="AH152" s="117">
        <f t="shared" ref="AH152" si="1902">ROUND(+$D152*BR152,2)</f>
        <v>0</v>
      </c>
      <c r="AI152" s="215">
        <f t="shared" ref="AI152" si="1903">ROUND(+$D152*BS152,2)</f>
        <v>0</v>
      </c>
      <c r="AJ152" s="117">
        <f t="shared" ref="AJ152" si="1904">ROUND(+$D152*BT152,2)</f>
        <v>0</v>
      </c>
      <c r="AK152" s="55"/>
      <c r="AL152" s="13"/>
      <c r="AM152" s="144"/>
      <c r="AN152" s="144"/>
      <c r="AO152" s="151" t="s">
        <v>132</v>
      </c>
      <c r="AP152" s="145">
        <f>SUM(I152:AJ152)</f>
        <v>8</v>
      </c>
      <c r="AQ152" s="146">
        <f>D152</f>
        <v>8</v>
      </c>
      <c r="AR152" s="18"/>
      <c r="AS152" s="72"/>
      <c r="AT152" s="72"/>
      <c r="AU152" s="72"/>
      <c r="AV152" s="72"/>
      <c r="AW152" s="72"/>
      <c r="AX152" s="76"/>
      <c r="AY152" s="76"/>
      <c r="AZ152" s="72"/>
      <c r="BA152" s="72"/>
      <c r="BB152" s="72"/>
      <c r="BC152" s="76"/>
      <c r="BD152" s="76"/>
      <c r="BE152" s="76" t="s">
        <v>128</v>
      </c>
      <c r="BF152" s="76" t="s">
        <v>128</v>
      </c>
      <c r="BG152" s="76" t="s">
        <v>128</v>
      </c>
      <c r="BH152" s="76" t="s">
        <v>128</v>
      </c>
      <c r="BI152" s="76" t="s">
        <v>128</v>
      </c>
      <c r="BJ152" s="76" t="s">
        <v>128</v>
      </c>
      <c r="BK152" s="76" t="s">
        <v>128</v>
      </c>
      <c r="BL152" s="76" t="s">
        <v>128</v>
      </c>
      <c r="BM152" s="76" t="s">
        <v>128</v>
      </c>
      <c r="BN152" s="76" t="s">
        <v>128</v>
      </c>
      <c r="BO152" s="76" t="s">
        <v>128</v>
      </c>
      <c r="BP152" s="76" t="s">
        <v>128</v>
      </c>
      <c r="BQ152" s="76">
        <v>1</v>
      </c>
      <c r="BR152" s="76" t="s">
        <v>128</v>
      </c>
      <c r="BS152" s="76"/>
      <c r="BT152" s="76"/>
      <c r="BU152" s="71">
        <f>SUM(AS152:BT152)</f>
        <v>1</v>
      </c>
      <c r="BV152" s="101">
        <f>1-BE152-BF152-BG152-BH152-BI152-BJ152-BK152-BL152-BM152-BN152-BO152-BP152-BQ152-BR152-BS152-BT152-AS152</f>
        <v>0</v>
      </c>
      <c r="BW152" s="20"/>
      <c r="BX152" s="20"/>
      <c r="BY152" s="20"/>
      <c r="BZ152" s="20"/>
      <c r="CA152" s="20"/>
      <c r="CB152" s="20"/>
      <c r="CC152" s="20"/>
    </row>
    <row r="153" spans="1:81" s="14" customFormat="1" ht="12.95" customHeight="1">
      <c r="A153" s="293">
        <v>11</v>
      </c>
      <c r="B153" s="295">
        <v>0</v>
      </c>
      <c r="C153" s="297">
        <v>0</v>
      </c>
      <c r="D153" s="299">
        <v>0</v>
      </c>
      <c r="E153" s="299">
        <v>0</v>
      </c>
      <c r="F153" s="301">
        <v>0</v>
      </c>
      <c r="G153" s="299"/>
      <c r="H153" s="262" t="s">
        <v>129</v>
      </c>
      <c r="I153" s="19">
        <f t="shared" ref="I153:J153" si="1905">(I152*$F152)</f>
        <v>0</v>
      </c>
      <c r="J153" s="19">
        <f t="shared" si="1905"/>
        <v>0</v>
      </c>
      <c r="K153" s="19">
        <f t="shared" ref="K153:W153" si="1906">(K152*$F152)</f>
        <v>0</v>
      </c>
      <c r="L153" s="19">
        <f t="shared" si="1906"/>
        <v>0</v>
      </c>
      <c r="M153" s="19">
        <f t="shared" si="1906"/>
        <v>0</v>
      </c>
      <c r="N153" s="19">
        <f t="shared" si="1906"/>
        <v>0</v>
      </c>
      <c r="O153" s="19">
        <f t="shared" si="1906"/>
        <v>0</v>
      </c>
      <c r="P153" s="19">
        <f t="shared" si="1906"/>
        <v>0</v>
      </c>
      <c r="Q153" s="19">
        <f t="shared" si="1906"/>
        <v>0</v>
      </c>
      <c r="R153" s="19">
        <f t="shared" si="1906"/>
        <v>0</v>
      </c>
      <c r="S153" s="19">
        <f t="shared" si="1906"/>
        <v>0</v>
      </c>
      <c r="T153" s="19">
        <f t="shared" si="1906"/>
        <v>0</v>
      </c>
      <c r="U153" s="19">
        <f t="shared" si="1906"/>
        <v>0</v>
      </c>
      <c r="V153" s="19">
        <f t="shared" si="1906"/>
        <v>0</v>
      </c>
      <c r="W153" s="19">
        <f t="shared" si="1906"/>
        <v>0</v>
      </c>
      <c r="X153" s="19">
        <f t="shared" ref="X153" si="1907">ROUND(X152*$F152,2)</f>
        <v>0</v>
      </c>
      <c r="Y153" s="19">
        <f t="shared" ref="Y153" si="1908">ROUND(Y152*$F152,2)</f>
        <v>0</v>
      </c>
      <c r="Z153" s="19">
        <f t="shared" ref="Z153" si="1909">ROUND(Z152*$F152,2)</f>
        <v>0</v>
      </c>
      <c r="AA153" s="19">
        <f t="shared" ref="AA153" si="1910">ROUND(AA152*$F152,2)</f>
        <v>0</v>
      </c>
      <c r="AB153" s="19">
        <f t="shared" ref="AB153" si="1911">ROUND(AB152*$F152,2)</f>
        <v>0</v>
      </c>
      <c r="AC153" s="19">
        <f t="shared" ref="AC153" si="1912">ROUND(AC152*$F152,2)</f>
        <v>0</v>
      </c>
      <c r="AD153" s="19">
        <f t="shared" ref="AD153" si="1913">ROUND(AD152*$F152,2)</f>
        <v>0</v>
      </c>
      <c r="AE153" s="19">
        <f t="shared" ref="AE153" si="1914">ROUND(AE152*$F152,2)</f>
        <v>0</v>
      </c>
      <c r="AF153" s="19">
        <f t="shared" ref="AF153" si="1915">ROUND(AF152*$F152,2)</f>
        <v>0</v>
      </c>
      <c r="AG153" s="19">
        <f t="shared" ref="AG153" si="1916">ROUND(AG152*$F152,2)</f>
        <v>41731.279999999999</v>
      </c>
      <c r="AH153" s="19">
        <f t="shared" ref="AH153" si="1917">ROUND(AH152*$F152,2)</f>
        <v>0</v>
      </c>
      <c r="AI153" s="216">
        <f t="shared" ref="AI153" si="1918">ROUND(AI152*$F152,2)</f>
        <v>0</v>
      </c>
      <c r="AJ153" s="19">
        <f t="shared" ref="AJ153" si="1919">ROUND(AJ152*$F152,2)</f>
        <v>0</v>
      </c>
      <c r="AK153" s="55"/>
      <c r="AL153" s="13"/>
      <c r="AM153" s="147">
        <f>SUM(I153:AJ153)</f>
        <v>41731.279999999999</v>
      </c>
      <c r="AN153" s="147">
        <f>G152</f>
        <v>41731.279999999999</v>
      </c>
      <c r="AO153" s="148">
        <f>AM153-AN153</f>
        <v>0</v>
      </c>
      <c r="AP153" s="149" t="s">
        <v>131</v>
      </c>
      <c r="AQ153" s="150">
        <f>+AP152-AQ152</f>
        <v>0</v>
      </c>
      <c r="AR153" s="18"/>
      <c r="AS153" s="73"/>
      <c r="AT153" s="73"/>
      <c r="AU153" s="73"/>
      <c r="AV153" s="73"/>
      <c r="AW153" s="73"/>
      <c r="AX153" s="94"/>
      <c r="AY153" s="10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1"/>
      <c r="BV153" s="101"/>
      <c r="BW153" s="20"/>
      <c r="BX153" s="20"/>
      <c r="BY153" s="20"/>
      <c r="BZ153" s="20"/>
      <c r="CA153" s="20"/>
      <c r="CB153" s="20"/>
      <c r="CC153" s="20"/>
    </row>
    <row r="154" spans="1:81" s="14" customFormat="1" ht="12.95" customHeight="1">
      <c r="A154" s="292">
        <f t="shared" ref="A154" si="1920">A152+1</f>
        <v>71</v>
      </c>
      <c r="B154" s="294" t="s">
        <v>115</v>
      </c>
      <c r="C154" s="296" t="s">
        <v>106</v>
      </c>
      <c r="D154" s="298">
        <v>22</v>
      </c>
      <c r="E154" s="298">
        <v>22</v>
      </c>
      <c r="F154" s="300">
        <v>2141.4499999999998</v>
      </c>
      <c r="G154" s="298">
        <f t="shared" si="1561"/>
        <v>47111.9</v>
      </c>
      <c r="H154" s="261" t="s">
        <v>140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17">
        <f t="shared" ref="Y154" si="1921">ROUND(+$D154*BI154,2)</f>
        <v>0</v>
      </c>
      <c r="Z154" s="117">
        <f t="shared" ref="Z154" si="1922">ROUND(+$D154*BJ154,2)</f>
        <v>0</v>
      </c>
      <c r="AA154" s="117">
        <f t="shared" ref="AA154" si="1923">ROUND(+$D154*BK154,2)</f>
        <v>0</v>
      </c>
      <c r="AB154" s="117">
        <f t="shared" ref="AB154" si="1924">ROUND(+$D154*BL154,2)</f>
        <v>0</v>
      </c>
      <c r="AC154" s="117">
        <f t="shared" ref="AC154" si="1925">ROUND(+$D154*BM154,2)</f>
        <v>0</v>
      </c>
      <c r="AD154" s="117">
        <f t="shared" ref="AD154" si="1926">ROUND(+$D154*BN154,2)</f>
        <v>0</v>
      </c>
      <c r="AE154" s="117">
        <f t="shared" ref="AE154" si="1927">ROUND(+$D154*BO154,2)</f>
        <v>0</v>
      </c>
      <c r="AF154" s="117">
        <f t="shared" ref="AF154" si="1928">ROUND(+$D154*BP154,2)</f>
        <v>10</v>
      </c>
      <c r="AG154" s="117">
        <f t="shared" ref="AG154" si="1929">ROUND(+$D154*BQ154,2)</f>
        <v>12</v>
      </c>
      <c r="AH154" s="117">
        <f t="shared" ref="AH154" si="1930">ROUND(+$D154*BR154,2)</f>
        <v>0</v>
      </c>
      <c r="AI154" s="215">
        <f t="shared" ref="AI154" si="1931">ROUND(+$D154*BS154,2)</f>
        <v>0</v>
      </c>
      <c r="AJ154" s="117">
        <f t="shared" ref="AJ154" si="1932">ROUND(+$D154*BT154,2)</f>
        <v>0</v>
      </c>
      <c r="AK154" s="55"/>
      <c r="AL154" s="13"/>
      <c r="AM154" s="144"/>
      <c r="AN154" s="144"/>
      <c r="AO154" s="151" t="s">
        <v>132</v>
      </c>
      <c r="AP154" s="145">
        <f>SUM(I154:AJ154)</f>
        <v>22</v>
      </c>
      <c r="AQ154" s="146">
        <f>D154</f>
        <v>22</v>
      </c>
      <c r="AR154" s="18"/>
      <c r="AS154" s="72"/>
      <c r="AT154" s="72"/>
      <c r="AU154" s="72"/>
      <c r="AV154" s="72"/>
      <c r="AW154" s="72"/>
      <c r="AX154" s="76"/>
      <c r="AY154" s="76"/>
      <c r="AZ154" s="72"/>
      <c r="BA154" s="72"/>
      <c r="BB154" s="72"/>
      <c r="BC154" s="76"/>
      <c r="BD154" s="76"/>
      <c r="BE154" s="76" t="s">
        <v>128</v>
      </c>
      <c r="BF154" s="76" t="s">
        <v>128</v>
      </c>
      <c r="BG154" s="76" t="s">
        <v>128</v>
      </c>
      <c r="BH154" s="76" t="s">
        <v>128</v>
      </c>
      <c r="BI154" s="76" t="s">
        <v>128</v>
      </c>
      <c r="BJ154" s="76" t="s">
        <v>128</v>
      </c>
      <c r="BK154" s="76" t="s">
        <v>128</v>
      </c>
      <c r="BL154" s="76" t="s">
        <v>128</v>
      </c>
      <c r="BM154" s="76" t="s">
        <v>128</v>
      </c>
      <c r="BN154" s="76" t="s">
        <v>128</v>
      </c>
      <c r="BO154" s="76" t="s">
        <v>128</v>
      </c>
      <c r="BP154" s="76">
        <v>0.45454545454545453</v>
      </c>
      <c r="BQ154" s="76">
        <v>0.54545454545454541</v>
      </c>
      <c r="BR154" s="76" t="s">
        <v>128</v>
      </c>
      <c r="BS154" s="76"/>
      <c r="BT154" s="76"/>
      <c r="BU154" s="71">
        <f>SUM(AS154:BT154)</f>
        <v>1</v>
      </c>
      <c r="BV154" s="101">
        <f>1-BE154-BF154-BG154-BH154-BI154-BJ154-BK154-BL154-BM154-BN154-BO154-BP154-BQ154-BR154-BS154-BT154-AS154</f>
        <v>0</v>
      </c>
      <c r="BW154" s="20"/>
      <c r="BX154" s="20"/>
      <c r="BY154" s="20"/>
      <c r="BZ154" s="20"/>
      <c r="CA154" s="20"/>
      <c r="CB154" s="20"/>
      <c r="CC154" s="20"/>
    </row>
    <row r="155" spans="1:81" s="14" customFormat="1" ht="12.95" customHeight="1">
      <c r="A155" s="293">
        <v>12</v>
      </c>
      <c r="B155" s="295">
        <v>0</v>
      </c>
      <c r="C155" s="297">
        <v>0</v>
      </c>
      <c r="D155" s="299">
        <v>0</v>
      </c>
      <c r="E155" s="299">
        <v>0</v>
      </c>
      <c r="F155" s="301">
        <v>0</v>
      </c>
      <c r="G155" s="299"/>
      <c r="H155" s="262" t="s">
        <v>129</v>
      </c>
      <c r="I155" s="19">
        <f t="shared" ref="I155:J155" si="1933">(I154*$F154)</f>
        <v>0</v>
      </c>
      <c r="J155" s="19">
        <f t="shared" si="1933"/>
        <v>0</v>
      </c>
      <c r="K155" s="19">
        <f t="shared" ref="K155:W155" si="1934">(K154*$F154)</f>
        <v>0</v>
      </c>
      <c r="L155" s="19">
        <f t="shared" si="1934"/>
        <v>0</v>
      </c>
      <c r="M155" s="19">
        <f t="shared" si="1934"/>
        <v>0</v>
      </c>
      <c r="N155" s="19">
        <f t="shared" si="1934"/>
        <v>0</v>
      </c>
      <c r="O155" s="19">
        <f t="shared" si="1934"/>
        <v>0</v>
      </c>
      <c r="P155" s="19">
        <f t="shared" si="1934"/>
        <v>0</v>
      </c>
      <c r="Q155" s="19">
        <f t="shared" si="1934"/>
        <v>0</v>
      </c>
      <c r="R155" s="19">
        <f t="shared" si="1934"/>
        <v>0</v>
      </c>
      <c r="S155" s="19">
        <f t="shared" si="1934"/>
        <v>0</v>
      </c>
      <c r="T155" s="19">
        <f t="shared" si="1934"/>
        <v>0</v>
      </c>
      <c r="U155" s="19">
        <f t="shared" si="1934"/>
        <v>0</v>
      </c>
      <c r="V155" s="19">
        <f t="shared" si="1934"/>
        <v>0</v>
      </c>
      <c r="W155" s="19">
        <f t="shared" si="1934"/>
        <v>0</v>
      </c>
      <c r="X155" s="19">
        <f t="shared" ref="X155" si="1935">ROUND(X154*$F154,2)</f>
        <v>0</v>
      </c>
      <c r="Y155" s="19">
        <f t="shared" ref="Y155" si="1936">ROUND(Y154*$F154,2)</f>
        <v>0</v>
      </c>
      <c r="Z155" s="19">
        <f t="shared" ref="Z155" si="1937">ROUND(Z154*$F154,2)</f>
        <v>0</v>
      </c>
      <c r="AA155" s="19">
        <f t="shared" ref="AA155" si="1938">ROUND(AA154*$F154,2)</f>
        <v>0</v>
      </c>
      <c r="AB155" s="19">
        <f t="shared" ref="AB155" si="1939">ROUND(AB154*$F154,2)</f>
        <v>0</v>
      </c>
      <c r="AC155" s="19">
        <f t="shared" ref="AC155" si="1940">ROUND(AC154*$F154,2)</f>
        <v>0</v>
      </c>
      <c r="AD155" s="19">
        <f t="shared" ref="AD155" si="1941">ROUND(AD154*$F154,2)</f>
        <v>0</v>
      </c>
      <c r="AE155" s="19">
        <f t="shared" ref="AE155" si="1942">ROUND(AE154*$F154,2)</f>
        <v>0</v>
      </c>
      <c r="AF155" s="19">
        <f t="shared" ref="AF155" si="1943">ROUND(AF154*$F154,2)</f>
        <v>21414.5</v>
      </c>
      <c r="AG155" s="19">
        <f t="shared" ref="AG155" si="1944">ROUND(AG154*$F154,2)</f>
        <v>25697.4</v>
      </c>
      <c r="AH155" s="19">
        <f t="shared" ref="AH155" si="1945">ROUND(AH154*$F154,2)</f>
        <v>0</v>
      </c>
      <c r="AI155" s="216">
        <f t="shared" ref="AI155" si="1946">ROUND(AI154*$F154,2)</f>
        <v>0</v>
      </c>
      <c r="AJ155" s="19">
        <f t="shared" ref="AJ155" si="1947">ROUND(AJ154*$F154,2)</f>
        <v>0</v>
      </c>
      <c r="AK155" s="55"/>
      <c r="AL155" s="13"/>
      <c r="AM155" s="147">
        <f>SUM(I155:AJ155)</f>
        <v>47111.9</v>
      </c>
      <c r="AN155" s="147">
        <f>G154</f>
        <v>47111.9</v>
      </c>
      <c r="AO155" s="148">
        <f>AM155-AN155</f>
        <v>0</v>
      </c>
      <c r="AP155" s="149" t="s">
        <v>131</v>
      </c>
      <c r="AQ155" s="150">
        <f>+AP154-AQ154</f>
        <v>0</v>
      </c>
      <c r="AR155" s="18"/>
      <c r="AS155" s="73"/>
      <c r="AT155" s="73"/>
      <c r="AU155" s="73"/>
      <c r="AV155" s="73"/>
      <c r="AW155" s="73"/>
      <c r="AX155" s="94"/>
      <c r="AY155" s="10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1"/>
      <c r="BV155" s="101"/>
      <c r="BW155" s="20"/>
      <c r="BX155" s="20"/>
      <c r="BY155" s="20"/>
      <c r="BZ155" s="20"/>
      <c r="CA155" s="20"/>
      <c r="CB155" s="20"/>
      <c r="CC155" s="20"/>
    </row>
    <row r="156" spans="1:81" s="14" customFormat="1" ht="12.95" customHeight="1">
      <c r="A156" s="292">
        <f t="shared" ref="A156" si="1948">A154+1</f>
        <v>72</v>
      </c>
      <c r="B156" s="294" t="s">
        <v>116</v>
      </c>
      <c r="C156" s="296" t="s">
        <v>106</v>
      </c>
      <c r="D156" s="298">
        <v>16875</v>
      </c>
      <c r="E156" s="298">
        <v>16875</v>
      </c>
      <c r="F156" s="300">
        <v>52.22</v>
      </c>
      <c r="G156" s="298">
        <f t="shared" si="1561"/>
        <v>881212.5</v>
      </c>
      <c r="H156" s="261" t="s">
        <v>140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17">
        <f t="shared" ref="Y156" si="1949">ROUND(+$D156*BI156,2)</f>
        <v>0</v>
      </c>
      <c r="Z156" s="117">
        <f t="shared" ref="Z156" si="1950">ROUND(+$D156*BJ156,2)</f>
        <v>0</v>
      </c>
      <c r="AA156" s="117">
        <f t="shared" ref="AA156" si="1951">ROUND(+$D156*BK156,2)</f>
        <v>0</v>
      </c>
      <c r="AB156" s="117">
        <f t="shared" ref="AB156" si="1952">ROUND(+$D156*BL156,2)</f>
        <v>0</v>
      </c>
      <c r="AC156" s="117">
        <f t="shared" ref="AC156" si="1953">ROUND(+$D156*BM156,2)</f>
        <v>0</v>
      </c>
      <c r="AD156" s="117">
        <f>ROUND(+$D156*BN156,2)</f>
        <v>0</v>
      </c>
      <c r="AE156" s="117">
        <f t="shared" ref="AE156" si="1954">ROUND(+$D156*BO156,2)</f>
        <v>0</v>
      </c>
      <c r="AF156" s="117">
        <f t="shared" ref="AF156" si="1955">ROUND(+$D156*BP156,2)</f>
        <v>3000</v>
      </c>
      <c r="AG156" s="117">
        <f t="shared" ref="AG156" si="1956">ROUND(+$D156*BQ156,2)</f>
        <v>13875</v>
      </c>
      <c r="AH156" s="117">
        <f t="shared" ref="AH156" si="1957">ROUND(+$D156*BR156,2)</f>
        <v>0</v>
      </c>
      <c r="AI156" s="215">
        <f t="shared" ref="AI156" si="1958">ROUND(+$D156*BS156,2)</f>
        <v>0</v>
      </c>
      <c r="AJ156" s="117">
        <f t="shared" ref="AJ156" si="1959">ROUND(+$D156*BT156,2)</f>
        <v>0</v>
      </c>
      <c r="AK156" s="55"/>
      <c r="AL156" s="13"/>
      <c r="AM156" s="144"/>
      <c r="AN156" s="144"/>
      <c r="AO156" s="151" t="s">
        <v>132</v>
      </c>
      <c r="AP156" s="145">
        <f>SUM(I156:AJ156)</f>
        <v>16875</v>
      </c>
      <c r="AQ156" s="146">
        <f>D156</f>
        <v>16875</v>
      </c>
      <c r="AR156" s="18"/>
      <c r="AS156" s="72"/>
      <c r="AT156" s="72"/>
      <c r="AU156" s="72"/>
      <c r="AV156" s="72"/>
      <c r="AW156" s="72"/>
      <c r="AX156" s="76"/>
      <c r="AY156" s="76"/>
      <c r="AZ156" s="72"/>
      <c r="BA156" s="72"/>
      <c r="BB156" s="72"/>
      <c r="BC156" s="76"/>
      <c r="BD156" s="76"/>
      <c r="BE156" s="76" t="s">
        <v>128</v>
      </c>
      <c r="BF156" s="76" t="s">
        <v>128</v>
      </c>
      <c r="BG156" s="76" t="s">
        <v>128</v>
      </c>
      <c r="BH156" s="76" t="s">
        <v>128</v>
      </c>
      <c r="BI156" s="76" t="s">
        <v>128</v>
      </c>
      <c r="BJ156" s="76" t="s">
        <v>128</v>
      </c>
      <c r="BK156" s="76" t="s">
        <v>128</v>
      </c>
      <c r="BL156" s="76" t="s">
        <v>128</v>
      </c>
      <c r="BM156" s="76" t="s">
        <v>128</v>
      </c>
      <c r="BN156" s="76" t="s">
        <v>128</v>
      </c>
      <c r="BO156" s="76" t="s">
        <v>128</v>
      </c>
      <c r="BP156" s="76">
        <v>0.17777777777777778</v>
      </c>
      <c r="BQ156" s="76">
        <v>0.82222222222222219</v>
      </c>
      <c r="BR156" s="76" t="s">
        <v>128</v>
      </c>
      <c r="BS156" s="76"/>
      <c r="BT156" s="76"/>
      <c r="BU156" s="71">
        <f>SUM(AS156:BT156)</f>
        <v>1</v>
      </c>
      <c r="BV156" s="101">
        <f>1-BE156-BF156-BG156-BH156-BI156-BJ156-BK156-BL156-BM156-BN156-BO156-BP156-BQ156-BR156-BS156-BT156-AS156</f>
        <v>0</v>
      </c>
      <c r="BW156" s="20"/>
      <c r="BX156" s="20"/>
      <c r="BY156" s="20"/>
      <c r="BZ156" s="20"/>
      <c r="CA156" s="20"/>
      <c r="CB156" s="20"/>
      <c r="CC156" s="20"/>
    </row>
    <row r="157" spans="1:81" s="14" customFormat="1" ht="12.95" customHeight="1">
      <c r="A157" s="293">
        <v>13</v>
      </c>
      <c r="B157" s="295">
        <v>0</v>
      </c>
      <c r="C157" s="297">
        <v>0</v>
      </c>
      <c r="D157" s="299">
        <v>0</v>
      </c>
      <c r="E157" s="299">
        <v>0</v>
      </c>
      <c r="F157" s="301">
        <v>0</v>
      </c>
      <c r="G157" s="299"/>
      <c r="H157" s="262" t="s">
        <v>129</v>
      </c>
      <c r="I157" s="19">
        <f t="shared" ref="I157:J157" si="1960">(I156*$F156)</f>
        <v>0</v>
      </c>
      <c r="J157" s="19">
        <f t="shared" si="1960"/>
        <v>0</v>
      </c>
      <c r="K157" s="19">
        <f t="shared" ref="K157:W157" si="1961">(K156*$F156)</f>
        <v>0</v>
      </c>
      <c r="L157" s="19">
        <f t="shared" si="1961"/>
        <v>0</v>
      </c>
      <c r="M157" s="19">
        <f t="shared" si="1961"/>
        <v>0</v>
      </c>
      <c r="N157" s="19">
        <f t="shared" si="1961"/>
        <v>0</v>
      </c>
      <c r="O157" s="19">
        <f t="shared" si="1961"/>
        <v>0</v>
      </c>
      <c r="P157" s="19">
        <f t="shared" si="1961"/>
        <v>0</v>
      </c>
      <c r="Q157" s="19">
        <f t="shared" si="1961"/>
        <v>0</v>
      </c>
      <c r="R157" s="19">
        <f t="shared" si="1961"/>
        <v>0</v>
      </c>
      <c r="S157" s="19">
        <f t="shared" si="1961"/>
        <v>0</v>
      </c>
      <c r="T157" s="19">
        <f t="shared" si="1961"/>
        <v>0</v>
      </c>
      <c r="U157" s="19">
        <f t="shared" si="1961"/>
        <v>0</v>
      </c>
      <c r="V157" s="19">
        <f t="shared" si="1961"/>
        <v>0</v>
      </c>
      <c r="W157" s="19">
        <f t="shared" si="1961"/>
        <v>0</v>
      </c>
      <c r="X157" s="19">
        <f t="shared" ref="X157" si="1962">ROUND(X156*$F156,2)</f>
        <v>0</v>
      </c>
      <c r="Y157" s="19">
        <f t="shared" ref="Y157" si="1963">ROUND(Y156*$F156,2)</f>
        <v>0</v>
      </c>
      <c r="Z157" s="19">
        <f t="shared" ref="Z157" si="1964">ROUND(Z156*$F156,2)</f>
        <v>0</v>
      </c>
      <c r="AA157" s="19">
        <f t="shared" ref="AA157" si="1965">ROUND(AA156*$F156,2)</f>
        <v>0</v>
      </c>
      <c r="AB157" s="19">
        <f t="shared" ref="AB157" si="1966">ROUND(AB156*$F156,2)</f>
        <v>0</v>
      </c>
      <c r="AC157" s="19">
        <f t="shared" ref="AC157" si="1967">ROUND(AC156*$F156,2)</f>
        <v>0</v>
      </c>
      <c r="AD157" s="19">
        <f>ROUND(AD156*$F156,2)</f>
        <v>0</v>
      </c>
      <c r="AE157" s="19">
        <f>ROUND(AE156*$F156,2)</f>
        <v>0</v>
      </c>
      <c r="AF157" s="19">
        <f>ROUND(AF156*$F156,2)</f>
        <v>156660</v>
      </c>
      <c r="AG157" s="19">
        <f t="shared" ref="AG157" si="1968">ROUND(AG156*$F156,2)</f>
        <v>724552.5</v>
      </c>
      <c r="AH157" s="19">
        <f t="shared" ref="AH157" si="1969">ROUND(AH156*$F156,2)</f>
        <v>0</v>
      </c>
      <c r="AI157" s="216">
        <f t="shared" ref="AI157" si="1970">ROUND(AI156*$F156,2)</f>
        <v>0</v>
      </c>
      <c r="AJ157" s="19">
        <f t="shared" ref="AJ157" si="1971">ROUND(AJ156*$F156,2)</f>
        <v>0</v>
      </c>
      <c r="AK157" s="55"/>
      <c r="AL157" s="13"/>
      <c r="AM157" s="147">
        <f>SUM(I157:AJ157)</f>
        <v>881212.5</v>
      </c>
      <c r="AN157" s="147">
        <f>G156</f>
        <v>881212.5</v>
      </c>
      <c r="AO157" s="148">
        <f>AM157-AN157</f>
        <v>0</v>
      </c>
      <c r="AP157" s="149" t="s">
        <v>131</v>
      </c>
      <c r="AQ157" s="150">
        <f>+AP156-AQ156</f>
        <v>0</v>
      </c>
      <c r="AR157" s="18"/>
      <c r="AS157" s="73"/>
      <c r="AT157" s="73"/>
      <c r="AU157" s="73"/>
      <c r="AV157" s="73"/>
      <c r="AW157" s="73"/>
      <c r="AX157" s="94"/>
      <c r="AY157" s="10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1"/>
      <c r="BV157" s="101"/>
      <c r="BW157" s="20"/>
      <c r="BX157" s="20"/>
      <c r="BY157" s="20"/>
      <c r="BZ157" s="20"/>
      <c r="CA157" s="20"/>
      <c r="CB157" s="20"/>
      <c r="CC157" s="20"/>
    </row>
    <row r="158" spans="1:81" s="14" customFormat="1" ht="12.95" customHeight="1">
      <c r="A158" s="292">
        <f t="shared" ref="A158" si="1972">A156+1</f>
        <v>73</v>
      </c>
      <c r="B158" s="294" t="s">
        <v>117</v>
      </c>
      <c r="C158" s="296" t="s">
        <v>9</v>
      </c>
      <c r="D158" s="298">
        <v>109</v>
      </c>
      <c r="E158" s="298">
        <v>109</v>
      </c>
      <c r="F158" s="300">
        <v>56.7</v>
      </c>
      <c r="G158" s="298">
        <f t="shared" si="1561"/>
        <v>6180.3</v>
      </c>
      <c r="H158" s="261" t="s">
        <v>140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17">
        <f t="shared" ref="Y158" si="1973">ROUND(+$D158*BI158,2)</f>
        <v>0</v>
      </c>
      <c r="Z158" s="117">
        <f t="shared" ref="Z158" si="1974">ROUND(+$D158*BJ158,2)</f>
        <v>0</v>
      </c>
      <c r="AA158" s="117">
        <f t="shared" ref="AA158" si="1975">ROUND(+$D158*BK158,2)</f>
        <v>0</v>
      </c>
      <c r="AB158" s="117">
        <f t="shared" ref="AB158" si="1976">ROUND(+$D158*BL158,2)</f>
        <v>0</v>
      </c>
      <c r="AC158" s="117">
        <f t="shared" ref="AC158" si="1977">ROUND(+$D158*BM158,2)</f>
        <v>0</v>
      </c>
      <c r="AD158" s="117">
        <f t="shared" ref="AD158" si="1978">ROUND(+$D158*BN158,2)</f>
        <v>0</v>
      </c>
      <c r="AE158" s="117">
        <f t="shared" ref="AE158" si="1979">ROUND(+$D158*BO158,2)</f>
        <v>109</v>
      </c>
      <c r="AF158" s="117">
        <f t="shared" ref="AF158" si="1980">ROUND(+$D158*BP158,2)</f>
        <v>0</v>
      </c>
      <c r="AG158" s="117">
        <f t="shared" ref="AG158" si="1981">ROUND(+$D158*BQ158,2)</f>
        <v>0</v>
      </c>
      <c r="AH158" s="117">
        <f t="shared" ref="AH158" si="1982">ROUND(+$D158*BR158,2)</f>
        <v>0</v>
      </c>
      <c r="AI158" s="215">
        <f t="shared" ref="AI158" si="1983">ROUND(+$D158*BS158,2)</f>
        <v>0</v>
      </c>
      <c r="AJ158" s="117">
        <f t="shared" ref="AJ158" si="1984">ROUND(+$D158*BT158,2)</f>
        <v>0</v>
      </c>
      <c r="AK158" s="55"/>
      <c r="AL158" s="13"/>
      <c r="AM158" s="144"/>
      <c r="AN158" s="144"/>
      <c r="AO158" s="151" t="s">
        <v>132</v>
      </c>
      <c r="AP158" s="145">
        <f>SUM(I158:AJ158)</f>
        <v>109</v>
      </c>
      <c r="AQ158" s="146">
        <f>D158</f>
        <v>109</v>
      </c>
      <c r="AR158" s="18"/>
      <c r="AS158" s="72"/>
      <c r="AT158" s="72"/>
      <c r="AU158" s="72"/>
      <c r="AV158" s="72"/>
      <c r="AW158" s="72"/>
      <c r="AX158" s="76"/>
      <c r="AY158" s="76"/>
      <c r="AZ158" s="72"/>
      <c r="BA158" s="72"/>
      <c r="BB158" s="72"/>
      <c r="BC158" s="76"/>
      <c r="BD158" s="76"/>
      <c r="BE158" s="76" t="s">
        <v>128</v>
      </c>
      <c r="BF158" s="76" t="s">
        <v>128</v>
      </c>
      <c r="BG158" s="76" t="s">
        <v>128</v>
      </c>
      <c r="BH158" s="76" t="s">
        <v>128</v>
      </c>
      <c r="BI158" s="76" t="s">
        <v>128</v>
      </c>
      <c r="BJ158" s="76" t="s">
        <v>128</v>
      </c>
      <c r="BK158" s="76" t="s">
        <v>128</v>
      </c>
      <c r="BL158" s="76" t="s">
        <v>128</v>
      </c>
      <c r="BM158" s="76" t="s">
        <v>128</v>
      </c>
      <c r="BN158" s="76" t="s">
        <v>128</v>
      </c>
      <c r="BO158" s="76">
        <v>1</v>
      </c>
      <c r="BP158" s="76" t="s">
        <v>128</v>
      </c>
      <c r="BQ158" s="76" t="s">
        <v>128</v>
      </c>
      <c r="BR158" s="76" t="s">
        <v>128</v>
      </c>
      <c r="BS158" s="76"/>
      <c r="BT158" s="76"/>
      <c r="BU158" s="71">
        <f>SUM(AS158:BT158)</f>
        <v>1</v>
      </c>
      <c r="BV158" s="101">
        <f>1-BE158-BF158-BG158-BH158-BI158-BJ158-BK158-BL158-BM158-BN158-BO158-BP158-BQ158-BR158-BS158-BT158-AS158</f>
        <v>0</v>
      </c>
      <c r="BW158" s="20"/>
      <c r="BX158" s="20"/>
      <c r="BY158" s="20"/>
      <c r="BZ158" s="20"/>
      <c r="CA158" s="20"/>
      <c r="CB158" s="20"/>
      <c r="CC158" s="20"/>
    </row>
    <row r="159" spans="1:81" s="14" customFormat="1" ht="12.95" customHeight="1">
      <c r="A159" s="293">
        <v>14</v>
      </c>
      <c r="B159" s="295">
        <v>0</v>
      </c>
      <c r="C159" s="297">
        <v>0</v>
      </c>
      <c r="D159" s="299">
        <v>0</v>
      </c>
      <c r="E159" s="299">
        <v>0</v>
      </c>
      <c r="F159" s="301">
        <v>0</v>
      </c>
      <c r="G159" s="299"/>
      <c r="H159" s="262" t="s">
        <v>129</v>
      </c>
      <c r="I159" s="19">
        <f t="shared" ref="I159:J159" si="1985">(I158*$F158)</f>
        <v>0</v>
      </c>
      <c r="J159" s="19">
        <f t="shared" si="1985"/>
        <v>0</v>
      </c>
      <c r="K159" s="19">
        <f t="shared" ref="K159:W159" si="1986">(K158*$F158)</f>
        <v>0</v>
      </c>
      <c r="L159" s="19">
        <f t="shared" si="1986"/>
        <v>0</v>
      </c>
      <c r="M159" s="19">
        <f t="shared" si="1986"/>
        <v>0</v>
      </c>
      <c r="N159" s="19">
        <f t="shared" si="1986"/>
        <v>0</v>
      </c>
      <c r="O159" s="19">
        <f t="shared" si="1986"/>
        <v>0</v>
      </c>
      <c r="P159" s="19">
        <f t="shared" si="1986"/>
        <v>0</v>
      </c>
      <c r="Q159" s="19">
        <f t="shared" si="1986"/>
        <v>0</v>
      </c>
      <c r="R159" s="19">
        <f t="shared" si="1986"/>
        <v>0</v>
      </c>
      <c r="S159" s="19">
        <f t="shared" si="1986"/>
        <v>0</v>
      </c>
      <c r="T159" s="19">
        <f t="shared" si="1986"/>
        <v>0</v>
      </c>
      <c r="U159" s="19">
        <f t="shared" si="1986"/>
        <v>0</v>
      </c>
      <c r="V159" s="19">
        <f t="shared" si="1986"/>
        <v>0</v>
      </c>
      <c r="W159" s="19">
        <f t="shared" si="1986"/>
        <v>0</v>
      </c>
      <c r="X159" s="19">
        <f t="shared" ref="X159" si="1987">ROUND(X158*$F158,2)</f>
        <v>0</v>
      </c>
      <c r="Y159" s="19">
        <f t="shared" ref="Y159" si="1988">ROUND(Y158*$F158,2)</f>
        <v>0</v>
      </c>
      <c r="Z159" s="19">
        <f t="shared" ref="Z159" si="1989">ROUND(Z158*$F158,2)</f>
        <v>0</v>
      </c>
      <c r="AA159" s="19">
        <f t="shared" ref="AA159" si="1990">ROUND(AA158*$F158,2)</f>
        <v>0</v>
      </c>
      <c r="AB159" s="19">
        <f t="shared" ref="AB159" si="1991">ROUND(AB158*$F158,2)</f>
        <v>0</v>
      </c>
      <c r="AC159" s="19">
        <f t="shared" ref="AC159" si="1992">ROUND(AC158*$F158,2)</f>
        <v>0</v>
      </c>
      <c r="AD159" s="19">
        <f t="shared" ref="AD159" si="1993">ROUND(AD158*$F158,2)</f>
        <v>0</v>
      </c>
      <c r="AE159" s="19">
        <f t="shared" ref="AE159" si="1994">ROUND(AE158*$F158,2)</f>
        <v>6180.3</v>
      </c>
      <c r="AF159" s="19">
        <f t="shared" ref="AF159" si="1995">ROUND(AF158*$F158,2)</f>
        <v>0</v>
      </c>
      <c r="AG159" s="19">
        <f t="shared" ref="AG159" si="1996">ROUND(AG158*$F158,2)</f>
        <v>0</v>
      </c>
      <c r="AH159" s="19">
        <f t="shared" ref="AH159" si="1997">ROUND(AH158*$F158,2)</f>
        <v>0</v>
      </c>
      <c r="AI159" s="216">
        <f t="shared" ref="AI159" si="1998">ROUND(AI158*$F158,2)</f>
        <v>0</v>
      </c>
      <c r="AJ159" s="19">
        <f t="shared" ref="AJ159" si="1999">ROUND(AJ158*$F158,2)</f>
        <v>0</v>
      </c>
      <c r="AK159" s="55"/>
      <c r="AL159" s="13"/>
      <c r="AM159" s="147">
        <f>SUM(I159:AJ159)</f>
        <v>6180.3</v>
      </c>
      <c r="AN159" s="147">
        <f>G158</f>
        <v>6180.3</v>
      </c>
      <c r="AO159" s="148">
        <f>AM159-AN159</f>
        <v>0</v>
      </c>
      <c r="AP159" s="149" t="s">
        <v>131</v>
      </c>
      <c r="AQ159" s="150">
        <f>+AP158-AQ158</f>
        <v>0</v>
      </c>
      <c r="AR159" s="18"/>
      <c r="AS159" s="73"/>
      <c r="AT159" s="73"/>
      <c r="AU159" s="73"/>
      <c r="AV159" s="73"/>
      <c r="AW159" s="73"/>
      <c r="AX159" s="94"/>
      <c r="AY159" s="10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1"/>
      <c r="BV159" s="101"/>
      <c r="BW159" s="20"/>
      <c r="BX159" s="20"/>
      <c r="BY159" s="20"/>
      <c r="BZ159" s="20"/>
      <c r="CA159" s="20"/>
      <c r="CB159" s="20"/>
      <c r="CC159" s="20"/>
    </row>
    <row r="160" spans="1:81" s="135" customFormat="1" ht="20.100000000000001" customHeight="1">
      <c r="A160" s="189">
        <v>6</v>
      </c>
      <c r="B160" s="128" t="s">
        <v>10</v>
      </c>
      <c r="C160" s="181"/>
      <c r="D160" s="132"/>
      <c r="E160" s="132"/>
      <c r="F160" s="132"/>
      <c r="G160" s="132">
        <f>SUM(G161:G162)</f>
        <v>1018905.14</v>
      </c>
      <c r="H160" s="254"/>
      <c r="I160" s="133">
        <f>SUM(I162)</f>
        <v>0</v>
      </c>
      <c r="J160" s="133">
        <f t="shared" ref="J160:X160" si="2000">SUM(J162)</f>
        <v>0</v>
      </c>
      <c r="K160" s="133">
        <f t="shared" si="2000"/>
        <v>0</v>
      </c>
      <c r="L160" s="133">
        <f t="shared" si="2000"/>
        <v>0</v>
      </c>
      <c r="M160" s="133">
        <f t="shared" si="2000"/>
        <v>0</v>
      </c>
      <c r="N160" s="133">
        <f t="shared" si="2000"/>
        <v>0</v>
      </c>
      <c r="O160" s="133">
        <f t="shared" si="2000"/>
        <v>0</v>
      </c>
      <c r="P160" s="133">
        <f t="shared" si="2000"/>
        <v>0</v>
      </c>
      <c r="Q160" s="133">
        <f t="shared" si="2000"/>
        <v>0</v>
      </c>
      <c r="R160" s="133">
        <f t="shared" si="2000"/>
        <v>0</v>
      </c>
      <c r="S160" s="133">
        <f t="shared" si="2000"/>
        <v>0</v>
      </c>
      <c r="T160" s="133">
        <f t="shared" si="2000"/>
        <v>0</v>
      </c>
      <c r="U160" s="133">
        <f t="shared" si="2000"/>
        <v>0</v>
      </c>
      <c r="V160" s="133">
        <f t="shared" si="2000"/>
        <v>40756.21</v>
      </c>
      <c r="W160" s="133">
        <f t="shared" si="2000"/>
        <v>0</v>
      </c>
      <c r="X160" s="133">
        <f t="shared" si="2000"/>
        <v>0</v>
      </c>
      <c r="Y160" s="133">
        <f t="shared" ref="Y160:AJ160" si="2001">SUM(Y162)</f>
        <v>0</v>
      </c>
      <c r="Z160" s="133">
        <f t="shared" si="2001"/>
        <v>0</v>
      </c>
      <c r="AA160" s="133">
        <f t="shared" si="2001"/>
        <v>50945.26</v>
      </c>
      <c r="AB160" s="133">
        <f t="shared" si="2001"/>
        <v>20378.099999999999</v>
      </c>
      <c r="AC160" s="133">
        <f t="shared" si="2001"/>
        <v>20378.099999999999</v>
      </c>
      <c r="AD160" s="133">
        <f t="shared" si="2001"/>
        <v>20378.099999999999</v>
      </c>
      <c r="AE160" s="133">
        <f t="shared" si="2001"/>
        <v>61134.31</v>
      </c>
      <c r="AF160" s="133">
        <f t="shared" si="2001"/>
        <v>397373</v>
      </c>
      <c r="AG160" s="133">
        <f>SUM(AG162)</f>
        <v>407562.06</v>
      </c>
      <c r="AH160" s="217">
        <f t="shared" si="2001"/>
        <v>0</v>
      </c>
      <c r="AI160" s="133">
        <f t="shared" si="2001"/>
        <v>0</v>
      </c>
      <c r="AJ160" s="133">
        <f t="shared" si="2001"/>
        <v>0</v>
      </c>
      <c r="AK160" s="134"/>
      <c r="AL160" s="32"/>
      <c r="AM160" s="183">
        <f>SUM(I160:AJ160)</f>
        <v>1018905.1400000001</v>
      </c>
      <c r="AN160" s="183">
        <f>G160</f>
        <v>1018905.14</v>
      </c>
      <c r="AO160" s="184">
        <f>AM160-AN160</f>
        <v>0</v>
      </c>
      <c r="AQ160" s="137"/>
      <c r="AR160" s="136"/>
      <c r="AS160" s="191"/>
      <c r="AT160" s="191"/>
      <c r="AU160" s="186"/>
      <c r="AV160" s="186"/>
      <c r="AW160" s="186"/>
      <c r="AX160" s="187"/>
      <c r="AY160" s="188"/>
      <c r="AZ160" s="186"/>
      <c r="BA160" s="186"/>
      <c r="BB160" s="186"/>
      <c r="BC160" s="186"/>
      <c r="BD160" s="186"/>
      <c r="BE160" s="186"/>
      <c r="BF160" s="186"/>
      <c r="BG160" s="186"/>
      <c r="BH160" s="186"/>
      <c r="BI160" s="186"/>
      <c r="BJ160" s="186"/>
      <c r="BK160" s="186"/>
      <c r="BL160" s="186"/>
      <c r="BM160" s="186"/>
      <c r="BN160" s="186"/>
      <c r="BO160" s="186"/>
      <c r="BP160" s="186"/>
      <c r="BQ160" s="186"/>
      <c r="BR160" s="186"/>
      <c r="BS160" s="186"/>
      <c r="BT160" s="186"/>
      <c r="BU160" s="186"/>
      <c r="BV160" s="143"/>
      <c r="BW160" s="159"/>
      <c r="BX160" s="159"/>
      <c r="BY160" s="159"/>
      <c r="BZ160" s="159"/>
      <c r="CA160" s="159"/>
      <c r="CB160" s="159"/>
      <c r="CC160" s="159"/>
    </row>
    <row r="161" spans="1:81" s="14" customFormat="1" ht="12.95" customHeight="1">
      <c r="A161" s="292">
        <v>74</v>
      </c>
      <c r="B161" s="294" t="s">
        <v>10</v>
      </c>
      <c r="C161" s="296" t="s">
        <v>3</v>
      </c>
      <c r="D161" s="298">
        <v>1</v>
      </c>
      <c r="E161" s="300">
        <v>1</v>
      </c>
      <c r="F161" s="300">
        <v>1018905.14</v>
      </c>
      <c r="G161" s="298">
        <f t="shared" ref="G161" si="2002">ROUND(D161*F161,2)</f>
        <v>1018905.14</v>
      </c>
      <c r="H161" s="261" t="s">
        <v>140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f>($E161*BC161)</f>
        <v>0</v>
      </c>
      <c r="T161" s="16">
        <f>($E161*BD161)</f>
        <v>0</v>
      </c>
      <c r="U161" s="16">
        <f>($E161*BD161)</f>
        <v>0</v>
      </c>
      <c r="V161" s="16">
        <v>0.04</v>
      </c>
      <c r="W161" s="16">
        <v>0</v>
      </c>
      <c r="X161" s="16">
        <v>0</v>
      </c>
      <c r="Y161" s="117">
        <f t="shared" ref="Y161" si="2003">ROUND(+$D161*BI161,2)</f>
        <v>0</v>
      </c>
      <c r="Z161" s="117">
        <f t="shared" ref="Z161" si="2004">ROUND(+$D161*BJ161,2)</f>
        <v>0</v>
      </c>
      <c r="AA161" s="117">
        <f t="shared" ref="AA161" si="2005">ROUND(+$D161*BK161,2)</f>
        <v>0.05</v>
      </c>
      <c r="AB161" s="117">
        <f t="shared" ref="AB161" si="2006">ROUND(+$D161*BL161,2)</f>
        <v>0.02</v>
      </c>
      <c r="AC161" s="117">
        <f t="shared" ref="AC161" si="2007">ROUND(+$D161*BM161,2)</f>
        <v>0.02</v>
      </c>
      <c r="AD161" s="117">
        <f>ROUND(+$D161*BN161,2)</f>
        <v>0.02</v>
      </c>
      <c r="AE161" s="117">
        <f t="shared" ref="AE161" si="2008">ROUND(+$D161*BO161,2)</f>
        <v>0.06</v>
      </c>
      <c r="AF161" s="117">
        <f t="shared" ref="AF161" si="2009">ROUND(+$D161*BP161,2)</f>
        <v>0.39</v>
      </c>
      <c r="AG161" s="117">
        <f t="shared" ref="AG161" si="2010">ROUND(+$D161*BQ161,2)</f>
        <v>0.4</v>
      </c>
      <c r="AH161" s="117">
        <f t="shared" ref="AH161" si="2011">ROUND(+$D161*BR161,2)</f>
        <v>0</v>
      </c>
      <c r="AI161" s="215">
        <f t="shared" ref="AI161" si="2012">ROUND(+$D161*BS161,2)</f>
        <v>0</v>
      </c>
      <c r="AJ161" s="117">
        <f t="shared" ref="AJ161" si="2013">ROUND(+$D161*BT161,2)</f>
        <v>0</v>
      </c>
      <c r="AK161" s="55"/>
      <c r="AL161" s="13"/>
      <c r="AM161" s="144"/>
      <c r="AN161" s="144"/>
      <c r="AO161" s="151" t="s">
        <v>132</v>
      </c>
      <c r="AP161" s="145">
        <f>SUM(I161:AJ161)</f>
        <v>1</v>
      </c>
      <c r="AQ161" s="146">
        <f>D161</f>
        <v>1</v>
      </c>
      <c r="AR161" s="18">
        <f t="shared" ref="AR161" si="2014">AQ161-AP161</f>
        <v>0</v>
      </c>
      <c r="AS161" s="76"/>
      <c r="AT161" s="76"/>
      <c r="AU161" s="72"/>
      <c r="AV161" s="72"/>
      <c r="AW161" s="72"/>
      <c r="AX161" s="76"/>
      <c r="AY161" s="76"/>
      <c r="AZ161" s="76"/>
      <c r="BA161" s="72"/>
      <c r="BB161" s="72"/>
      <c r="BC161" s="72"/>
      <c r="BD161" s="72"/>
      <c r="BE161" s="72" t="s">
        <v>128</v>
      </c>
      <c r="BF161" s="72">
        <v>0.04</v>
      </c>
      <c r="BG161" s="72" t="s">
        <v>128</v>
      </c>
      <c r="BH161" s="72" t="s">
        <v>128</v>
      </c>
      <c r="BI161" s="72" t="s">
        <v>128</v>
      </c>
      <c r="BJ161" s="72" t="s">
        <v>128</v>
      </c>
      <c r="BK161" s="76">
        <v>0.05</v>
      </c>
      <c r="BL161" s="76">
        <v>0.02</v>
      </c>
      <c r="BM161" s="76">
        <v>0.02</v>
      </c>
      <c r="BN161" s="76">
        <v>0.02</v>
      </c>
      <c r="BO161" s="76">
        <v>0.06</v>
      </c>
      <c r="BP161" s="76">
        <v>0.39</v>
      </c>
      <c r="BQ161" s="76">
        <v>0.4</v>
      </c>
      <c r="BR161" s="76" t="s">
        <v>128</v>
      </c>
      <c r="BS161" s="76"/>
      <c r="BT161" s="76"/>
      <c r="BU161" s="71">
        <f>SUM(AS161:BT161)</f>
        <v>1</v>
      </c>
      <c r="BV161" s="101">
        <f>1-BE161-BF161-BG161-BH161-BI161-BJ161-BK161-BL161-BM161-BN161-BO161-BP161-BQ161-BR161-BS161-BT161-AS161</f>
        <v>-2.2204460492503131E-16</v>
      </c>
      <c r="BW161" s="20"/>
      <c r="BX161" s="20"/>
      <c r="BY161" s="20"/>
      <c r="BZ161" s="20"/>
      <c r="CA161" s="20"/>
      <c r="CB161" s="20"/>
      <c r="CC161" s="20"/>
    </row>
    <row r="162" spans="1:81" s="14" customFormat="1" ht="12.95" customHeight="1">
      <c r="A162" s="293">
        <v>0</v>
      </c>
      <c r="B162" s="295">
        <v>0</v>
      </c>
      <c r="C162" s="297">
        <v>0</v>
      </c>
      <c r="D162" s="299">
        <v>0</v>
      </c>
      <c r="E162" s="301">
        <v>0</v>
      </c>
      <c r="F162" s="301">
        <v>0</v>
      </c>
      <c r="G162" s="299"/>
      <c r="H162" s="262" t="s">
        <v>129</v>
      </c>
      <c r="I162" s="19">
        <f t="shared" ref="I162:U162" si="2015">(I161*$F161)</f>
        <v>0</v>
      </c>
      <c r="J162" s="19">
        <f t="shared" si="2015"/>
        <v>0</v>
      </c>
      <c r="K162" s="19">
        <f t="shared" si="2015"/>
        <v>0</v>
      </c>
      <c r="L162" s="19">
        <f t="shared" si="2015"/>
        <v>0</v>
      </c>
      <c r="M162" s="19">
        <f t="shared" si="2015"/>
        <v>0</v>
      </c>
      <c r="N162" s="19">
        <f t="shared" ref="N162:R162" si="2016">(N161*$F161)</f>
        <v>0</v>
      </c>
      <c r="O162" s="19">
        <f t="shared" si="2016"/>
        <v>0</v>
      </c>
      <c r="P162" s="19">
        <f t="shared" si="2016"/>
        <v>0</v>
      </c>
      <c r="Q162" s="19">
        <f t="shared" si="2016"/>
        <v>0</v>
      </c>
      <c r="R162" s="19">
        <f t="shared" si="2016"/>
        <v>0</v>
      </c>
      <c r="S162" s="19">
        <f t="shared" si="2015"/>
        <v>0</v>
      </c>
      <c r="T162" s="19">
        <f t="shared" si="2015"/>
        <v>0</v>
      </c>
      <c r="U162" s="19">
        <f t="shared" si="2015"/>
        <v>0</v>
      </c>
      <c r="V162" s="19">
        <f>ROUND(V161*$F161,2)</f>
        <v>40756.21</v>
      </c>
      <c r="W162" s="19">
        <f t="shared" ref="W162:X162" si="2017">(W161*$F161)</f>
        <v>0</v>
      </c>
      <c r="X162" s="19">
        <f t="shared" si="2017"/>
        <v>0</v>
      </c>
      <c r="Y162" s="19">
        <f t="shared" ref="Y162" si="2018">ROUND(Y161*$F161,2)</f>
        <v>0</v>
      </c>
      <c r="Z162" s="19">
        <f t="shared" ref="Z162" si="2019">ROUND(Z161*$F161,2)</f>
        <v>0</v>
      </c>
      <c r="AA162" s="19">
        <f t="shared" ref="AA162" si="2020">ROUND(AA161*$F161,2)</f>
        <v>50945.26</v>
      </c>
      <c r="AB162" s="19">
        <f t="shared" ref="AB162" si="2021">ROUND(AB161*$F161,2)</f>
        <v>20378.099999999999</v>
      </c>
      <c r="AC162" s="19">
        <f t="shared" ref="AC162" si="2022">ROUND(AC161*$F161,2)</f>
        <v>20378.099999999999</v>
      </c>
      <c r="AD162" s="19">
        <f>ROUND(AD161*$F161,2)</f>
        <v>20378.099999999999</v>
      </c>
      <c r="AE162" s="19">
        <f>ROUND(AE161*$F161,2)</f>
        <v>61134.31</v>
      </c>
      <c r="AF162" s="19">
        <f>ROUND(AF161*$F161,2)</f>
        <v>397373</v>
      </c>
      <c r="AG162" s="19">
        <f t="shared" ref="AG162" si="2023">ROUND(AG161*$F161,2)</f>
        <v>407562.06</v>
      </c>
      <c r="AH162" s="19">
        <f t="shared" ref="AH162" si="2024">ROUND(AH161*$F161,2)</f>
        <v>0</v>
      </c>
      <c r="AI162" s="216">
        <f t="shared" ref="AI162" si="2025">ROUND(AI161*$F161,2)</f>
        <v>0</v>
      </c>
      <c r="AJ162" s="19">
        <f t="shared" ref="AJ162" si="2026">ROUND(AJ161*$F161,2)</f>
        <v>0</v>
      </c>
      <c r="AK162" s="55"/>
      <c r="AL162" s="13"/>
      <c r="AM162" s="147">
        <f>SUM(I162:AJ162)</f>
        <v>1018905.1400000001</v>
      </c>
      <c r="AN162" s="147">
        <f>G161</f>
        <v>1018905.14</v>
      </c>
      <c r="AO162" s="148">
        <f>AM162-AN162</f>
        <v>0</v>
      </c>
      <c r="AP162" s="149" t="s">
        <v>131</v>
      </c>
      <c r="AQ162" s="150">
        <f>+AP161-AQ161</f>
        <v>0</v>
      </c>
      <c r="AR162" s="18"/>
      <c r="AS162" s="74"/>
      <c r="AT162" s="74"/>
      <c r="AU162" s="73"/>
      <c r="AV162" s="73"/>
      <c r="AW162" s="73"/>
      <c r="AX162" s="94"/>
      <c r="AY162" s="10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1"/>
      <c r="BV162" s="101"/>
      <c r="BW162" s="20"/>
      <c r="BX162" s="20"/>
      <c r="BY162" s="20"/>
      <c r="BZ162" s="20"/>
      <c r="CA162" s="20"/>
      <c r="CB162" s="20"/>
      <c r="CC162" s="20"/>
    </row>
    <row r="163" spans="1:81" s="135" customFormat="1" ht="20.100000000000001" customHeight="1">
      <c r="A163" s="189">
        <v>7</v>
      </c>
      <c r="B163" s="128" t="s">
        <v>118</v>
      </c>
      <c r="C163" s="181"/>
      <c r="D163" s="132"/>
      <c r="E163" s="132"/>
      <c r="F163" s="132"/>
      <c r="G163" s="132">
        <f>SUM(G164:G175)</f>
        <v>2248712.06</v>
      </c>
      <c r="H163" s="254"/>
      <c r="I163" s="133">
        <f>SUM(I165+I167+I169+I171+I173+I175)</f>
        <v>0</v>
      </c>
      <c r="J163" s="133">
        <f t="shared" ref="J163:AJ163" si="2027">SUM(J165+J167+J169+J171+J173+J175)</f>
        <v>0</v>
      </c>
      <c r="K163" s="133">
        <f t="shared" si="2027"/>
        <v>0</v>
      </c>
      <c r="L163" s="133">
        <f t="shared" si="2027"/>
        <v>0</v>
      </c>
      <c r="M163" s="133">
        <f t="shared" si="2027"/>
        <v>0</v>
      </c>
      <c r="N163" s="133">
        <f t="shared" si="2027"/>
        <v>0</v>
      </c>
      <c r="O163" s="133">
        <f t="shared" si="2027"/>
        <v>0</v>
      </c>
      <c r="P163" s="133">
        <f t="shared" si="2027"/>
        <v>0</v>
      </c>
      <c r="Q163" s="133">
        <f t="shared" si="2027"/>
        <v>0</v>
      </c>
      <c r="R163" s="133">
        <f t="shared" si="2027"/>
        <v>0</v>
      </c>
      <c r="S163" s="133">
        <f t="shared" si="2027"/>
        <v>0</v>
      </c>
      <c r="T163" s="133">
        <f t="shared" si="2027"/>
        <v>0</v>
      </c>
      <c r="U163" s="133">
        <f t="shared" si="2027"/>
        <v>0</v>
      </c>
      <c r="V163" s="133">
        <f t="shared" si="2027"/>
        <v>0</v>
      </c>
      <c r="W163" s="133">
        <f t="shared" si="2027"/>
        <v>0</v>
      </c>
      <c r="X163" s="133">
        <f t="shared" si="2027"/>
        <v>0</v>
      </c>
      <c r="Y163" s="133">
        <f t="shared" si="2027"/>
        <v>0</v>
      </c>
      <c r="Z163" s="133">
        <f t="shared" si="2027"/>
        <v>0</v>
      </c>
      <c r="AA163" s="133">
        <f t="shared" si="2027"/>
        <v>0</v>
      </c>
      <c r="AB163" s="133">
        <f t="shared" si="2027"/>
        <v>667871.76</v>
      </c>
      <c r="AC163" s="133">
        <f t="shared" si="2027"/>
        <v>484040.84</v>
      </c>
      <c r="AD163" s="133">
        <f t="shared" si="2027"/>
        <v>516771.59</v>
      </c>
      <c r="AE163" s="133">
        <f t="shared" si="2027"/>
        <v>238333.91</v>
      </c>
      <c r="AF163" s="133">
        <f t="shared" si="2027"/>
        <v>204445.18</v>
      </c>
      <c r="AG163" s="133">
        <f t="shared" si="2027"/>
        <v>137248.78</v>
      </c>
      <c r="AH163" s="217">
        <f t="shared" si="2027"/>
        <v>0</v>
      </c>
      <c r="AI163" s="133">
        <f t="shared" si="2027"/>
        <v>0</v>
      </c>
      <c r="AJ163" s="133">
        <f t="shared" si="2027"/>
        <v>0</v>
      </c>
      <c r="AK163" s="134"/>
      <c r="AL163" s="32"/>
      <c r="AM163" s="183">
        <f>SUM(I163:AJ163)</f>
        <v>2248712.06</v>
      </c>
      <c r="AN163" s="183">
        <f>G163</f>
        <v>2248712.06</v>
      </c>
      <c r="AO163" s="184">
        <f>AM163-AN163</f>
        <v>0</v>
      </c>
      <c r="AQ163" s="137"/>
      <c r="AR163" s="136"/>
      <c r="AS163" s="191"/>
      <c r="AT163" s="191"/>
      <c r="AU163" s="186"/>
      <c r="AV163" s="186"/>
      <c r="AW163" s="186"/>
      <c r="AX163" s="187"/>
      <c r="AY163" s="188"/>
      <c r="AZ163" s="186"/>
      <c r="BA163" s="186"/>
      <c r="BB163" s="186"/>
      <c r="BC163" s="186"/>
      <c r="BD163" s="186"/>
      <c r="BE163" s="186"/>
      <c r="BF163" s="186"/>
      <c r="BG163" s="186"/>
      <c r="BH163" s="186"/>
      <c r="BI163" s="186"/>
      <c r="BJ163" s="186"/>
      <c r="BK163" s="186"/>
      <c r="BL163" s="186"/>
      <c r="BM163" s="186"/>
      <c r="BN163" s="186"/>
      <c r="BO163" s="186"/>
      <c r="BP163" s="186"/>
      <c r="BQ163" s="186"/>
      <c r="BR163" s="186"/>
      <c r="BS163" s="186"/>
      <c r="BT163" s="186"/>
      <c r="BU163" s="186"/>
      <c r="BV163" s="143"/>
      <c r="BW163" s="159"/>
      <c r="BX163" s="159"/>
      <c r="BY163" s="159"/>
      <c r="BZ163" s="159"/>
      <c r="CA163" s="159"/>
      <c r="CB163" s="159"/>
      <c r="CC163" s="159"/>
    </row>
    <row r="164" spans="1:81" s="14" customFormat="1" ht="12.95" customHeight="1">
      <c r="A164" s="292">
        <v>75</v>
      </c>
      <c r="B164" s="294" t="s">
        <v>119</v>
      </c>
      <c r="C164" s="296" t="s">
        <v>11</v>
      </c>
      <c r="D164" s="298">
        <v>11316.9</v>
      </c>
      <c r="E164" s="298">
        <v>11316.9</v>
      </c>
      <c r="F164" s="300">
        <v>49.55</v>
      </c>
      <c r="G164" s="298">
        <f t="shared" ref="G164:G174" si="2028">ROUND(D164*F164,2)</f>
        <v>560752.4</v>
      </c>
      <c r="H164" s="261" t="s">
        <v>140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17">
        <f>ROUND(+$D164*BI164,2)</f>
        <v>0</v>
      </c>
      <c r="Z164" s="117">
        <f t="shared" ref="Z164" si="2029">ROUND(+$D164*BJ164,2)</f>
        <v>0</v>
      </c>
      <c r="AA164" s="117">
        <f t="shared" ref="AA164" si="2030">ROUND(+$D164*BK164,2)</f>
        <v>0</v>
      </c>
      <c r="AB164" s="117">
        <f t="shared" ref="AB164" si="2031">ROUND(+$D164*BL164,2)</f>
        <v>794.99</v>
      </c>
      <c r="AC164" s="117">
        <f t="shared" ref="AC164" si="2032">ROUND(+$D164*BM164,2)</f>
        <v>2127.7600000000002</v>
      </c>
      <c r="AD164" s="117">
        <f t="shared" ref="AD164" si="2033">ROUND(+$D164*BN164,2)</f>
        <v>2788.32</v>
      </c>
      <c r="AE164" s="117">
        <f t="shared" ref="AE164" si="2034">ROUND(+$D164*BO164,2)</f>
        <v>2776.62</v>
      </c>
      <c r="AF164" s="117">
        <f t="shared" ref="AF164" si="2035">ROUND(+$D164*BP164,2)</f>
        <v>2092.69</v>
      </c>
      <c r="AG164" s="117">
        <f t="shared" ref="AG164" si="2036">ROUND(+$D164*BQ164,2)</f>
        <v>736.52</v>
      </c>
      <c r="AH164" s="117">
        <f t="shared" ref="AH164" si="2037">ROUND(+$D164*BR164,2)</f>
        <v>0</v>
      </c>
      <c r="AI164" s="215">
        <f t="shared" ref="AI164" si="2038">ROUND(+$D164*BS164,2)</f>
        <v>0</v>
      </c>
      <c r="AJ164" s="117">
        <f t="shared" ref="AJ164" si="2039">ROUND(+$D164*BT164,2)</f>
        <v>0</v>
      </c>
      <c r="AK164" s="55"/>
      <c r="AL164" s="33"/>
      <c r="AM164" s="144"/>
      <c r="AN164" s="144"/>
      <c r="AO164" s="151" t="s">
        <v>132</v>
      </c>
      <c r="AP164" s="145">
        <f>SUM(I164:AJ164)</f>
        <v>11316.9</v>
      </c>
      <c r="AQ164" s="146">
        <f>D164</f>
        <v>11316.9</v>
      </c>
      <c r="AR164" s="37">
        <f t="shared" ref="AR164" si="2040">AQ164-AP164</f>
        <v>0</v>
      </c>
      <c r="AS164" s="76"/>
      <c r="AT164" s="76"/>
      <c r="AU164" s="72"/>
      <c r="AV164" s="72"/>
      <c r="AW164" s="72"/>
      <c r="AX164" s="96"/>
      <c r="AY164" s="102"/>
      <c r="AZ164" s="72"/>
      <c r="BA164" s="72"/>
      <c r="BB164" s="72"/>
      <c r="BC164" s="76"/>
      <c r="BD164" s="72"/>
      <c r="BE164" s="72" t="s">
        <v>128</v>
      </c>
      <c r="BF164" s="72" t="s">
        <v>128</v>
      </c>
      <c r="BG164" s="72" t="s">
        <v>128</v>
      </c>
      <c r="BH164" s="72" t="s">
        <v>128</v>
      </c>
      <c r="BI164" s="72" t="s">
        <v>128</v>
      </c>
      <c r="BJ164" s="72" t="s">
        <v>128</v>
      </c>
      <c r="BK164" s="76" t="s">
        <v>128</v>
      </c>
      <c r="BL164" s="76">
        <v>7.024803612296654E-2</v>
      </c>
      <c r="BM164" s="76">
        <v>0.18801615283337311</v>
      </c>
      <c r="BN164" s="76">
        <v>0.24638549426079581</v>
      </c>
      <c r="BO164" s="76">
        <v>0.24535164223418074</v>
      </c>
      <c r="BP164" s="76">
        <v>0.18491724765616027</v>
      </c>
      <c r="BQ164" s="76">
        <v>6.5081426892523567E-2</v>
      </c>
      <c r="BR164" s="76" t="s">
        <v>128</v>
      </c>
      <c r="BS164" s="72"/>
      <c r="BT164" s="72"/>
      <c r="BU164" s="71">
        <f>SUM(AS164:BT164)</f>
        <v>1</v>
      </c>
      <c r="BV164" s="101">
        <f>1-BE164-BF164-BG164-BH164-BI164-BJ164-BK164-BL164-BM164-BN164-BO164-BP164-BQ164-BR164-BS164-BT164-AS164</f>
        <v>-1.3877787807814457E-17</v>
      </c>
      <c r="BW164" s="111">
        <f>1-BU164</f>
        <v>0</v>
      </c>
      <c r="BX164" s="101">
        <f>BC164+BV164</f>
        <v>-1.3877787807814457E-17</v>
      </c>
      <c r="BY164" s="20"/>
      <c r="BZ164" s="20"/>
      <c r="CA164" s="20"/>
      <c r="CB164" s="20"/>
      <c r="CC164" s="20"/>
    </row>
    <row r="165" spans="1:81" s="14" customFormat="1" ht="12.95" customHeight="1">
      <c r="A165" s="293">
        <v>0</v>
      </c>
      <c r="B165" s="295">
        <v>0</v>
      </c>
      <c r="C165" s="297">
        <v>0</v>
      </c>
      <c r="D165" s="299">
        <v>0</v>
      </c>
      <c r="E165" s="299">
        <v>0</v>
      </c>
      <c r="F165" s="301">
        <v>0</v>
      </c>
      <c r="G165" s="299"/>
      <c r="H165" s="262" t="s">
        <v>129</v>
      </c>
      <c r="I165" s="19">
        <f t="shared" ref="I165:J175" si="2041">(I164*$F164)</f>
        <v>0</v>
      </c>
      <c r="J165" s="19">
        <f t="shared" si="2041"/>
        <v>0</v>
      </c>
      <c r="K165" s="19">
        <f t="shared" ref="K165:T165" si="2042">(K164*$F164)</f>
        <v>0</v>
      </c>
      <c r="L165" s="19">
        <f t="shared" si="2042"/>
        <v>0</v>
      </c>
      <c r="M165" s="19">
        <f t="shared" si="2042"/>
        <v>0</v>
      </c>
      <c r="N165" s="19">
        <f t="shared" si="2042"/>
        <v>0</v>
      </c>
      <c r="O165" s="19">
        <f t="shared" si="2042"/>
        <v>0</v>
      </c>
      <c r="P165" s="19">
        <f t="shared" si="2042"/>
        <v>0</v>
      </c>
      <c r="Q165" s="19">
        <f t="shared" si="2042"/>
        <v>0</v>
      </c>
      <c r="R165" s="19">
        <f t="shared" si="2042"/>
        <v>0</v>
      </c>
      <c r="S165" s="19">
        <f t="shared" si="2042"/>
        <v>0</v>
      </c>
      <c r="T165" s="19">
        <f t="shared" si="2042"/>
        <v>0</v>
      </c>
      <c r="U165" s="19">
        <f t="shared" ref="U165:W165" si="2043">(U164*$F164)</f>
        <v>0</v>
      </c>
      <c r="V165" s="19">
        <f t="shared" si="2043"/>
        <v>0</v>
      </c>
      <c r="W165" s="19">
        <f t="shared" si="2043"/>
        <v>0</v>
      </c>
      <c r="X165" s="19">
        <f t="shared" ref="X165" si="2044">ROUND(X164*$F164,2)</f>
        <v>0</v>
      </c>
      <c r="Y165" s="19">
        <f>ROUND(Y164*$F164,2)</f>
        <v>0</v>
      </c>
      <c r="Z165" s="19">
        <f t="shared" ref="Z165" si="2045">ROUND(Z164*$F164,2)</f>
        <v>0</v>
      </c>
      <c r="AA165" s="19">
        <f t="shared" ref="AA165" si="2046">ROUND(AA164*$F164,2)</f>
        <v>0</v>
      </c>
      <c r="AB165" s="19">
        <f t="shared" ref="AB165" si="2047">ROUND(AB164*$F164,2)</f>
        <v>39391.75</v>
      </c>
      <c r="AC165" s="19">
        <f t="shared" ref="AC165" si="2048">ROUND(AC164*$F164,2)</f>
        <v>105430.51</v>
      </c>
      <c r="AD165" s="19">
        <f t="shared" ref="AD165" si="2049">ROUND(AD164*$F164,2)</f>
        <v>138161.26</v>
      </c>
      <c r="AE165" s="19">
        <f t="shared" ref="AE165" si="2050">ROUND(AE164*$F164,2)</f>
        <v>137581.51999999999</v>
      </c>
      <c r="AF165" s="19">
        <f t="shared" ref="AF165" si="2051">ROUND(AF164*$F164,2)</f>
        <v>103692.79</v>
      </c>
      <c r="AG165" s="19">
        <f t="shared" ref="AG165" si="2052">ROUND(AG164*$F164,2)</f>
        <v>36494.57</v>
      </c>
      <c r="AH165" s="19">
        <f t="shared" ref="AH165" si="2053">ROUND(AH164*$F164,2)</f>
        <v>0</v>
      </c>
      <c r="AI165" s="216">
        <f t="shared" ref="AI165" si="2054">ROUND(AI164*$F164,2)</f>
        <v>0</v>
      </c>
      <c r="AJ165" s="19">
        <f t="shared" ref="AJ165" si="2055">ROUND(AJ164*$F164,2)</f>
        <v>0</v>
      </c>
      <c r="AK165" s="55"/>
      <c r="AL165" s="33"/>
      <c r="AM165" s="147">
        <f>SUM(I165:AJ165)</f>
        <v>560752.4</v>
      </c>
      <c r="AN165" s="147">
        <f>G164</f>
        <v>560752.4</v>
      </c>
      <c r="AO165" s="148">
        <f>AM165-AN165</f>
        <v>0</v>
      </c>
      <c r="AP165" s="149" t="s">
        <v>131</v>
      </c>
      <c r="AQ165" s="150">
        <f>+AP164-AQ164</f>
        <v>0</v>
      </c>
      <c r="AR165" s="37"/>
      <c r="AS165" s="74"/>
      <c r="AT165" s="74"/>
      <c r="AU165" s="73"/>
      <c r="AV165" s="73"/>
      <c r="AW165" s="73"/>
      <c r="AX165" s="94"/>
      <c r="AY165" s="10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4"/>
      <c r="BS165" s="73"/>
      <c r="BT165" s="73"/>
      <c r="BU165" s="71"/>
      <c r="BV165" s="101"/>
      <c r="BW165" s="111">
        <f t="shared" ref="BW165:BW175" si="2056">1-BU165</f>
        <v>1</v>
      </c>
      <c r="BX165" s="20"/>
      <c r="BY165" s="20"/>
      <c r="BZ165" s="20"/>
      <c r="CA165" s="20"/>
      <c r="CB165" s="20"/>
      <c r="CC165" s="20"/>
    </row>
    <row r="166" spans="1:81" s="14" customFormat="1" ht="12.95" customHeight="1">
      <c r="A166" s="292">
        <v>76</v>
      </c>
      <c r="B166" s="294" t="s">
        <v>120</v>
      </c>
      <c r="C166" s="296" t="s">
        <v>106</v>
      </c>
      <c r="D166" s="298">
        <v>1</v>
      </c>
      <c r="E166" s="298">
        <v>1</v>
      </c>
      <c r="F166" s="302">
        <v>527727.62</v>
      </c>
      <c r="G166" s="298">
        <f t="shared" si="2028"/>
        <v>527727.62</v>
      </c>
      <c r="H166" s="261" t="s">
        <v>140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17">
        <f t="shared" ref="Y166" si="2057">ROUND(+$D166*BI166,2)</f>
        <v>0</v>
      </c>
      <c r="Z166" s="117">
        <f t="shared" ref="Z166" si="2058">ROUND(+$D166*BJ166,2)</f>
        <v>0</v>
      </c>
      <c r="AA166" s="117">
        <f t="shared" ref="AA166" si="2059">ROUND(+$D166*BK166,2)</f>
        <v>0</v>
      </c>
      <c r="AB166" s="117">
        <f t="shared" ref="AB166" si="2060">ROUND(+$D166*BL166,2)</f>
        <v>1</v>
      </c>
      <c r="AC166" s="117">
        <f t="shared" ref="AC166" si="2061">ROUND(+$D166*BM166,2)</f>
        <v>0</v>
      </c>
      <c r="AD166" s="117">
        <f t="shared" ref="AD166" si="2062">ROUND(+$D166*BN166,2)</f>
        <v>0</v>
      </c>
      <c r="AE166" s="117">
        <f t="shared" ref="AE166" si="2063">ROUND(+$D166*BO166,2)</f>
        <v>0</v>
      </c>
      <c r="AF166" s="117">
        <f t="shared" ref="AF166" si="2064">ROUND(+$D166*BP166,2)</f>
        <v>0</v>
      </c>
      <c r="AG166" s="117">
        <f t="shared" ref="AG166" si="2065">ROUND(+$D166*BQ166,2)</f>
        <v>0</v>
      </c>
      <c r="AH166" s="117">
        <f t="shared" ref="AH166" si="2066">ROUND(+$D166*BR166,2)</f>
        <v>0</v>
      </c>
      <c r="AI166" s="215">
        <f t="shared" ref="AI166" si="2067">ROUND(+$D166*BS166,2)</f>
        <v>0</v>
      </c>
      <c r="AJ166" s="117">
        <f t="shared" ref="AJ166" si="2068">ROUND(+$D166*BT166,2)</f>
        <v>0</v>
      </c>
      <c r="AK166" s="55"/>
      <c r="AL166" s="33"/>
      <c r="AM166" s="144"/>
      <c r="AN166" s="144"/>
      <c r="AO166" s="151" t="s">
        <v>132</v>
      </c>
      <c r="AP166" s="145">
        <f>SUM(I166:AJ166)</f>
        <v>1</v>
      </c>
      <c r="AQ166" s="146">
        <f>D166</f>
        <v>1</v>
      </c>
      <c r="AR166" s="37">
        <f t="shared" ref="AR166" si="2069">AQ166-AP166</f>
        <v>0</v>
      </c>
      <c r="AS166" s="76"/>
      <c r="AT166" s="76"/>
      <c r="AU166" s="72"/>
      <c r="AV166" s="72"/>
      <c r="AW166" s="72"/>
      <c r="AX166" s="96"/>
      <c r="AY166" s="102"/>
      <c r="AZ166" s="72"/>
      <c r="BA166" s="72"/>
      <c r="BB166" s="72"/>
      <c r="BC166" s="76"/>
      <c r="BD166" s="72"/>
      <c r="BE166" s="76" t="s">
        <v>128</v>
      </c>
      <c r="BF166" s="76" t="s">
        <v>128</v>
      </c>
      <c r="BG166" s="76" t="s">
        <v>128</v>
      </c>
      <c r="BH166" s="76" t="s">
        <v>128</v>
      </c>
      <c r="BI166" s="76" t="s">
        <v>128</v>
      </c>
      <c r="BJ166" s="76" t="s">
        <v>128</v>
      </c>
      <c r="BK166" s="76" t="s">
        <v>128</v>
      </c>
      <c r="BL166" s="76">
        <v>1</v>
      </c>
      <c r="BM166" s="76" t="s">
        <v>128</v>
      </c>
      <c r="BN166" s="76" t="s">
        <v>128</v>
      </c>
      <c r="BO166" s="76" t="s">
        <v>128</v>
      </c>
      <c r="BP166" s="76" t="s">
        <v>128</v>
      </c>
      <c r="BQ166" s="76" t="s">
        <v>128</v>
      </c>
      <c r="BR166" s="76" t="s">
        <v>128</v>
      </c>
      <c r="BS166" s="76"/>
      <c r="BT166" s="76"/>
      <c r="BU166" s="71">
        <f>SUM(AS166:BT166)</f>
        <v>1</v>
      </c>
      <c r="BV166" s="101">
        <f>1-BE166-BF166-BG166-BH166-BI166-BJ166-BK166-BL166-BM166-BN166-BO166-BP166-BQ166-BR166-BS166-BT166-AS166</f>
        <v>0</v>
      </c>
      <c r="BW166" s="111">
        <f t="shared" si="2056"/>
        <v>0</v>
      </c>
      <c r="BX166" s="101">
        <f>BE166+BV166</f>
        <v>0</v>
      </c>
      <c r="BY166" s="20"/>
      <c r="BZ166" s="20"/>
      <c r="CA166" s="20"/>
      <c r="CB166" s="20"/>
      <c r="CC166" s="20"/>
    </row>
    <row r="167" spans="1:81" s="14" customFormat="1" ht="12.95" customHeight="1">
      <c r="A167" s="293">
        <v>0</v>
      </c>
      <c r="B167" s="295">
        <v>0</v>
      </c>
      <c r="C167" s="297">
        <v>0</v>
      </c>
      <c r="D167" s="299">
        <v>0</v>
      </c>
      <c r="E167" s="299">
        <v>0</v>
      </c>
      <c r="F167" s="303">
        <v>0</v>
      </c>
      <c r="G167" s="299"/>
      <c r="H167" s="262" t="s">
        <v>129</v>
      </c>
      <c r="I167" s="19">
        <f t="shared" si="2041"/>
        <v>0</v>
      </c>
      <c r="J167" s="19">
        <f t="shared" si="2041"/>
        <v>0</v>
      </c>
      <c r="K167" s="19">
        <f t="shared" ref="K167:T167" si="2070">(K166*$F166)</f>
        <v>0</v>
      </c>
      <c r="L167" s="19">
        <f t="shared" si="2070"/>
        <v>0</v>
      </c>
      <c r="M167" s="19">
        <f t="shared" si="2070"/>
        <v>0</v>
      </c>
      <c r="N167" s="19">
        <f t="shared" si="2070"/>
        <v>0</v>
      </c>
      <c r="O167" s="19">
        <f t="shared" si="2070"/>
        <v>0</v>
      </c>
      <c r="P167" s="19">
        <f t="shared" si="2070"/>
        <v>0</v>
      </c>
      <c r="Q167" s="19">
        <f t="shared" si="2070"/>
        <v>0</v>
      </c>
      <c r="R167" s="19">
        <f t="shared" si="2070"/>
        <v>0</v>
      </c>
      <c r="S167" s="19">
        <f t="shared" si="2070"/>
        <v>0</v>
      </c>
      <c r="T167" s="19">
        <f t="shared" si="2070"/>
        <v>0</v>
      </c>
      <c r="U167" s="19">
        <f t="shared" ref="U167:W167" si="2071">(U166*$F166)</f>
        <v>0</v>
      </c>
      <c r="V167" s="19">
        <f t="shared" si="2071"/>
        <v>0</v>
      </c>
      <c r="W167" s="19">
        <f t="shared" si="2071"/>
        <v>0</v>
      </c>
      <c r="X167" s="19">
        <f t="shared" ref="X167" si="2072">ROUND(X166*$F166,2)</f>
        <v>0</v>
      </c>
      <c r="Y167" s="19">
        <f t="shared" ref="Y167" si="2073">ROUND(Y166*$F166,2)</f>
        <v>0</v>
      </c>
      <c r="Z167" s="19">
        <f t="shared" ref="Z167" si="2074">ROUND(Z166*$F166,2)</f>
        <v>0</v>
      </c>
      <c r="AA167" s="19">
        <f t="shared" ref="AA167" si="2075">ROUND(AA166*$F166,2)</f>
        <v>0</v>
      </c>
      <c r="AB167" s="19">
        <f t="shared" ref="AB167" si="2076">ROUND(AB166*$F166,2)</f>
        <v>527727.62</v>
      </c>
      <c r="AC167" s="19">
        <f t="shared" ref="AC167" si="2077">ROUND(AC166*$F166,2)</f>
        <v>0</v>
      </c>
      <c r="AD167" s="19">
        <f t="shared" ref="AD167" si="2078">ROUND(AD166*$F166,2)</f>
        <v>0</v>
      </c>
      <c r="AE167" s="19">
        <f t="shared" ref="AE167" si="2079">ROUND(AE166*$F166,2)</f>
        <v>0</v>
      </c>
      <c r="AF167" s="19">
        <f t="shared" ref="AF167" si="2080">ROUND(AF166*$F166,2)</f>
        <v>0</v>
      </c>
      <c r="AG167" s="19">
        <f t="shared" ref="AG167" si="2081">ROUND(AG166*$F166,2)</f>
        <v>0</v>
      </c>
      <c r="AH167" s="19">
        <f t="shared" ref="AH167" si="2082">ROUND(AH166*$F166,2)</f>
        <v>0</v>
      </c>
      <c r="AI167" s="216">
        <f t="shared" ref="AI167" si="2083">ROUND(AI166*$F166,2)</f>
        <v>0</v>
      </c>
      <c r="AJ167" s="19">
        <f t="shared" ref="AJ167" si="2084">ROUND(AJ166*$F166,2)</f>
        <v>0</v>
      </c>
      <c r="AK167" s="55"/>
      <c r="AL167" s="33"/>
      <c r="AM167" s="147">
        <f>SUM(I167:AJ167)</f>
        <v>527727.62</v>
      </c>
      <c r="AN167" s="147">
        <f>G166</f>
        <v>527727.62</v>
      </c>
      <c r="AO167" s="148">
        <f>AM167-AN167</f>
        <v>0</v>
      </c>
      <c r="AP167" s="149" t="s">
        <v>131</v>
      </c>
      <c r="AQ167" s="150">
        <f>+AP166-AQ166</f>
        <v>0</v>
      </c>
      <c r="AR167" s="37"/>
      <c r="AS167" s="74"/>
      <c r="AT167" s="74"/>
      <c r="AU167" s="73"/>
      <c r="AV167" s="73"/>
      <c r="AW167" s="73"/>
      <c r="AX167" s="94"/>
      <c r="AY167" s="10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4"/>
      <c r="BS167" s="73"/>
      <c r="BT167" s="73"/>
      <c r="BU167" s="71"/>
      <c r="BV167" s="101"/>
      <c r="BW167" s="111">
        <f t="shared" si="2056"/>
        <v>1</v>
      </c>
      <c r="BX167" s="20"/>
      <c r="BY167" s="20"/>
      <c r="BZ167" s="20"/>
      <c r="CA167" s="20"/>
      <c r="CB167" s="20"/>
      <c r="CC167" s="20"/>
    </row>
    <row r="168" spans="1:81" s="14" customFormat="1" ht="12.95" customHeight="1">
      <c r="A168" s="292">
        <v>77</v>
      </c>
      <c r="B168" s="294" t="s">
        <v>121</v>
      </c>
      <c r="C168" s="296" t="s">
        <v>106</v>
      </c>
      <c r="D168" s="298">
        <v>2</v>
      </c>
      <c r="E168" s="121">
        <v>2</v>
      </c>
      <c r="F168" s="300">
        <v>277857.94</v>
      </c>
      <c r="G168" s="298">
        <f t="shared" si="2028"/>
        <v>555715.88</v>
      </c>
      <c r="H168" s="261" t="s">
        <v>140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17">
        <f t="shared" ref="Y168" si="2085">ROUND(+$D168*BI168,2)</f>
        <v>0</v>
      </c>
      <c r="Z168" s="117">
        <f t="shared" ref="Z168" si="2086">ROUND(+$D168*BJ168,2)</f>
        <v>0</v>
      </c>
      <c r="AA168" s="117">
        <f t="shared" ref="AA168" si="2087">ROUND(+$D168*BK168,2)</f>
        <v>0</v>
      </c>
      <c r="AB168" s="117">
        <f t="shared" ref="AB168" si="2088">ROUND(+$D168*BL168,2)</f>
        <v>0</v>
      </c>
      <c r="AC168" s="117">
        <f t="shared" ref="AC168" si="2089">ROUND(+$D168*BM168,2)</f>
        <v>1</v>
      </c>
      <c r="AD168" s="117">
        <f t="shared" ref="AD168" si="2090">ROUND(+$D168*BN168,2)</f>
        <v>1</v>
      </c>
      <c r="AE168" s="117">
        <f t="shared" ref="AE168" si="2091">ROUND(+$D168*BO168,2)</f>
        <v>0</v>
      </c>
      <c r="AF168" s="117">
        <f t="shared" ref="AF168" si="2092">ROUND(+$D168*BP168,2)</f>
        <v>0</v>
      </c>
      <c r="AG168" s="117">
        <f t="shared" ref="AG168" si="2093">ROUND(+$D168*BQ168,2)</f>
        <v>0</v>
      </c>
      <c r="AH168" s="117">
        <f t="shared" ref="AH168" si="2094">ROUND(+$D168*BR168,2)</f>
        <v>0</v>
      </c>
      <c r="AI168" s="215">
        <f t="shared" ref="AI168" si="2095">ROUND(+$D168*BS168,2)</f>
        <v>0</v>
      </c>
      <c r="AJ168" s="117">
        <f t="shared" ref="AJ168" si="2096">ROUND(+$D168*BT168,2)</f>
        <v>0</v>
      </c>
      <c r="AK168" s="55"/>
      <c r="AL168" s="33"/>
      <c r="AM168" s="144"/>
      <c r="AN168" s="144"/>
      <c r="AO168" s="151" t="s">
        <v>132</v>
      </c>
      <c r="AP168" s="145">
        <f>SUM(I168:AJ168)</f>
        <v>2</v>
      </c>
      <c r="AQ168" s="146">
        <f>D168</f>
        <v>2</v>
      </c>
      <c r="AR168" s="37">
        <f t="shared" ref="AR168" si="2097">AQ168-AP168</f>
        <v>0</v>
      </c>
      <c r="AS168" s="76"/>
      <c r="AT168" s="76"/>
      <c r="AU168" s="72"/>
      <c r="AV168" s="72"/>
      <c r="AW168" s="72"/>
      <c r="AX168" s="96"/>
      <c r="AY168" s="102"/>
      <c r="AZ168" s="72"/>
      <c r="BA168" s="72"/>
      <c r="BB168" s="72"/>
      <c r="BC168" s="72"/>
      <c r="BD168" s="72"/>
      <c r="BE168" s="72" t="s">
        <v>128</v>
      </c>
      <c r="BF168" s="72" t="s">
        <v>128</v>
      </c>
      <c r="BG168" s="72" t="s">
        <v>128</v>
      </c>
      <c r="BH168" s="72" t="s">
        <v>128</v>
      </c>
      <c r="BI168" s="72" t="s">
        <v>128</v>
      </c>
      <c r="BJ168" s="72" t="s">
        <v>128</v>
      </c>
      <c r="BK168" s="72" t="s">
        <v>128</v>
      </c>
      <c r="BL168" s="76" t="s">
        <v>128</v>
      </c>
      <c r="BM168" s="76">
        <v>0.5</v>
      </c>
      <c r="BN168" s="72">
        <v>0.5</v>
      </c>
      <c r="BO168" s="72" t="s">
        <v>128</v>
      </c>
      <c r="BP168" s="72" t="s">
        <v>128</v>
      </c>
      <c r="BQ168" s="72" t="s">
        <v>128</v>
      </c>
      <c r="BR168" s="76" t="s">
        <v>128</v>
      </c>
      <c r="BS168" s="72"/>
      <c r="BT168" s="72"/>
      <c r="BU168" s="71">
        <f>SUM(AS168:BT168)</f>
        <v>1</v>
      </c>
      <c r="BV168" s="101">
        <f>1-BE168-BF168-BG168-BH168-BI168-BJ168-BK168-BL168-BM168-BN168-BO168-BP168-BQ168-BR168-BS168-BT168-AS168</f>
        <v>0</v>
      </c>
      <c r="BW168" s="111">
        <f t="shared" si="2056"/>
        <v>0</v>
      </c>
      <c r="BX168" s="20"/>
      <c r="BY168" s="20"/>
      <c r="BZ168" s="20"/>
      <c r="CA168" s="20"/>
      <c r="CB168" s="20"/>
      <c r="CC168" s="20"/>
    </row>
    <row r="169" spans="1:81" s="14" customFormat="1" ht="12.95" customHeight="1">
      <c r="A169" s="293">
        <v>0</v>
      </c>
      <c r="B169" s="295">
        <v>0</v>
      </c>
      <c r="C169" s="297">
        <v>0</v>
      </c>
      <c r="D169" s="299">
        <v>0</v>
      </c>
      <c r="E169" s="122">
        <v>0</v>
      </c>
      <c r="F169" s="301">
        <v>0</v>
      </c>
      <c r="G169" s="299"/>
      <c r="H169" s="262" t="s">
        <v>129</v>
      </c>
      <c r="I169" s="19">
        <f t="shared" si="2041"/>
        <v>0</v>
      </c>
      <c r="J169" s="19">
        <f t="shared" si="2041"/>
        <v>0</v>
      </c>
      <c r="K169" s="19">
        <f t="shared" ref="K169:T169" si="2098">(K168*$F168)</f>
        <v>0</v>
      </c>
      <c r="L169" s="19">
        <f t="shared" si="2098"/>
        <v>0</v>
      </c>
      <c r="M169" s="19">
        <f t="shared" si="2098"/>
        <v>0</v>
      </c>
      <c r="N169" s="19">
        <f t="shared" si="2098"/>
        <v>0</v>
      </c>
      <c r="O169" s="19">
        <f t="shared" si="2098"/>
        <v>0</v>
      </c>
      <c r="P169" s="19">
        <f t="shared" si="2098"/>
        <v>0</v>
      </c>
      <c r="Q169" s="19">
        <f t="shared" si="2098"/>
        <v>0</v>
      </c>
      <c r="R169" s="19">
        <f t="shared" si="2098"/>
        <v>0</v>
      </c>
      <c r="S169" s="19">
        <f t="shared" si="2098"/>
        <v>0</v>
      </c>
      <c r="T169" s="19">
        <f t="shared" si="2098"/>
        <v>0</v>
      </c>
      <c r="U169" s="19">
        <f t="shared" ref="U169:W169" si="2099">(U168*$F168)</f>
        <v>0</v>
      </c>
      <c r="V169" s="19">
        <f t="shared" si="2099"/>
        <v>0</v>
      </c>
      <c r="W169" s="19">
        <f t="shared" si="2099"/>
        <v>0</v>
      </c>
      <c r="X169" s="19">
        <f t="shared" ref="X169" si="2100">ROUND(X168*$F168,2)</f>
        <v>0</v>
      </c>
      <c r="Y169" s="19">
        <f t="shared" ref="Y169" si="2101">ROUND(Y168*$F168,2)</f>
        <v>0</v>
      </c>
      <c r="Z169" s="19">
        <f t="shared" ref="Z169" si="2102">ROUND(Z168*$F168,2)</f>
        <v>0</v>
      </c>
      <c r="AA169" s="19">
        <f t="shared" ref="AA169" si="2103">ROUND(AA168*$F168,2)</f>
        <v>0</v>
      </c>
      <c r="AB169" s="19">
        <f t="shared" ref="AB169" si="2104">ROUND(AB168*$F168,2)</f>
        <v>0</v>
      </c>
      <c r="AC169" s="19">
        <f t="shared" ref="AC169" si="2105">ROUND(AC168*$F168,2)</f>
        <v>277857.94</v>
      </c>
      <c r="AD169" s="19">
        <f t="shared" ref="AD169" si="2106">ROUND(AD168*$F168,2)</f>
        <v>277857.94</v>
      </c>
      <c r="AE169" s="19">
        <f t="shared" ref="AE169" si="2107">ROUND(AE168*$F168,2)</f>
        <v>0</v>
      </c>
      <c r="AF169" s="19">
        <f t="shared" ref="AF169" si="2108">ROUND(AF168*$F168,2)</f>
        <v>0</v>
      </c>
      <c r="AG169" s="19">
        <f t="shared" ref="AG169" si="2109">ROUND(AG168*$F168,2)</f>
        <v>0</v>
      </c>
      <c r="AH169" s="19">
        <f t="shared" ref="AH169" si="2110">ROUND(AH168*$F168,2)</f>
        <v>0</v>
      </c>
      <c r="AI169" s="216">
        <f t="shared" ref="AI169" si="2111">ROUND(AI168*$F168,2)</f>
        <v>0</v>
      </c>
      <c r="AJ169" s="19">
        <f t="shared" ref="AJ169" si="2112">ROUND(AJ168*$F168,2)</f>
        <v>0</v>
      </c>
      <c r="AK169" s="55"/>
      <c r="AL169" s="33"/>
      <c r="AM169" s="147">
        <f>SUM(I169:AJ169)</f>
        <v>555715.88</v>
      </c>
      <c r="AN169" s="147">
        <f>G168</f>
        <v>555715.88</v>
      </c>
      <c r="AO169" s="148">
        <f>AM169-AN169</f>
        <v>0</v>
      </c>
      <c r="AP169" s="149" t="s">
        <v>131</v>
      </c>
      <c r="AQ169" s="150">
        <f>+AP168-AQ168</f>
        <v>0</v>
      </c>
      <c r="AR169" s="37"/>
      <c r="AS169" s="74"/>
      <c r="AT169" s="74"/>
      <c r="AU169" s="73"/>
      <c r="AV169" s="73"/>
      <c r="AW169" s="73"/>
      <c r="AX169" s="94"/>
      <c r="AY169" s="10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4"/>
      <c r="BS169" s="73"/>
      <c r="BT169" s="73"/>
      <c r="BU169" s="71"/>
      <c r="BV169" s="101"/>
      <c r="BW169" s="111">
        <f t="shared" si="2056"/>
        <v>1</v>
      </c>
      <c r="BX169" s="20"/>
      <c r="BY169" s="20"/>
      <c r="BZ169" s="20"/>
      <c r="CA169" s="20"/>
      <c r="CB169" s="20"/>
      <c r="CC169" s="20"/>
    </row>
    <row r="170" spans="1:81" s="14" customFormat="1" ht="12.95" customHeight="1">
      <c r="A170" s="292">
        <v>78</v>
      </c>
      <c r="B170" s="294" t="s">
        <v>122</v>
      </c>
      <c r="C170" s="296" t="s">
        <v>12</v>
      </c>
      <c r="D170" s="298">
        <v>18</v>
      </c>
      <c r="E170" s="123">
        <v>18</v>
      </c>
      <c r="F170" s="300">
        <v>1535.17</v>
      </c>
      <c r="G170" s="298">
        <f t="shared" si="2028"/>
        <v>27633.06</v>
      </c>
      <c r="H170" s="261" t="s">
        <v>140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17">
        <f t="shared" ref="Y170" si="2113">ROUND(+$D170*BI170,2)</f>
        <v>0</v>
      </c>
      <c r="Z170" s="117">
        <f t="shared" ref="Z170" si="2114">ROUND(+$D170*BJ170,2)</f>
        <v>0</v>
      </c>
      <c r="AA170" s="117">
        <f t="shared" ref="AA170" si="2115">ROUND(+$D170*BK170,2)</f>
        <v>0</v>
      </c>
      <c r="AB170" s="117">
        <f t="shared" ref="AB170" si="2116">ROUND(+$D170*BL170,2)</f>
        <v>3</v>
      </c>
      <c r="AC170" s="117">
        <f t="shared" ref="AC170" si="2117">ROUND(+$D170*BM170,2)</f>
        <v>3</v>
      </c>
      <c r="AD170" s="117">
        <f t="shared" ref="AD170" si="2118">ROUND(+$D170*BN170,2)</f>
        <v>3</v>
      </c>
      <c r="AE170" s="117">
        <f t="shared" ref="AE170" si="2119">ROUND(+$D170*BO170,2)</f>
        <v>3</v>
      </c>
      <c r="AF170" s="117">
        <f t="shared" ref="AF170" si="2120">ROUND(+$D170*BP170,2)</f>
        <v>3</v>
      </c>
      <c r="AG170" s="117">
        <f t="shared" ref="AG170" si="2121">ROUND(+$D170*BQ170,2)</f>
        <v>3</v>
      </c>
      <c r="AH170" s="117">
        <f t="shared" ref="AH170" si="2122">ROUND(+$D170*BR170,2)</f>
        <v>0</v>
      </c>
      <c r="AI170" s="215">
        <f t="shared" ref="AI170" si="2123">ROUND(+$D170*BS170,2)</f>
        <v>0</v>
      </c>
      <c r="AJ170" s="117">
        <f t="shared" ref="AJ170" si="2124">ROUND(+$D170*BT170,2)</f>
        <v>0</v>
      </c>
      <c r="AK170" s="55"/>
      <c r="AL170" s="33"/>
      <c r="AM170" s="144"/>
      <c r="AN170" s="144"/>
      <c r="AO170" s="151" t="s">
        <v>132</v>
      </c>
      <c r="AP170" s="145">
        <f>SUM(I170:AJ170)</f>
        <v>18</v>
      </c>
      <c r="AQ170" s="146">
        <f>D170</f>
        <v>18</v>
      </c>
      <c r="AR170" s="37">
        <f t="shared" ref="AR170" si="2125">AQ170-AP170</f>
        <v>0</v>
      </c>
      <c r="AS170" s="76"/>
      <c r="AT170" s="76"/>
      <c r="AU170" s="72"/>
      <c r="AV170" s="72"/>
      <c r="AW170" s="72"/>
      <c r="AX170" s="76"/>
      <c r="AY170" s="102"/>
      <c r="AZ170" s="72"/>
      <c r="BA170" s="72"/>
      <c r="BB170" s="72"/>
      <c r="BC170" s="72"/>
      <c r="BD170" s="72"/>
      <c r="BE170" s="72" t="s">
        <v>128</v>
      </c>
      <c r="BF170" s="72" t="s">
        <v>128</v>
      </c>
      <c r="BG170" s="72" t="s">
        <v>128</v>
      </c>
      <c r="BH170" s="72" t="s">
        <v>128</v>
      </c>
      <c r="BI170" s="72" t="s">
        <v>128</v>
      </c>
      <c r="BJ170" s="72" t="s">
        <v>128</v>
      </c>
      <c r="BK170" s="72" t="s">
        <v>128</v>
      </c>
      <c r="BL170" s="76">
        <v>0.16666666666666666</v>
      </c>
      <c r="BM170" s="76">
        <v>0.16666666666666666</v>
      </c>
      <c r="BN170" s="76">
        <v>0.16666666666666666</v>
      </c>
      <c r="BO170" s="76">
        <v>0.16666666666666666</v>
      </c>
      <c r="BP170" s="76">
        <v>0.16666666666666666</v>
      </c>
      <c r="BQ170" s="76">
        <v>0.16666666666666666</v>
      </c>
      <c r="BR170" s="76" t="s">
        <v>128</v>
      </c>
      <c r="BS170" s="72"/>
      <c r="BT170" s="72"/>
      <c r="BU170" s="71">
        <f>SUM(AS170:BT170)</f>
        <v>0.99999999999999989</v>
      </c>
      <c r="BV170" s="101">
        <f>1-BE170-BF170-BG170-BH170-BI170-BJ170-BK170-BL170-BM170-BN170-BO170-BP170-BQ170-BR170-BS170-BT170-AS170</f>
        <v>1.6653345369377348E-16</v>
      </c>
      <c r="BW170" s="111">
        <f t="shared" si="2056"/>
        <v>0</v>
      </c>
      <c r="BX170" s="101">
        <f>BE170+BV170</f>
        <v>1.6653345369377348E-16</v>
      </c>
      <c r="BY170" s="20"/>
      <c r="BZ170" s="20"/>
      <c r="CA170" s="20"/>
      <c r="CB170" s="20"/>
      <c r="CC170" s="20"/>
    </row>
    <row r="171" spans="1:81" s="14" customFormat="1" ht="12.95" customHeight="1">
      <c r="A171" s="293">
        <v>0</v>
      </c>
      <c r="B171" s="295">
        <v>0</v>
      </c>
      <c r="C171" s="297">
        <v>0</v>
      </c>
      <c r="D171" s="299">
        <v>0</v>
      </c>
      <c r="E171" s="124">
        <v>0</v>
      </c>
      <c r="F171" s="301">
        <v>0</v>
      </c>
      <c r="G171" s="299"/>
      <c r="H171" s="262" t="s">
        <v>129</v>
      </c>
      <c r="I171" s="19">
        <f t="shared" si="2041"/>
        <v>0</v>
      </c>
      <c r="J171" s="19">
        <f t="shared" si="2041"/>
        <v>0</v>
      </c>
      <c r="K171" s="19">
        <f t="shared" ref="K171:T171" si="2126">(K170*$F170)</f>
        <v>0</v>
      </c>
      <c r="L171" s="19">
        <f t="shared" si="2126"/>
        <v>0</v>
      </c>
      <c r="M171" s="19">
        <f t="shared" si="2126"/>
        <v>0</v>
      </c>
      <c r="N171" s="19">
        <f t="shared" si="2126"/>
        <v>0</v>
      </c>
      <c r="O171" s="19">
        <f t="shared" si="2126"/>
        <v>0</v>
      </c>
      <c r="P171" s="19">
        <f t="shared" si="2126"/>
        <v>0</v>
      </c>
      <c r="Q171" s="19">
        <f t="shared" si="2126"/>
        <v>0</v>
      </c>
      <c r="R171" s="19">
        <f t="shared" si="2126"/>
        <v>0</v>
      </c>
      <c r="S171" s="19">
        <f t="shared" si="2126"/>
        <v>0</v>
      </c>
      <c r="T171" s="19">
        <f t="shared" si="2126"/>
        <v>0</v>
      </c>
      <c r="U171" s="19">
        <f t="shared" ref="U171:W171" si="2127">(U170*$F170)</f>
        <v>0</v>
      </c>
      <c r="V171" s="19">
        <f t="shared" si="2127"/>
        <v>0</v>
      </c>
      <c r="W171" s="19">
        <f t="shared" si="2127"/>
        <v>0</v>
      </c>
      <c r="X171" s="19">
        <f t="shared" ref="X171" si="2128">ROUND(X170*$F170,2)</f>
        <v>0</v>
      </c>
      <c r="Y171" s="19">
        <f t="shared" ref="Y171" si="2129">ROUND(Y170*$F170,2)</f>
        <v>0</v>
      </c>
      <c r="Z171" s="19">
        <f t="shared" ref="Z171" si="2130">ROUND(Z170*$F170,2)</f>
        <v>0</v>
      </c>
      <c r="AA171" s="19">
        <f t="shared" ref="AA171" si="2131">ROUND(AA170*$F170,2)</f>
        <v>0</v>
      </c>
      <c r="AB171" s="19">
        <f t="shared" ref="AB171" si="2132">ROUND(AB170*$F170,2)</f>
        <v>4605.51</v>
      </c>
      <c r="AC171" s="19">
        <f t="shared" ref="AC171" si="2133">ROUND(AC170*$F170,2)</f>
        <v>4605.51</v>
      </c>
      <c r="AD171" s="19">
        <f t="shared" ref="AD171" si="2134">ROUND(AD170*$F170,2)</f>
        <v>4605.51</v>
      </c>
      <c r="AE171" s="19">
        <f t="shared" ref="AE171" si="2135">ROUND(AE170*$F170,2)</f>
        <v>4605.51</v>
      </c>
      <c r="AF171" s="19">
        <f t="shared" ref="AF171" si="2136">ROUND(AF170*$F170,2)</f>
        <v>4605.51</v>
      </c>
      <c r="AG171" s="19">
        <f t="shared" ref="AG171" si="2137">ROUND(AG170*$F170,2)</f>
        <v>4605.51</v>
      </c>
      <c r="AH171" s="19">
        <f t="shared" ref="AH171" si="2138">ROUND(AH170*$F170,2)</f>
        <v>0</v>
      </c>
      <c r="AI171" s="216">
        <f t="shared" ref="AI171" si="2139">ROUND(AI170*$F170,2)</f>
        <v>0</v>
      </c>
      <c r="AJ171" s="19">
        <f t="shared" ref="AJ171" si="2140">ROUND(AJ170*$F170,2)</f>
        <v>0</v>
      </c>
      <c r="AK171" s="55"/>
      <c r="AL171" s="33"/>
      <c r="AM171" s="147">
        <f>SUM(I171:AJ171)</f>
        <v>27633.060000000005</v>
      </c>
      <c r="AN171" s="147">
        <f>G170</f>
        <v>27633.06</v>
      </c>
      <c r="AO171" s="148">
        <f>AM171-AN171</f>
        <v>0</v>
      </c>
      <c r="AP171" s="149" t="s">
        <v>131</v>
      </c>
      <c r="AQ171" s="150">
        <f>+AP170-AQ170</f>
        <v>0</v>
      </c>
      <c r="AR171" s="37"/>
      <c r="AS171" s="74"/>
      <c r="AT171" s="74"/>
      <c r="AU171" s="73"/>
      <c r="AV171" s="73"/>
      <c r="AW171" s="73"/>
      <c r="AX171" s="94"/>
      <c r="AY171" s="10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4"/>
      <c r="BM171" s="74"/>
      <c r="BN171" s="74"/>
      <c r="BO171" s="74"/>
      <c r="BP171" s="74"/>
      <c r="BQ171" s="74"/>
      <c r="BR171" s="74"/>
      <c r="BS171" s="73"/>
      <c r="BT171" s="73"/>
      <c r="BU171" s="71"/>
      <c r="BV171" s="101"/>
      <c r="BW171" s="111">
        <f t="shared" si="2056"/>
        <v>1</v>
      </c>
      <c r="BX171" s="20"/>
      <c r="BY171" s="20"/>
      <c r="BZ171" s="20"/>
      <c r="CA171" s="20"/>
      <c r="CB171" s="20"/>
      <c r="CC171" s="20"/>
    </row>
    <row r="172" spans="1:81" s="14" customFormat="1" ht="12.95" customHeight="1">
      <c r="A172" s="292">
        <v>79</v>
      </c>
      <c r="B172" s="294" t="s">
        <v>123</v>
      </c>
      <c r="C172" s="296" t="s">
        <v>124</v>
      </c>
      <c r="D172" s="298">
        <v>33004.019999999997</v>
      </c>
      <c r="E172" s="300">
        <v>1300</v>
      </c>
      <c r="F172" s="300">
        <v>15.2</v>
      </c>
      <c r="G172" s="298">
        <f t="shared" si="2028"/>
        <v>501661.1</v>
      </c>
      <c r="H172" s="261" t="s">
        <v>140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17">
        <f t="shared" ref="Y172" si="2141">ROUND(+$D172*BI172,2)</f>
        <v>0</v>
      </c>
      <c r="Z172" s="117">
        <f t="shared" ref="Z172" si="2142">ROUND(+$D172*BJ172,2)</f>
        <v>0</v>
      </c>
      <c r="AA172" s="117">
        <f t="shared" ref="AA172" si="2143">ROUND(+$D172*BK172,2)</f>
        <v>0</v>
      </c>
      <c r="AB172" s="117">
        <f t="shared" ref="AB172" si="2144">ROUND(+$D172*BL172,2)</f>
        <v>5500.65</v>
      </c>
      <c r="AC172" s="117">
        <f t="shared" ref="AC172" si="2145">ROUND(+$D172*BM172,2)</f>
        <v>5500.65</v>
      </c>
      <c r="AD172" s="117">
        <f>ROUND(+$D172*BN172,2)</f>
        <v>5500.65</v>
      </c>
      <c r="AE172" s="117">
        <f t="shared" ref="AE172" si="2146">ROUND(+$D172*BO172,2)</f>
        <v>5500.65</v>
      </c>
      <c r="AF172" s="117">
        <f t="shared" ref="AF172" si="2147">ROUND(+$D172*BP172,2)</f>
        <v>5500.65</v>
      </c>
      <c r="AG172" s="117">
        <f t="shared" ref="AG172" si="2148">ROUND(+$D172*BQ172,2)</f>
        <v>5500.77</v>
      </c>
      <c r="AH172" s="117">
        <f t="shared" ref="AH172" si="2149">ROUND(+$D172*BR172,2)</f>
        <v>0</v>
      </c>
      <c r="AI172" s="215">
        <f t="shared" ref="AI172" si="2150">ROUND(+$D172*BS172,2)</f>
        <v>0</v>
      </c>
      <c r="AJ172" s="117">
        <f t="shared" ref="AJ172" si="2151">ROUND(+$D172*BT172,2)</f>
        <v>0</v>
      </c>
      <c r="AK172" s="55"/>
      <c r="AL172" s="33"/>
      <c r="AM172" s="144"/>
      <c r="AN172" s="144"/>
      <c r="AO172" s="151" t="s">
        <v>132</v>
      </c>
      <c r="AP172" s="145">
        <f>SUM(U172:AJ172)</f>
        <v>33004.020000000004</v>
      </c>
      <c r="AQ172" s="146">
        <f>D172</f>
        <v>33004.019999999997</v>
      </c>
      <c r="AR172" s="37">
        <f t="shared" ref="AR172" si="2152">AQ172-AP172</f>
        <v>0</v>
      </c>
      <c r="AS172" s="76"/>
      <c r="AT172" s="76"/>
      <c r="AU172" s="72"/>
      <c r="AV172" s="72"/>
      <c r="AW172" s="72"/>
      <c r="AX172" s="76"/>
      <c r="AY172" s="102"/>
      <c r="AZ172" s="72"/>
      <c r="BA172" s="72"/>
      <c r="BB172" s="72"/>
      <c r="BC172" s="72"/>
      <c r="BD172" s="72"/>
      <c r="BE172" s="72" t="s">
        <v>128</v>
      </c>
      <c r="BF172" s="72" t="s">
        <v>128</v>
      </c>
      <c r="BG172" s="72" t="s">
        <v>128</v>
      </c>
      <c r="BH172" s="72" t="s">
        <v>128</v>
      </c>
      <c r="BI172" s="72" t="s">
        <v>128</v>
      </c>
      <c r="BJ172" s="72" t="s">
        <v>128</v>
      </c>
      <c r="BK172" s="72" t="s">
        <v>128</v>
      </c>
      <c r="BL172" s="76">
        <v>0.16666606067988082</v>
      </c>
      <c r="BM172" s="76">
        <v>0.16666606067988082</v>
      </c>
      <c r="BN172" s="76">
        <v>0.16666606067988082</v>
      </c>
      <c r="BO172" s="76">
        <v>0.16666606067988082</v>
      </c>
      <c r="BP172" s="76">
        <v>0.16666606067988082</v>
      </c>
      <c r="BQ172" s="72">
        <v>0.16666969660059586</v>
      </c>
      <c r="BR172" s="76" t="s">
        <v>128</v>
      </c>
      <c r="BS172" s="72"/>
      <c r="BT172" s="72"/>
      <c r="BU172" s="71">
        <f>SUM(AS172:BT172)</f>
        <v>1</v>
      </c>
      <c r="BV172" s="101">
        <f>1-BE172-BF172-BG172-BH172-BI172-BJ172-BK172-BL172-BM172-BN172-BO172-BP172-BQ172-BR172-BS172-BT172-AS172</f>
        <v>-1.3877787807814457E-16</v>
      </c>
      <c r="BW172" s="111">
        <f t="shared" si="2056"/>
        <v>0</v>
      </c>
      <c r="BX172" s="20"/>
      <c r="BY172" s="20"/>
      <c r="BZ172" s="20"/>
      <c r="CA172" s="20"/>
      <c r="CB172" s="20"/>
      <c r="CC172" s="20"/>
    </row>
    <row r="173" spans="1:81" s="14" customFormat="1" ht="12.95" customHeight="1">
      <c r="A173" s="293">
        <v>0</v>
      </c>
      <c r="B173" s="295">
        <v>0</v>
      </c>
      <c r="C173" s="297">
        <v>0</v>
      </c>
      <c r="D173" s="299">
        <v>0</v>
      </c>
      <c r="E173" s="301"/>
      <c r="F173" s="301">
        <v>0</v>
      </c>
      <c r="G173" s="299"/>
      <c r="H173" s="262" t="s">
        <v>129</v>
      </c>
      <c r="I173" s="19">
        <f t="shared" si="2041"/>
        <v>0</v>
      </c>
      <c r="J173" s="19">
        <f t="shared" si="2041"/>
        <v>0</v>
      </c>
      <c r="K173" s="19">
        <f t="shared" ref="K173:T173" si="2153">(K172*$F172)</f>
        <v>0</v>
      </c>
      <c r="L173" s="19">
        <f t="shared" si="2153"/>
        <v>0</v>
      </c>
      <c r="M173" s="19">
        <f t="shared" si="2153"/>
        <v>0</v>
      </c>
      <c r="N173" s="19">
        <f t="shared" si="2153"/>
        <v>0</v>
      </c>
      <c r="O173" s="19">
        <f t="shared" si="2153"/>
        <v>0</v>
      </c>
      <c r="P173" s="19">
        <f t="shared" si="2153"/>
        <v>0</v>
      </c>
      <c r="Q173" s="19">
        <f t="shared" si="2153"/>
        <v>0</v>
      </c>
      <c r="R173" s="19">
        <f t="shared" si="2153"/>
        <v>0</v>
      </c>
      <c r="S173" s="19">
        <f t="shared" si="2153"/>
        <v>0</v>
      </c>
      <c r="T173" s="19">
        <f t="shared" si="2153"/>
        <v>0</v>
      </c>
      <c r="U173" s="19">
        <f>(U172*$F172)</f>
        <v>0</v>
      </c>
      <c r="V173" s="19">
        <f t="shared" ref="V173:W173" si="2154">(V172*$F172)</f>
        <v>0</v>
      </c>
      <c r="W173" s="19">
        <f t="shared" si="2154"/>
        <v>0</v>
      </c>
      <c r="X173" s="19">
        <f t="shared" ref="X173" si="2155">ROUND(X172*$F172,2)</f>
        <v>0</v>
      </c>
      <c r="Y173" s="19">
        <f t="shared" ref="Y173" si="2156">ROUND(Y172*$F172,2)</f>
        <v>0</v>
      </c>
      <c r="Z173" s="19">
        <f t="shared" ref="Z173" si="2157">ROUND(Z172*$F172,2)</f>
        <v>0</v>
      </c>
      <c r="AA173" s="19">
        <f t="shared" ref="AA173" si="2158">ROUND(AA172*$F172,2)</f>
        <v>0</v>
      </c>
      <c r="AB173" s="19">
        <f t="shared" ref="AB173" si="2159">ROUND(AB172*$F172,2)</f>
        <v>83609.88</v>
      </c>
      <c r="AC173" s="19">
        <f t="shared" ref="AC173" si="2160">ROUND(AC172*$F172,2)</f>
        <v>83609.88</v>
      </c>
      <c r="AD173" s="19">
        <f>ROUND(AD172*$F172,2)</f>
        <v>83609.88</v>
      </c>
      <c r="AE173" s="19">
        <f>ROUND(AE172*$F172,2)</f>
        <v>83609.88</v>
      </c>
      <c r="AF173" s="19">
        <f>ROUND(AF172*$F172,2)</f>
        <v>83609.88</v>
      </c>
      <c r="AG173" s="19">
        <f t="shared" ref="AG173" si="2161">ROUND(AG172*$F172,2)</f>
        <v>83611.7</v>
      </c>
      <c r="AH173" s="19">
        <f t="shared" ref="AH173" si="2162">ROUND(AH172*$F172,2)</f>
        <v>0</v>
      </c>
      <c r="AI173" s="216">
        <f t="shared" ref="AI173" si="2163">ROUND(AI172*$F172,2)</f>
        <v>0</v>
      </c>
      <c r="AJ173" s="19">
        <f t="shared" ref="AJ173" si="2164">ROUND(AJ172*$F172,2)</f>
        <v>0</v>
      </c>
      <c r="AK173" s="55"/>
      <c r="AL173" s="33"/>
      <c r="AM173" s="147">
        <f>SUM(I173:AJ173)</f>
        <v>501661.10000000003</v>
      </c>
      <c r="AN173" s="147">
        <f>G172</f>
        <v>501661.1</v>
      </c>
      <c r="AO173" s="148">
        <f>AM173-AN173</f>
        <v>0</v>
      </c>
      <c r="AP173" s="149" t="s">
        <v>131</v>
      </c>
      <c r="AQ173" s="150">
        <f>+AP172-AQ172</f>
        <v>0</v>
      </c>
      <c r="AR173" s="37"/>
      <c r="AS173" s="74"/>
      <c r="AT173" s="74"/>
      <c r="AU173" s="73"/>
      <c r="AV173" s="73"/>
      <c r="AW173" s="73"/>
      <c r="AX173" s="94"/>
      <c r="AY173" s="10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4"/>
      <c r="BM173" s="74"/>
      <c r="BN173" s="74"/>
      <c r="BO173" s="74"/>
      <c r="BP173" s="74"/>
      <c r="BQ173" s="74"/>
      <c r="BR173" s="74"/>
      <c r="BS173" s="73"/>
      <c r="BT173" s="73"/>
      <c r="BU173" s="71"/>
      <c r="BV173" s="101"/>
      <c r="BW173" s="111">
        <f t="shared" si="2056"/>
        <v>1</v>
      </c>
      <c r="BX173" s="20"/>
      <c r="BY173" s="20"/>
      <c r="BZ173" s="20"/>
      <c r="CA173" s="20"/>
      <c r="CB173" s="20"/>
      <c r="CC173" s="20"/>
    </row>
    <row r="174" spans="1:81" s="14" customFormat="1" ht="12.95" customHeight="1">
      <c r="A174" s="292">
        <v>80</v>
      </c>
      <c r="B174" s="294" t="s">
        <v>125</v>
      </c>
      <c r="C174" s="296" t="s">
        <v>126</v>
      </c>
      <c r="D174" s="298">
        <v>540</v>
      </c>
      <c r="E174" s="121">
        <v>540</v>
      </c>
      <c r="F174" s="300">
        <v>139.30000000000001</v>
      </c>
      <c r="G174" s="298">
        <f t="shared" si="2028"/>
        <v>75222</v>
      </c>
      <c r="H174" s="261" t="s">
        <v>140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17">
        <f t="shared" ref="Y174" si="2165">ROUND(+$D174*BI174,2)</f>
        <v>0</v>
      </c>
      <c r="Z174" s="117">
        <f t="shared" ref="Z174" si="2166">ROUND(+$D174*BJ174,2)</f>
        <v>0</v>
      </c>
      <c r="AA174" s="117">
        <f t="shared" ref="AA174" si="2167">ROUND(+$D174*BK174,2)</f>
        <v>0</v>
      </c>
      <c r="AB174" s="117">
        <f t="shared" ref="AB174" si="2168">ROUND(+$D174*BL174,2)</f>
        <v>90</v>
      </c>
      <c r="AC174" s="117">
        <f t="shared" ref="AC174" si="2169">ROUND(+$D174*BM174,2)</f>
        <v>90</v>
      </c>
      <c r="AD174" s="117">
        <f t="shared" ref="AD174" si="2170">ROUND(+$D174*BN174,2)</f>
        <v>90</v>
      </c>
      <c r="AE174" s="117">
        <f t="shared" ref="AE174" si="2171">ROUND(+$D174*BO174,2)</f>
        <v>90</v>
      </c>
      <c r="AF174" s="117">
        <f t="shared" ref="AF174" si="2172">ROUND(+$D174*BP174,2)</f>
        <v>90</v>
      </c>
      <c r="AG174" s="117">
        <f t="shared" ref="AG174" si="2173">ROUND(+$D174*BQ174,2)</f>
        <v>90</v>
      </c>
      <c r="AH174" s="117">
        <f t="shared" ref="AH174" si="2174">ROUND(+$D174*BR174,2)</f>
        <v>0</v>
      </c>
      <c r="AI174" s="215">
        <f t="shared" ref="AI174" si="2175">ROUND(+$D174*BS174,2)</f>
        <v>0</v>
      </c>
      <c r="AJ174" s="117">
        <f t="shared" ref="AJ174" si="2176">ROUND(+$D174*BT174,2)</f>
        <v>0</v>
      </c>
      <c r="AK174" s="55"/>
      <c r="AL174" s="33"/>
      <c r="AM174" s="144"/>
      <c r="AN174" s="144"/>
      <c r="AO174" s="151" t="s">
        <v>132</v>
      </c>
      <c r="AP174" s="145">
        <f>SUM(I174:AJ174)</f>
        <v>540</v>
      </c>
      <c r="AQ174" s="146">
        <f>D174</f>
        <v>540</v>
      </c>
      <c r="AR174" s="37">
        <f t="shared" ref="AR174" si="2177">AQ174-AP174</f>
        <v>0</v>
      </c>
      <c r="AS174" s="76"/>
      <c r="AT174" s="76"/>
      <c r="AU174" s="72"/>
      <c r="AV174" s="72"/>
      <c r="AW174" s="72"/>
      <c r="AX174" s="96"/>
      <c r="AY174" s="76"/>
      <c r="AZ174" s="76"/>
      <c r="BA174" s="72"/>
      <c r="BB174" s="72"/>
      <c r="BC174" s="76"/>
      <c r="BD174" s="72"/>
      <c r="BE174" s="72" t="s">
        <v>128</v>
      </c>
      <c r="BF174" s="72" t="s">
        <v>128</v>
      </c>
      <c r="BG174" s="72" t="s">
        <v>128</v>
      </c>
      <c r="BH174" s="72" t="s">
        <v>128</v>
      </c>
      <c r="BI174" s="72" t="s">
        <v>128</v>
      </c>
      <c r="BJ174" s="72" t="s">
        <v>128</v>
      </c>
      <c r="BK174" s="72" t="s">
        <v>128</v>
      </c>
      <c r="BL174" s="76">
        <v>0.16666666666666666</v>
      </c>
      <c r="BM174" s="76">
        <v>0.16666666666666666</v>
      </c>
      <c r="BN174" s="76">
        <v>0.16666666666666666</v>
      </c>
      <c r="BO174" s="76">
        <v>0.16666666666666666</v>
      </c>
      <c r="BP174" s="76">
        <v>0.16666666666666666</v>
      </c>
      <c r="BQ174" s="76">
        <v>0.16666666666666666</v>
      </c>
      <c r="BR174" s="76" t="s">
        <v>128</v>
      </c>
      <c r="BS174" s="72"/>
      <c r="BT174" s="72"/>
      <c r="BU174" s="71">
        <f>SUM(AS174:BT174)</f>
        <v>0.99999999999999989</v>
      </c>
      <c r="BV174" s="101">
        <f>1-BE174-BF174-BG174-BH174-BI174-BJ174-BK174-BL174-BM174-BN174-BO174-BP174-BQ174-BR174-BS174-BT174-AS174</f>
        <v>1.6653345369377348E-16</v>
      </c>
      <c r="BW174" s="111">
        <f t="shared" si="2056"/>
        <v>0</v>
      </c>
      <c r="BX174" s="20"/>
      <c r="BY174" s="20"/>
      <c r="BZ174" s="20"/>
      <c r="CA174" s="20"/>
      <c r="CB174" s="20"/>
      <c r="CC174" s="20"/>
    </row>
    <row r="175" spans="1:81" s="14" customFormat="1" ht="12.95" customHeight="1" thickBot="1">
      <c r="A175" s="293">
        <v>0</v>
      </c>
      <c r="B175" s="295">
        <v>0</v>
      </c>
      <c r="C175" s="297">
        <v>0</v>
      </c>
      <c r="D175" s="299">
        <v>0</v>
      </c>
      <c r="E175" s="122">
        <v>0</v>
      </c>
      <c r="F175" s="301">
        <v>0</v>
      </c>
      <c r="G175" s="299"/>
      <c r="H175" s="262" t="s">
        <v>129</v>
      </c>
      <c r="I175" s="19">
        <f t="shared" si="2041"/>
        <v>0</v>
      </c>
      <c r="J175" s="19">
        <f t="shared" si="2041"/>
        <v>0</v>
      </c>
      <c r="K175" s="19">
        <f t="shared" ref="K175:T175" si="2178">(K174*$F174)</f>
        <v>0</v>
      </c>
      <c r="L175" s="19">
        <f t="shared" si="2178"/>
        <v>0</v>
      </c>
      <c r="M175" s="19">
        <f t="shared" si="2178"/>
        <v>0</v>
      </c>
      <c r="N175" s="19">
        <f t="shared" si="2178"/>
        <v>0</v>
      </c>
      <c r="O175" s="19">
        <f t="shared" si="2178"/>
        <v>0</v>
      </c>
      <c r="P175" s="19">
        <f t="shared" si="2178"/>
        <v>0</v>
      </c>
      <c r="Q175" s="19">
        <f t="shared" si="2178"/>
        <v>0</v>
      </c>
      <c r="R175" s="19">
        <f t="shared" si="2178"/>
        <v>0</v>
      </c>
      <c r="S175" s="19">
        <f t="shared" si="2178"/>
        <v>0</v>
      </c>
      <c r="T175" s="19">
        <f t="shared" si="2178"/>
        <v>0</v>
      </c>
      <c r="U175" s="19">
        <f t="shared" ref="U175:W175" si="2179">(U174*$F174)</f>
        <v>0</v>
      </c>
      <c r="V175" s="19">
        <f t="shared" si="2179"/>
        <v>0</v>
      </c>
      <c r="W175" s="19">
        <f t="shared" si="2179"/>
        <v>0</v>
      </c>
      <c r="X175" s="19">
        <f t="shared" ref="X175" si="2180">ROUND(X174*$F174,2)</f>
        <v>0</v>
      </c>
      <c r="Y175" s="19">
        <f t="shared" ref="Y175" si="2181">ROUND(Y174*$F174,2)</f>
        <v>0</v>
      </c>
      <c r="Z175" s="19">
        <f t="shared" ref="Z175" si="2182">ROUND(Z174*$F174,2)</f>
        <v>0</v>
      </c>
      <c r="AA175" s="19">
        <f t="shared" ref="AA175" si="2183">ROUND(AA174*$F174,2)</f>
        <v>0</v>
      </c>
      <c r="AB175" s="19">
        <f t="shared" ref="AB175" si="2184">ROUND(AB174*$F174,2)</f>
        <v>12537</v>
      </c>
      <c r="AC175" s="19">
        <f t="shared" ref="AC175" si="2185">ROUND(AC174*$F174,2)</f>
        <v>12537</v>
      </c>
      <c r="AD175" s="19">
        <f t="shared" ref="AD175" si="2186">ROUND(AD174*$F174,2)</f>
        <v>12537</v>
      </c>
      <c r="AE175" s="19">
        <f t="shared" ref="AE175" si="2187">ROUND(AE174*$F174,2)</f>
        <v>12537</v>
      </c>
      <c r="AF175" s="19">
        <f t="shared" ref="AF175" si="2188">ROUND(AF174*$F174,2)</f>
        <v>12537</v>
      </c>
      <c r="AG175" s="19">
        <f t="shared" ref="AG175" si="2189">ROUND(AG174*$F174,2)</f>
        <v>12537</v>
      </c>
      <c r="AH175" s="19">
        <f t="shared" ref="AH175" si="2190">ROUND(AH174*$F174,2)</f>
        <v>0</v>
      </c>
      <c r="AI175" s="216">
        <f t="shared" ref="AI175" si="2191">ROUND(AI174*$F174,2)</f>
        <v>0</v>
      </c>
      <c r="AJ175" s="19">
        <f t="shared" ref="AJ175" si="2192">ROUND(AJ174*$F174,2)</f>
        <v>0</v>
      </c>
      <c r="AK175" s="55"/>
      <c r="AL175" s="33"/>
      <c r="AM175" s="147">
        <f>SUM(I175:AJ175)</f>
        <v>75222</v>
      </c>
      <c r="AN175" s="147">
        <f>G174</f>
        <v>75222</v>
      </c>
      <c r="AO175" s="148">
        <f>AM175-AN175</f>
        <v>0</v>
      </c>
      <c r="AP175" s="149" t="s">
        <v>131</v>
      </c>
      <c r="AQ175" s="150">
        <f>+AP174-AQ174</f>
        <v>0</v>
      </c>
      <c r="AR175" s="37"/>
      <c r="AS175" s="74"/>
      <c r="AT175" s="74"/>
      <c r="AU175" s="73"/>
      <c r="AV175" s="73"/>
      <c r="AW175" s="73"/>
      <c r="AX175" s="94"/>
      <c r="AY175" s="10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1"/>
      <c r="BV175" s="101"/>
      <c r="BW175" s="111">
        <f t="shared" si="2056"/>
        <v>1</v>
      </c>
      <c r="BX175" s="20"/>
      <c r="BY175" s="20"/>
      <c r="BZ175" s="20"/>
      <c r="CA175" s="20"/>
      <c r="CB175" s="20"/>
      <c r="CC175" s="20"/>
    </row>
    <row r="176" spans="1:81" s="135" customFormat="1" ht="20.100000000000001" customHeight="1">
      <c r="B176" s="152" t="s">
        <v>13</v>
      </c>
      <c r="C176" s="153"/>
      <c r="D176" s="153"/>
      <c r="E176" s="154"/>
      <c r="F176" s="154"/>
      <c r="G176" s="155">
        <f>G9+G12+G33+G46+G127+G160+G163</f>
        <v>108397839.64</v>
      </c>
      <c r="H176" s="263"/>
      <c r="L176" s="156"/>
      <c r="Q176" s="137"/>
      <c r="R176" s="137"/>
      <c r="AK176" s="155"/>
      <c r="AL176" s="157">
        <f>G176</f>
        <v>108397839.64</v>
      </c>
      <c r="AO176" s="136"/>
      <c r="AQ176" s="137"/>
      <c r="AR176" s="158"/>
      <c r="AS176" s="159"/>
      <c r="AT176" s="159"/>
      <c r="AU176" s="160"/>
      <c r="AV176" s="160"/>
      <c r="AW176" s="160"/>
      <c r="AX176" s="161"/>
      <c r="AY176" s="160"/>
      <c r="AZ176" s="159"/>
      <c r="BA176" s="159"/>
      <c r="BB176" s="159"/>
      <c r="BC176" s="159"/>
      <c r="BD176" s="159"/>
      <c r="BE176" s="159"/>
      <c r="BF176" s="159"/>
      <c r="BG176" s="159"/>
      <c r="BH176" s="159"/>
      <c r="BI176" s="159"/>
      <c r="BJ176" s="159"/>
      <c r="BK176" s="159"/>
      <c r="BL176" s="159"/>
      <c r="BM176" s="159"/>
      <c r="BN176" s="159"/>
      <c r="BO176" s="159"/>
      <c r="BP176" s="159"/>
      <c r="BQ176" s="159"/>
      <c r="BR176" s="159"/>
      <c r="BS176" s="159"/>
      <c r="BT176" s="159"/>
      <c r="BU176" s="162"/>
      <c r="BV176" s="159"/>
      <c r="BW176" s="159"/>
      <c r="BX176" s="159"/>
      <c r="BY176" s="159"/>
      <c r="BZ176" s="159"/>
      <c r="CA176" s="159"/>
      <c r="CB176" s="159"/>
      <c r="CC176" s="159"/>
    </row>
    <row r="177" spans="1:81" s="135" customFormat="1" ht="16.5" customHeight="1" thickBot="1">
      <c r="E177" s="163"/>
      <c r="F177" s="163"/>
      <c r="G177" s="164"/>
      <c r="H177" s="255"/>
      <c r="L177" s="156"/>
      <c r="Q177" s="137"/>
      <c r="R177" s="137"/>
      <c r="AK177" s="134"/>
      <c r="AL177" s="165"/>
      <c r="AQ177" s="137"/>
      <c r="AR177" s="136"/>
      <c r="AS177" s="159"/>
      <c r="AT177" s="159"/>
      <c r="AU177" s="159"/>
      <c r="AV177" s="159"/>
      <c r="AW177" s="159"/>
      <c r="AX177" s="166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  <c r="BL177" s="159"/>
      <c r="BM177" s="159"/>
      <c r="BN177" s="159"/>
      <c r="BO177" s="159"/>
      <c r="BP177" s="159"/>
      <c r="BQ177" s="159"/>
      <c r="BR177" s="159"/>
      <c r="BS177" s="159"/>
      <c r="BT177" s="159"/>
      <c r="BU177" s="162"/>
      <c r="BV177" s="159"/>
      <c r="BW177" s="159"/>
      <c r="BX177" s="159"/>
      <c r="BY177" s="159"/>
      <c r="BZ177" s="159"/>
      <c r="CA177" s="159"/>
      <c r="CB177" s="159"/>
      <c r="CC177" s="159"/>
    </row>
    <row r="178" spans="1:81" s="135" customFormat="1" ht="20.100000000000001" customHeight="1">
      <c r="B178" s="264"/>
      <c r="C178" s="167"/>
      <c r="D178" s="167"/>
      <c r="E178" s="168"/>
      <c r="F178" s="168"/>
      <c r="G178" s="265" t="s">
        <v>141</v>
      </c>
      <c r="H178" s="256"/>
      <c r="I178" s="169">
        <f t="shared" ref="I178:T178" si="2193">I9+I12+I33+I46+I127+I160+I163</f>
        <v>0</v>
      </c>
      <c r="J178" s="169">
        <f t="shared" si="2193"/>
        <v>0</v>
      </c>
      <c r="K178" s="169">
        <f t="shared" si="2193"/>
        <v>0</v>
      </c>
      <c r="L178" s="169">
        <f t="shared" si="2193"/>
        <v>0</v>
      </c>
      <c r="M178" s="169">
        <f t="shared" si="2193"/>
        <v>0</v>
      </c>
      <c r="N178" s="169">
        <f t="shared" si="2193"/>
        <v>0</v>
      </c>
      <c r="O178" s="169">
        <f t="shared" si="2193"/>
        <v>0</v>
      </c>
      <c r="P178" s="169">
        <f t="shared" si="2193"/>
        <v>0</v>
      </c>
      <c r="Q178" s="169">
        <f t="shared" si="2193"/>
        <v>0</v>
      </c>
      <c r="R178" s="169">
        <f t="shared" si="2193"/>
        <v>0</v>
      </c>
      <c r="S178" s="169">
        <f t="shared" si="2193"/>
        <v>0</v>
      </c>
      <c r="T178" s="169">
        <f t="shared" si="2193"/>
        <v>0</v>
      </c>
      <c r="U178" s="169">
        <f t="shared" ref="U178:AG178" si="2194">ROUND(U9+U12+U33+U46+U127+U160+U163,2)</f>
        <v>230575.22</v>
      </c>
      <c r="V178" s="169">
        <f t="shared" si="2194"/>
        <v>515942.2</v>
      </c>
      <c r="W178" s="169">
        <f t="shared" si="2194"/>
        <v>778326.78</v>
      </c>
      <c r="X178" s="169">
        <f t="shared" si="2194"/>
        <v>0</v>
      </c>
      <c r="Y178" s="169">
        <f t="shared" si="2194"/>
        <v>0</v>
      </c>
      <c r="Z178" s="169">
        <f t="shared" si="2194"/>
        <v>0</v>
      </c>
      <c r="AA178" s="169">
        <f t="shared" si="2194"/>
        <v>355997.54</v>
      </c>
      <c r="AB178" s="169">
        <f t="shared" si="2194"/>
        <v>3785934.61</v>
      </c>
      <c r="AC178" s="169">
        <f t="shared" si="2194"/>
        <v>14026165.869999999</v>
      </c>
      <c r="AD178" s="169">
        <f t="shared" si="2194"/>
        <v>28126110.5</v>
      </c>
      <c r="AE178" s="169">
        <f t="shared" si="2194"/>
        <v>28640370.219999999</v>
      </c>
      <c r="AF178" s="169">
        <f t="shared" si="2194"/>
        <v>18549464.949999999</v>
      </c>
      <c r="AG178" s="169">
        <f t="shared" si="2194"/>
        <v>13388951.75</v>
      </c>
      <c r="AH178" s="169">
        <f>AH9+AH12+AH33+AH46+AH127+AH160+AH163</f>
        <v>0</v>
      </c>
      <c r="AI178" s="169">
        <f>AI9+AI12+AI33+AI46+AI127+AI160+AI163</f>
        <v>0</v>
      </c>
      <c r="AJ178" s="169">
        <f>AJ9+AJ12+AJ33+AJ46+AJ127+AJ160+AJ163</f>
        <v>0</v>
      </c>
      <c r="AK178" s="134"/>
      <c r="AL178" s="170">
        <f>SUM(I178:AJ178)</f>
        <v>108397839.64</v>
      </c>
      <c r="AM178" s="171">
        <f>G176-AL178</f>
        <v>0</v>
      </c>
      <c r="AO178" s="32">
        <f>SUM(AO9:AO177)</f>
        <v>0</v>
      </c>
      <c r="AP178" s="32">
        <f>SUM(AP9:AP177)</f>
        <v>3813956.04</v>
      </c>
      <c r="AQ178" s="32">
        <f>SUM(AQ9:AQ177)</f>
        <v>3813956.04</v>
      </c>
      <c r="AS178" s="159"/>
      <c r="AT178" s="159"/>
      <c r="AU178" s="172"/>
      <c r="AV178" s="159"/>
      <c r="AW178" s="173"/>
      <c r="AX178" s="166"/>
      <c r="AY178" s="159"/>
      <c r="AZ178" s="159"/>
      <c r="BA178" s="159"/>
      <c r="BB178" s="159"/>
      <c r="BC178" s="159"/>
      <c r="BD178" s="159"/>
      <c r="BE178" s="159"/>
      <c r="BF178" s="159"/>
      <c r="BG178" s="159"/>
      <c r="BH178" s="159"/>
      <c r="BI178" s="159"/>
      <c r="BJ178" s="159"/>
      <c r="BK178" s="159"/>
      <c r="BL178" s="159"/>
      <c r="BM178" s="159"/>
      <c r="BN178" s="159"/>
      <c r="BO178" s="159"/>
      <c r="BP178" s="159"/>
      <c r="BQ178" s="159"/>
      <c r="BR178" s="159"/>
      <c r="BS178" s="159"/>
      <c r="BT178" s="159"/>
      <c r="BU178" s="162"/>
      <c r="BV178" s="159"/>
      <c r="BW178" s="159"/>
      <c r="BX178" s="159"/>
      <c r="BY178" s="159"/>
      <c r="BZ178" s="159"/>
      <c r="CA178" s="159"/>
      <c r="CB178" s="159"/>
      <c r="CC178" s="159"/>
    </row>
    <row r="179" spans="1:81" s="135" customFormat="1" ht="20.100000000000001" customHeight="1">
      <c r="B179" s="264"/>
      <c r="C179" s="167"/>
      <c r="D179" s="167"/>
      <c r="E179" s="168"/>
      <c r="F179" s="168"/>
      <c r="G179" s="265" t="s">
        <v>142</v>
      </c>
      <c r="H179" s="256"/>
      <c r="I179" s="174">
        <f>I178/$G$176</f>
        <v>0</v>
      </c>
      <c r="J179" s="174">
        <f t="shared" ref="J179:T179" si="2195">J178/$G$176</f>
        <v>0</v>
      </c>
      <c r="K179" s="174">
        <f t="shared" si="2195"/>
        <v>0</v>
      </c>
      <c r="L179" s="174">
        <f t="shared" si="2195"/>
        <v>0</v>
      </c>
      <c r="M179" s="174">
        <f t="shared" si="2195"/>
        <v>0</v>
      </c>
      <c r="N179" s="174">
        <f t="shared" si="2195"/>
        <v>0</v>
      </c>
      <c r="O179" s="174">
        <f t="shared" si="2195"/>
        <v>0</v>
      </c>
      <c r="P179" s="174">
        <f t="shared" si="2195"/>
        <v>0</v>
      </c>
      <c r="Q179" s="174">
        <f>Q178/$G$176</f>
        <v>0</v>
      </c>
      <c r="R179" s="174">
        <f t="shared" si="2195"/>
        <v>0</v>
      </c>
      <c r="S179" s="174">
        <f t="shared" si="2195"/>
        <v>0</v>
      </c>
      <c r="T179" s="174">
        <f t="shared" si="2195"/>
        <v>0</v>
      </c>
      <c r="U179" s="174">
        <f>U178/$G$176</f>
        <v>2.1271200677593135E-3</v>
      </c>
      <c r="V179" s="174">
        <f t="shared" ref="V179" si="2196">V178/$G$176</f>
        <v>4.7597092498660063E-3</v>
      </c>
      <c r="W179" s="174">
        <f t="shared" ref="W179:AJ179" si="2197">W178/$G$176</f>
        <v>7.1802794463884205E-3</v>
      </c>
      <c r="X179" s="174">
        <f t="shared" si="2197"/>
        <v>0</v>
      </c>
      <c r="Y179" s="174">
        <f t="shared" si="2197"/>
        <v>0</v>
      </c>
      <c r="Z179" s="174">
        <f t="shared" si="2197"/>
        <v>0</v>
      </c>
      <c r="AA179" s="174">
        <f t="shared" si="2197"/>
        <v>3.2841755996457418E-3</v>
      </c>
      <c r="AB179" s="174">
        <f t="shared" si="2197"/>
        <v>3.4926292097457526E-2</v>
      </c>
      <c r="AC179" s="174">
        <f t="shared" si="2197"/>
        <v>0.12939525286280879</v>
      </c>
      <c r="AD179" s="174">
        <f t="shared" si="2197"/>
        <v>0.25947113515739434</v>
      </c>
      <c r="AE179" s="174">
        <f t="shared" si="2197"/>
        <v>0.26421532306471712</v>
      </c>
      <c r="AF179" s="174">
        <f t="shared" si="2197"/>
        <v>0.17112393578695495</v>
      </c>
      <c r="AG179" s="174">
        <f t="shared" si="2197"/>
        <v>0.12351677666700775</v>
      </c>
      <c r="AH179" s="174">
        <f>AH178/$G$176</f>
        <v>0</v>
      </c>
      <c r="AI179" s="174">
        <f t="shared" si="2197"/>
        <v>0</v>
      </c>
      <c r="AJ179" s="174">
        <f t="shared" si="2197"/>
        <v>0</v>
      </c>
      <c r="AK179" s="62"/>
      <c r="AL179" s="175" t="e">
        <f>#REF!-AL178</f>
        <v>#REF!</v>
      </c>
      <c r="AP179" s="171"/>
      <c r="AQ179" s="137"/>
      <c r="AR179" s="176"/>
      <c r="AS179" s="159"/>
      <c r="AT179" s="159"/>
      <c r="AU179" s="159"/>
      <c r="AV179" s="159"/>
      <c r="AW179" s="159"/>
      <c r="AX179" s="166"/>
      <c r="AY179" s="159"/>
      <c r="AZ179" s="159"/>
      <c r="BA179" s="159"/>
      <c r="BB179" s="159"/>
      <c r="BC179" s="159"/>
      <c r="BD179" s="159"/>
      <c r="BE179" s="159"/>
      <c r="BF179" s="159"/>
      <c r="BG179" s="159"/>
      <c r="BH179" s="159"/>
      <c r="BI179" s="159"/>
      <c r="BJ179" s="159"/>
      <c r="BK179" s="159"/>
      <c r="BL179" s="159"/>
      <c r="BM179" s="159"/>
      <c r="BN179" s="159"/>
      <c r="BO179" s="159"/>
      <c r="BP179" s="159"/>
      <c r="BQ179" s="159"/>
      <c r="BR179" s="159"/>
      <c r="BS179" s="159"/>
      <c r="BT179" s="159"/>
      <c r="BU179" s="162"/>
      <c r="BV179" s="159"/>
      <c r="BW179" s="159"/>
      <c r="BX179" s="159"/>
      <c r="BY179" s="159"/>
      <c r="BZ179" s="159"/>
      <c r="CA179" s="159"/>
      <c r="CB179" s="159"/>
      <c r="CC179" s="159"/>
    </row>
    <row r="180" spans="1:81" s="135" customFormat="1" ht="20.100000000000001" customHeight="1" thickBot="1">
      <c r="B180" s="264"/>
      <c r="C180" s="167"/>
      <c r="D180" s="167"/>
      <c r="E180" s="168"/>
      <c r="F180" s="168"/>
      <c r="G180" s="265" t="s">
        <v>143</v>
      </c>
      <c r="H180" s="257"/>
      <c r="I180" s="177">
        <f>I178</f>
        <v>0</v>
      </c>
      <c r="J180" s="177">
        <f>I180+J178</f>
        <v>0</v>
      </c>
      <c r="K180" s="177">
        <f>J180+K178</f>
        <v>0</v>
      </c>
      <c r="L180" s="177">
        <f>K180+L178</f>
        <v>0</v>
      </c>
      <c r="M180" s="177">
        <f>L180+M178</f>
        <v>0</v>
      </c>
      <c r="N180" s="177">
        <f>M180+N178</f>
        <v>0</v>
      </c>
      <c r="O180" s="177">
        <f t="shared" ref="O180:AJ180" si="2198">N180+O178</f>
        <v>0</v>
      </c>
      <c r="P180" s="177">
        <f t="shared" si="2198"/>
        <v>0</v>
      </c>
      <c r="Q180" s="177">
        <f t="shared" si="2198"/>
        <v>0</v>
      </c>
      <c r="R180" s="177">
        <f t="shared" si="2198"/>
        <v>0</v>
      </c>
      <c r="S180" s="177">
        <f t="shared" si="2198"/>
        <v>0</v>
      </c>
      <c r="T180" s="177">
        <f>S180+T178</f>
        <v>0</v>
      </c>
      <c r="U180" s="177">
        <f>T180+U178</f>
        <v>230575.22</v>
      </c>
      <c r="V180" s="177">
        <f t="shared" si="2198"/>
        <v>746517.42</v>
      </c>
      <c r="W180" s="177">
        <f t="shared" si="2198"/>
        <v>1524844.2000000002</v>
      </c>
      <c r="X180" s="177">
        <f t="shared" si="2198"/>
        <v>1524844.2000000002</v>
      </c>
      <c r="Y180" s="177">
        <f t="shared" si="2198"/>
        <v>1524844.2000000002</v>
      </c>
      <c r="Z180" s="177">
        <f>Y180+Z178</f>
        <v>1524844.2000000002</v>
      </c>
      <c r="AA180" s="177">
        <f t="shared" si="2198"/>
        <v>1880841.7400000002</v>
      </c>
      <c r="AB180" s="177">
        <f t="shared" si="2198"/>
        <v>5666776.3499999996</v>
      </c>
      <c r="AC180" s="177">
        <f t="shared" si="2198"/>
        <v>19692942.219999999</v>
      </c>
      <c r="AD180" s="177">
        <f t="shared" si="2198"/>
        <v>47819052.719999999</v>
      </c>
      <c r="AE180" s="177">
        <f t="shared" si="2198"/>
        <v>76459422.939999998</v>
      </c>
      <c r="AF180" s="177">
        <f t="shared" si="2198"/>
        <v>95008887.890000001</v>
      </c>
      <c r="AG180" s="177">
        <f>AF180+AG178</f>
        <v>108397839.64</v>
      </c>
      <c r="AH180" s="177">
        <f>AG180+AH178</f>
        <v>108397839.64</v>
      </c>
      <c r="AI180" s="177">
        <f t="shared" si="2198"/>
        <v>108397839.64</v>
      </c>
      <c r="AJ180" s="177">
        <f t="shared" si="2198"/>
        <v>108397839.64</v>
      </c>
      <c r="AK180" s="178"/>
      <c r="AL180" s="179" t="e">
        <f>G176-#REF!</f>
        <v>#REF!</v>
      </c>
      <c r="AQ180" s="137"/>
      <c r="AS180" s="159"/>
      <c r="AT180" s="159"/>
      <c r="AU180" s="159"/>
      <c r="AV180" s="159"/>
      <c r="AW180" s="159"/>
      <c r="AX180" s="166"/>
      <c r="AY180" s="159"/>
      <c r="AZ180" s="159"/>
      <c r="BA180" s="159"/>
      <c r="BB180" s="159"/>
      <c r="BC180" s="159"/>
      <c r="BD180" s="159"/>
      <c r="BE180" s="159"/>
      <c r="BF180" s="159"/>
      <c r="BG180" s="159"/>
      <c r="BH180" s="159"/>
      <c r="BI180" s="159"/>
      <c r="BJ180" s="159"/>
      <c r="BK180" s="159"/>
      <c r="BL180" s="159"/>
      <c r="BM180" s="159"/>
      <c r="BN180" s="159"/>
      <c r="BO180" s="159"/>
      <c r="BP180" s="159"/>
      <c r="BQ180" s="159"/>
      <c r="BR180" s="159"/>
      <c r="BS180" s="159"/>
      <c r="BT180" s="159"/>
      <c r="BU180" s="162"/>
      <c r="BV180" s="159"/>
      <c r="BW180" s="159"/>
      <c r="BX180" s="159"/>
      <c r="BY180" s="159"/>
      <c r="BZ180" s="159"/>
      <c r="CA180" s="159"/>
      <c r="CB180" s="159"/>
      <c r="CC180" s="159"/>
    </row>
    <row r="181" spans="1:81" s="135" customFormat="1" ht="20.100000000000001" customHeight="1" thickBot="1">
      <c r="B181" s="264"/>
      <c r="C181" s="167"/>
      <c r="D181" s="167"/>
      <c r="E181" s="168"/>
      <c r="F181" s="168"/>
      <c r="G181" s="265" t="s">
        <v>144</v>
      </c>
      <c r="H181" s="256"/>
      <c r="I181" s="174">
        <f>I180/$G$176</f>
        <v>0</v>
      </c>
      <c r="J181" s="174">
        <f t="shared" ref="J181:T181" si="2199">J180/$G$176</f>
        <v>0</v>
      </c>
      <c r="K181" s="174">
        <f t="shared" si="2199"/>
        <v>0</v>
      </c>
      <c r="L181" s="174">
        <f t="shared" si="2199"/>
        <v>0</v>
      </c>
      <c r="M181" s="174">
        <f t="shared" si="2199"/>
        <v>0</v>
      </c>
      <c r="N181" s="174">
        <f t="shared" si="2199"/>
        <v>0</v>
      </c>
      <c r="O181" s="174">
        <f t="shared" si="2199"/>
        <v>0</v>
      </c>
      <c r="P181" s="174">
        <f t="shared" si="2199"/>
        <v>0</v>
      </c>
      <c r="Q181" s="174">
        <f t="shared" si="2199"/>
        <v>0</v>
      </c>
      <c r="R181" s="174">
        <f t="shared" si="2199"/>
        <v>0</v>
      </c>
      <c r="S181" s="174">
        <f t="shared" si="2199"/>
        <v>0</v>
      </c>
      <c r="T181" s="174">
        <f t="shared" si="2199"/>
        <v>0</v>
      </c>
      <c r="U181" s="174">
        <f>U180/$G$176</f>
        <v>2.1271200677593135E-3</v>
      </c>
      <c r="V181" s="174">
        <f>V180/$G$176</f>
        <v>6.8868293176253198E-3</v>
      </c>
      <c r="W181" s="174">
        <f>W180/$G$176</f>
        <v>1.4067108764013741E-2</v>
      </c>
      <c r="X181" s="174">
        <f t="shared" ref="X181:AJ181" si="2200">X180/$G$176</f>
        <v>1.4067108764013741E-2</v>
      </c>
      <c r="Y181" s="174">
        <f t="shared" si="2200"/>
        <v>1.4067108764013741E-2</v>
      </c>
      <c r="Z181" s="174">
        <f>Z180/$G$176</f>
        <v>1.4067108764013741E-2</v>
      </c>
      <c r="AA181" s="174">
        <f t="shared" si="2200"/>
        <v>1.7351284363659483E-2</v>
      </c>
      <c r="AB181" s="174">
        <f t="shared" si="2200"/>
        <v>5.2277576461117005E-2</v>
      </c>
      <c r="AC181" s="174">
        <f t="shared" si="2200"/>
        <v>0.18167282932392581</v>
      </c>
      <c r="AD181" s="174">
        <f t="shared" si="2200"/>
        <v>0.44114396448132015</v>
      </c>
      <c r="AE181" s="174">
        <f t="shared" si="2200"/>
        <v>0.70535928754603727</v>
      </c>
      <c r="AF181" s="174">
        <f t="shared" si="2200"/>
        <v>0.87648322333299222</v>
      </c>
      <c r="AG181" s="174">
        <f t="shared" si="2200"/>
        <v>1</v>
      </c>
      <c r="AH181" s="174">
        <f t="shared" si="2200"/>
        <v>1</v>
      </c>
      <c r="AI181" s="174">
        <f t="shared" si="2200"/>
        <v>1</v>
      </c>
      <c r="AJ181" s="174">
        <f t="shared" si="2200"/>
        <v>1</v>
      </c>
      <c r="AK181" s="62"/>
      <c r="AL181" s="32"/>
      <c r="AP181" s="171"/>
      <c r="AQ181" s="137"/>
      <c r="AS181" s="159"/>
      <c r="AT181" s="159"/>
      <c r="AU181" s="159"/>
      <c r="AV181" s="159"/>
      <c r="AW181" s="159"/>
      <c r="AX181" s="166"/>
      <c r="AY181" s="159"/>
      <c r="AZ181" s="159"/>
      <c r="BA181" s="159"/>
      <c r="BB181" s="159"/>
      <c r="BC181" s="159"/>
      <c r="BD181" s="159"/>
      <c r="BE181" s="159"/>
      <c r="BF181" s="159"/>
      <c r="BG181" s="159"/>
      <c r="BH181" s="159"/>
      <c r="BI181" s="159"/>
      <c r="BJ181" s="159"/>
      <c r="BK181" s="159"/>
      <c r="BL181" s="159"/>
      <c r="BM181" s="159"/>
      <c r="BN181" s="159"/>
      <c r="BO181" s="159"/>
      <c r="BP181" s="159"/>
      <c r="BQ181" s="159"/>
      <c r="BR181" s="159"/>
      <c r="BS181" s="159"/>
      <c r="BT181" s="159"/>
      <c r="BU181" s="162"/>
      <c r="BV181" s="159"/>
      <c r="BW181" s="159"/>
      <c r="BX181" s="159"/>
      <c r="BY181" s="159"/>
      <c r="BZ181" s="159"/>
      <c r="CA181" s="159"/>
      <c r="CB181" s="159"/>
      <c r="CC181" s="159"/>
    </row>
    <row r="182" spans="1:81" s="14" customFormat="1" ht="18.75" customHeight="1">
      <c r="A182" s="21"/>
      <c r="B182" s="43"/>
      <c r="C182" s="44"/>
      <c r="D182" s="44"/>
      <c r="E182" s="45"/>
      <c r="F182" s="45"/>
      <c r="G182" s="46"/>
      <c r="H182" s="244"/>
      <c r="I182" s="47"/>
      <c r="J182" s="47"/>
      <c r="K182" s="47"/>
      <c r="L182" s="47"/>
      <c r="M182" s="47"/>
      <c r="N182" s="100"/>
      <c r="O182" s="47"/>
      <c r="P182" s="47"/>
      <c r="Q182" s="108"/>
      <c r="R182" s="108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50">
        <v>1</v>
      </c>
      <c r="AP182" s="24"/>
      <c r="AQ182" s="15"/>
      <c r="AS182" s="20"/>
      <c r="AT182" s="20"/>
      <c r="AU182" s="20"/>
      <c r="AV182" s="20"/>
      <c r="AW182" s="20"/>
      <c r="AX182" s="92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70"/>
      <c r="BV182" s="20"/>
      <c r="BW182" s="20"/>
      <c r="BX182" s="20"/>
      <c r="BY182" s="20"/>
      <c r="BZ182" s="20"/>
      <c r="CA182" s="20"/>
      <c r="CB182" s="20"/>
      <c r="CC182" s="20"/>
    </row>
    <row r="183" spans="1:81" s="14" customFormat="1" ht="18.75" customHeight="1">
      <c r="A183" s="21"/>
      <c r="B183" s="43"/>
      <c r="C183" s="252" t="s">
        <v>138</v>
      </c>
      <c r="D183" s="44"/>
      <c r="E183" s="45"/>
      <c r="F183" s="45"/>
      <c r="G183" s="46"/>
      <c r="H183" s="244"/>
      <c r="I183" s="47"/>
      <c r="J183" s="47"/>
      <c r="K183" s="47"/>
      <c r="L183" s="47"/>
      <c r="M183" s="47"/>
      <c r="N183" s="100"/>
      <c r="O183" s="47"/>
      <c r="P183" s="47"/>
      <c r="Q183" s="108"/>
      <c r="R183" s="108"/>
      <c r="S183" s="47"/>
      <c r="T183" s="47"/>
      <c r="U183" s="47"/>
      <c r="V183" s="47"/>
      <c r="W183" s="47"/>
      <c r="X183" s="47"/>
      <c r="Y183" s="47"/>
      <c r="Z183" s="252" t="s">
        <v>139</v>
      </c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51"/>
      <c r="AP183" s="24"/>
      <c r="AQ183" s="15"/>
      <c r="AS183" s="20"/>
      <c r="AT183" s="20"/>
      <c r="AU183" s="20"/>
      <c r="AV183" s="20"/>
      <c r="AW183" s="20"/>
      <c r="AX183" s="92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70"/>
      <c r="BV183" s="20"/>
      <c r="BW183" s="20"/>
      <c r="BX183" s="20"/>
      <c r="BY183" s="20"/>
      <c r="BZ183" s="20"/>
      <c r="CA183" s="20"/>
      <c r="CB183" s="20"/>
      <c r="CC183" s="20"/>
    </row>
    <row r="184" spans="1:81" s="14" customFormat="1" ht="18.75" customHeight="1">
      <c r="A184" s="21"/>
      <c r="B184" s="43"/>
      <c r="C184" s="252"/>
      <c r="D184" s="44"/>
      <c r="E184" s="45"/>
      <c r="F184" s="45"/>
      <c r="G184" s="46"/>
      <c r="H184" s="244"/>
      <c r="I184" s="47"/>
      <c r="J184" s="47"/>
      <c r="K184" s="47"/>
      <c r="L184" s="47"/>
      <c r="M184" s="47"/>
      <c r="N184" s="100"/>
      <c r="O184" s="47"/>
      <c r="P184" s="47"/>
      <c r="Q184" s="108"/>
      <c r="R184" s="108"/>
      <c r="S184" s="47"/>
      <c r="T184" s="47"/>
      <c r="U184" s="47"/>
      <c r="V184" s="47"/>
      <c r="W184" s="47"/>
      <c r="X184" s="47"/>
      <c r="Y184" s="47"/>
      <c r="Z184" s="252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51"/>
      <c r="AP184" s="24"/>
      <c r="AQ184" s="15"/>
      <c r="AS184" s="20"/>
      <c r="AT184" s="20"/>
      <c r="AU184" s="20"/>
      <c r="AV184" s="20"/>
      <c r="AW184" s="20"/>
      <c r="AX184" s="92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70"/>
      <c r="BV184" s="20"/>
      <c r="BW184" s="20"/>
      <c r="BX184" s="20"/>
      <c r="BY184" s="20"/>
      <c r="BZ184" s="20"/>
      <c r="CA184" s="20"/>
      <c r="CB184" s="20"/>
      <c r="CC184" s="20"/>
    </row>
    <row r="185" spans="1:81" s="14" customFormat="1" ht="18.75" customHeight="1">
      <c r="A185" s="21"/>
      <c r="B185" s="43"/>
      <c r="C185" s="252"/>
      <c r="D185" s="44"/>
      <c r="E185" s="45"/>
      <c r="F185" s="45"/>
      <c r="G185" s="46"/>
      <c r="H185" s="244"/>
      <c r="I185" s="47"/>
      <c r="J185" s="47"/>
      <c r="K185" s="47"/>
      <c r="L185" s="47"/>
      <c r="M185" s="47"/>
      <c r="N185" s="100"/>
      <c r="O185" s="47"/>
      <c r="P185" s="47"/>
      <c r="Q185" s="108"/>
      <c r="R185" s="108"/>
      <c r="S185" s="47"/>
      <c r="T185" s="47"/>
      <c r="U185" s="47"/>
      <c r="V185" s="47"/>
      <c r="W185" s="47"/>
      <c r="X185" s="47"/>
      <c r="Y185" s="47"/>
      <c r="Z185" s="252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51"/>
      <c r="AP185" s="24"/>
      <c r="AQ185" s="15"/>
      <c r="AS185" s="20"/>
      <c r="AT185" s="20"/>
      <c r="AU185" s="20"/>
      <c r="AV185" s="20"/>
      <c r="AW185" s="20"/>
      <c r="AX185" s="92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70"/>
      <c r="BV185" s="20"/>
      <c r="BW185" s="20"/>
      <c r="BX185" s="20"/>
      <c r="BY185" s="20"/>
      <c r="BZ185" s="20"/>
      <c r="CA185" s="20"/>
      <c r="CB185" s="20"/>
      <c r="CC185" s="20"/>
    </row>
    <row r="186" spans="1:81" s="14" customFormat="1" ht="18.75" customHeight="1">
      <c r="A186" s="21"/>
      <c r="B186" s="43"/>
      <c r="C186" s="44"/>
      <c r="D186" s="44"/>
      <c r="E186" s="45"/>
      <c r="F186" s="45"/>
      <c r="G186" s="46"/>
      <c r="H186" s="244"/>
      <c r="I186" s="47"/>
      <c r="J186" s="47"/>
      <c r="K186" s="47"/>
      <c r="L186" s="47"/>
      <c r="M186" s="47"/>
      <c r="N186" s="100"/>
      <c r="O186" s="47"/>
      <c r="P186" s="47"/>
      <c r="Q186" s="108"/>
      <c r="R186" s="108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51"/>
      <c r="AP186" s="24"/>
      <c r="AQ186" s="15"/>
      <c r="AS186" s="20"/>
      <c r="AT186" s="20"/>
      <c r="AU186" s="20"/>
      <c r="AV186" s="20"/>
      <c r="AW186" s="20"/>
      <c r="AX186" s="92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70"/>
      <c r="BV186" s="20"/>
      <c r="BW186" s="20"/>
      <c r="BX186" s="20"/>
      <c r="BY186" s="20"/>
      <c r="BZ186" s="20"/>
      <c r="CA186" s="20"/>
      <c r="CB186" s="20"/>
      <c r="CC186" s="20"/>
    </row>
    <row r="187" spans="1:81" s="14" customFormat="1" ht="18.75" customHeight="1">
      <c r="A187" s="21"/>
      <c r="B187" s="43"/>
      <c r="C187" s="44"/>
      <c r="D187" s="44"/>
      <c r="E187" s="45"/>
      <c r="F187" s="45"/>
      <c r="G187" s="46"/>
      <c r="H187" s="244"/>
      <c r="I187" s="47"/>
      <c r="J187" s="47"/>
      <c r="K187" s="47"/>
      <c r="L187" s="47"/>
      <c r="M187" s="47"/>
      <c r="N187" s="100"/>
      <c r="O187" s="47"/>
      <c r="P187" s="47"/>
      <c r="Q187" s="108"/>
      <c r="R187" s="108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51"/>
      <c r="AP187" s="24"/>
      <c r="AQ187" s="15"/>
      <c r="AS187" s="20"/>
      <c r="AT187" s="20"/>
      <c r="AU187" s="20"/>
      <c r="AV187" s="20"/>
      <c r="AW187" s="20"/>
      <c r="AX187" s="92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70"/>
      <c r="BV187" s="20"/>
      <c r="BW187" s="20"/>
      <c r="BX187" s="20"/>
      <c r="BY187" s="20"/>
      <c r="BZ187" s="20"/>
      <c r="CA187" s="20"/>
      <c r="CB187" s="20"/>
      <c r="CC187" s="20"/>
    </row>
    <row r="188" spans="1:81" s="14" customFormat="1" ht="18.75" customHeight="1">
      <c r="A188" s="21"/>
      <c r="D188" s="44"/>
      <c r="E188" s="45"/>
      <c r="F188" s="45"/>
      <c r="G188" s="46"/>
      <c r="H188" s="244"/>
      <c r="I188" s="47"/>
      <c r="J188" s="57"/>
      <c r="K188" s="47"/>
      <c r="L188" s="47"/>
      <c r="M188" s="47"/>
      <c r="N188" s="100"/>
      <c r="O188" s="57"/>
      <c r="P188" s="57"/>
      <c r="Q188" s="108"/>
      <c r="R188" s="108"/>
      <c r="S188" s="47"/>
      <c r="T188" s="56"/>
      <c r="U188" s="56"/>
      <c r="V188" s="56"/>
      <c r="W188" s="56"/>
      <c r="X188" s="56"/>
      <c r="Y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112"/>
      <c r="AK188" s="47"/>
      <c r="AL188" s="51">
        <v>42457</v>
      </c>
      <c r="AP188" s="24"/>
      <c r="AQ188" s="15"/>
      <c r="AS188" s="20"/>
      <c r="AT188" s="20"/>
      <c r="AU188" s="20"/>
      <c r="AV188" s="20"/>
      <c r="AW188" s="20"/>
      <c r="AX188" s="92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70"/>
      <c r="BV188" s="20"/>
      <c r="BW188" s="20"/>
      <c r="BX188" s="20"/>
      <c r="BY188" s="20"/>
      <c r="BZ188" s="20"/>
      <c r="CA188" s="20"/>
      <c r="CB188" s="20"/>
      <c r="CC188" s="20"/>
    </row>
    <row r="189" spans="1:81" s="14" customFormat="1" ht="18.75" customHeight="1">
      <c r="A189" s="21"/>
      <c r="B189" s="43"/>
      <c r="C189" s="44"/>
      <c r="D189" s="319" t="s">
        <v>145</v>
      </c>
      <c r="E189" s="319"/>
      <c r="F189" s="319"/>
      <c r="G189" s="319"/>
      <c r="H189" s="249"/>
      <c r="I189" s="245"/>
      <c r="J189" s="47"/>
      <c r="K189" s="47"/>
      <c r="L189" s="47"/>
      <c r="M189" s="47"/>
      <c r="N189" s="56"/>
      <c r="O189" s="56"/>
      <c r="P189" s="47"/>
      <c r="Q189" s="108"/>
      <c r="R189" s="108"/>
      <c r="S189" s="56"/>
      <c r="T189" s="56"/>
      <c r="AA189" s="319" t="s">
        <v>135</v>
      </c>
      <c r="AB189" s="319"/>
      <c r="AC189" s="319"/>
      <c r="AD189" s="245"/>
      <c r="AG189" s="56"/>
      <c r="AH189" s="56"/>
      <c r="AI189" s="56"/>
      <c r="AJ189" s="47"/>
      <c r="AK189" s="47"/>
      <c r="AL189" s="52">
        <f>AL188-AL182</f>
        <v>42456</v>
      </c>
      <c r="AP189" s="24"/>
      <c r="AQ189" s="15"/>
      <c r="AS189" s="20"/>
      <c r="AT189" s="20"/>
      <c r="AU189" s="20"/>
      <c r="AV189" s="20"/>
      <c r="AW189" s="20"/>
      <c r="AX189" s="92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70"/>
      <c r="BV189" s="20"/>
      <c r="BW189" s="20"/>
      <c r="BX189" s="20"/>
      <c r="BY189" s="20"/>
      <c r="BZ189" s="20"/>
      <c r="CA189" s="20"/>
      <c r="CB189" s="20"/>
      <c r="CC189" s="20"/>
    </row>
    <row r="190" spans="1:81" s="14" customFormat="1" ht="18.75" customHeight="1">
      <c r="A190" s="21"/>
      <c r="B190" s="43"/>
      <c r="C190" s="44"/>
      <c r="D190" s="318" t="s">
        <v>134</v>
      </c>
      <c r="E190" s="318"/>
      <c r="F190" s="318"/>
      <c r="G190" s="318"/>
      <c r="H190" s="247"/>
      <c r="I190" s="246"/>
      <c r="J190" s="47"/>
      <c r="K190" s="47"/>
      <c r="L190" s="47"/>
      <c r="M190" s="47"/>
      <c r="N190" s="56"/>
      <c r="O190" s="57"/>
      <c r="P190" s="47"/>
      <c r="Q190" s="108"/>
      <c r="R190" s="108"/>
      <c r="S190" s="47"/>
      <c r="T190" s="56"/>
      <c r="AA190" s="318" t="s">
        <v>136</v>
      </c>
      <c r="AB190" s="318"/>
      <c r="AC190" s="318"/>
      <c r="AD190" s="246"/>
      <c r="AG190" s="56"/>
      <c r="AH190" s="56"/>
      <c r="AI190" s="56"/>
      <c r="AJ190" s="47"/>
      <c r="AK190" s="47"/>
      <c r="AL190" s="52">
        <v>1020</v>
      </c>
      <c r="AP190" s="24"/>
      <c r="AQ190" s="15"/>
      <c r="AS190" s="20"/>
      <c r="AT190" s="20"/>
      <c r="AU190" s="20"/>
      <c r="AV190" s="20"/>
      <c r="AW190" s="20"/>
      <c r="AX190" s="92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70"/>
      <c r="BV190" s="20"/>
      <c r="BW190" s="20"/>
      <c r="BX190" s="20"/>
      <c r="BY190" s="20"/>
      <c r="BZ190" s="20"/>
      <c r="CA190" s="20"/>
      <c r="CB190" s="20"/>
      <c r="CC190" s="20"/>
    </row>
    <row r="191" spans="1:81" s="14" customFormat="1" ht="15.75" customHeight="1" thickBot="1">
      <c r="A191" s="21"/>
      <c r="B191" s="43"/>
      <c r="C191" s="44"/>
      <c r="D191" s="320" t="s">
        <v>30</v>
      </c>
      <c r="E191" s="320"/>
      <c r="F191" s="320"/>
      <c r="G191" s="320"/>
      <c r="H191" s="251"/>
      <c r="I191" s="250"/>
      <c r="J191" s="48" t="s">
        <v>36</v>
      </c>
      <c r="K191" s="47"/>
      <c r="L191" s="47"/>
      <c r="M191" s="47"/>
      <c r="N191" s="48"/>
      <c r="O191" s="47"/>
      <c r="P191" s="310" t="s">
        <v>34</v>
      </c>
      <c r="Q191" s="310"/>
      <c r="R191" s="310"/>
      <c r="S191" s="113"/>
      <c r="T191" s="57"/>
      <c r="AA191" s="317" t="s">
        <v>137</v>
      </c>
      <c r="AB191" s="317"/>
      <c r="AC191" s="317"/>
      <c r="AD191" s="248"/>
      <c r="AG191" s="57"/>
      <c r="AH191" s="57"/>
      <c r="AI191" s="57"/>
      <c r="AJ191" s="47"/>
      <c r="AK191" s="47"/>
      <c r="AL191" s="53">
        <f>AL189+AL190</f>
        <v>43476</v>
      </c>
      <c r="AP191" s="24"/>
      <c r="AQ191" s="15"/>
      <c r="AS191" s="20"/>
      <c r="AT191" s="20"/>
      <c r="AU191" s="20"/>
      <c r="AV191" s="20"/>
      <c r="AW191" s="20"/>
      <c r="AX191" s="92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70"/>
      <c r="BV191" s="20"/>
      <c r="BW191" s="20"/>
      <c r="BX191" s="20"/>
      <c r="BY191" s="20"/>
      <c r="BZ191" s="20"/>
      <c r="CA191" s="20"/>
      <c r="CB191" s="20"/>
      <c r="CC191" s="20"/>
    </row>
    <row r="192" spans="1:81" s="14" customFormat="1" ht="13.5" thickBot="1">
      <c r="A192" s="21"/>
      <c r="B192" s="43"/>
      <c r="C192" s="44"/>
      <c r="D192" s="320"/>
      <c r="E192" s="320"/>
      <c r="F192" s="320"/>
      <c r="G192" s="320"/>
      <c r="H192" s="251"/>
      <c r="I192" s="250"/>
      <c r="J192" s="48" t="s">
        <v>37</v>
      </c>
      <c r="K192" s="47"/>
      <c r="L192" s="47"/>
      <c r="M192" s="47"/>
      <c r="N192" s="48"/>
      <c r="O192" s="47"/>
      <c r="P192" s="47"/>
      <c r="Q192" s="109" t="s">
        <v>35</v>
      </c>
      <c r="R192" s="109"/>
      <c r="S192" s="47"/>
      <c r="T192" s="47"/>
      <c r="Z192" s="248"/>
      <c r="AA192" s="248"/>
      <c r="AB192" s="248"/>
      <c r="AC192" s="248"/>
      <c r="AD192" s="248"/>
      <c r="AG192" s="47"/>
      <c r="AH192" s="47"/>
      <c r="AI192" s="47"/>
      <c r="AJ192" s="47"/>
      <c r="AK192" s="47"/>
      <c r="AL192" s="54">
        <f>AL188+AL190</f>
        <v>43477</v>
      </c>
      <c r="AP192" s="24"/>
      <c r="AQ192" s="15"/>
      <c r="AS192" s="20"/>
      <c r="AT192" s="20"/>
      <c r="AU192" s="20"/>
      <c r="AV192" s="20"/>
      <c r="AW192" s="20"/>
      <c r="AX192" s="92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70"/>
      <c r="BV192" s="20"/>
      <c r="BW192" s="20"/>
      <c r="BX192" s="20"/>
      <c r="BY192" s="20"/>
      <c r="BZ192" s="20"/>
      <c r="CA192" s="20"/>
      <c r="CB192" s="20"/>
      <c r="CC192" s="20"/>
    </row>
    <row r="193" spans="1:81" s="14" customFormat="1" ht="12.75">
      <c r="A193" s="21"/>
      <c r="B193" s="43"/>
      <c r="C193" s="44"/>
      <c r="D193" s="44"/>
      <c r="E193" s="45"/>
      <c r="F193" s="45"/>
      <c r="G193" s="46"/>
      <c r="H193" s="244"/>
      <c r="I193" s="47"/>
      <c r="J193" s="48" t="s">
        <v>30</v>
      </c>
      <c r="K193" s="47"/>
      <c r="L193" s="47"/>
      <c r="M193" s="47"/>
      <c r="N193" s="48"/>
      <c r="O193" s="47"/>
      <c r="P193" s="47"/>
      <c r="Q193" s="109" t="s">
        <v>31</v>
      </c>
      <c r="R193" s="109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13"/>
      <c r="AP193" s="24"/>
      <c r="AQ193" s="15"/>
      <c r="AS193" s="20"/>
      <c r="AT193" s="20"/>
      <c r="AU193" s="20"/>
      <c r="AV193" s="20"/>
      <c r="AW193" s="20"/>
      <c r="AX193" s="92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70"/>
      <c r="BV193" s="20"/>
      <c r="BW193" s="20"/>
      <c r="BX193" s="20"/>
      <c r="BY193" s="20"/>
      <c r="BZ193" s="20"/>
      <c r="CA193" s="20"/>
      <c r="CB193" s="20"/>
      <c r="CC193" s="20"/>
    </row>
    <row r="194" spans="1:81" s="15" customFormat="1" ht="13.5" thickBot="1">
      <c r="A194" s="126"/>
      <c r="B194" s="126"/>
      <c r="E194" s="266"/>
      <c r="F194" s="266"/>
      <c r="G194" s="267"/>
      <c r="H194" s="268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7"/>
      <c r="AS194" s="269"/>
      <c r="AT194" s="269"/>
      <c r="AU194" s="269"/>
      <c r="AV194" s="269"/>
      <c r="AW194" s="269"/>
      <c r="AX194" s="269"/>
      <c r="AY194" s="269"/>
      <c r="AZ194" s="269"/>
      <c r="BA194" s="269"/>
      <c r="BB194" s="269"/>
      <c r="BC194" s="269"/>
      <c r="BD194" s="269"/>
      <c r="BE194" s="269"/>
      <c r="BF194" s="269"/>
      <c r="BG194" s="269"/>
      <c r="BH194" s="269"/>
      <c r="BI194" s="269"/>
      <c r="BJ194" s="269"/>
      <c r="BK194" s="269"/>
      <c r="BL194" s="269"/>
      <c r="BM194" s="269"/>
      <c r="BN194" s="269"/>
      <c r="BO194" s="269"/>
      <c r="BP194" s="269"/>
      <c r="BQ194" s="269"/>
      <c r="BR194" s="269"/>
      <c r="BS194" s="269"/>
      <c r="BT194" s="269"/>
      <c r="BU194" s="270"/>
    </row>
    <row r="195" spans="1:81" s="14" customFormat="1" ht="13.5" thickBot="1">
      <c r="A195" s="21"/>
      <c r="B195" s="21"/>
      <c r="E195" s="22"/>
      <c r="F195" s="22"/>
      <c r="G195" s="23"/>
      <c r="H195" s="258"/>
      <c r="Q195" s="15"/>
      <c r="R195" s="15"/>
      <c r="AK195" s="28"/>
      <c r="AL195" s="29"/>
      <c r="AQ195" s="15"/>
      <c r="AS195" s="25"/>
      <c r="AT195" s="25"/>
      <c r="AU195" s="25"/>
      <c r="AV195" s="25"/>
      <c r="AW195" s="25"/>
      <c r="AX195" s="97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70"/>
    </row>
    <row r="196" spans="1:81" s="14" customFormat="1" ht="13.5" thickBot="1">
      <c r="A196" s="21"/>
      <c r="B196" s="21"/>
      <c r="E196" s="22"/>
      <c r="F196" s="22"/>
      <c r="G196" s="23"/>
      <c r="H196" s="258"/>
      <c r="Q196" s="15"/>
      <c r="R196" s="15"/>
      <c r="AL196" s="13"/>
      <c r="AQ196" s="15"/>
      <c r="AS196" s="25"/>
      <c r="AT196" s="25"/>
      <c r="AU196" s="25"/>
      <c r="AV196" s="25"/>
      <c r="AW196" s="25"/>
      <c r="AX196" s="97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70"/>
    </row>
    <row r="197" spans="1:81" s="14" customFormat="1" ht="13.5" thickBot="1">
      <c r="A197" s="21"/>
      <c r="B197" s="21"/>
      <c r="E197" s="22"/>
      <c r="F197" s="22"/>
      <c r="G197" s="23"/>
      <c r="H197" s="258"/>
      <c r="Q197" s="15"/>
      <c r="R197" s="15"/>
      <c r="AK197" s="28"/>
      <c r="AL197" s="29"/>
      <c r="AQ197" s="15"/>
      <c r="AS197" s="25"/>
      <c r="AT197" s="25"/>
      <c r="AU197" s="25"/>
      <c r="AV197" s="25"/>
      <c r="AW197" s="25"/>
      <c r="AX197" s="97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70"/>
    </row>
    <row r="198" spans="1:81" s="14" customFormat="1" ht="12.75">
      <c r="A198" s="21"/>
      <c r="B198" s="21"/>
      <c r="E198" s="22"/>
      <c r="F198" s="22"/>
      <c r="G198" s="23"/>
      <c r="H198" s="258"/>
      <c r="Q198" s="15"/>
      <c r="R198" s="15"/>
      <c r="AL198" s="13"/>
      <c r="AQ198" s="15"/>
      <c r="AS198" s="25"/>
      <c r="AT198" s="25"/>
      <c r="AU198" s="25"/>
      <c r="AV198" s="25"/>
      <c r="AW198" s="25"/>
      <c r="AX198" s="97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70"/>
    </row>
    <row r="199" spans="1:81" s="14" customFormat="1" ht="12.75">
      <c r="A199" s="21"/>
      <c r="B199" s="21"/>
      <c r="E199" s="22"/>
      <c r="F199" s="26"/>
      <c r="G199" s="27"/>
      <c r="H199" s="259"/>
      <c r="I199" s="30"/>
      <c r="J199" s="31"/>
      <c r="Q199" s="15"/>
      <c r="R199" s="15"/>
      <c r="AL199" s="13"/>
      <c r="AQ199" s="15"/>
      <c r="AS199" s="25"/>
      <c r="AT199" s="25"/>
      <c r="AU199" s="25"/>
      <c r="AV199" s="25"/>
      <c r="AW199" s="25"/>
      <c r="AX199" s="97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70"/>
    </row>
    <row r="200" spans="1:81" s="14" customFormat="1" ht="12.75">
      <c r="A200" s="21"/>
      <c r="B200" s="21"/>
      <c r="E200" s="22"/>
      <c r="F200" s="22"/>
      <c r="G200" s="23"/>
      <c r="H200" s="258"/>
      <c r="Q200" s="15"/>
      <c r="R200" s="15"/>
      <c r="AL200" s="13"/>
      <c r="AQ200" s="15"/>
      <c r="AS200" s="25"/>
      <c r="AT200" s="25"/>
      <c r="AU200" s="25"/>
      <c r="AV200" s="25"/>
      <c r="AW200" s="25"/>
      <c r="AX200" s="97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70"/>
    </row>
    <row r="201" spans="1:81" s="14" customFormat="1" ht="12.75">
      <c r="A201" s="21"/>
      <c r="B201" s="21"/>
      <c r="E201" s="22"/>
      <c r="F201" s="26"/>
      <c r="G201" s="23"/>
      <c r="H201" s="258"/>
      <c r="Q201" s="15"/>
      <c r="R201" s="15"/>
      <c r="AL201" s="13"/>
      <c r="AQ201" s="15"/>
      <c r="AS201" s="25"/>
      <c r="AT201" s="25"/>
      <c r="AU201" s="25"/>
      <c r="AV201" s="25"/>
      <c r="AW201" s="25"/>
      <c r="AX201" s="97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70"/>
    </row>
    <row r="202" spans="1:81" s="14" customFormat="1" ht="12.75">
      <c r="A202" s="21"/>
      <c r="B202" s="21"/>
      <c r="E202" s="22"/>
      <c r="F202" s="22"/>
      <c r="G202" s="23"/>
      <c r="H202" s="258"/>
      <c r="J202" s="13"/>
      <c r="Q202" s="15"/>
      <c r="R202" s="15"/>
      <c r="AL202" s="13"/>
      <c r="AQ202" s="15"/>
      <c r="AS202" s="25"/>
      <c r="AT202" s="25"/>
      <c r="AU202" s="25"/>
      <c r="AV202" s="25"/>
      <c r="AW202" s="25"/>
      <c r="AX202" s="97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70"/>
    </row>
    <row r="203" spans="1:81" s="14" customFormat="1" ht="33" customHeight="1">
      <c r="A203" s="21"/>
      <c r="B203" s="21"/>
      <c r="E203" s="22"/>
      <c r="F203" s="22"/>
      <c r="G203" s="312"/>
      <c r="H203" s="312"/>
      <c r="I203" s="312"/>
      <c r="J203" s="42"/>
      <c r="K203" s="32"/>
      <c r="Q203" s="15"/>
      <c r="R203" s="15"/>
      <c r="AL203" s="13"/>
      <c r="AQ203" s="15"/>
      <c r="AS203" s="25"/>
      <c r="AT203" s="25"/>
      <c r="AU203" s="25"/>
      <c r="AV203" s="25"/>
      <c r="AW203" s="25"/>
      <c r="AX203" s="97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70"/>
    </row>
    <row r="204" spans="1:81">
      <c r="AS204" s="8"/>
      <c r="AT204" s="8"/>
      <c r="AU204" s="8"/>
      <c r="AV204" s="8"/>
      <c r="AW204" s="8"/>
      <c r="AX204" s="9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</row>
    <row r="205" spans="1:81">
      <c r="J205" t="s">
        <v>33</v>
      </c>
      <c r="AS205" s="8"/>
      <c r="AT205" s="8"/>
      <c r="AU205" s="8"/>
      <c r="AV205" s="8"/>
      <c r="AW205" s="8"/>
      <c r="AX205" s="9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</row>
    <row r="206" spans="1:81">
      <c r="AS206" s="8"/>
      <c r="AT206" s="8"/>
      <c r="AU206" s="8"/>
      <c r="AV206" s="8"/>
      <c r="AW206" s="8"/>
      <c r="AX206" s="9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</row>
    <row r="207" spans="1:81">
      <c r="AS207" s="8"/>
      <c r="AT207" s="8"/>
      <c r="AU207" s="8"/>
      <c r="AV207" s="8"/>
      <c r="AW207" s="8"/>
      <c r="AX207" s="9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</row>
    <row r="208" spans="1:81">
      <c r="AS208" s="8"/>
      <c r="AT208" s="8"/>
      <c r="AU208" s="8"/>
      <c r="AV208" s="8"/>
      <c r="AW208" s="8"/>
      <c r="AX208" s="9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</row>
  </sheetData>
  <mergeCells count="576">
    <mergeCell ref="AA191:AC191"/>
    <mergeCell ref="AA190:AC190"/>
    <mergeCell ref="AA189:AC189"/>
    <mergeCell ref="D191:G192"/>
    <mergeCell ref="D190:G190"/>
    <mergeCell ref="D189:G189"/>
    <mergeCell ref="Y7:AH7"/>
    <mergeCell ref="C1:AH2"/>
    <mergeCell ref="C3:AH3"/>
    <mergeCell ref="H7:H8"/>
    <mergeCell ref="F10:F11"/>
    <mergeCell ref="F13:F14"/>
    <mergeCell ref="F15:F16"/>
    <mergeCell ref="D7:D8"/>
    <mergeCell ref="G166:G167"/>
    <mergeCell ref="G172:G173"/>
    <mergeCell ref="G174:G175"/>
    <mergeCell ref="G168:G169"/>
    <mergeCell ref="G170:G171"/>
    <mergeCell ref="C164:C165"/>
    <mergeCell ref="E164:E165"/>
    <mergeCell ref="C47:C48"/>
    <mergeCell ref="E47:E48"/>
    <mergeCell ref="G47:G48"/>
    <mergeCell ref="C7:C8"/>
    <mergeCell ref="D10:D11"/>
    <mergeCell ref="E7:E8"/>
    <mergeCell ref="F21:F22"/>
    <mergeCell ref="F23:F24"/>
    <mergeCell ref="F34:F35"/>
    <mergeCell ref="F36:F37"/>
    <mergeCell ref="F38:F39"/>
    <mergeCell ref="D21:D22"/>
    <mergeCell ref="D23:D24"/>
    <mergeCell ref="D25:D26"/>
    <mergeCell ref="D34:D35"/>
    <mergeCell ref="D36:D37"/>
    <mergeCell ref="D38:D39"/>
    <mergeCell ref="C34:C35"/>
    <mergeCell ref="E34:E35"/>
    <mergeCell ref="G164:G165"/>
    <mergeCell ref="D47:D48"/>
    <mergeCell ref="D130:D131"/>
    <mergeCell ref="D128:D129"/>
    <mergeCell ref="D161:D162"/>
    <mergeCell ref="D164:D165"/>
    <mergeCell ref="F47:F48"/>
    <mergeCell ref="F130:F131"/>
    <mergeCell ref="F128:F129"/>
    <mergeCell ref="F164:F165"/>
    <mergeCell ref="G130:G131"/>
    <mergeCell ref="E49:E50"/>
    <mergeCell ref="F49:F50"/>
    <mergeCell ref="G49:G50"/>
    <mergeCell ref="G87:G88"/>
    <mergeCell ref="G121:G122"/>
    <mergeCell ref="G125:G126"/>
    <mergeCell ref="G140:G141"/>
    <mergeCell ref="G144:G145"/>
    <mergeCell ref="D51:D52"/>
    <mergeCell ref="E51:E52"/>
    <mergeCell ref="F51:F52"/>
    <mergeCell ref="G51:G52"/>
    <mergeCell ref="F132:F133"/>
    <mergeCell ref="G44:G45"/>
    <mergeCell ref="F40:F41"/>
    <mergeCell ref="F42:F43"/>
    <mergeCell ref="G38:G39"/>
    <mergeCell ref="E38:E39"/>
    <mergeCell ref="C38:C39"/>
    <mergeCell ref="D44:D45"/>
    <mergeCell ref="F44:F45"/>
    <mergeCell ref="D40:D41"/>
    <mergeCell ref="D42:D43"/>
    <mergeCell ref="A47:A48"/>
    <mergeCell ref="B47:B48"/>
    <mergeCell ref="C25:C26"/>
    <mergeCell ref="E25:E26"/>
    <mergeCell ref="F25:F26"/>
    <mergeCell ref="G25:G26"/>
    <mergeCell ref="C21:C22"/>
    <mergeCell ref="E21:E22"/>
    <mergeCell ref="G21:G22"/>
    <mergeCell ref="C23:C24"/>
    <mergeCell ref="E23:E24"/>
    <mergeCell ref="G23:G24"/>
    <mergeCell ref="C40:C41"/>
    <mergeCell ref="E40:E41"/>
    <mergeCell ref="G40:G41"/>
    <mergeCell ref="C42:C43"/>
    <mergeCell ref="E42:E43"/>
    <mergeCell ref="G42:G43"/>
    <mergeCell ref="B44:B45"/>
    <mergeCell ref="B42:B43"/>
    <mergeCell ref="A44:A45"/>
    <mergeCell ref="G34:G35"/>
    <mergeCell ref="C44:C45"/>
    <mergeCell ref="E44:E45"/>
    <mergeCell ref="A49:A50"/>
    <mergeCell ref="B49:B50"/>
    <mergeCell ref="C49:C50"/>
    <mergeCell ref="D49:D50"/>
    <mergeCell ref="A51:A52"/>
    <mergeCell ref="G203:I203"/>
    <mergeCell ref="A13:A14"/>
    <mergeCell ref="B13:B14"/>
    <mergeCell ref="A21:A22"/>
    <mergeCell ref="B21:B22"/>
    <mergeCell ref="A23:A24"/>
    <mergeCell ref="B23:B24"/>
    <mergeCell ref="A25:A26"/>
    <mergeCell ref="B25:B26"/>
    <mergeCell ref="B15:B16"/>
    <mergeCell ref="A17:A18"/>
    <mergeCell ref="B17:B18"/>
    <mergeCell ref="A19:A20"/>
    <mergeCell ref="B19:B20"/>
    <mergeCell ref="A34:A35"/>
    <mergeCell ref="B34:B35"/>
    <mergeCell ref="A42:A43"/>
    <mergeCell ref="A164:A165"/>
    <mergeCell ref="B164:B165"/>
    <mergeCell ref="G6:I6"/>
    <mergeCell ref="C10:C11"/>
    <mergeCell ref="E10:E11"/>
    <mergeCell ref="A15:A16"/>
    <mergeCell ref="A10:A11"/>
    <mergeCell ref="B10:B11"/>
    <mergeCell ref="B31:B32"/>
    <mergeCell ref="C31:C32"/>
    <mergeCell ref="D31:D32"/>
    <mergeCell ref="E31:E32"/>
    <mergeCell ref="F31:F32"/>
    <mergeCell ref="G19:G20"/>
    <mergeCell ref="C13:C14"/>
    <mergeCell ref="E13:E14"/>
    <mergeCell ref="G13:G14"/>
    <mergeCell ref="C15:C16"/>
    <mergeCell ref="E15:E16"/>
    <mergeCell ref="G15:G16"/>
    <mergeCell ref="D15:D16"/>
    <mergeCell ref="D17:D18"/>
    <mergeCell ref="D19:D20"/>
    <mergeCell ref="F17:F18"/>
    <mergeCell ref="F19:F20"/>
    <mergeCell ref="B7:B8"/>
    <mergeCell ref="P191:R191"/>
    <mergeCell ref="C128:C129"/>
    <mergeCell ref="E128:E129"/>
    <mergeCell ref="G128:G129"/>
    <mergeCell ref="D13:D14"/>
    <mergeCell ref="A161:A162"/>
    <mergeCell ref="B161:B162"/>
    <mergeCell ref="C161:C162"/>
    <mergeCell ref="E161:E162"/>
    <mergeCell ref="F161:F162"/>
    <mergeCell ref="G161:G162"/>
    <mergeCell ref="A130:A131"/>
    <mergeCell ref="B130:B131"/>
    <mergeCell ref="A128:A129"/>
    <mergeCell ref="B128:B129"/>
    <mergeCell ref="B29:B30"/>
    <mergeCell ref="C29:C30"/>
    <mergeCell ref="D29:D30"/>
    <mergeCell ref="E29:E30"/>
    <mergeCell ref="F29:F30"/>
    <mergeCell ref="G29:G30"/>
    <mergeCell ref="A31:A32"/>
    <mergeCell ref="B51:B52"/>
    <mergeCell ref="C51:C52"/>
    <mergeCell ref="M7:X7"/>
    <mergeCell ref="B40:B41"/>
    <mergeCell ref="A40:A41"/>
    <mergeCell ref="A38:A39"/>
    <mergeCell ref="B38:B39"/>
    <mergeCell ref="G36:G37"/>
    <mergeCell ref="E36:E37"/>
    <mergeCell ref="C36:C37"/>
    <mergeCell ref="B36:B37"/>
    <mergeCell ref="A36:A37"/>
    <mergeCell ref="A27:A28"/>
    <mergeCell ref="B27:B28"/>
    <mergeCell ref="C27:C28"/>
    <mergeCell ref="D27:D28"/>
    <mergeCell ref="E27:E28"/>
    <mergeCell ref="F27:F28"/>
    <mergeCell ref="G27:G28"/>
    <mergeCell ref="A7:A8"/>
    <mergeCell ref="C17:C18"/>
    <mergeCell ref="G17:G18"/>
    <mergeCell ref="C19:C20"/>
    <mergeCell ref="A29:A30"/>
    <mergeCell ref="G31:G32"/>
    <mergeCell ref="G10:G11"/>
    <mergeCell ref="A53:A54"/>
    <mergeCell ref="B53:B54"/>
    <mergeCell ref="C53:C54"/>
    <mergeCell ref="D53:D54"/>
    <mergeCell ref="E53:E54"/>
    <mergeCell ref="F53:F54"/>
    <mergeCell ref="G53:G54"/>
    <mergeCell ref="A55:A56"/>
    <mergeCell ref="B55:B56"/>
    <mergeCell ref="C55:C56"/>
    <mergeCell ref="D55:D56"/>
    <mergeCell ref="E55:E56"/>
    <mergeCell ref="F55:F56"/>
    <mergeCell ref="G55:G56"/>
    <mergeCell ref="A57:A58"/>
    <mergeCell ref="B57:B58"/>
    <mergeCell ref="C57:C58"/>
    <mergeCell ref="D57:D58"/>
    <mergeCell ref="E57:E58"/>
    <mergeCell ref="F57:F58"/>
    <mergeCell ref="G57:G58"/>
    <mergeCell ref="A59:A60"/>
    <mergeCell ref="B59:B60"/>
    <mergeCell ref="C59:C60"/>
    <mergeCell ref="D59:D60"/>
    <mergeCell ref="E59:E60"/>
    <mergeCell ref="F59:F60"/>
    <mergeCell ref="G59:G60"/>
    <mergeCell ref="A61:A62"/>
    <mergeCell ref="B61:B62"/>
    <mergeCell ref="C61:C62"/>
    <mergeCell ref="D61:D62"/>
    <mergeCell ref="E61:E62"/>
    <mergeCell ref="F61:F62"/>
    <mergeCell ref="G61:G62"/>
    <mergeCell ref="A63:A64"/>
    <mergeCell ref="B63:B64"/>
    <mergeCell ref="C63:C64"/>
    <mergeCell ref="D63:D64"/>
    <mergeCell ref="E63:E64"/>
    <mergeCell ref="F63:F64"/>
    <mergeCell ref="G63:G64"/>
    <mergeCell ref="A65:A66"/>
    <mergeCell ref="B65:B66"/>
    <mergeCell ref="C65:C66"/>
    <mergeCell ref="D65:D66"/>
    <mergeCell ref="E65:E66"/>
    <mergeCell ref="F65:F66"/>
    <mergeCell ref="G65:G66"/>
    <mergeCell ref="A67:A68"/>
    <mergeCell ref="B67:B68"/>
    <mergeCell ref="C67:C68"/>
    <mergeCell ref="D67:D68"/>
    <mergeCell ref="E67:E68"/>
    <mergeCell ref="F67:F68"/>
    <mergeCell ref="G67:G68"/>
    <mergeCell ref="A69:A70"/>
    <mergeCell ref="B69:B70"/>
    <mergeCell ref="C69:C70"/>
    <mergeCell ref="D69:D70"/>
    <mergeCell ref="E69:E70"/>
    <mergeCell ref="F69:F70"/>
    <mergeCell ref="G69:G70"/>
    <mergeCell ref="A71:A72"/>
    <mergeCell ref="B71:B72"/>
    <mergeCell ref="C71:C72"/>
    <mergeCell ref="D71:D72"/>
    <mergeCell ref="E71:E72"/>
    <mergeCell ref="F71:F72"/>
    <mergeCell ref="G71:G72"/>
    <mergeCell ref="A73:A74"/>
    <mergeCell ref="B73:B74"/>
    <mergeCell ref="C73:C74"/>
    <mergeCell ref="D73:D74"/>
    <mergeCell ref="E73:E74"/>
    <mergeCell ref="F73:F74"/>
    <mergeCell ref="G73:G74"/>
    <mergeCell ref="A75:A76"/>
    <mergeCell ref="B75:B76"/>
    <mergeCell ref="C75:C76"/>
    <mergeCell ref="D75:D76"/>
    <mergeCell ref="E75:E76"/>
    <mergeCell ref="F75:F76"/>
    <mergeCell ref="G75:G76"/>
    <mergeCell ref="A77:A78"/>
    <mergeCell ref="B77:B78"/>
    <mergeCell ref="C77:C78"/>
    <mergeCell ref="D77:D78"/>
    <mergeCell ref="E77:E78"/>
    <mergeCell ref="F77:F78"/>
    <mergeCell ref="G77:G78"/>
    <mergeCell ref="A79:A80"/>
    <mergeCell ref="B79:B80"/>
    <mergeCell ref="C79:C80"/>
    <mergeCell ref="D79:D80"/>
    <mergeCell ref="E79:E80"/>
    <mergeCell ref="F79:F80"/>
    <mergeCell ref="G79:G80"/>
    <mergeCell ref="G101:G102"/>
    <mergeCell ref="D85:D86"/>
    <mergeCell ref="E85:E86"/>
    <mergeCell ref="F85:F86"/>
    <mergeCell ref="G85:G86"/>
    <mergeCell ref="A87:A88"/>
    <mergeCell ref="B87:B88"/>
    <mergeCell ref="C87:C88"/>
    <mergeCell ref="D87:D88"/>
    <mergeCell ref="E87:E88"/>
    <mergeCell ref="F87:F88"/>
    <mergeCell ref="A89:A90"/>
    <mergeCell ref="B89:B90"/>
    <mergeCell ref="C89:C90"/>
    <mergeCell ref="D89:D90"/>
    <mergeCell ref="E89:E90"/>
    <mergeCell ref="F89:F90"/>
    <mergeCell ref="G89:G90"/>
    <mergeCell ref="A85:A86"/>
    <mergeCell ref="B85:B86"/>
    <mergeCell ref="C85:C86"/>
    <mergeCell ref="G93:G94"/>
    <mergeCell ref="F95:F96"/>
    <mergeCell ref="G95:G96"/>
    <mergeCell ref="C109:C110"/>
    <mergeCell ref="D109:D110"/>
    <mergeCell ref="E109:E110"/>
    <mergeCell ref="F109:F110"/>
    <mergeCell ref="G109:G110"/>
    <mergeCell ref="A103:A104"/>
    <mergeCell ref="B103:B104"/>
    <mergeCell ref="C103:C104"/>
    <mergeCell ref="D103:D104"/>
    <mergeCell ref="E103:E104"/>
    <mergeCell ref="F103:F104"/>
    <mergeCell ref="G103:G104"/>
    <mergeCell ref="A105:A106"/>
    <mergeCell ref="B105:B106"/>
    <mergeCell ref="C105:C106"/>
    <mergeCell ref="D105:D106"/>
    <mergeCell ref="E105:E106"/>
    <mergeCell ref="F105:F106"/>
    <mergeCell ref="G105:G106"/>
    <mergeCell ref="A107:A108"/>
    <mergeCell ref="B107:B108"/>
    <mergeCell ref="C107:C108"/>
    <mergeCell ref="D107:D108"/>
    <mergeCell ref="E107:E108"/>
    <mergeCell ref="F107:F108"/>
    <mergeCell ref="A101:A102"/>
    <mergeCell ref="B101:B102"/>
    <mergeCell ref="C101:C102"/>
    <mergeCell ref="D101:D102"/>
    <mergeCell ref="E101:E102"/>
    <mergeCell ref="F101:F102"/>
    <mergeCell ref="A81:A82"/>
    <mergeCell ref="B81:B82"/>
    <mergeCell ref="C81:C82"/>
    <mergeCell ref="D81:D82"/>
    <mergeCell ref="E81:E82"/>
    <mergeCell ref="F81:F82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  <mergeCell ref="G81:G82"/>
    <mergeCell ref="A83:A84"/>
    <mergeCell ref="B83:B84"/>
    <mergeCell ref="C83:C84"/>
    <mergeCell ref="D83:D84"/>
    <mergeCell ref="E83:E84"/>
    <mergeCell ref="F83:F84"/>
    <mergeCell ref="G83:G84"/>
    <mergeCell ref="A91:A92"/>
    <mergeCell ref="B91:B92"/>
    <mergeCell ref="C91:C92"/>
    <mergeCell ref="D91:D92"/>
    <mergeCell ref="E91:E92"/>
    <mergeCell ref="F91:F92"/>
    <mergeCell ref="G91:G92"/>
    <mergeCell ref="A97:A98"/>
    <mergeCell ref="B97:B98"/>
    <mergeCell ref="C97:C98"/>
    <mergeCell ref="D97:D98"/>
    <mergeCell ref="E97:E98"/>
    <mergeCell ref="F97:F98"/>
    <mergeCell ref="G97:G98"/>
    <mergeCell ref="A99:A100"/>
    <mergeCell ref="B99:B100"/>
    <mergeCell ref="C99:C100"/>
    <mergeCell ref="D99:D100"/>
    <mergeCell ref="E99:E100"/>
    <mergeCell ref="F99:F100"/>
    <mergeCell ref="G99:G100"/>
    <mergeCell ref="G107:G108"/>
    <mergeCell ref="A109:A110"/>
    <mergeCell ref="B109:B110"/>
    <mergeCell ref="A115:A116"/>
    <mergeCell ref="B115:B116"/>
    <mergeCell ref="C115:C116"/>
    <mergeCell ref="D115:D116"/>
    <mergeCell ref="E115:E116"/>
    <mergeCell ref="F115:F116"/>
    <mergeCell ref="G115:G116"/>
    <mergeCell ref="A113:A114"/>
    <mergeCell ref="B113:B114"/>
    <mergeCell ref="C113:C114"/>
    <mergeCell ref="D113:D114"/>
    <mergeCell ref="E113:E114"/>
    <mergeCell ref="F113:F114"/>
    <mergeCell ref="G113:G114"/>
    <mergeCell ref="A111:A112"/>
    <mergeCell ref="B111:B112"/>
    <mergeCell ref="C111:C112"/>
    <mergeCell ref="D111:D112"/>
    <mergeCell ref="E111:E112"/>
    <mergeCell ref="F111:F112"/>
    <mergeCell ref="G111:G112"/>
    <mergeCell ref="G123:G124"/>
    <mergeCell ref="A117:A118"/>
    <mergeCell ref="B117:B118"/>
    <mergeCell ref="C117:C118"/>
    <mergeCell ref="D117:D118"/>
    <mergeCell ref="E117:E118"/>
    <mergeCell ref="F117:F118"/>
    <mergeCell ref="G117:G118"/>
    <mergeCell ref="A119:A120"/>
    <mergeCell ref="B119:B120"/>
    <mergeCell ref="C119:C120"/>
    <mergeCell ref="D119:D120"/>
    <mergeCell ref="E119:E120"/>
    <mergeCell ref="F119:F120"/>
    <mergeCell ref="G119:G120"/>
    <mergeCell ref="A121:A122"/>
    <mergeCell ref="B121:B122"/>
    <mergeCell ref="C121:C122"/>
    <mergeCell ref="D121:D122"/>
    <mergeCell ref="E121:E122"/>
    <mergeCell ref="F121:F122"/>
    <mergeCell ref="E125:E126"/>
    <mergeCell ref="F125:F126"/>
    <mergeCell ref="A123:A124"/>
    <mergeCell ref="B123:B124"/>
    <mergeCell ref="C123:C124"/>
    <mergeCell ref="D123:D124"/>
    <mergeCell ref="E123:E124"/>
    <mergeCell ref="F123:F124"/>
    <mergeCell ref="C130:C131"/>
    <mergeCell ref="E130:E131"/>
    <mergeCell ref="A125:A126"/>
    <mergeCell ref="B125:B126"/>
    <mergeCell ref="C125:C126"/>
    <mergeCell ref="D125:D126"/>
    <mergeCell ref="A132:A133"/>
    <mergeCell ref="B132:B133"/>
    <mergeCell ref="C132:C133"/>
    <mergeCell ref="D132:D133"/>
    <mergeCell ref="E132:E133"/>
    <mergeCell ref="G132:G133"/>
    <mergeCell ref="A134:A135"/>
    <mergeCell ref="B134:B135"/>
    <mergeCell ref="C134:C135"/>
    <mergeCell ref="D134:D135"/>
    <mergeCell ref="E134:E135"/>
    <mergeCell ref="F134:F135"/>
    <mergeCell ref="G134:G135"/>
    <mergeCell ref="D142:D143"/>
    <mergeCell ref="E142:E143"/>
    <mergeCell ref="F142:F143"/>
    <mergeCell ref="G142:G143"/>
    <mergeCell ref="A136:A137"/>
    <mergeCell ref="B136:B137"/>
    <mergeCell ref="C136:C137"/>
    <mergeCell ref="D136:D137"/>
    <mergeCell ref="E136:E137"/>
    <mergeCell ref="F136:F137"/>
    <mergeCell ref="G136:G137"/>
    <mergeCell ref="A138:A139"/>
    <mergeCell ref="B138:B139"/>
    <mergeCell ref="C138:C139"/>
    <mergeCell ref="D138:D139"/>
    <mergeCell ref="E138:E139"/>
    <mergeCell ref="F138:F139"/>
    <mergeCell ref="G138:G139"/>
    <mergeCell ref="A152:A153"/>
    <mergeCell ref="B152:B153"/>
    <mergeCell ref="C152:C153"/>
    <mergeCell ref="D152:D153"/>
    <mergeCell ref="E152:E153"/>
    <mergeCell ref="F152:F153"/>
    <mergeCell ref="A140:A141"/>
    <mergeCell ref="B140:B141"/>
    <mergeCell ref="C140:C141"/>
    <mergeCell ref="D140:D141"/>
    <mergeCell ref="E140:E141"/>
    <mergeCell ref="F140:F141"/>
    <mergeCell ref="A144:A145"/>
    <mergeCell ref="B144:B145"/>
    <mergeCell ref="C144:C145"/>
    <mergeCell ref="D144:D145"/>
    <mergeCell ref="E144:E145"/>
    <mergeCell ref="F144:F145"/>
    <mergeCell ref="D150:D151"/>
    <mergeCell ref="E150:E151"/>
    <mergeCell ref="F150:F151"/>
    <mergeCell ref="A142:A143"/>
    <mergeCell ref="B142:B143"/>
    <mergeCell ref="C142:C143"/>
    <mergeCell ref="C166:C167"/>
    <mergeCell ref="D166:D167"/>
    <mergeCell ref="E166:E167"/>
    <mergeCell ref="F166:F167"/>
    <mergeCell ref="A168:A169"/>
    <mergeCell ref="B168:B169"/>
    <mergeCell ref="C168:C169"/>
    <mergeCell ref="D168:D169"/>
    <mergeCell ref="F168:F169"/>
    <mergeCell ref="G146:G147"/>
    <mergeCell ref="A148:A149"/>
    <mergeCell ref="B148:B149"/>
    <mergeCell ref="C148:C149"/>
    <mergeCell ref="D148:D149"/>
    <mergeCell ref="E148:E149"/>
    <mergeCell ref="F148:F149"/>
    <mergeCell ref="G148:G149"/>
    <mergeCell ref="A150:A151"/>
    <mergeCell ref="B150:B151"/>
    <mergeCell ref="C150:C151"/>
    <mergeCell ref="G150:G151"/>
    <mergeCell ref="A174:A175"/>
    <mergeCell ref="B174:B175"/>
    <mergeCell ref="C174:C175"/>
    <mergeCell ref="D174:D175"/>
    <mergeCell ref="F174:F175"/>
    <mergeCell ref="A146:A147"/>
    <mergeCell ref="B146:B147"/>
    <mergeCell ref="C146:C147"/>
    <mergeCell ref="D146:D147"/>
    <mergeCell ref="E146:E147"/>
    <mergeCell ref="F146:F147"/>
    <mergeCell ref="A170:A171"/>
    <mergeCell ref="B170:B171"/>
    <mergeCell ref="C170:C171"/>
    <mergeCell ref="D170:D171"/>
    <mergeCell ref="F170:F171"/>
    <mergeCell ref="A172:A173"/>
    <mergeCell ref="B172:B173"/>
    <mergeCell ref="C172:C173"/>
    <mergeCell ref="D172:D173"/>
    <mergeCell ref="E172:E173"/>
    <mergeCell ref="F172:F173"/>
    <mergeCell ref="A166:A167"/>
    <mergeCell ref="B166:B167"/>
    <mergeCell ref="AS7:AV7"/>
    <mergeCell ref="AW7:BH7"/>
    <mergeCell ref="A158:A159"/>
    <mergeCell ref="B158:B159"/>
    <mergeCell ref="C158:C159"/>
    <mergeCell ref="D158:D159"/>
    <mergeCell ref="E158:E159"/>
    <mergeCell ref="F158:F159"/>
    <mergeCell ref="G158:G159"/>
    <mergeCell ref="G152:G153"/>
    <mergeCell ref="A154:A155"/>
    <mergeCell ref="B154:B155"/>
    <mergeCell ref="C154:C155"/>
    <mergeCell ref="D154:D155"/>
    <mergeCell ref="E154:E155"/>
    <mergeCell ref="F154:F155"/>
    <mergeCell ref="G154:G155"/>
    <mergeCell ref="A156:A157"/>
    <mergeCell ref="B156:B157"/>
    <mergeCell ref="C156:C157"/>
    <mergeCell ref="D156:D157"/>
    <mergeCell ref="E156:E157"/>
    <mergeCell ref="F156:F157"/>
    <mergeCell ref="G156:G157"/>
  </mergeCells>
  <phoneticPr fontId="33" type="noConversion"/>
  <printOptions horizontalCentered="1"/>
  <pageMargins left="0.70866141732283472" right="0.31496062992125984" top="1.3779527559055118" bottom="0.39370078740157483" header="0.31496062992125984" footer="0.31496062992125984"/>
  <pageSetup paperSize="8" scale="50" fitToHeight="2" orientation="landscape" r:id="rId1"/>
  <rowBreaks count="1" manualBreakCount="1">
    <brk id="96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view="pageBreakPreview" topLeftCell="B13" zoomScaleNormal="80" zoomScaleSheetLayoutView="100" workbookViewId="0">
      <selection activeCell="J31" sqref="J31"/>
    </sheetView>
  </sheetViews>
  <sheetFormatPr baseColWidth="10" defaultRowHeight="15"/>
  <cols>
    <col min="1" max="1" width="43.28515625" style="2" customWidth="1"/>
    <col min="2" max="2" width="17.7109375" style="1" customWidth="1"/>
    <col min="3" max="3" width="14.85546875" style="1" customWidth="1"/>
    <col min="4" max="4" width="14.85546875" style="5" customWidth="1"/>
    <col min="5" max="5" width="14.28515625" style="5" customWidth="1"/>
    <col min="6" max="6" width="14.85546875" style="5" customWidth="1"/>
    <col min="7" max="7" width="15.5703125" style="5" customWidth="1"/>
    <col min="8" max="8" width="16.140625" style="5" customWidth="1"/>
    <col min="9" max="9" width="15.42578125" style="5" customWidth="1"/>
    <col min="10" max="10" width="14.5703125" style="5" customWidth="1"/>
    <col min="11" max="11" width="15.28515625" style="5" customWidth="1"/>
    <col min="12" max="12" width="15.42578125" style="5" customWidth="1"/>
    <col min="13" max="14" width="17.7109375" style="5" customWidth="1"/>
    <col min="15" max="15" width="17.28515625" style="5" customWidth="1"/>
    <col min="16" max="20" width="11.42578125" style="5" customWidth="1"/>
    <col min="21" max="16384" width="11.42578125" style="5"/>
  </cols>
  <sheetData>
    <row r="1" spans="1:22" ht="89.25" customHeight="1">
      <c r="A1" s="337" t="s">
        <v>22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115"/>
    </row>
    <row r="2" spans="1:22" ht="24" customHeight="1">
      <c r="A2" s="338" t="s">
        <v>21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116"/>
    </row>
    <row r="3" spans="1:22" ht="10.5" customHeight="1" thickBot="1">
      <c r="A3" s="49"/>
      <c r="B3" s="80"/>
      <c r="C3" s="80"/>
      <c r="D3" s="80"/>
      <c r="E3" s="81"/>
      <c r="F3" s="81"/>
      <c r="G3" s="9"/>
      <c r="H3" s="9"/>
      <c r="I3" s="9"/>
      <c r="J3" s="9"/>
      <c r="K3" s="9"/>
      <c r="L3" s="9"/>
      <c r="M3" s="11"/>
      <c r="N3" s="11"/>
    </row>
    <row r="4" spans="1:22" s="14" customFormat="1" ht="15.75" customHeight="1" thickBot="1">
      <c r="A4" s="336"/>
      <c r="B4" s="333">
        <v>2020</v>
      </c>
      <c r="C4" s="334"/>
      <c r="D4" s="334"/>
      <c r="E4" s="335"/>
      <c r="F4" s="340">
        <v>2021</v>
      </c>
      <c r="G4" s="341"/>
      <c r="H4" s="341"/>
      <c r="I4" s="341"/>
      <c r="J4" s="341"/>
      <c r="K4" s="341"/>
      <c r="L4" s="341"/>
      <c r="M4" s="341"/>
      <c r="N4" s="341"/>
      <c r="O4" s="342"/>
    </row>
    <row r="5" spans="1:22" s="14" customFormat="1" ht="13.5" thickBot="1">
      <c r="A5" s="336"/>
      <c r="B5" s="59">
        <v>44075</v>
      </c>
      <c r="C5" s="59">
        <v>44105</v>
      </c>
      <c r="D5" s="59">
        <v>44136</v>
      </c>
      <c r="E5" s="59">
        <v>44166</v>
      </c>
      <c r="F5" s="59">
        <v>44197</v>
      </c>
      <c r="G5" s="59">
        <v>44228</v>
      </c>
      <c r="H5" s="59">
        <v>44256</v>
      </c>
      <c r="I5" s="59">
        <v>44287</v>
      </c>
      <c r="J5" s="59">
        <v>44317</v>
      </c>
      <c r="K5" s="59">
        <v>44348</v>
      </c>
      <c r="L5" s="59">
        <v>44378</v>
      </c>
      <c r="M5" s="59">
        <v>44409</v>
      </c>
      <c r="N5" s="59">
        <v>44440</v>
      </c>
      <c r="O5" s="91">
        <v>44470</v>
      </c>
    </row>
    <row r="6" spans="1:22" s="14" customFormat="1" ht="7.5" customHeight="1">
      <c r="A6" s="60"/>
      <c r="B6" s="83"/>
      <c r="C6" s="83"/>
      <c r="D6" s="84"/>
      <c r="E6" s="84"/>
      <c r="F6" s="84"/>
      <c r="G6" s="62"/>
      <c r="H6" s="62"/>
      <c r="I6" s="62"/>
      <c r="J6" s="62"/>
      <c r="K6" s="62"/>
      <c r="L6" s="62"/>
      <c r="M6" s="62"/>
      <c r="N6" s="62"/>
      <c r="O6" s="20"/>
      <c r="P6" s="20"/>
      <c r="Q6" s="20"/>
      <c r="R6" s="20"/>
      <c r="S6" s="20"/>
      <c r="T6" s="20"/>
      <c r="U6" s="20"/>
      <c r="V6" s="20"/>
    </row>
    <row r="7" spans="1:22" s="14" customFormat="1" ht="18" customHeight="1">
      <c r="A7" s="63" t="s">
        <v>19</v>
      </c>
      <c r="B7" s="64">
        <f>'CRONOGRAMA DE OBRA'!U178</f>
        <v>230575.22</v>
      </c>
      <c r="C7" s="64">
        <f>'CRONOGRAMA DE OBRA'!V178</f>
        <v>515942.2</v>
      </c>
      <c r="D7" s="64">
        <f>'CRONOGRAMA DE OBRA'!W178</f>
        <v>778326.78</v>
      </c>
      <c r="E7" s="64">
        <f>'CRONOGRAMA DE OBRA'!X178</f>
        <v>0</v>
      </c>
      <c r="F7" s="64">
        <f>'CRONOGRAMA DE OBRA'!Y178</f>
        <v>0</v>
      </c>
      <c r="G7" s="64">
        <f>'CRONOGRAMA DE OBRA'!Z178</f>
        <v>0</v>
      </c>
      <c r="H7" s="64">
        <f>'CRONOGRAMA DE OBRA'!AA178</f>
        <v>355997.54</v>
      </c>
      <c r="I7" s="64">
        <f>'CRONOGRAMA DE OBRA'!AB178</f>
        <v>3785934.61</v>
      </c>
      <c r="J7" s="64">
        <f>'CRONOGRAMA DE OBRA'!AC178</f>
        <v>14026165.869999999</v>
      </c>
      <c r="K7" s="64">
        <f>'CRONOGRAMA DE OBRA'!AD178</f>
        <v>28126110.5</v>
      </c>
      <c r="L7" s="64">
        <f>'CRONOGRAMA DE OBRA'!AE178</f>
        <v>28640370.219999999</v>
      </c>
      <c r="M7" s="64">
        <f>'CRONOGRAMA DE OBRA'!AF178</f>
        <v>18549464.949999999</v>
      </c>
      <c r="N7" s="64">
        <f>'CRONOGRAMA DE OBRA'!AG178</f>
        <v>13388951.75</v>
      </c>
      <c r="O7" s="64">
        <f>'CRONOGRAMA DE OBRA'!AH178</f>
        <v>0</v>
      </c>
      <c r="P7" s="20"/>
      <c r="Q7" s="20"/>
      <c r="R7" s="20"/>
      <c r="S7" s="20"/>
      <c r="T7" s="20"/>
      <c r="U7" s="20"/>
      <c r="V7" s="20"/>
    </row>
    <row r="8" spans="1:22" s="14" customFormat="1" ht="18" customHeight="1">
      <c r="A8" s="63" t="s">
        <v>14</v>
      </c>
      <c r="B8" s="66">
        <f>'CRONOGRAMA DE OBRA'!U179</f>
        <v>2.1271200677593135E-3</v>
      </c>
      <c r="C8" s="66">
        <f>'CRONOGRAMA DE OBRA'!V179</f>
        <v>4.7597092498660063E-3</v>
      </c>
      <c r="D8" s="66">
        <f>'CRONOGRAMA DE OBRA'!W179</f>
        <v>7.1802794463884205E-3</v>
      </c>
      <c r="E8" s="66">
        <f>'CRONOGRAMA DE OBRA'!X179</f>
        <v>0</v>
      </c>
      <c r="F8" s="66">
        <f>'CRONOGRAMA DE OBRA'!Y179</f>
        <v>0</v>
      </c>
      <c r="G8" s="66">
        <f>'CRONOGRAMA DE OBRA'!Z179</f>
        <v>0</v>
      </c>
      <c r="H8" s="66">
        <f>'CRONOGRAMA DE OBRA'!AA179</f>
        <v>3.2841755996457418E-3</v>
      </c>
      <c r="I8" s="66">
        <f>'CRONOGRAMA DE OBRA'!AB179</f>
        <v>3.4926292097457526E-2</v>
      </c>
      <c r="J8" s="66">
        <f>'CRONOGRAMA DE OBRA'!AC179</f>
        <v>0.12939525286280879</v>
      </c>
      <c r="K8" s="66">
        <f>'CRONOGRAMA DE OBRA'!AD179</f>
        <v>0.25947113515739434</v>
      </c>
      <c r="L8" s="66">
        <f>'CRONOGRAMA DE OBRA'!AE179</f>
        <v>0.26421532306471712</v>
      </c>
      <c r="M8" s="66">
        <f>'CRONOGRAMA DE OBRA'!AF179</f>
        <v>0.17112393578695495</v>
      </c>
      <c r="N8" s="66">
        <f>'CRONOGRAMA DE OBRA'!AG179</f>
        <v>0.12351677666700775</v>
      </c>
      <c r="O8" s="66">
        <f>'CRONOGRAMA DE OBRA'!AH179</f>
        <v>0</v>
      </c>
      <c r="P8" s="20"/>
      <c r="Q8" s="20"/>
      <c r="R8" s="20"/>
      <c r="S8" s="20"/>
      <c r="T8" s="20"/>
      <c r="U8" s="20"/>
      <c r="V8" s="20"/>
    </row>
    <row r="9" spans="1:22" s="14" customFormat="1" ht="18" customHeight="1">
      <c r="A9" s="63" t="s">
        <v>20</v>
      </c>
      <c r="B9" s="64">
        <f>'CRONOGRAMA DE OBRA'!U180</f>
        <v>230575.22</v>
      </c>
      <c r="C9" s="64">
        <f>'CRONOGRAMA DE OBRA'!V180</f>
        <v>746517.42</v>
      </c>
      <c r="D9" s="64">
        <f>'CRONOGRAMA DE OBRA'!W180</f>
        <v>1524844.2000000002</v>
      </c>
      <c r="E9" s="64">
        <f>'CRONOGRAMA DE OBRA'!X180</f>
        <v>1524844.2000000002</v>
      </c>
      <c r="F9" s="64">
        <f>'CRONOGRAMA DE OBRA'!Y180</f>
        <v>1524844.2000000002</v>
      </c>
      <c r="G9" s="64">
        <f>'CRONOGRAMA DE OBRA'!Z180</f>
        <v>1524844.2000000002</v>
      </c>
      <c r="H9" s="64">
        <f>'CRONOGRAMA DE OBRA'!AA180</f>
        <v>1880841.7400000002</v>
      </c>
      <c r="I9" s="64">
        <f>'CRONOGRAMA DE OBRA'!AB180</f>
        <v>5666776.3499999996</v>
      </c>
      <c r="J9" s="64">
        <f>'CRONOGRAMA DE OBRA'!AC180</f>
        <v>19692942.219999999</v>
      </c>
      <c r="K9" s="64">
        <f>'CRONOGRAMA DE OBRA'!AD180</f>
        <v>47819052.719999999</v>
      </c>
      <c r="L9" s="64">
        <f>'CRONOGRAMA DE OBRA'!AE180</f>
        <v>76459422.939999998</v>
      </c>
      <c r="M9" s="64">
        <f>'CRONOGRAMA DE OBRA'!AF180</f>
        <v>95008887.890000001</v>
      </c>
      <c r="N9" s="64">
        <f>'CRONOGRAMA DE OBRA'!AG180</f>
        <v>108397839.64</v>
      </c>
      <c r="O9" s="64">
        <f>'CRONOGRAMA DE OBRA'!AH180</f>
        <v>108397839.64</v>
      </c>
      <c r="P9" s="20"/>
      <c r="Q9" s="20"/>
      <c r="R9" s="20"/>
      <c r="S9" s="20"/>
      <c r="T9" s="20"/>
      <c r="U9" s="20"/>
      <c r="V9" s="20"/>
    </row>
    <row r="10" spans="1:22" s="14" customFormat="1" ht="18" customHeight="1">
      <c r="A10" s="63" t="s">
        <v>15</v>
      </c>
      <c r="B10" s="66">
        <f>'CRONOGRAMA DE OBRA'!U181</f>
        <v>2.1271200677593135E-3</v>
      </c>
      <c r="C10" s="66">
        <f>'CRONOGRAMA DE OBRA'!V181</f>
        <v>6.8868293176253198E-3</v>
      </c>
      <c r="D10" s="66">
        <f>'CRONOGRAMA DE OBRA'!W181</f>
        <v>1.4067108764013741E-2</v>
      </c>
      <c r="E10" s="66">
        <f>'CRONOGRAMA DE OBRA'!X181</f>
        <v>1.4067108764013741E-2</v>
      </c>
      <c r="F10" s="66">
        <f>'CRONOGRAMA DE OBRA'!Y181</f>
        <v>1.4067108764013741E-2</v>
      </c>
      <c r="G10" s="66">
        <f>'CRONOGRAMA DE OBRA'!Z181</f>
        <v>1.4067108764013741E-2</v>
      </c>
      <c r="H10" s="66">
        <f>'CRONOGRAMA DE OBRA'!AA181</f>
        <v>1.7351284363659483E-2</v>
      </c>
      <c r="I10" s="66">
        <f>'CRONOGRAMA DE OBRA'!AB181</f>
        <v>5.2277576461117005E-2</v>
      </c>
      <c r="J10" s="66">
        <f>'CRONOGRAMA DE OBRA'!AC181</f>
        <v>0.18167282932392581</v>
      </c>
      <c r="K10" s="66">
        <f>'CRONOGRAMA DE OBRA'!AD181</f>
        <v>0.44114396448132015</v>
      </c>
      <c r="L10" s="66">
        <f>'CRONOGRAMA DE OBRA'!AE181</f>
        <v>0.70535928754603727</v>
      </c>
      <c r="M10" s="66">
        <f>'CRONOGRAMA DE OBRA'!AF181</f>
        <v>0.87648322333299222</v>
      </c>
      <c r="N10" s="66">
        <f>'CRONOGRAMA DE OBRA'!AG181</f>
        <v>1</v>
      </c>
      <c r="O10" s="66">
        <f>'CRONOGRAMA DE OBRA'!AH181</f>
        <v>1</v>
      </c>
      <c r="P10" s="20"/>
      <c r="Q10" s="20"/>
      <c r="R10" s="20"/>
      <c r="S10" s="20"/>
      <c r="T10" s="20"/>
      <c r="U10" s="20"/>
      <c r="V10" s="20"/>
    </row>
    <row r="11" spans="1:22" s="14" customFormat="1" ht="20.100000000000001" customHeight="1">
      <c r="A11" s="60"/>
      <c r="B11" s="61"/>
      <c r="C11" s="61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20"/>
      <c r="P11" s="20"/>
      <c r="Q11" s="20"/>
      <c r="R11" s="20"/>
      <c r="S11" s="20"/>
      <c r="T11" s="20"/>
      <c r="U11" s="20"/>
      <c r="V11" s="20"/>
    </row>
    <row r="12" spans="1:22" s="14" customFormat="1" ht="20.100000000000001" customHeight="1">
      <c r="A12" s="43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20"/>
      <c r="P12" s="20"/>
      <c r="Q12" s="20"/>
      <c r="R12" s="20"/>
      <c r="S12" s="20"/>
      <c r="T12" s="20"/>
      <c r="U12" s="20"/>
      <c r="V12" s="20"/>
    </row>
    <row r="13" spans="1:22" s="14" customFormat="1" ht="36" customHeight="1">
      <c r="A13" s="339" t="s">
        <v>22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115"/>
      <c r="O13" s="20"/>
      <c r="P13" s="20"/>
      <c r="Q13" s="20"/>
      <c r="R13" s="20"/>
      <c r="S13" s="20"/>
      <c r="T13" s="20"/>
      <c r="U13" s="20"/>
      <c r="V13" s="20"/>
    </row>
    <row r="14" spans="1:22" s="14" customFormat="1" ht="20.100000000000001" customHeight="1">
      <c r="A14" s="338" t="s">
        <v>32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116"/>
      <c r="O14" s="20"/>
      <c r="P14" s="20"/>
      <c r="Q14" s="20"/>
      <c r="R14" s="20"/>
      <c r="S14" s="20"/>
      <c r="T14" s="20"/>
      <c r="U14" s="20"/>
      <c r="V14" s="20"/>
    </row>
    <row r="15" spans="1:22" s="14" customFormat="1" ht="11.25" customHeight="1" thickBot="1">
      <c r="A15" s="49"/>
      <c r="B15" s="80"/>
      <c r="C15" s="80"/>
      <c r="D15" s="80"/>
      <c r="E15" s="81"/>
      <c r="F15" s="81"/>
      <c r="G15" s="9"/>
      <c r="H15" s="9"/>
      <c r="I15" s="9"/>
      <c r="J15" s="9"/>
      <c r="K15" s="9"/>
      <c r="L15" s="9"/>
      <c r="M15" s="11"/>
      <c r="N15" s="11"/>
      <c r="O15" s="20"/>
      <c r="P15" s="20"/>
      <c r="Q15" s="20"/>
      <c r="R15" s="20"/>
      <c r="S15" s="20"/>
      <c r="T15" s="20"/>
      <c r="U15" s="20"/>
      <c r="V15" s="20"/>
    </row>
    <row r="16" spans="1:22" ht="15.75" thickBot="1">
      <c r="A16" s="336"/>
      <c r="B16" s="333">
        <v>2018</v>
      </c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5"/>
      <c r="N16" s="118"/>
    </row>
    <row r="17" spans="1:14" ht="14.25" customHeight="1" thickBot="1">
      <c r="A17" s="336"/>
      <c r="B17" s="82"/>
      <c r="C17" s="82"/>
      <c r="D17" s="82"/>
      <c r="E17" s="82"/>
      <c r="F17" s="82"/>
      <c r="G17" s="59">
        <v>43252</v>
      </c>
      <c r="H17" s="59">
        <v>43282</v>
      </c>
      <c r="I17" s="59">
        <v>43313</v>
      </c>
      <c r="J17" s="59">
        <v>43344</v>
      </c>
      <c r="K17" s="59">
        <v>43374</v>
      </c>
      <c r="L17" s="59">
        <v>43405</v>
      </c>
      <c r="M17" s="59">
        <v>43435</v>
      </c>
      <c r="N17" s="119"/>
    </row>
    <row r="18" spans="1:14" ht="4.3499999999999996" customHeight="1">
      <c r="A18" s="60"/>
      <c r="B18" s="83"/>
      <c r="C18" s="83"/>
      <c r="D18" s="84"/>
      <c r="E18" s="84"/>
      <c r="F18" s="84"/>
      <c r="G18" s="62"/>
      <c r="H18" s="62"/>
      <c r="I18" s="62"/>
      <c r="J18" s="62"/>
      <c r="K18" s="62"/>
      <c r="L18" s="62"/>
      <c r="M18" s="62"/>
      <c r="N18" s="62"/>
    </row>
    <row r="19" spans="1:14" ht="18" customHeight="1">
      <c r="A19" s="63" t="s">
        <v>19</v>
      </c>
      <c r="B19" s="83"/>
      <c r="C19" s="83"/>
      <c r="D19" s="83"/>
      <c r="E19" s="83"/>
      <c r="F19" s="83"/>
      <c r="G19" s="64">
        <f t="shared" ref="G19:M19" si="0">G7/6.96</f>
        <v>0</v>
      </c>
      <c r="H19" s="64">
        <f t="shared" si="0"/>
        <v>51149.071839080454</v>
      </c>
      <c r="I19" s="64">
        <f t="shared" si="0"/>
        <v>543956.12212643679</v>
      </c>
      <c r="J19" s="64">
        <f t="shared" si="0"/>
        <v>2015253.7169540229</v>
      </c>
      <c r="K19" s="64">
        <f t="shared" si="0"/>
        <v>4041107.8304597703</v>
      </c>
      <c r="L19" s="64">
        <f t="shared" si="0"/>
        <v>4114995.7212643675</v>
      </c>
      <c r="M19" s="64">
        <f t="shared" si="0"/>
        <v>2665153.0100574712</v>
      </c>
      <c r="N19" s="61"/>
    </row>
    <row r="20" spans="1:14" ht="18" customHeight="1">
      <c r="A20" s="63" t="s">
        <v>14</v>
      </c>
      <c r="B20" s="83"/>
      <c r="C20" s="83"/>
      <c r="D20" s="85"/>
      <c r="E20" s="85"/>
      <c r="F20" s="85"/>
      <c r="G20" s="66">
        <f t="shared" ref="G20:M20" si="1">G8</f>
        <v>0</v>
      </c>
      <c r="H20" s="66">
        <f t="shared" si="1"/>
        <v>3.2841755996457418E-3</v>
      </c>
      <c r="I20" s="66">
        <f t="shared" si="1"/>
        <v>3.4926292097457526E-2</v>
      </c>
      <c r="J20" s="66">
        <f t="shared" si="1"/>
        <v>0.12939525286280879</v>
      </c>
      <c r="K20" s="66">
        <f t="shared" si="1"/>
        <v>0.25947113515739434</v>
      </c>
      <c r="L20" s="66">
        <f t="shared" si="1"/>
        <v>0.26421532306471712</v>
      </c>
      <c r="M20" s="66">
        <f t="shared" si="1"/>
        <v>0.17112393578695495</v>
      </c>
      <c r="N20" s="65"/>
    </row>
    <row r="21" spans="1:14" ht="18" customHeight="1">
      <c r="A21" s="63" t="s">
        <v>20</v>
      </c>
      <c r="B21" s="86"/>
      <c r="C21" s="86"/>
      <c r="D21" s="83"/>
      <c r="E21" s="83"/>
      <c r="F21" s="83"/>
      <c r="G21" s="64">
        <f t="shared" ref="G21:M21" si="2">G9/6.96</f>
        <v>219086.81034482762</v>
      </c>
      <c r="H21" s="64">
        <f t="shared" si="2"/>
        <v>270235.88218390808</v>
      </c>
      <c r="I21" s="64">
        <f t="shared" si="2"/>
        <v>814192.00431034481</v>
      </c>
      <c r="J21" s="64">
        <f t="shared" si="2"/>
        <v>2829445.7212643675</v>
      </c>
      <c r="K21" s="64">
        <f t="shared" si="2"/>
        <v>6870553.5517241377</v>
      </c>
      <c r="L21" s="64">
        <f t="shared" si="2"/>
        <v>10985549.272988506</v>
      </c>
      <c r="M21" s="64">
        <f t="shared" si="2"/>
        <v>13650702.283045977</v>
      </c>
      <c r="N21" s="61"/>
    </row>
    <row r="22" spans="1:14" ht="18" customHeight="1">
      <c r="A22" s="63" t="s">
        <v>15</v>
      </c>
      <c r="B22" s="83"/>
      <c r="C22" s="83"/>
      <c r="D22" s="85"/>
      <c r="E22" s="85"/>
      <c r="F22" s="85"/>
      <c r="G22" s="66">
        <f t="shared" ref="G22:M22" si="3">G10</f>
        <v>1.4067108764013741E-2</v>
      </c>
      <c r="H22" s="66">
        <f t="shared" si="3"/>
        <v>1.7351284363659483E-2</v>
      </c>
      <c r="I22" s="66">
        <f t="shared" si="3"/>
        <v>5.2277576461117005E-2</v>
      </c>
      <c r="J22" s="66">
        <f t="shared" si="3"/>
        <v>0.18167282932392581</v>
      </c>
      <c r="K22" s="66">
        <f t="shared" si="3"/>
        <v>0.44114396448132015</v>
      </c>
      <c r="L22" s="66">
        <f t="shared" si="3"/>
        <v>0.70535928754603727</v>
      </c>
      <c r="M22" s="66">
        <f t="shared" si="3"/>
        <v>0.87648322333299222</v>
      </c>
      <c r="N22" s="65"/>
    </row>
    <row r="23" spans="1:14" ht="15.75" thickBot="1">
      <c r="A23" s="60"/>
      <c r="B23" s="61"/>
      <c r="C23" s="61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1:14" ht="15.75" thickBot="1">
      <c r="A24" s="60"/>
      <c r="B24" s="333">
        <v>2019</v>
      </c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5"/>
      <c r="N24" s="118"/>
    </row>
    <row r="25" spans="1:14" ht="14.25" customHeight="1" thickBot="1">
      <c r="A25" s="60"/>
      <c r="B25" s="59">
        <v>43466</v>
      </c>
      <c r="C25" s="59">
        <v>43497</v>
      </c>
      <c r="D25" s="59">
        <v>43525</v>
      </c>
      <c r="E25" s="59">
        <v>43556</v>
      </c>
      <c r="F25" s="59">
        <v>43586</v>
      </c>
      <c r="G25" s="91">
        <v>43617</v>
      </c>
      <c r="H25" s="87"/>
      <c r="I25" s="87"/>
      <c r="J25" s="87"/>
      <c r="K25" s="87"/>
      <c r="L25" s="87"/>
      <c r="M25" s="87"/>
      <c r="N25" s="87"/>
    </row>
    <row r="26" spans="1:14" ht="4.3499999999999996" customHeight="1">
      <c r="A26" s="60"/>
      <c r="B26" s="62"/>
      <c r="C26" s="62"/>
      <c r="D26" s="62"/>
      <c r="E26" s="62"/>
      <c r="F26" s="62"/>
      <c r="G26" s="62"/>
      <c r="H26" s="88"/>
      <c r="I26" s="88"/>
      <c r="J26" s="88"/>
      <c r="K26" s="88"/>
      <c r="L26" s="88"/>
      <c r="M26" s="88"/>
      <c r="N26" s="88"/>
    </row>
    <row r="27" spans="1:14" ht="18" customHeight="1">
      <c r="A27" s="63" t="s">
        <v>19</v>
      </c>
      <c r="B27" s="64" t="e">
        <f>#REF!/6.96</f>
        <v>#REF!</v>
      </c>
      <c r="C27" s="64" t="e">
        <f>#REF!/6.96</f>
        <v>#REF!</v>
      </c>
      <c r="D27" s="64" t="e">
        <f>#REF!/6.96</f>
        <v>#REF!</v>
      </c>
      <c r="E27" s="64" t="e">
        <f>#REF!/6.96</f>
        <v>#REF!</v>
      </c>
      <c r="F27" s="64" t="e">
        <f>#REF!/6.96</f>
        <v>#REF!</v>
      </c>
      <c r="G27" s="64" t="e">
        <f>#REF!/6.96</f>
        <v>#REF!</v>
      </c>
      <c r="H27" s="89"/>
      <c r="I27" s="89"/>
      <c r="J27" s="89"/>
      <c r="K27" s="89"/>
      <c r="L27" s="89"/>
      <c r="M27" s="89"/>
      <c r="N27" s="89"/>
    </row>
    <row r="28" spans="1:14" ht="18" customHeight="1">
      <c r="A28" s="63" t="s">
        <v>14</v>
      </c>
      <c r="B28" s="66" t="e">
        <f>#REF!</f>
        <v>#REF!</v>
      </c>
      <c r="C28" s="66" t="e">
        <f>#REF!</f>
        <v>#REF!</v>
      </c>
      <c r="D28" s="66" t="e">
        <f>#REF!</f>
        <v>#REF!</v>
      </c>
      <c r="E28" s="66" t="e">
        <f>#REF!</f>
        <v>#REF!</v>
      </c>
      <c r="F28" s="66" t="e">
        <f>#REF!</f>
        <v>#REF!</v>
      </c>
      <c r="G28" s="66" t="e">
        <f>#REF!</f>
        <v>#REF!</v>
      </c>
      <c r="H28" s="90"/>
      <c r="I28" s="90"/>
      <c r="J28" s="90"/>
      <c r="K28" s="90"/>
      <c r="L28" s="90"/>
      <c r="M28" s="90"/>
      <c r="N28" s="90"/>
    </row>
    <row r="29" spans="1:14" ht="18" customHeight="1">
      <c r="A29" s="63" t="s">
        <v>20</v>
      </c>
      <c r="B29" s="64" t="e">
        <f>#REF!/6.96</f>
        <v>#REF!</v>
      </c>
      <c r="C29" s="64" t="e">
        <f>#REF!/6.96</f>
        <v>#REF!</v>
      </c>
      <c r="D29" s="64" t="e">
        <f>#REF!/6.96</f>
        <v>#REF!</v>
      </c>
      <c r="E29" s="64" t="e">
        <f>#REF!/6.96</f>
        <v>#REF!</v>
      </c>
      <c r="F29" s="64" t="e">
        <f>#REF!/6.96</f>
        <v>#REF!</v>
      </c>
      <c r="G29" s="64" t="e">
        <f>#REF!/6.96</f>
        <v>#REF!</v>
      </c>
      <c r="H29" s="89"/>
      <c r="I29" s="89"/>
      <c r="J29" s="89"/>
      <c r="K29" s="89"/>
      <c r="L29" s="89"/>
      <c r="M29" s="89"/>
      <c r="N29" s="89"/>
    </row>
    <row r="30" spans="1:14" ht="18" customHeight="1">
      <c r="A30" s="63" t="s">
        <v>15</v>
      </c>
      <c r="B30" s="66" t="e">
        <f>#REF!</f>
        <v>#REF!</v>
      </c>
      <c r="C30" s="66" t="e">
        <f>#REF!</f>
        <v>#REF!</v>
      </c>
      <c r="D30" s="66" t="e">
        <f>#REF!</f>
        <v>#REF!</v>
      </c>
      <c r="E30" s="66" t="e">
        <f>#REF!</f>
        <v>#REF!</v>
      </c>
      <c r="F30" s="66" t="e">
        <f>#REF!</f>
        <v>#REF!</v>
      </c>
      <c r="G30" s="66" t="e">
        <f>#REF!</f>
        <v>#REF!</v>
      </c>
      <c r="H30" s="90"/>
      <c r="I30" s="90"/>
      <c r="J30" s="90"/>
      <c r="K30" s="90"/>
      <c r="L30" s="90"/>
      <c r="M30" s="90"/>
      <c r="N30" s="90"/>
    </row>
    <row r="31" spans="1:14">
      <c r="A31" s="60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>
      <c r="A32" s="43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4:7">
      <c r="D33" s="288">
        <f>+'CRONOGRAMA DE OBRA'!I$8</f>
        <v>43709</v>
      </c>
      <c r="E33" s="1">
        <f>+'CRONOGRAMA DE OBRA'!I178</f>
        <v>0</v>
      </c>
      <c r="F33" s="1">
        <v>0</v>
      </c>
      <c r="G33" s="1">
        <v>0</v>
      </c>
    </row>
    <row r="34" spans="4:7">
      <c r="D34" s="288">
        <v>44075</v>
      </c>
      <c r="E34" s="1">
        <f>+'CRONOGRAMA DE OBRA'!U178</f>
        <v>230575.22</v>
      </c>
    </row>
    <row r="35" spans="4:7">
      <c r="D35" s="288">
        <v>44105</v>
      </c>
      <c r="E35" s="1">
        <f>+'CRONOGRAMA DE OBRA'!V178</f>
        <v>515942.2</v>
      </c>
    </row>
    <row r="36" spans="4:7">
      <c r="D36" s="288">
        <v>44136</v>
      </c>
      <c r="E36" s="1">
        <f>+'CRONOGRAMA DE OBRA'!W178</f>
        <v>778326.78</v>
      </c>
    </row>
    <row r="37" spans="4:7">
      <c r="D37" s="288">
        <v>44166</v>
      </c>
      <c r="E37" s="1">
        <f>+'CRONOGRAMA DE OBRA'!$I182</f>
        <v>0</v>
      </c>
    </row>
    <row r="38" spans="4:7">
      <c r="D38" s="288">
        <v>44197</v>
      </c>
      <c r="E38" s="1">
        <f>+'CRONOGRAMA DE OBRA'!$I183</f>
        <v>0</v>
      </c>
    </row>
    <row r="39" spans="4:7">
      <c r="D39" s="288">
        <v>44228</v>
      </c>
      <c r="E39" s="1">
        <v>0</v>
      </c>
    </row>
    <row r="40" spans="4:7">
      <c r="D40" s="288">
        <v>44256</v>
      </c>
      <c r="E40" s="1">
        <v>355997.54</v>
      </c>
    </row>
    <row r="41" spans="4:7">
      <c r="D41" s="288">
        <v>44287</v>
      </c>
      <c r="E41" s="1">
        <v>3785934.61</v>
      </c>
    </row>
    <row r="42" spans="4:7">
      <c r="D42" s="288">
        <v>44317</v>
      </c>
      <c r="E42" s="1">
        <v>14026165.869999999</v>
      </c>
    </row>
    <row r="43" spans="4:7">
      <c r="D43" s="288">
        <v>44348</v>
      </c>
      <c r="E43" s="1">
        <v>28126110.5</v>
      </c>
    </row>
    <row r="44" spans="4:7">
      <c r="D44" s="288">
        <v>44378</v>
      </c>
      <c r="E44" s="1">
        <v>28640370.219999999</v>
      </c>
    </row>
    <row r="45" spans="4:7">
      <c r="D45" s="288">
        <v>44409</v>
      </c>
      <c r="E45" s="1">
        <v>18549464.949999999</v>
      </c>
    </row>
    <row r="46" spans="4:7">
      <c r="D46" s="288">
        <v>44440</v>
      </c>
      <c r="E46" s="1">
        <v>13388951.75</v>
      </c>
    </row>
  </sheetData>
  <mergeCells count="10">
    <mergeCell ref="B24:M24"/>
    <mergeCell ref="A4:A5"/>
    <mergeCell ref="A1:M1"/>
    <mergeCell ref="A2:M2"/>
    <mergeCell ref="A13:M13"/>
    <mergeCell ref="A14:M14"/>
    <mergeCell ref="A16:A17"/>
    <mergeCell ref="B16:M16"/>
    <mergeCell ref="B4:E4"/>
    <mergeCell ref="F4:O4"/>
  </mergeCells>
  <printOptions horizontalCentered="1"/>
  <pageMargins left="0.51181102362204722" right="0.51181102362204722" top="0.39370078740157483" bottom="0.39370078740157483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T9"/>
  <sheetViews>
    <sheetView workbookViewId="0">
      <selection activeCell="H7" sqref="H7"/>
    </sheetView>
  </sheetViews>
  <sheetFormatPr baseColWidth="10" defaultRowHeight="15"/>
  <cols>
    <col min="20" max="20" width="14.140625" bestFit="1" customWidth="1"/>
  </cols>
  <sheetData>
    <row r="7" spans="7:20">
      <c r="G7">
        <v>0</v>
      </c>
      <c r="H7">
        <v>179340.42820000002</v>
      </c>
      <c r="I7">
        <v>1153308.9820568052</v>
      </c>
      <c r="J7">
        <v>1964682.7025052451</v>
      </c>
      <c r="K7">
        <v>2987687.3683999991</v>
      </c>
      <c r="L7">
        <v>3886358.9662510003</v>
      </c>
      <c r="M7">
        <v>3565027.0752000003</v>
      </c>
      <c r="N7">
        <v>1863146.357574871</v>
      </c>
      <c r="O7">
        <v>3381624.9608827154</v>
      </c>
      <c r="P7">
        <v>3524449.9686400583</v>
      </c>
      <c r="Q7">
        <v>5115047.0831039753</v>
      </c>
      <c r="R7">
        <v>7407092.7943395982</v>
      </c>
      <c r="S7">
        <v>3805995.4804428807</v>
      </c>
      <c r="T7" s="1">
        <f>SUM(G7:S7)</f>
        <v>38833762.167597152</v>
      </c>
    </row>
    <row r="8" spans="7:20">
      <c r="T8" s="1">
        <v>38951226.880000003</v>
      </c>
    </row>
    <row r="9" spans="7:20">
      <c r="T9" s="1">
        <f>+T8-T7</f>
        <v>117464.71240285039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CRONOGRAMA DE OBRA</vt:lpstr>
      <vt:lpstr>Resumen de Desembolsos</vt:lpstr>
      <vt:lpstr>Hoja1</vt:lpstr>
      <vt:lpstr>Curva del Conograma Acumul</vt:lpstr>
      <vt:lpstr>Curva Cronograma Desemb Mensual</vt:lpstr>
      <vt:lpstr>'CRONOGRAMA DE OBRA'!Área_de_impresión</vt:lpstr>
      <vt:lpstr>'Resumen de Desembolsos'!Área_de_impresión</vt:lpstr>
      <vt:lpstr>'CRONOGRAMA DE OBRA'!Títulos_a_imprimir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Campoverde</dc:creator>
  <cp:lastModifiedBy>ebc</cp:lastModifiedBy>
  <cp:lastPrinted>2021-03-05T21:59:31Z</cp:lastPrinted>
  <dcterms:created xsi:type="dcterms:W3CDTF">2015-08-04T19:28:17Z</dcterms:created>
  <dcterms:modified xsi:type="dcterms:W3CDTF">2021-06-09T21:55:26Z</dcterms:modified>
</cp:coreProperties>
</file>