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整理" sheetId="3" r:id="rId1"/>
    <sheet name="各种概率" sheetId="1" r:id="rId2"/>
    <sheet name="spr与最终pot比值" sheetId="2" r:id="rId3"/>
    <sheet name="转牌河牌联动" sheetId="4" r:id="rId4"/>
    <sheet name="转牌河牌联动_调整系数" sheetId="5" r:id="rId5"/>
    <sheet name="Sheet3" sheetId="6" r:id="rId6"/>
  </sheets>
  <calcPr calcId="145621"/>
</workbook>
</file>

<file path=xl/calcChain.xml><?xml version="1.0" encoding="utf-8"?>
<calcChain xmlns="http://schemas.openxmlformats.org/spreadsheetml/2006/main">
  <c r="B12" i="6" l="1"/>
  <c r="B13" i="6"/>
  <c r="B14" i="6"/>
  <c r="B15" i="6"/>
  <c r="B16" i="6"/>
  <c r="B17" i="6"/>
  <c r="B18" i="6"/>
  <c r="D10" i="6"/>
  <c r="D9" i="6"/>
  <c r="D8" i="6"/>
  <c r="D7" i="6"/>
  <c r="D6" i="6"/>
  <c r="D5" i="6"/>
  <c r="D4" i="6"/>
  <c r="B25" i="5"/>
  <c r="C25" i="5"/>
  <c r="B26" i="5"/>
  <c r="C26" i="5"/>
  <c r="B27" i="5"/>
  <c r="C27" i="5"/>
  <c r="B28" i="5"/>
  <c r="C28" i="5"/>
  <c r="B29" i="5"/>
  <c r="C29" i="5"/>
  <c r="B30" i="5"/>
  <c r="C30" i="5"/>
  <c r="C24" i="5"/>
  <c r="B24" i="5"/>
  <c r="Q5" i="5"/>
  <c r="Q6" i="5"/>
  <c r="Q7" i="5"/>
  <c r="Q8" i="5"/>
  <c r="Q9" i="5"/>
  <c r="Q4" i="5"/>
  <c r="Q3" i="5"/>
  <c r="P4" i="5"/>
  <c r="P5" i="5"/>
  <c r="P6" i="5"/>
  <c r="P7" i="5"/>
  <c r="P8" i="5"/>
  <c r="P9" i="5"/>
  <c r="P3" i="5"/>
  <c r="C23" i="5"/>
  <c r="G20" i="5"/>
  <c r="I19" i="5"/>
  <c r="D19" i="5"/>
  <c r="G16" i="5"/>
  <c r="I15" i="5"/>
  <c r="H15" i="5"/>
  <c r="D15" i="5"/>
  <c r="C15" i="5"/>
  <c r="I13" i="5"/>
  <c r="L23" i="5" s="1"/>
  <c r="H13" i="5"/>
  <c r="J23" i="5" s="1"/>
  <c r="G13" i="5"/>
  <c r="H23" i="5" s="1"/>
  <c r="E13" i="5"/>
  <c r="F23" i="5" s="1"/>
  <c r="D13" i="5"/>
  <c r="D23" i="5" s="1"/>
  <c r="A13" i="5"/>
  <c r="B23" i="5" s="1"/>
  <c r="C9" i="5"/>
  <c r="M30" i="5" s="1"/>
  <c r="C8" i="5"/>
  <c r="M29" i="5" s="1"/>
  <c r="C7" i="5"/>
  <c r="M28" i="5" s="1"/>
  <c r="C6" i="5"/>
  <c r="M27" i="5" s="1"/>
  <c r="C5" i="5"/>
  <c r="M26" i="5" s="1"/>
  <c r="C4" i="5"/>
  <c r="M25" i="5" s="1"/>
  <c r="C3" i="5"/>
  <c r="M24" i="5" s="1"/>
  <c r="L25" i="4"/>
  <c r="M25" i="4"/>
  <c r="L26" i="4"/>
  <c r="M26" i="4"/>
  <c r="L27" i="4"/>
  <c r="M27" i="4"/>
  <c r="L28" i="4"/>
  <c r="M28" i="4"/>
  <c r="L29" i="4"/>
  <c r="M29" i="4"/>
  <c r="L30" i="4"/>
  <c r="M30" i="4"/>
  <c r="M24" i="4"/>
  <c r="L24" i="4"/>
  <c r="J25" i="4"/>
  <c r="K25" i="4"/>
  <c r="J26" i="4"/>
  <c r="K26" i="4"/>
  <c r="J27" i="4"/>
  <c r="K27" i="4"/>
  <c r="J28" i="4"/>
  <c r="K28" i="4"/>
  <c r="J29" i="4"/>
  <c r="K29" i="4"/>
  <c r="J30" i="4"/>
  <c r="K30" i="4"/>
  <c r="K24" i="4"/>
  <c r="J24" i="4"/>
  <c r="L23" i="4"/>
  <c r="J23" i="4"/>
  <c r="H24" i="4"/>
  <c r="E13" i="4"/>
  <c r="H13" i="4"/>
  <c r="I15" i="4"/>
  <c r="I16" i="4"/>
  <c r="I17" i="4"/>
  <c r="I18" i="4"/>
  <c r="I19" i="4"/>
  <c r="I20" i="4"/>
  <c r="I14" i="4"/>
  <c r="H15" i="4"/>
  <c r="H16" i="4"/>
  <c r="H17" i="4"/>
  <c r="H18" i="4"/>
  <c r="H19" i="4"/>
  <c r="H20" i="4"/>
  <c r="H14" i="4"/>
  <c r="I13" i="4"/>
  <c r="H25" i="4"/>
  <c r="I25" i="4"/>
  <c r="H26" i="4"/>
  <c r="I26" i="4"/>
  <c r="H27" i="4"/>
  <c r="I27" i="4"/>
  <c r="H28" i="4"/>
  <c r="I28" i="4"/>
  <c r="H29" i="4"/>
  <c r="I29" i="4"/>
  <c r="H30" i="4"/>
  <c r="I30" i="4"/>
  <c r="I24" i="4"/>
  <c r="H23" i="4"/>
  <c r="F25" i="4"/>
  <c r="G25" i="4"/>
  <c r="F26" i="4"/>
  <c r="G26" i="4"/>
  <c r="F27" i="4"/>
  <c r="G27" i="4"/>
  <c r="F28" i="4"/>
  <c r="G28" i="4"/>
  <c r="F29" i="4"/>
  <c r="G29" i="4"/>
  <c r="F30" i="4"/>
  <c r="G30" i="4"/>
  <c r="G24" i="4"/>
  <c r="F24" i="4"/>
  <c r="D25" i="4"/>
  <c r="E25" i="4"/>
  <c r="D26" i="4"/>
  <c r="E26" i="4"/>
  <c r="D27" i="4"/>
  <c r="E27" i="4"/>
  <c r="D28" i="4"/>
  <c r="E28" i="4"/>
  <c r="D29" i="4"/>
  <c r="E29" i="4"/>
  <c r="D30" i="4"/>
  <c r="E30" i="4"/>
  <c r="E24" i="4"/>
  <c r="D24" i="4"/>
  <c r="F23" i="4"/>
  <c r="C24" i="4"/>
  <c r="B24" i="4"/>
  <c r="D23" i="4"/>
  <c r="C23" i="4"/>
  <c r="B23" i="4"/>
  <c r="C30" i="4"/>
  <c r="C29" i="4"/>
  <c r="C26" i="4"/>
  <c r="C25" i="4"/>
  <c r="B26" i="4"/>
  <c r="B28" i="4"/>
  <c r="B30" i="4"/>
  <c r="C14" i="4"/>
  <c r="G13" i="4"/>
  <c r="D13" i="4"/>
  <c r="A13" i="4"/>
  <c r="C9" i="4"/>
  <c r="C20" i="4" s="1"/>
  <c r="C8" i="4"/>
  <c r="C19" i="4" s="1"/>
  <c r="C7" i="4"/>
  <c r="C18" i="4" s="1"/>
  <c r="C6" i="4"/>
  <c r="C17" i="4" s="1"/>
  <c r="C5" i="4"/>
  <c r="G16" i="4" s="1"/>
  <c r="C4" i="4"/>
  <c r="C15" i="4" s="1"/>
  <c r="C3" i="4"/>
  <c r="G14" i="4" s="1"/>
  <c r="C15" i="3"/>
  <c r="D15" i="3" s="1"/>
  <c r="D21" i="3"/>
  <c r="D35" i="3"/>
  <c r="D31" i="3"/>
  <c r="D26" i="3"/>
  <c r="F209" i="1"/>
  <c r="F215" i="1"/>
  <c r="F214" i="1"/>
  <c r="F213" i="1"/>
  <c r="F212" i="1"/>
  <c r="F211" i="1"/>
  <c r="F210" i="1"/>
  <c r="S47" i="2"/>
  <c r="U47" i="2" s="1"/>
  <c r="N47" i="2"/>
  <c r="I53" i="2"/>
  <c r="I51" i="2"/>
  <c r="I49" i="2"/>
  <c r="I47" i="2"/>
  <c r="K47" i="2"/>
  <c r="J48" i="2" s="1"/>
  <c r="S36" i="2"/>
  <c r="T37" i="2" s="1"/>
  <c r="S38" i="2" s="1"/>
  <c r="N36" i="2"/>
  <c r="I42" i="2"/>
  <c r="I40" i="2"/>
  <c r="I38" i="2"/>
  <c r="I36" i="2"/>
  <c r="U36" i="2"/>
  <c r="K36" i="2"/>
  <c r="J37" i="2" s="1"/>
  <c r="I31" i="2"/>
  <c r="S25" i="2"/>
  <c r="T26" i="2" s="1"/>
  <c r="S27" i="2" s="1"/>
  <c r="N25" i="2"/>
  <c r="I29" i="2"/>
  <c r="I27" i="2"/>
  <c r="I25" i="2"/>
  <c r="U25" i="2"/>
  <c r="S14" i="2"/>
  <c r="U14" i="2" s="1"/>
  <c r="T15" i="2" s="1"/>
  <c r="N14" i="2"/>
  <c r="P14" i="2" s="1"/>
  <c r="O15" i="2" s="1"/>
  <c r="I20" i="2"/>
  <c r="I18" i="2"/>
  <c r="I16" i="2"/>
  <c r="I14" i="2"/>
  <c r="J15" i="2"/>
  <c r="K14" i="2"/>
  <c r="U3" i="2"/>
  <c r="T4" i="2" s="1"/>
  <c r="P3" i="2"/>
  <c r="O4" i="2" s="1"/>
  <c r="J10" i="2"/>
  <c r="J8" i="2"/>
  <c r="I9" i="2" s="1"/>
  <c r="K9" i="2" s="1"/>
  <c r="J6" i="2"/>
  <c r="I7" i="2" s="1"/>
  <c r="K7" i="2" s="1"/>
  <c r="K5" i="2"/>
  <c r="I5" i="2"/>
  <c r="J4" i="2"/>
  <c r="K3" i="2"/>
  <c r="D14" i="5" l="1"/>
  <c r="I14" i="5"/>
  <c r="G15" i="5"/>
  <c r="D16" i="5"/>
  <c r="I16" i="5"/>
  <c r="G17" i="5"/>
  <c r="D18" i="5"/>
  <c r="I18" i="5"/>
  <c r="G19" i="5"/>
  <c r="D20" i="5"/>
  <c r="I20" i="5"/>
  <c r="F24" i="5"/>
  <c r="J24" i="5"/>
  <c r="F25" i="5"/>
  <c r="J25" i="5"/>
  <c r="F26" i="5"/>
  <c r="J26" i="5"/>
  <c r="F27" i="5"/>
  <c r="J27" i="5"/>
  <c r="F28" i="5"/>
  <c r="J28" i="5"/>
  <c r="F29" i="5"/>
  <c r="J29" i="5"/>
  <c r="F30" i="5"/>
  <c r="J30" i="5"/>
  <c r="F14" i="5"/>
  <c r="F16" i="5"/>
  <c r="C17" i="5"/>
  <c r="H17" i="5"/>
  <c r="F18" i="5"/>
  <c r="C19" i="5"/>
  <c r="H19" i="5"/>
  <c r="F20" i="5"/>
  <c r="G24" i="5"/>
  <c r="K24" i="5"/>
  <c r="G25" i="5"/>
  <c r="K25" i="5"/>
  <c r="G26" i="5"/>
  <c r="K26" i="5"/>
  <c r="G27" i="5"/>
  <c r="K27" i="5"/>
  <c r="G28" i="5"/>
  <c r="K28" i="5"/>
  <c r="G29" i="5"/>
  <c r="K29" i="5"/>
  <c r="G30" i="5"/>
  <c r="K30" i="5"/>
  <c r="D17" i="5"/>
  <c r="I17" i="5"/>
  <c r="G18" i="5"/>
  <c r="D24" i="5"/>
  <c r="H24" i="5"/>
  <c r="L24" i="5"/>
  <c r="D25" i="5"/>
  <c r="H25" i="5"/>
  <c r="L25" i="5"/>
  <c r="D26" i="5"/>
  <c r="H26" i="5"/>
  <c r="L26" i="5"/>
  <c r="D27" i="5"/>
  <c r="H27" i="5"/>
  <c r="L27" i="5"/>
  <c r="D28" i="5"/>
  <c r="H28" i="5"/>
  <c r="L28" i="5"/>
  <c r="D29" i="5"/>
  <c r="H29" i="5"/>
  <c r="L29" i="5"/>
  <c r="D30" i="5"/>
  <c r="H30" i="5"/>
  <c r="L30" i="5"/>
  <c r="G14" i="5"/>
  <c r="C14" i="5"/>
  <c r="H14" i="5"/>
  <c r="F15" i="5"/>
  <c r="C16" i="5"/>
  <c r="H16" i="5"/>
  <c r="F17" i="5"/>
  <c r="C18" i="5"/>
  <c r="H18" i="5"/>
  <c r="F19" i="5"/>
  <c r="C20" i="5"/>
  <c r="H20" i="5"/>
  <c r="E24" i="5"/>
  <c r="I24" i="5"/>
  <c r="E25" i="5"/>
  <c r="I25" i="5"/>
  <c r="E26" i="5"/>
  <c r="I26" i="5"/>
  <c r="E27" i="5"/>
  <c r="I27" i="5"/>
  <c r="E28" i="5"/>
  <c r="I28" i="5"/>
  <c r="E29" i="5"/>
  <c r="I29" i="5"/>
  <c r="E30" i="5"/>
  <c r="I30" i="5"/>
  <c r="C27" i="4"/>
  <c r="B29" i="4"/>
  <c r="B25" i="4"/>
  <c r="C28" i="4"/>
  <c r="B27" i="4"/>
  <c r="D18" i="4"/>
  <c r="G19" i="4"/>
  <c r="G15" i="4"/>
  <c r="D14" i="4"/>
  <c r="F14" i="4"/>
  <c r="F18" i="4"/>
  <c r="G18" i="4"/>
  <c r="D17" i="4"/>
  <c r="F17" i="4"/>
  <c r="C16" i="4"/>
  <c r="D20" i="4"/>
  <c r="D16" i="4"/>
  <c r="F20" i="4"/>
  <c r="F16" i="4"/>
  <c r="G17" i="4"/>
  <c r="D19" i="4"/>
  <c r="D15" i="4"/>
  <c r="F19" i="4"/>
  <c r="F15" i="4"/>
  <c r="G20" i="4"/>
  <c r="D36" i="3"/>
  <c r="K49" i="2"/>
  <c r="O48" i="2"/>
  <c r="N49" i="2" s="1"/>
  <c r="T48" i="2"/>
  <c r="S49" i="2" s="1"/>
  <c r="P47" i="2"/>
  <c r="U38" i="2"/>
  <c r="T39" i="2"/>
  <c r="S40" i="2" s="1"/>
  <c r="K38" i="2"/>
  <c r="P36" i="2"/>
  <c r="O37" i="2" s="1"/>
  <c r="N38" i="2" s="1"/>
  <c r="K25" i="2"/>
  <c r="J26" i="2" s="1"/>
  <c r="K27" i="2" s="1"/>
  <c r="U27" i="2"/>
  <c r="P25" i="2"/>
  <c r="O26" i="2" s="1"/>
  <c r="N27" i="2" s="1"/>
  <c r="S16" i="2"/>
  <c r="U16" i="2" s="1"/>
  <c r="N16" i="2"/>
  <c r="P16" i="2" s="1"/>
  <c r="O17" i="2"/>
  <c r="K16" i="2"/>
  <c r="S5" i="2"/>
  <c r="U5" i="2" s="1"/>
  <c r="T6" i="2"/>
  <c r="N5" i="2"/>
  <c r="P5" i="2" s="1"/>
  <c r="O6" i="2"/>
  <c r="F57" i="1"/>
  <c r="F58" i="1"/>
  <c r="F59" i="1"/>
  <c r="F60" i="1"/>
  <c r="F61" i="1"/>
  <c r="F62" i="1"/>
  <c r="F56" i="1"/>
  <c r="D20" i="1"/>
  <c r="D6" i="1"/>
  <c r="D16" i="1"/>
  <c r="D11" i="1"/>
  <c r="P49" i="2" l="1"/>
  <c r="O50" i="2"/>
  <c r="N51" i="2" s="1"/>
  <c r="J50" i="2"/>
  <c r="U49" i="2"/>
  <c r="P38" i="2"/>
  <c r="U40" i="2"/>
  <c r="T41" i="2" s="1"/>
  <c r="S42" i="2" s="1"/>
  <c r="J39" i="2"/>
  <c r="P27" i="2"/>
  <c r="O28" i="2"/>
  <c r="N29" i="2" s="1"/>
  <c r="T28" i="2"/>
  <c r="S29" i="2" s="1"/>
  <c r="J28" i="2"/>
  <c r="T17" i="2"/>
  <c r="N18" i="2"/>
  <c r="P18" i="2" s="1"/>
  <c r="J17" i="2"/>
  <c r="K18" i="2"/>
  <c r="S7" i="2"/>
  <c r="U7" i="2" s="1"/>
  <c r="N7" i="2"/>
  <c r="P7" i="2" s="1"/>
  <c r="D21" i="1"/>
  <c r="K51" i="2" l="1"/>
  <c r="P51" i="2"/>
  <c r="O52" i="2" s="1"/>
  <c r="N53" i="2" s="1"/>
  <c r="T50" i="2"/>
  <c r="S51" i="2" s="1"/>
  <c r="U42" i="2"/>
  <c r="K40" i="2"/>
  <c r="O39" i="2"/>
  <c r="N40" i="2" s="1"/>
  <c r="U29" i="2"/>
  <c r="P29" i="2"/>
  <c r="K29" i="2"/>
  <c r="J30" i="2"/>
  <c r="S18" i="2"/>
  <c r="U18" i="2" s="1"/>
  <c r="O19" i="2"/>
  <c r="J19" i="2"/>
  <c r="T8" i="2"/>
  <c r="O8" i="2"/>
  <c r="J52" i="2" l="1"/>
  <c r="P53" i="2"/>
  <c r="K53" i="2"/>
  <c r="U51" i="2"/>
  <c r="T52" i="2"/>
  <c r="S53" i="2" s="1"/>
  <c r="J41" i="2"/>
  <c r="K42" i="2"/>
  <c r="J43" i="2"/>
  <c r="P40" i="2"/>
  <c r="T43" i="2"/>
  <c r="O30" i="2"/>
  <c r="N31" i="2" s="1"/>
  <c r="P31" i="2"/>
  <c r="K31" i="2"/>
  <c r="T30" i="2"/>
  <c r="S31" i="2" s="1"/>
  <c r="T19" i="2"/>
  <c r="N20" i="2"/>
  <c r="P20" i="2" s="1"/>
  <c r="K20" i="2"/>
  <c r="J21" i="2"/>
  <c r="S9" i="2"/>
  <c r="U9" i="2" s="1"/>
  <c r="N9" i="2"/>
  <c r="P9" i="2" s="1"/>
  <c r="U53" i="2" l="1"/>
  <c r="O54" i="2"/>
  <c r="J54" i="2"/>
  <c r="O41" i="2"/>
  <c r="N42" i="2" s="1"/>
  <c r="U31" i="2"/>
  <c r="O32" i="2"/>
  <c r="J32" i="2"/>
  <c r="S20" i="2"/>
  <c r="U20" i="2" s="1"/>
  <c r="T21" i="2"/>
  <c r="O21" i="2"/>
  <c r="T10" i="2"/>
  <c r="O10" i="2"/>
  <c r="T54" i="2" l="1"/>
  <c r="P42" i="2"/>
  <c r="O43" i="2"/>
  <c r="T32" i="2"/>
</calcChain>
</file>

<file path=xl/sharedStrings.xml><?xml version="1.0" encoding="utf-8"?>
<sst xmlns="http://schemas.openxmlformats.org/spreadsheetml/2006/main" count="869" uniqueCount="306">
  <si>
    <t>起手牌</t>
    <phoneticPr fontId="1" type="noConversion"/>
  </si>
  <si>
    <t>概率</t>
    <phoneticPr fontId="1" type="noConversion"/>
  </si>
  <si>
    <t>比率</t>
    <phoneticPr fontId="1" type="noConversion"/>
  </si>
  <si>
    <t>特定的口袋对子(AA,KK)</t>
    <phoneticPr fontId="1" type="noConversion"/>
  </si>
  <si>
    <t>219.75:1</t>
    <phoneticPr fontId="1" type="noConversion"/>
  </si>
  <si>
    <t>口袋对子 QQ+</t>
    <phoneticPr fontId="1" type="noConversion"/>
  </si>
  <si>
    <t>72.53:1</t>
    <phoneticPr fontId="1" type="noConversion"/>
  </si>
  <si>
    <t>口袋对子 TT+</t>
    <phoneticPr fontId="1" type="noConversion"/>
  </si>
  <si>
    <t>口袋对子 JJ+</t>
    <phoneticPr fontId="1" type="noConversion"/>
  </si>
  <si>
    <t>任何口袋对子</t>
    <phoneticPr fontId="1" type="noConversion"/>
  </si>
  <si>
    <t>54.25:1</t>
    <phoneticPr fontId="1" type="noConversion"/>
  </si>
  <si>
    <t>43.24:1</t>
    <phoneticPr fontId="1" type="noConversion"/>
  </si>
  <si>
    <t>特定的非对子拍(Ako,AKS…)</t>
    <phoneticPr fontId="1" type="noConversion"/>
  </si>
  <si>
    <t>82.64:1</t>
    <phoneticPr fontId="1" type="noConversion"/>
  </si>
  <si>
    <t>两个特定的同花牌(Aks,Aqs…)</t>
    <phoneticPr fontId="1" type="noConversion"/>
  </si>
  <si>
    <t>330.12:1</t>
    <phoneticPr fontId="1" type="noConversion"/>
  </si>
  <si>
    <t>同花牌</t>
    <phoneticPr fontId="1" type="noConversion"/>
  </si>
  <si>
    <t>3.25:1</t>
    <phoneticPr fontId="1" type="noConversion"/>
  </si>
  <si>
    <t>24.5:1</t>
    <phoneticPr fontId="1" type="noConversion"/>
  </si>
  <si>
    <t>T或更大的同花牌</t>
    <phoneticPr fontId="1" type="noConversion"/>
  </si>
  <si>
    <t>32.11:1</t>
    <phoneticPr fontId="1" type="noConversion"/>
  </si>
  <si>
    <t>连牌</t>
    <phoneticPr fontId="1" type="noConversion"/>
  </si>
  <si>
    <t>5.37:1</t>
    <phoneticPr fontId="1" type="noConversion"/>
  </si>
  <si>
    <t>T或更大的连牌</t>
    <phoneticPr fontId="1" type="noConversion"/>
  </si>
  <si>
    <t>19.7:1</t>
    <phoneticPr fontId="1" type="noConversion"/>
  </si>
  <si>
    <t>两张Q+(AQ,KQ...)</t>
    <phoneticPr fontId="1" type="noConversion"/>
  </si>
  <si>
    <t>两张J+(AQ,AJ,KJ...)</t>
    <phoneticPr fontId="1" type="noConversion"/>
  </si>
  <si>
    <t>两张T+(AT,AQ,KT...)</t>
    <phoneticPr fontId="1" type="noConversion"/>
  </si>
  <si>
    <t>19.08:1</t>
    <phoneticPr fontId="1" type="noConversion"/>
  </si>
  <si>
    <t>10.04:1</t>
    <phoneticPr fontId="1" type="noConversion"/>
  </si>
  <si>
    <t>5.99:1</t>
    <phoneticPr fontId="1" type="noConversion"/>
  </si>
  <si>
    <t>起手范围概率</t>
    <phoneticPr fontId="1" type="noConversion"/>
  </si>
  <si>
    <t>起手范围</t>
    <phoneticPr fontId="1" type="noConversion"/>
  </si>
  <si>
    <t>同花连张</t>
    <phoneticPr fontId="1" type="noConversion"/>
  </si>
  <si>
    <t>A9-2*10%</t>
    <phoneticPr fontId="1" type="noConversion"/>
  </si>
  <si>
    <t>T9-54,J9-64*10%</t>
    <phoneticPr fontId="1" type="noConversion"/>
  </si>
  <si>
    <t>99-22*50%</t>
    <phoneticPr fontId="1" type="noConversion"/>
  </si>
  <si>
    <t>TT+*70%</t>
    <phoneticPr fontId="1" type="noConversion"/>
  </si>
  <si>
    <t>在翻牌圈看到特定牌面的概率</t>
  </si>
  <si>
    <t>这张表格对于你在翻牌前的决定很有帮助。成对的牌面相对频繁地出现，而出现三条的可能性大大减小。这些数据能帮助你更好地判断你在翻牌前的实际牌力。</t>
  </si>
  <si>
    <t>http://blog.sina.com.cn/s/blog_7b56dde00101jzgm.html</t>
  </si>
  <si>
    <t>翻牌圈</t>
    <phoneticPr fontId="1" type="noConversion"/>
  </si>
  <si>
    <t>三条</t>
    <phoneticPr fontId="1" type="noConversion"/>
  </si>
  <si>
    <t>对子</t>
    <phoneticPr fontId="1" type="noConversion"/>
  </si>
  <si>
    <t>415.67:1</t>
    <phoneticPr fontId="1" type="noConversion"/>
  </si>
  <si>
    <t>4.91:1</t>
    <phoneticPr fontId="1" type="noConversion"/>
  </si>
  <si>
    <t>18.34:1</t>
    <phoneticPr fontId="1" type="noConversion"/>
  </si>
  <si>
    <t>三张同花</t>
    <phoneticPr fontId="1" type="noConversion"/>
  </si>
  <si>
    <t>两张同花</t>
    <phoneticPr fontId="1" type="noConversion"/>
  </si>
  <si>
    <t>杂色</t>
    <phoneticPr fontId="1" type="noConversion"/>
  </si>
  <si>
    <t>1.5:1</t>
    <phoneticPr fontId="1" type="noConversion"/>
  </si>
  <si>
    <t>0.82:1</t>
    <phoneticPr fontId="1" type="noConversion"/>
  </si>
  <si>
    <t>三张相连的顺子</t>
    <phoneticPr fontId="1" type="noConversion"/>
  </si>
  <si>
    <t>27.99:1</t>
    <phoneticPr fontId="1" type="noConversion"/>
  </si>
  <si>
    <t>1.5:1</t>
    <phoneticPr fontId="1" type="noConversion"/>
  </si>
  <si>
    <t>两张相连的顺子</t>
    <phoneticPr fontId="1" type="noConversion"/>
  </si>
  <si>
    <t>互不相连的牌</t>
    <phoneticPr fontId="1" type="noConversion"/>
  </si>
  <si>
    <t>0.799:1</t>
    <phoneticPr fontId="1" type="noConversion"/>
  </si>
  <si>
    <t>牌力从翻牌圈到河牌圈提高的概率</t>
  </si>
  <si>
    <t>这张表格说明你从翻牌圈到河牌圈提高牌力的可能性。换句话说，转牌和河牌是结合在一起的。这些数据对于你计划翻牌后的游戏很有帮助</t>
  </si>
  <si>
    <t>你的牌</t>
    <phoneticPr fontId="1" type="noConversion"/>
  </si>
  <si>
    <t>同花听牌</t>
    <phoneticPr fontId="1" type="noConversion"/>
  </si>
  <si>
    <t>两端顺子听牌</t>
    <phoneticPr fontId="1" type="noConversion"/>
  </si>
  <si>
    <t>内听顺子</t>
    <phoneticPr fontId="1" type="noConversion"/>
  </si>
  <si>
    <t>两对</t>
    <phoneticPr fontId="1" type="noConversion"/>
  </si>
  <si>
    <t>一对</t>
    <phoneticPr fontId="1" type="noConversion"/>
  </si>
  <si>
    <t>四条</t>
    <phoneticPr fontId="1" type="noConversion"/>
  </si>
  <si>
    <t>葫芦</t>
    <phoneticPr fontId="1" type="noConversion"/>
  </si>
  <si>
    <t>顺子</t>
    <phoneticPr fontId="1" type="noConversion"/>
  </si>
  <si>
    <t>同花</t>
    <phoneticPr fontId="1" type="noConversion"/>
  </si>
  <si>
    <t>到河牌圈提高到</t>
    <phoneticPr fontId="1" type="noConversion"/>
  </si>
  <si>
    <t>1.86:1</t>
    <phoneticPr fontId="1" type="noConversion"/>
  </si>
  <si>
    <t>22.8:1</t>
    <phoneticPr fontId="1" type="noConversion"/>
  </si>
  <si>
    <t>2.13:1</t>
    <phoneticPr fontId="1" type="noConversion"/>
  </si>
  <si>
    <t>4.88:1</t>
    <phoneticPr fontId="1" type="noConversion"/>
  </si>
  <si>
    <t>22.26:1</t>
    <phoneticPr fontId="1" type="noConversion"/>
  </si>
  <si>
    <t>4.88:1</t>
    <phoneticPr fontId="1" type="noConversion"/>
  </si>
  <si>
    <t xml:space="preserve"> 1100:1</t>
    <phoneticPr fontId="1" type="noConversion"/>
  </si>
  <si>
    <t>10.9:1</t>
    <phoneticPr fontId="1" type="noConversion"/>
  </si>
  <si>
    <t>概率%</t>
    <phoneticPr fontId="1" type="noConversion"/>
  </si>
  <si>
    <t>牌力在转牌圈提高的概率</t>
  </si>
  <si>
    <t>翻牌圈后是转牌圈 - 这张表格说明你在转牌圈提高牌力的可能性</t>
  </si>
  <si>
    <t>后门同花听牌</t>
    <phoneticPr fontId="1" type="noConversion"/>
  </si>
  <si>
    <t>两张单</t>
    <phoneticPr fontId="1" type="noConversion"/>
  </si>
  <si>
    <t>对子(与底牌形成)</t>
    <phoneticPr fontId="1" type="noConversion"/>
  </si>
  <si>
    <t>6.8:1</t>
    <phoneticPr fontId="1" type="noConversion"/>
  </si>
  <si>
    <t>22.26:1</t>
    <phoneticPr fontId="1" type="noConversion"/>
  </si>
  <si>
    <t>46.61:1</t>
    <phoneticPr fontId="1" type="noConversion"/>
  </si>
  <si>
    <t>10.76:1</t>
    <phoneticPr fontId="1" type="noConversion"/>
  </si>
  <si>
    <t>4.9:1</t>
    <phoneticPr fontId="1" type="noConversion"/>
  </si>
  <si>
    <t>4.24:1</t>
    <phoneticPr fontId="1" type="noConversion"/>
  </si>
  <si>
    <t>10.76:1</t>
    <phoneticPr fontId="1" type="noConversion"/>
  </si>
  <si>
    <t>f&gt;(c-v-vc)/(1-v)(c+1)</t>
    <phoneticPr fontId="1" type="noConversion"/>
  </si>
  <si>
    <t>v胜率,c:bet与pot的比</t>
    <phoneticPr fontId="1" type="noConversion"/>
  </si>
  <si>
    <t>range与弃牌率的比,r</t>
    <phoneticPr fontId="1" type="noConversion"/>
  </si>
  <si>
    <t>spr大于</t>
    <phoneticPr fontId="1" type="noConversion"/>
  </si>
  <si>
    <t>牌力在翻牌圈提高的概率</t>
  </si>
  <si>
    <t>一旦你拿到有前景的起手牌，这个表格将派上用场。你能看到你的起手牌在翻牌圈得到提高的可能性</t>
  </si>
  <si>
    <t>起手牌</t>
    <phoneticPr fontId="1" type="noConversion"/>
  </si>
  <si>
    <t>在翻牌圈提高到</t>
    <phoneticPr fontId="1" type="noConversion"/>
  </si>
  <si>
    <t>口袋对子</t>
    <phoneticPr fontId="1" type="noConversion"/>
  </si>
  <si>
    <t>两张单牌</t>
    <phoneticPr fontId="1" type="noConversion"/>
  </si>
  <si>
    <t>两端顺子听牌</t>
    <phoneticPr fontId="1" type="noConversion"/>
  </si>
  <si>
    <t>连牌45s-JTs</t>
    <phoneticPr fontId="1" type="noConversion"/>
  </si>
  <si>
    <t>顺子听牌/同花听牌</t>
    <phoneticPr fontId="1" type="noConversion"/>
  </si>
  <si>
    <t>4.21:1</t>
    <phoneticPr fontId="1" type="noConversion"/>
  </si>
  <si>
    <t>9.42:1</t>
    <phoneticPr fontId="1" type="noConversion"/>
  </si>
  <si>
    <t>连牌45o-Jto</t>
    <phoneticPr fontId="1" type="noConversion"/>
  </si>
  <si>
    <t>顺子</t>
    <phoneticPr fontId="1" type="noConversion"/>
  </si>
  <si>
    <t xml:space="preserve"> 75:1</t>
    <phoneticPr fontId="1" type="noConversion"/>
  </si>
  <si>
    <t>后门同花听牌</t>
    <phoneticPr fontId="1" type="noConversion"/>
  </si>
  <si>
    <t>8.17:1</t>
    <phoneticPr fontId="1" type="noConversion"/>
  </si>
  <si>
    <t xml:space="preserve"> 118:1</t>
    <phoneticPr fontId="1" type="noConversion"/>
  </si>
  <si>
    <t>48.5:1</t>
    <phoneticPr fontId="1" type="noConversion"/>
  </si>
  <si>
    <t>2.1:1</t>
    <phoneticPr fontId="1" type="noConversion"/>
  </si>
  <si>
    <t xml:space="preserve"> 136:1</t>
    <phoneticPr fontId="1" type="noConversion"/>
  </si>
  <si>
    <t>7.5:1</t>
    <phoneticPr fontId="1" type="noConversion"/>
  </si>
  <si>
    <t>1.4:1</t>
    <phoneticPr fontId="1" type="noConversion"/>
  </si>
  <si>
    <t>6.9:1</t>
    <phoneticPr fontId="1" type="noConversion"/>
  </si>
  <si>
    <t>同花听牌</t>
    <phoneticPr fontId="1" type="noConversion"/>
  </si>
  <si>
    <t>三条或更好</t>
    <phoneticPr fontId="1" type="noConversion"/>
  </si>
  <si>
    <t>你的口袋对子面临更大口袋对子的概率</t>
  </si>
  <si>
    <t>下面的两个表格说明你拿到特定口袋对子而落后于对手的可能性。第一个表格说明一个对手拿到更大口袋对子的可能性。</t>
  </si>
  <si>
    <t>你的起手牌</t>
    <phoneticPr fontId="1" type="noConversion"/>
  </si>
  <si>
    <t>面临更大口袋对子的概率(用%表示)</t>
    <phoneticPr fontId="1" type="noConversion"/>
  </si>
  <si>
    <t>1玩家</t>
    <phoneticPr fontId="1" type="noConversion"/>
  </si>
  <si>
    <t>9玩家</t>
    <phoneticPr fontId="1" type="noConversion"/>
  </si>
  <si>
    <t>8玩家</t>
    <phoneticPr fontId="1" type="noConversion"/>
  </si>
  <si>
    <t>7玩家</t>
    <phoneticPr fontId="1" type="noConversion"/>
  </si>
  <si>
    <t>6玩家</t>
    <phoneticPr fontId="1" type="noConversion"/>
  </si>
  <si>
    <t>5玩家</t>
    <phoneticPr fontId="1" type="noConversion"/>
  </si>
  <si>
    <t>4玩家</t>
    <phoneticPr fontId="1" type="noConversion"/>
  </si>
  <si>
    <t>3玩家</t>
    <phoneticPr fontId="1" type="noConversion"/>
  </si>
  <si>
    <t>2玩家</t>
    <phoneticPr fontId="1" type="noConversion"/>
  </si>
  <si>
    <t>KK</t>
    <phoneticPr fontId="1" type="noConversion"/>
  </si>
  <si>
    <t>QQ</t>
    <phoneticPr fontId="1" type="noConversion"/>
  </si>
  <si>
    <t>JJ</t>
    <phoneticPr fontId="1" type="noConversion"/>
  </si>
  <si>
    <t>TT</t>
    <phoneticPr fontId="1" type="noConversion"/>
  </si>
  <si>
    <t>你的口袋对子面临超过一个更大口袋对子的概率</t>
  </si>
  <si>
    <t>这些数据说明你在翻牌前持有口袋对子时落后于超过一个对手的可能性。</t>
  </si>
  <si>
    <t>&lt;0.001</t>
    <phoneticPr fontId="1" type="noConversion"/>
  </si>
  <si>
    <t>{pot}=1,{spr}=1,{bet1}=1,bet pot/action,fpot=81{bet1}</t>
    <phoneticPr fontId="1" type="noConversion"/>
  </si>
  <si>
    <t>pot</t>
    <phoneticPr fontId="1" type="noConversion"/>
  </si>
  <si>
    <t>bet1</t>
    <phoneticPr fontId="1" type="noConversion"/>
  </si>
  <si>
    <t>bet2</t>
    <phoneticPr fontId="1" type="noConversion"/>
  </si>
  <si>
    <t>action</t>
    <phoneticPr fontId="1" type="noConversion"/>
  </si>
  <si>
    <t>preflop</t>
    <phoneticPr fontId="1" type="noConversion"/>
  </si>
  <si>
    <t>flop</t>
    <phoneticPr fontId="1" type="noConversion"/>
  </si>
  <si>
    <t>turn</t>
    <phoneticPr fontId="1" type="noConversion"/>
  </si>
  <si>
    <t>river</t>
    <phoneticPr fontId="1" type="noConversion"/>
  </si>
  <si>
    <t>pot</t>
    <phoneticPr fontId="1" type="noConversion"/>
  </si>
  <si>
    <t>{pot}=0,{spr}=1,{bet1}=1,bet pot/action,fpot=54{bet1}</t>
    <phoneticPr fontId="1" type="noConversion"/>
  </si>
  <si>
    <t>{pot}=2,{spr}=3,{bet1}=1,bet pot/action,fpot=108{bet1}</t>
    <phoneticPr fontId="1" type="noConversion"/>
  </si>
  <si>
    <t>{pot}=10,{spr}=11,{bet1}=1,bet pot/action,fpot=324{bet1}</t>
    <phoneticPr fontId="1" type="noConversion"/>
  </si>
  <si>
    <t>{pot}=3,{spr}=4,{bet1}=1,bet pot/action,fpot=135{bet1}</t>
    <phoneticPr fontId="1" type="noConversion"/>
  </si>
  <si>
    <t>{pot}=8,{spr}=9,{bet1}=1,bet pot/action,fpot=270{bet1}</t>
    <phoneticPr fontId="1" type="noConversion"/>
  </si>
  <si>
    <t>{pot}=9,{spr}=10,{bet1}=1,bet pot/action,fpot=297{bet1}</t>
    <phoneticPr fontId="1" type="noConversion"/>
  </si>
  <si>
    <t>{pot}=2,{spr}=3,{bet1}={pot}/2,bet pot/action,fpot=32{bet1}</t>
    <phoneticPr fontId="1" type="noConversion"/>
  </si>
  <si>
    <t>{pot}=4,{spr}=3,{bet1}={pot}/2,bet pot/action,fpot=64{bet1}</t>
    <phoneticPr fontId="1" type="noConversion"/>
  </si>
  <si>
    <t>{pot}=4,{spr}=3,{bet1}={pot}/2,bet pot/action,fpot=96{bet1}</t>
    <phoneticPr fontId="1" type="noConversion"/>
  </si>
  <si>
    <t>拿到特定起手牌的概率</t>
  </si>
  <si>
    <t>下面的表格告诉你拿到特定起手牌的可能性。当你判断起手牌的强度时，知道这些数据将很有帮助。</t>
  </si>
  <si>
    <t>你拿到Ax时面临对手更好的A的概率</t>
  </si>
  <si>
    <t>表格的左边说明你可能拿到的所有Ax。表格的右边是对手拿到更好的A的可能性。</t>
  </si>
  <si>
    <t>面临对手更好的A的可能性(用%表示)</t>
    <phoneticPr fontId="1" type="noConversion"/>
  </si>
  <si>
    <t>AK</t>
    <phoneticPr fontId="1" type="noConversion"/>
  </si>
  <si>
    <t>AQ</t>
    <phoneticPr fontId="1" type="noConversion"/>
  </si>
  <si>
    <t>AJ</t>
    <phoneticPr fontId="1" type="noConversion"/>
  </si>
  <si>
    <t>AT</t>
    <phoneticPr fontId="1" type="noConversion"/>
  </si>
  <si>
    <t>A9</t>
    <phoneticPr fontId="1" type="noConversion"/>
  </si>
  <si>
    <t>A8</t>
    <phoneticPr fontId="1" type="noConversion"/>
  </si>
  <si>
    <t>A7</t>
    <phoneticPr fontId="1" type="noConversion"/>
  </si>
  <si>
    <t>A6</t>
    <phoneticPr fontId="1" type="noConversion"/>
  </si>
  <si>
    <t>A5</t>
    <phoneticPr fontId="1" type="noConversion"/>
  </si>
  <si>
    <t>A4</t>
    <phoneticPr fontId="1" type="noConversion"/>
  </si>
  <si>
    <t>A3</t>
    <phoneticPr fontId="1" type="noConversion"/>
  </si>
  <si>
    <t>A2</t>
    <phoneticPr fontId="1" type="noConversion"/>
  </si>
  <si>
    <t>1玩家</t>
    <phoneticPr fontId="1" type="noConversion"/>
  </si>
  <si>
    <t>没有高牌出现在翻牌圈的概率</t>
  </si>
  <si>
    <t>你拿到口袋对子并想知道你在翻牌圈看到一张高牌的可能性。下面的表格给你答案。</t>
  </si>
  <si>
    <t>你的起手牌</t>
    <phoneticPr fontId="1" type="noConversion"/>
  </si>
  <si>
    <t>翻牌圈没有高牌</t>
    <phoneticPr fontId="1" type="noConversion"/>
  </si>
  <si>
    <t>转牌圈没有高牌</t>
    <phoneticPr fontId="1" type="noConversion"/>
  </si>
  <si>
    <t>河牌圈没有高牌</t>
    <phoneticPr fontId="1" type="noConversion"/>
  </si>
  <si>
    <t>KK</t>
    <phoneticPr fontId="1" type="noConversion"/>
  </si>
  <si>
    <t>QQ</t>
    <phoneticPr fontId="1" type="noConversion"/>
  </si>
  <si>
    <t>JJ</t>
    <phoneticPr fontId="1" type="noConversion"/>
  </si>
  <si>
    <t>TT</t>
    <phoneticPr fontId="1" type="noConversion"/>
  </si>
  <si>
    <t>0.29:1</t>
    <phoneticPr fontId="1" type="noConversion"/>
  </si>
  <si>
    <t>0.71:1</t>
    <phoneticPr fontId="1" type="noConversion"/>
  </si>
  <si>
    <t>1.32:1</t>
    <phoneticPr fontId="1" type="noConversion"/>
  </si>
  <si>
    <t>2.12:1</t>
    <phoneticPr fontId="1" type="noConversion"/>
  </si>
  <si>
    <t>3.22:1</t>
    <phoneticPr fontId="1" type="noConversion"/>
  </si>
  <si>
    <t>1.49:1</t>
    <phoneticPr fontId="1" type="noConversion"/>
  </si>
  <si>
    <t>0.55:1</t>
    <phoneticPr fontId="1" type="noConversion"/>
  </si>
  <si>
    <t>比率</t>
    <phoneticPr fontId="1" type="noConversion"/>
  </si>
  <si>
    <t>概率</t>
    <phoneticPr fontId="1" type="noConversion"/>
  </si>
  <si>
    <t>概率%</t>
    <phoneticPr fontId="1" type="noConversion"/>
  </si>
  <si>
    <t>0.41:1</t>
    <phoneticPr fontId="1" type="noConversion"/>
  </si>
  <si>
    <t>1.06:1</t>
    <phoneticPr fontId="1" type="noConversion"/>
  </si>
  <si>
    <t>3.97:1</t>
    <phoneticPr fontId="1" type="noConversion"/>
  </si>
  <si>
    <t>7.40:1</t>
    <phoneticPr fontId="1" type="noConversion"/>
  </si>
  <si>
    <t>14.40:1</t>
    <phoneticPr fontId="1" type="noConversion"/>
  </si>
  <si>
    <t>30.44:1</t>
    <phoneticPr fontId="1" type="noConversion"/>
  </si>
  <si>
    <t>74.18:1</t>
    <phoneticPr fontId="1" type="noConversion"/>
  </si>
  <si>
    <t>231.56:1</t>
    <phoneticPr fontId="1" type="noConversion"/>
  </si>
  <si>
    <t>1110.12:1</t>
    <phoneticPr fontId="1" type="noConversion"/>
  </si>
  <si>
    <t>15352.33:1</t>
    <phoneticPr fontId="1" type="noConversion"/>
  </si>
  <si>
    <t>&lt;0.01</t>
    <phoneticPr fontId="1" type="noConversion"/>
  </si>
  <si>
    <t>353125.67:1</t>
    <phoneticPr fontId="1" type="noConversion"/>
  </si>
  <si>
    <t>999.00:1</t>
    <phoneticPr fontId="1" type="noConversion"/>
  </si>
  <si>
    <t>162.93:1</t>
    <phoneticPr fontId="1" type="noConversion"/>
  </si>
  <si>
    <t>52.76:1</t>
    <phoneticPr fontId="1" type="noConversion"/>
  </si>
  <si>
    <t>23.04:1</t>
    <phoneticPr fontId="1" type="noConversion"/>
  </si>
  <si>
    <t>11.73:1</t>
    <phoneticPr fontId="1" type="noConversion"/>
  </si>
  <si>
    <t>6.54:1</t>
    <phoneticPr fontId="1" type="noConversion"/>
  </si>
  <si>
    <t>3.83:1</t>
    <phoneticPr fontId="1" type="noConversion"/>
  </si>
  <si>
    <t>2.28:1</t>
    <phoneticPr fontId="1" type="noConversion"/>
  </si>
  <si>
    <t>6.61:1</t>
    <phoneticPr fontId="1" type="noConversion"/>
  </si>
  <si>
    <t>13.87:1</t>
    <phoneticPr fontId="1" type="noConversion"/>
  </si>
  <si>
    <t>31.26:1</t>
    <phoneticPr fontId="1" type="noConversion"/>
  </si>
  <si>
    <t>79.64:1</t>
    <phoneticPr fontId="1" type="noConversion"/>
  </si>
  <si>
    <t xml:space="preserve"> 9999:1</t>
    <phoneticPr fontId="1" type="noConversion"/>
  </si>
  <si>
    <t>形成某种特定牌的概率(52张牌中的5张)</t>
  </si>
  <si>
    <t>下面的表格说明形成某种特定牌的可能性。你经常会拿到一对，而拿到顺子或皇家同花顺的可能性大大减小。52张牌中的5张意味着你用5张牌形成一手牌</t>
  </si>
  <si>
    <t>特定牌</t>
    <phoneticPr fontId="1" type="noConversion"/>
  </si>
  <si>
    <t>数量</t>
    <phoneticPr fontId="1" type="noConversion"/>
  </si>
  <si>
    <t xml:space="preserve"> 649737:1</t>
    <phoneticPr fontId="1" type="noConversion"/>
  </si>
  <si>
    <t>皇家同花顺</t>
    <phoneticPr fontId="1" type="noConversion"/>
  </si>
  <si>
    <t>同花顺</t>
    <phoneticPr fontId="1" type="noConversion"/>
  </si>
  <si>
    <t>72193.5:1</t>
    <phoneticPr fontId="1" type="noConversion"/>
  </si>
  <si>
    <t>4163.99:1</t>
    <phoneticPr fontId="1" type="noConversion"/>
  </si>
  <si>
    <t>693.17:1</t>
    <phoneticPr fontId="1" type="noConversion"/>
  </si>
  <si>
    <t>507.8:1</t>
    <phoneticPr fontId="1" type="noConversion"/>
  </si>
  <si>
    <t>253.8:1</t>
    <phoneticPr fontId="1" type="noConversion"/>
  </si>
  <si>
    <t>46.3:1</t>
    <phoneticPr fontId="1" type="noConversion"/>
  </si>
  <si>
    <t xml:space="preserve"> 20:1</t>
    <phoneticPr fontId="1" type="noConversion"/>
  </si>
  <si>
    <t>1.366:1</t>
    <phoneticPr fontId="1" type="noConversion"/>
  </si>
  <si>
    <t>0.995:1</t>
    <phoneticPr fontId="1" type="noConversion"/>
  </si>
  <si>
    <t>高牌</t>
    <phoneticPr fontId="1" type="noConversion"/>
  </si>
  <si>
    <t>一对</t>
    <phoneticPr fontId="1" type="noConversion"/>
  </si>
  <si>
    <t>两对</t>
    <phoneticPr fontId="1" type="noConversion"/>
  </si>
  <si>
    <t>三条</t>
    <phoneticPr fontId="1" type="noConversion"/>
  </si>
  <si>
    <t>顺子</t>
    <phoneticPr fontId="1" type="noConversion"/>
  </si>
  <si>
    <t>葫芦</t>
    <phoneticPr fontId="1" type="noConversion"/>
  </si>
  <si>
    <t>四条</t>
    <phoneticPr fontId="1" type="noConversion"/>
  </si>
  <si>
    <t>同花</t>
    <phoneticPr fontId="1" type="noConversion"/>
  </si>
  <si>
    <t>形成某种特定牌的概率(52张牌中的7张)</t>
  </si>
  <si>
    <t>下面的表格说明形成某种牌的可能性。你经常会形成对子，但获得顺子或皇家同花顺的可能性大大减小。</t>
  </si>
  <si>
    <t>52张中的7张意味着你在7张牌中选择5张形成一手牌。在德州扑克中，它由两张底牌和五张公共牌组成。这样计算出的概率将更加精确 - 但要注意，从52张牌中拿出5张的计算概率的方式实际上是一样的，并且它更容易计算</t>
  </si>
  <si>
    <t>4.74:1</t>
    <phoneticPr fontId="1" type="noConversion"/>
  </si>
  <si>
    <t xml:space="preserve"> 30939:1</t>
    <phoneticPr fontId="1" type="noConversion"/>
  </si>
  <si>
    <t>3589.57:1</t>
    <phoneticPr fontId="1" type="noConversion"/>
  </si>
  <si>
    <t xml:space="preserve"> 594:1</t>
    <phoneticPr fontId="1" type="noConversion"/>
  </si>
  <si>
    <t>37.52:1</t>
    <phoneticPr fontId="1" type="noConversion"/>
  </si>
  <si>
    <t>32.05:1</t>
    <phoneticPr fontId="1" type="noConversion"/>
  </si>
  <si>
    <t>20.65:1</t>
    <phoneticPr fontId="1" type="noConversion"/>
  </si>
  <si>
    <t>19.7:1</t>
    <phoneticPr fontId="1" type="noConversion"/>
  </si>
  <si>
    <t>3.26:1</t>
    <phoneticPr fontId="1" type="noConversion"/>
  </si>
  <si>
    <t>1.28:1</t>
    <phoneticPr fontId="1" type="noConversion"/>
  </si>
  <si>
    <t>牌力在河牌圈提高的概率</t>
  </si>
  <si>
    <t>下面的表格说明最后一张公共牌帮助你提高牌力的可能性。</t>
  </si>
  <si>
    <t>到转牌圈提高到</t>
    <phoneticPr fontId="1" type="noConversion"/>
  </si>
  <si>
    <t>6.7:1</t>
    <phoneticPr fontId="1" type="noConversion"/>
  </si>
  <si>
    <t>4.1:1</t>
    <phoneticPr fontId="1" type="noConversion"/>
  </si>
  <si>
    <t>4.74:1</t>
    <phoneticPr fontId="1" type="noConversion"/>
  </si>
  <si>
    <t>10.5:1</t>
    <phoneticPr fontId="1" type="noConversion"/>
  </si>
  <si>
    <t>45.46:1</t>
    <phoneticPr fontId="1" type="noConversion"/>
  </si>
  <si>
    <t>特定牌7</t>
    <phoneticPr fontId="1" type="noConversion"/>
  </si>
  <si>
    <t>特定牌5</t>
    <phoneticPr fontId="1" type="noConversion"/>
  </si>
  <si>
    <t>形成某种特定牌的概率(52张牌中的7张)</t>
    <phoneticPr fontId="1" type="noConversion"/>
  </si>
  <si>
    <t>TT+*65%</t>
    <phoneticPr fontId="1" type="noConversion"/>
  </si>
  <si>
    <t>99-22*55%</t>
    <phoneticPr fontId="1" type="noConversion"/>
  </si>
  <si>
    <t>同花牌</t>
    <phoneticPr fontId="1" type="noConversion"/>
  </si>
  <si>
    <t>特定的非对子牌(Ako,AKS…)</t>
    <phoneticPr fontId="1" type="noConversion"/>
  </si>
  <si>
    <t>两个特定的同花牌(Aks,Aqs…)</t>
    <phoneticPr fontId="1" type="noConversion"/>
  </si>
  <si>
    <t>spr</t>
    <phoneticPr fontId="1" type="noConversion"/>
  </si>
  <si>
    <t>比率</t>
    <phoneticPr fontId="1" type="noConversion"/>
  </si>
  <si>
    <t xml:space="preserve"> 249:1</t>
    <phoneticPr fontId="1" type="noConversion"/>
  </si>
  <si>
    <t>249</t>
    <phoneticPr fontId="1" type="noConversion"/>
  </si>
  <si>
    <t>两张相连的顺子</t>
    <phoneticPr fontId="1" type="noConversion"/>
  </si>
  <si>
    <t>互不相连的牌</t>
    <phoneticPr fontId="1" type="noConversion"/>
  </si>
  <si>
    <t>连牌45o-JTo(6种)</t>
    <phoneticPr fontId="1" type="noConversion"/>
  </si>
  <si>
    <t>连牌45s-JTs(6种)</t>
    <phoneticPr fontId="1" type="noConversion"/>
  </si>
  <si>
    <t>连牌45-JT(1种)</t>
    <phoneticPr fontId="1" type="noConversion"/>
  </si>
  <si>
    <t>两端听/顺子</t>
    <phoneticPr fontId="1" type="noConversion"/>
  </si>
  <si>
    <t>牌力从翻牌圈到河牌圈提高的概率</t>
    <phoneticPr fontId="1" type="noConversion"/>
  </si>
  <si>
    <t>底池{p}</t>
    <phoneticPr fontId="1" type="noConversion"/>
  </si>
  <si>
    <t>弃牌率{f}</t>
    <phoneticPr fontId="1" type="noConversion"/>
  </si>
  <si>
    <t>下注{b}</t>
    <phoneticPr fontId="1" type="noConversion"/>
  </si>
  <si>
    <t>{b}=</t>
    <phoneticPr fontId="1" type="noConversion"/>
  </si>
  <si>
    <t>{p}</t>
    <phoneticPr fontId="1" type="noConversion"/>
  </si>
  <si>
    <t>{b}=</t>
    <phoneticPr fontId="1" type="noConversion"/>
  </si>
  <si>
    <t>{b}=</t>
    <phoneticPr fontId="1" type="noConversion"/>
  </si>
  <si>
    <t>{b}=</t>
    <phoneticPr fontId="1" type="noConversion"/>
  </si>
  <si>
    <t>{b}=</t>
    <phoneticPr fontId="1" type="noConversion"/>
  </si>
  <si>
    <t>;{f}=</t>
    <phoneticPr fontId="1" type="noConversion"/>
  </si>
  <si>
    <t>=</t>
    <phoneticPr fontId="1" type="noConversion"/>
  </si>
  <si>
    <t>{ev}=</t>
  </si>
  <si>
    <t>的期望{ev}:</t>
    <phoneticPr fontId="1" type="noConversion"/>
  </si>
  <si>
    <t>转牌action</t>
    <phoneticPr fontId="1" type="noConversion"/>
  </si>
  <si>
    <t>河牌action</t>
    <phoneticPr fontId="1" type="noConversion"/>
  </si>
  <si>
    <t>河牌击中后pot下注被跟比率</t>
    <phoneticPr fontId="1" type="noConversion"/>
  </si>
  <si>
    <t>河牌底池大小</t>
    <phoneticPr fontId="1" type="noConversion"/>
  </si>
  <si>
    <t>河牌下注比率</t>
    <phoneticPr fontId="1" type="noConversion"/>
  </si>
  <si>
    <t>弃牌率与下注pot比率</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</si>
</sst>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80" formatCode="0.00_ "/>
    <numFmt numFmtId="181" formatCode="0.0_ "/>
    <numFmt numFmtId="182" formatCode="#\ ???/???"/>
    <numFmt numFmtId="183" formatCode="0.00_);[Red]\(0.00\)"/>
    <numFmt numFmtId="184" formatCode="0.00_ ;[Red]\-0.00\ "/>
  </numFmts>
  <fonts count="13">
    <font>
      <sz val="11"/>
      <color theme="1"/>
      <name val="宋体"/>
      <family val="2"/>
      <scheme val="minor"/>
    </font>
    <font>
      <sz val="9"/>
      <name val="宋体"/>
      <family val="3"/>
      <charset val="134"/>
      <scheme val="minor"/>
    </font>
    <font>
      <sz val="11"/>
      <color theme="1"/>
      <name val="宋体"/>
      <family val="3"/>
      <charset val="134"/>
      <scheme val="minor"/>
    </font>
    <font>
      <b/>
      <sz val="10.5"/>
      <color rgb="FF0000FF"/>
      <name val="Simsun"/>
      <charset val="134"/>
    </font>
    <font>
      <sz val="10.5"/>
      <color rgb="FF323E32"/>
      <name val="Simsun"/>
      <charset val="134"/>
    </font>
    <font>
      <b/>
      <sz val="11"/>
      <color rgb="FFFF0000"/>
      <name val="宋体"/>
      <family val="3"/>
      <charset val="134"/>
      <scheme val="minor"/>
    </font>
    <font>
      <b/>
      <sz val="9"/>
      <color rgb="FF0000FF"/>
      <name val="Simsun"/>
      <charset val="134"/>
    </font>
    <font>
      <sz val="9"/>
      <color theme="1"/>
      <name val="宋体"/>
      <family val="3"/>
      <charset val="134"/>
      <scheme val="minor"/>
    </font>
    <font>
      <b/>
      <sz val="9"/>
      <color theme="1"/>
      <name val="宋体"/>
      <family val="3"/>
      <charset val="134"/>
      <scheme val="minor"/>
    </font>
    <font>
      <b/>
      <sz val="9"/>
      <color rgb="FFFF0000"/>
      <name val="宋体"/>
      <family val="3"/>
      <charset val="134"/>
      <scheme val="minor"/>
    </font>
    <font>
      <sz val="9"/>
      <color theme="1"/>
      <name val="宋体"/>
      <family val="2"/>
      <scheme val="minor"/>
    </font>
    <font>
      <sz val="9"/>
      <color rgb="FFFF0000"/>
      <name val="宋体"/>
      <family val="2"/>
      <scheme val="minor"/>
    </font>
    <font>
      <b/>
      <sz val="9"/>
      <color rgb="FFFF0000"/>
      <name val="宋体"/>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1">
    <xf numFmtId="0" fontId="0" fillId="0" borderId="0" xfId="0"/>
    <xf numFmtId="0" fontId="2" fillId="0" borderId="0" xfId="0" applyFont="1"/>
    <xf numFmtId="20" fontId="2" fillId="0" borderId="0" xfId="0" applyNumberFormat="1" applyFont="1"/>
    <xf numFmtId="0" fontId="3" fillId="0" borderId="0" xfId="0" applyFont="1" applyAlignment="1">
      <alignment horizontal="left" vertical="center" readingOrder="1"/>
    </xf>
    <xf numFmtId="0" fontId="4" fillId="0" borderId="0" xfId="0" applyFont="1" applyAlignment="1">
      <alignment horizontal="left" vertical="center" readingOrder="1"/>
    </xf>
    <xf numFmtId="0" fontId="3" fillId="0" borderId="0" xfId="0" applyFont="1"/>
    <xf numFmtId="0" fontId="4" fillId="0" borderId="0" xfId="0" applyFont="1"/>
    <xf numFmtId="46" fontId="2" fillId="0" borderId="0" xfId="0" applyNumberFormat="1" applyFont="1"/>
    <xf numFmtId="0" fontId="5" fillId="0" borderId="0" xfId="0" applyFont="1"/>
    <xf numFmtId="0" fontId="6" fillId="0" borderId="0" xfId="0" applyFont="1"/>
    <xf numFmtId="0" fontId="7" fillId="0" borderId="0" xfId="0" applyFont="1"/>
    <xf numFmtId="0" fontId="8" fillId="0" borderId="0" xfId="0" applyFont="1"/>
    <xf numFmtId="0" fontId="10" fillId="0" borderId="0" xfId="0" applyFont="1"/>
    <xf numFmtId="0" fontId="6" fillId="0" borderId="0" xfId="0" applyFont="1" applyAlignment="1">
      <alignment horizontal="left" vertical="center" readingOrder="1"/>
    </xf>
    <xf numFmtId="0" fontId="7" fillId="0" borderId="0" xfId="0" applyFont="1" applyAlignment="1">
      <alignment wrapText="1"/>
    </xf>
    <xf numFmtId="49" fontId="7" fillId="0" borderId="0" xfId="0" applyNumberFormat="1" applyFont="1"/>
    <xf numFmtId="49" fontId="9" fillId="0" borderId="0" xfId="0" applyNumberFormat="1" applyFont="1"/>
    <xf numFmtId="181" fontId="7" fillId="0" borderId="0" xfId="0" applyNumberFormat="1" applyFont="1"/>
    <xf numFmtId="49" fontId="8" fillId="0" borderId="0" xfId="0" applyNumberFormat="1" applyFont="1"/>
    <xf numFmtId="182" fontId="10" fillId="0" borderId="0" xfId="0" applyNumberFormat="1" applyFont="1"/>
    <xf numFmtId="180" fontId="10" fillId="0" borderId="0" xfId="0" applyNumberFormat="1" applyFont="1"/>
    <xf numFmtId="0" fontId="10" fillId="0" borderId="0" xfId="0" applyFont="1" applyAlignment="1">
      <alignment wrapText="1"/>
    </xf>
    <xf numFmtId="0" fontId="8" fillId="0" borderId="0" xfId="0" applyFont="1" applyAlignment="1">
      <alignment wrapText="1"/>
    </xf>
    <xf numFmtId="0" fontId="10" fillId="0" borderId="0" xfId="0" applyFont="1" applyAlignment="1">
      <alignment horizontal="center" wrapText="1"/>
    </xf>
    <xf numFmtId="184" fontId="10" fillId="0" borderId="0" xfId="0" applyNumberFormat="1" applyFont="1"/>
    <xf numFmtId="180" fontId="8" fillId="0" borderId="0" xfId="0" applyNumberFormat="1" applyFont="1"/>
    <xf numFmtId="182" fontId="8" fillId="0" borderId="0" xfId="0" applyNumberFormat="1" applyFont="1"/>
    <xf numFmtId="181" fontId="8" fillId="0" borderId="0" xfId="0" applyNumberFormat="1" applyFont="1"/>
    <xf numFmtId="180" fontId="11" fillId="0" borderId="0" xfId="0" applyNumberFormat="1" applyFont="1"/>
    <xf numFmtId="180" fontId="12" fillId="0" borderId="0" xfId="0" applyNumberFormat="1" applyFont="1"/>
    <xf numFmtId="183" fontId="0" fillId="0" borderId="0" xfId="0" applyNumberForma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0"/>
  <sheetViews>
    <sheetView tabSelected="1" topLeftCell="A7" workbookViewId="0">
      <selection activeCell="F32" sqref="F32"/>
    </sheetView>
  </sheetViews>
  <sheetFormatPr defaultRowHeight="11.25"/>
  <cols>
    <col min="1" max="1" width="11.25" style="12" customWidth="1"/>
    <col min="2" max="2" width="15.75" style="12" customWidth="1"/>
    <col min="3" max="16384" width="9" style="12"/>
  </cols>
  <sheetData>
    <row r="1" spans="1:23" s="10" customFormat="1">
      <c r="A1" s="9" t="s">
        <v>96</v>
      </c>
      <c r="E1" s="9" t="s">
        <v>80</v>
      </c>
      <c r="I1" s="9" t="s">
        <v>260</v>
      </c>
      <c r="M1" s="9" t="s">
        <v>286</v>
      </c>
    </row>
    <row r="2" spans="1:23" s="10" customFormat="1"/>
    <row r="3" spans="1:23" s="10" customFormat="1">
      <c r="A3" s="10" t="s">
        <v>0</v>
      </c>
      <c r="B3" s="11" t="s">
        <v>99</v>
      </c>
      <c r="C3" s="17" t="s">
        <v>1</v>
      </c>
      <c r="D3" s="15" t="s">
        <v>276</v>
      </c>
      <c r="E3" s="10" t="s">
        <v>60</v>
      </c>
      <c r="F3" s="11" t="s">
        <v>262</v>
      </c>
      <c r="G3" s="17" t="s">
        <v>79</v>
      </c>
      <c r="H3" s="16" t="s">
        <v>2</v>
      </c>
      <c r="I3" s="10" t="s">
        <v>60</v>
      </c>
      <c r="J3" s="11" t="s">
        <v>70</v>
      </c>
      <c r="K3" s="17" t="s">
        <v>79</v>
      </c>
      <c r="L3" s="16" t="s">
        <v>2</v>
      </c>
      <c r="M3" s="10" t="s">
        <v>60</v>
      </c>
      <c r="N3" s="11" t="s">
        <v>70</v>
      </c>
      <c r="O3" s="17" t="s">
        <v>79</v>
      </c>
      <c r="P3" s="15" t="s">
        <v>2</v>
      </c>
    </row>
    <row r="4" spans="1:23" s="10" customFormat="1">
      <c r="A4" s="10" t="s">
        <v>100</v>
      </c>
      <c r="B4" s="10" t="s">
        <v>120</v>
      </c>
      <c r="C4" s="17">
        <v>12.7</v>
      </c>
      <c r="D4" s="15">
        <v>6.9</v>
      </c>
      <c r="E4" s="10" t="s">
        <v>61</v>
      </c>
      <c r="F4" s="10" t="s">
        <v>69</v>
      </c>
      <c r="G4" s="17">
        <v>19.100000000000001</v>
      </c>
      <c r="H4" s="15">
        <v>4.24</v>
      </c>
      <c r="I4" s="10" t="s">
        <v>61</v>
      </c>
      <c r="J4" s="10" t="s">
        <v>69</v>
      </c>
      <c r="K4" s="17">
        <v>19.600000000000001</v>
      </c>
      <c r="L4" s="15">
        <v>4.0999999999999996</v>
      </c>
      <c r="M4" s="10" t="s">
        <v>61</v>
      </c>
      <c r="N4" s="10" t="s">
        <v>69</v>
      </c>
      <c r="O4" s="17">
        <v>35</v>
      </c>
      <c r="P4" s="15">
        <v>1.86</v>
      </c>
    </row>
    <row r="5" spans="1:23" s="10" customFormat="1">
      <c r="A5" s="10" t="s">
        <v>100</v>
      </c>
      <c r="B5" s="10" t="s">
        <v>42</v>
      </c>
      <c r="C5" s="17">
        <v>11.8</v>
      </c>
      <c r="D5" s="15">
        <v>7.5</v>
      </c>
      <c r="E5" s="10" t="s">
        <v>62</v>
      </c>
      <c r="F5" s="10" t="s">
        <v>68</v>
      </c>
      <c r="G5" s="17">
        <v>17</v>
      </c>
      <c r="H5" s="15">
        <v>4.9000000000000004</v>
      </c>
      <c r="I5" s="10" t="s">
        <v>62</v>
      </c>
      <c r="J5" s="10" t="s">
        <v>68</v>
      </c>
      <c r="K5" s="17">
        <v>17.399999999999999</v>
      </c>
      <c r="L5" s="15">
        <v>4.74</v>
      </c>
      <c r="M5" s="10" t="s">
        <v>82</v>
      </c>
      <c r="N5" s="10" t="s">
        <v>69</v>
      </c>
      <c r="O5" s="17">
        <v>4.2</v>
      </c>
      <c r="P5" s="15">
        <v>22.8</v>
      </c>
    </row>
    <row r="6" spans="1:23" s="10" customFormat="1">
      <c r="A6" s="10" t="s">
        <v>100</v>
      </c>
      <c r="B6" s="10" t="s">
        <v>67</v>
      </c>
      <c r="C6" s="17">
        <v>0.73</v>
      </c>
      <c r="D6" s="15">
        <v>136</v>
      </c>
      <c r="E6" s="10" t="s">
        <v>63</v>
      </c>
      <c r="F6" s="10" t="s">
        <v>68</v>
      </c>
      <c r="G6" s="17">
        <v>8.5</v>
      </c>
      <c r="H6" s="15">
        <v>10.76</v>
      </c>
      <c r="I6" s="10" t="s">
        <v>63</v>
      </c>
      <c r="J6" s="10" t="s">
        <v>68</v>
      </c>
      <c r="K6" s="17">
        <v>8.6999999999999993</v>
      </c>
      <c r="L6" s="15">
        <v>10.5</v>
      </c>
      <c r="M6" s="10" t="s">
        <v>62</v>
      </c>
      <c r="N6" s="10" t="s">
        <v>68</v>
      </c>
      <c r="O6" s="17">
        <v>32</v>
      </c>
      <c r="P6" s="15">
        <v>2.13</v>
      </c>
    </row>
    <row r="7" spans="1:23" s="10" customFormat="1">
      <c r="A7" s="10" t="s">
        <v>100</v>
      </c>
      <c r="B7" s="10" t="s">
        <v>66</v>
      </c>
      <c r="C7" s="17">
        <v>0.24</v>
      </c>
      <c r="D7" s="15">
        <v>415.67</v>
      </c>
      <c r="E7" s="10" t="s">
        <v>42</v>
      </c>
      <c r="F7" s="10" t="s">
        <v>66</v>
      </c>
      <c r="G7" s="17">
        <v>2.1</v>
      </c>
      <c r="H7" s="15">
        <v>46.61</v>
      </c>
      <c r="I7" s="10" t="s">
        <v>42</v>
      </c>
      <c r="J7" s="10" t="s">
        <v>66</v>
      </c>
      <c r="K7" s="17">
        <v>2.2000000000000002</v>
      </c>
      <c r="L7" s="15">
        <v>45.46</v>
      </c>
      <c r="M7" s="10" t="s">
        <v>63</v>
      </c>
      <c r="N7" s="10" t="s">
        <v>68</v>
      </c>
      <c r="O7" s="17">
        <v>17</v>
      </c>
      <c r="P7" s="15">
        <v>4.88</v>
      </c>
    </row>
    <row r="8" spans="1:23" s="10" customFormat="1">
      <c r="A8" s="10" t="s">
        <v>101</v>
      </c>
      <c r="B8" s="10" t="s">
        <v>43</v>
      </c>
      <c r="C8" s="17">
        <v>32.4</v>
      </c>
      <c r="D8" s="15">
        <v>2.1</v>
      </c>
      <c r="E8" s="10" t="s">
        <v>64</v>
      </c>
      <c r="F8" s="10" t="s">
        <v>67</v>
      </c>
      <c r="G8" s="17">
        <v>8.5</v>
      </c>
      <c r="H8" s="15">
        <v>10.76</v>
      </c>
      <c r="I8" s="10" t="s">
        <v>64</v>
      </c>
      <c r="J8" s="10" t="s">
        <v>67</v>
      </c>
      <c r="K8" s="17">
        <v>8.6999999999999993</v>
      </c>
      <c r="L8" s="15">
        <v>10.5</v>
      </c>
      <c r="M8" s="10" t="s">
        <v>42</v>
      </c>
      <c r="N8" s="10" t="s">
        <v>66</v>
      </c>
      <c r="O8" s="17">
        <v>4.3</v>
      </c>
      <c r="P8" s="15">
        <v>22.26</v>
      </c>
    </row>
    <row r="9" spans="1:23" s="10" customFormat="1">
      <c r="A9" s="10" t="s">
        <v>101</v>
      </c>
      <c r="B9" s="10" t="s">
        <v>64</v>
      </c>
      <c r="C9" s="17">
        <v>2</v>
      </c>
      <c r="D9" s="15">
        <v>48.5</v>
      </c>
      <c r="E9" s="10" t="s">
        <v>65</v>
      </c>
      <c r="F9" s="10" t="s">
        <v>42</v>
      </c>
      <c r="G9" s="17">
        <v>4.3</v>
      </c>
      <c r="H9" s="15">
        <v>22.26</v>
      </c>
      <c r="I9" s="10" t="s">
        <v>65</v>
      </c>
      <c r="J9" s="10" t="s">
        <v>42</v>
      </c>
      <c r="K9" s="17">
        <v>4.3</v>
      </c>
      <c r="L9" s="15">
        <v>22.26</v>
      </c>
      <c r="M9" s="10" t="s">
        <v>64</v>
      </c>
      <c r="N9" s="10" t="s">
        <v>67</v>
      </c>
      <c r="O9" s="17">
        <v>17</v>
      </c>
      <c r="P9" s="15">
        <v>4.88</v>
      </c>
    </row>
    <row r="10" spans="1:23" s="10" customFormat="1">
      <c r="A10" s="10" t="s">
        <v>16</v>
      </c>
      <c r="B10" s="10" t="s">
        <v>69</v>
      </c>
      <c r="C10" s="17">
        <v>0.84199999999999997</v>
      </c>
      <c r="D10" s="15">
        <v>118</v>
      </c>
      <c r="E10" s="10" t="s">
        <v>83</v>
      </c>
      <c r="F10" s="10" t="s">
        <v>84</v>
      </c>
      <c r="G10" s="17">
        <v>12.8</v>
      </c>
      <c r="H10" s="15">
        <v>6.8</v>
      </c>
      <c r="I10" s="10" t="s">
        <v>83</v>
      </c>
      <c r="J10" s="10" t="s">
        <v>84</v>
      </c>
      <c r="K10" s="17">
        <v>13</v>
      </c>
      <c r="L10" s="15">
        <v>6.7</v>
      </c>
      <c r="M10" s="10" t="s">
        <v>65</v>
      </c>
      <c r="N10" s="10" t="s">
        <v>66</v>
      </c>
      <c r="O10" s="17">
        <v>0.09</v>
      </c>
      <c r="P10" s="15">
        <v>1100</v>
      </c>
    </row>
    <row r="11" spans="1:23">
      <c r="A11" s="10" t="s">
        <v>16</v>
      </c>
      <c r="B11" s="10" t="s">
        <v>61</v>
      </c>
      <c r="C11" s="17">
        <v>10.9</v>
      </c>
      <c r="D11" s="15">
        <v>8.17</v>
      </c>
      <c r="M11" s="10" t="s">
        <v>65</v>
      </c>
      <c r="N11" s="10" t="s">
        <v>42</v>
      </c>
      <c r="O11" s="17">
        <v>8.4</v>
      </c>
      <c r="P11" s="15">
        <v>10.9</v>
      </c>
      <c r="T11" s="10"/>
      <c r="U11" s="10"/>
      <c r="V11" s="10"/>
      <c r="W11" s="10"/>
    </row>
    <row r="12" spans="1:23">
      <c r="A12" s="10" t="s">
        <v>16</v>
      </c>
      <c r="B12" s="10" t="s">
        <v>82</v>
      </c>
      <c r="C12" s="17">
        <v>10.9</v>
      </c>
      <c r="D12" s="15">
        <v>1.4</v>
      </c>
    </row>
    <row r="13" spans="1:23">
      <c r="A13" s="10" t="s">
        <v>282</v>
      </c>
      <c r="B13" s="10" t="s">
        <v>62</v>
      </c>
      <c r="C13" s="17">
        <v>9.6</v>
      </c>
      <c r="D13" s="15">
        <v>9.42</v>
      </c>
    </row>
    <row r="14" spans="1:23">
      <c r="A14" s="10" t="s">
        <v>282</v>
      </c>
      <c r="B14" s="10" t="s">
        <v>68</v>
      </c>
      <c r="C14" s="17">
        <v>1.31</v>
      </c>
      <c r="D14" s="15">
        <v>75</v>
      </c>
    </row>
    <row r="15" spans="1:23">
      <c r="A15" s="10" t="s">
        <v>284</v>
      </c>
      <c r="B15" s="10" t="s">
        <v>285</v>
      </c>
      <c r="C15" s="17">
        <f>SUM(C13:C14)/6</f>
        <v>1.8183333333333334</v>
      </c>
      <c r="D15" s="17">
        <f>100-C15/C15</f>
        <v>99</v>
      </c>
    </row>
    <row r="16" spans="1:23">
      <c r="A16" s="10" t="s">
        <v>283</v>
      </c>
      <c r="B16" s="10" t="s">
        <v>104</v>
      </c>
      <c r="C16" s="17">
        <v>19.100000000000001</v>
      </c>
      <c r="D16" s="15">
        <v>4.21</v>
      </c>
    </row>
    <row r="17" spans="1:12" s="10" customFormat="1"/>
    <row r="18" spans="1:12">
      <c r="A18" s="13" t="s">
        <v>160</v>
      </c>
      <c r="B18" s="10"/>
      <c r="C18" s="10"/>
      <c r="D18" s="10"/>
      <c r="E18" s="10"/>
      <c r="F18" s="13" t="s">
        <v>38</v>
      </c>
      <c r="G18" s="10"/>
      <c r="H18" s="10"/>
      <c r="I18" s="10"/>
      <c r="J18" s="10"/>
      <c r="K18" s="10"/>
      <c r="L18" s="10"/>
    </row>
    <row r="19" spans="1:12">
      <c r="A19" s="10"/>
      <c r="B19" s="10"/>
      <c r="C19" s="10"/>
      <c r="D19" s="10"/>
      <c r="E19" s="10"/>
      <c r="F19" s="10"/>
      <c r="G19" s="10"/>
      <c r="H19" s="10"/>
      <c r="I19" s="10"/>
      <c r="J19" s="10"/>
      <c r="K19" s="10"/>
      <c r="L19" s="10"/>
    </row>
    <row r="20" spans="1:12">
      <c r="A20" s="10" t="s">
        <v>0</v>
      </c>
      <c r="B20" s="10" t="s">
        <v>1</v>
      </c>
      <c r="C20" s="10" t="s">
        <v>2</v>
      </c>
      <c r="D20" s="10" t="s">
        <v>31</v>
      </c>
      <c r="E20" s="10" t="s">
        <v>32</v>
      </c>
      <c r="F20" s="10" t="s">
        <v>41</v>
      </c>
      <c r="G20" s="10" t="s">
        <v>1</v>
      </c>
      <c r="H20" s="15" t="s">
        <v>2</v>
      </c>
      <c r="I20" s="10"/>
      <c r="J20" s="10"/>
      <c r="K20" s="10"/>
      <c r="L20" s="10"/>
    </row>
    <row r="21" spans="1:12">
      <c r="A21" s="10" t="s">
        <v>3</v>
      </c>
      <c r="B21" s="10">
        <v>0.45300000000000001</v>
      </c>
      <c r="C21" s="15">
        <v>219.75</v>
      </c>
      <c r="D21" s="10">
        <f>B21*8*0.55</f>
        <v>1.9932000000000003</v>
      </c>
      <c r="E21" s="10" t="s">
        <v>272</v>
      </c>
      <c r="F21" s="10" t="s">
        <v>42</v>
      </c>
      <c r="G21" s="10">
        <v>0.24</v>
      </c>
      <c r="H21" s="15">
        <v>415.67</v>
      </c>
      <c r="I21" s="10"/>
      <c r="J21" s="10"/>
      <c r="K21" s="10"/>
      <c r="L21" s="10"/>
    </row>
    <row r="22" spans="1:12">
      <c r="A22" s="10" t="s">
        <v>5</v>
      </c>
      <c r="B22" s="10">
        <v>1.36</v>
      </c>
      <c r="C22" s="15">
        <v>72.53</v>
      </c>
      <c r="D22" s="10"/>
      <c r="E22" s="10"/>
      <c r="F22" s="10" t="s">
        <v>43</v>
      </c>
      <c r="G22" s="10">
        <v>16.899999999999999</v>
      </c>
      <c r="H22" s="15">
        <v>4.91</v>
      </c>
      <c r="I22" s="10"/>
      <c r="J22" s="10"/>
      <c r="K22" s="10"/>
      <c r="L22" s="10"/>
    </row>
    <row r="23" spans="1:12">
      <c r="A23" s="10" t="s">
        <v>8</v>
      </c>
      <c r="B23" s="10">
        <v>1.81</v>
      </c>
      <c r="C23" s="15">
        <v>54.25</v>
      </c>
      <c r="D23" s="10"/>
      <c r="E23" s="10"/>
      <c r="F23" s="10" t="s">
        <v>47</v>
      </c>
      <c r="G23" s="10">
        <v>5.17</v>
      </c>
      <c r="H23" s="15">
        <v>18.34</v>
      </c>
      <c r="I23" s="10"/>
      <c r="J23" s="10"/>
      <c r="K23" s="10"/>
      <c r="L23" s="10"/>
    </row>
    <row r="24" spans="1:12">
      <c r="A24" s="10" t="s">
        <v>7</v>
      </c>
      <c r="B24" s="10">
        <v>2.2400000000000002</v>
      </c>
      <c r="C24" s="15">
        <v>43.24</v>
      </c>
      <c r="D24" s="10"/>
      <c r="E24" s="10"/>
      <c r="F24" s="10" t="s">
        <v>48</v>
      </c>
      <c r="G24" s="10">
        <v>55</v>
      </c>
      <c r="H24" s="15">
        <v>0.82</v>
      </c>
      <c r="I24" s="10"/>
      <c r="J24" s="10"/>
      <c r="K24" s="10"/>
      <c r="L24" s="10"/>
    </row>
    <row r="25" spans="1:12">
      <c r="A25" s="10" t="s">
        <v>9</v>
      </c>
      <c r="B25" s="10">
        <v>5.88</v>
      </c>
      <c r="C25" s="15">
        <v>0.66736111111111107</v>
      </c>
      <c r="D25" s="10"/>
      <c r="E25" s="10"/>
      <c r="F25" s="10" t="s">
        <v>49</v>
      </c>
      <c r="G25" s="10">
        <v>39.799999999999997</v>
      </c>
      <c r="H25" s="15">
        <v>1.5</v>
      </c>
      <c r="I25" s="10"/>
      <c r="J25" s="10"/>
      <c r="K25" s="10"/>
      <c r="L25" s="10"/>
    </row>
    <row r="26" spans="1:12" ht="22.5">
      <c r="A26" s="14" t="s">
        <v>274</v>
      </c>
      <c r="B26" s="10">
        <v>1.21</v>
      </c>
      <c r="C26" s="15">
        <v>82.64</v>
      </c>
      <c r="D26" s="10">
        <f>B26*8*0.1</f>
        <v>0.96799999999999997</v>
      </c>
      <c r="E26" s="10" t="s">
        <v>34</v>
      </c>
      <c r="F26" s="14" t="s">
        <v>52</v>
      </c>
      <c r="G26" s="10">
        <v>3.45</v>
      </c>
      <c r="H26" s="15">
        <v>27.99</v>
      </c>
      <c r="I26" s="10"/>
      <c r="J26" s="10"/>
      <c r="K26" s="10"/>
      <c r="L26" s="10"/>
    </row>
    <row r="27" spans="1:12" ht="22.5">
      <c r="A27" s="14" t="s">
        <v>275</v>
      </c>
      <c r="B27" s="10">
        <v>0.30199999999999999</v>
      </c>
      <c r="C27" s="15">
        <v>330.12</v>
      </c>
      <c r="D27" s="10"/>
      <c r="E27" s="10"/>
      <c r="F27" s="14" t="s">
        <v>280</v>
      </c>
      <c r="G27" s="10">
        <v>40</v>
      </c>
      <c r="H27" s="15">
        <v>1.5</v>
      </c>
      <c r="I27" s="10"/>
      <c r="J27" s="10"/>
      <c r="K27" s="10"/>
      <c r="L27" s="10"/>
    </row>
    <row r="28" spans="1:12" ht="22.5">
      <c r="A28" s="14" t="s">
        <v>273</v>
      </c>
      <c r="B28" s="10">
        <v>23.53</v>
      </c>
      <c r="C28" s="15">
        <v>3.25</v>
      </c>
      <c r="D28" s="10"/>
      <c r="E28" s="10"/>
      <c r="F28" s="14" t="s">
        <v>281</v>
      </c>
      <c r="G28" s="10">
        <v>55.6</v>
      </c>
      <c r="H28" s="15">
        <v>0.79900000000000004</v>
      </c>
      <c r="I28" s="10"/>
      <c r="J28" s="10"/>
      <c r="K28" s="10"/>
      <c r="L28" s="10"/>
    </row>
    <row r="29" spans="1:12">
      <c r="A29" s="10" t="s">
        <v>33</v>
      </c>
      <c r="B29" s="10">
        <v>3.92</v>
      </c>
      <c r="C29" s="15">
        <v>24.5</v>
      </c>
      <c r="D29" s="10"/>
      <c r="E29" s="10"/>
      <c r="F29" s="10"/>
      <c r="G29" s="10"/>
      <c r="J29" s="10"/>
    </row>
    <row r="30" spans="1:12">
      <c r="A30" s="10" t="s">
        <v>19</v>
      </c>
      <c r="B30" s="10">
        <v>3.02</v>
      </c>
      <c r="C30" s="15">
        <v>32.11</v>
      </c>
      <c r="D30" s="10"/>
      <c r="E30" s="10"/>
      <c r="F30" s="10"/>
      <c r="G30" s="10"/>
      <c r="J30" s="10"/>
    </row>
    <row r="31" spans="1:12">
      <c r="A31" s="10" t="s">
        <v>21</v>
      </c>
      <c r="B31" s="10">
        <v>15.7</v>
      </c>
      <c r="C31" s="15">
        <v>5.37</v>
      </c>
      <c r="D31" s="10">
        <f>B31*12*0.1</f>
        <v>18.84</v>
      </c>
      <c r="E31" s="10" t="s">
        <v>35</v>
      </c>
      <c r="F31" s="10"/>
      <c r="G31" s="10"/>
      <c r="J31" s="10"/>
    </row>
    <row r="32" spans="1:12">
      <c r="A32" s="10" t="s">
        <v>23</v>
      </c>
      <c r="B32" s="10">
        <v>4.83</v>
      </c>
      <c r="C32" s="15">
        <v>19.7</v>
      </c>
      <c r="D32" s="10"/>
      <c r="E32" s="10"/>
      <c r="F32" s="10"/>
      <c r="G32" s="10"/>
      <c r="J32" s="10"/>
    </row>
    <row r="33" spans="1:15">
      <c r="A33" s="10" t="s">
        <v>25</v>
      </c>
      <c r="B33" s="10">
        <v>4.9800000000000004</v>
      </c>
      <c r="C33" s="15">
        <v>19.079999999999998</v>
      </c>
      <c r="D33" s="10"/>
      <c r="E33" s="10"/>
      <c r="F33" s="10"/>
      <c r="G33" s="10"/>
      <c r="J33" s="10"/>
    </row>
    <row r="34" spans="1:15">
      <c r="A34" s="10" t="s">
        <v>26</v>
      </c>
      <c r="B34" s="10">
        <v>9.0500000000000007</v>
      </c>
      <c r="C34" s="15">
        <v>10.039999999999999</v>
      </c>
      <c r="D34" s="10"/>
      <c r="E34" s="10"/>
      <c r="F34" s="10"/>
      <c r="G34" s="10"/>
      <c r="J34" s="10"/>
    </row>
    <row r="35" spans="1:15">
      <c r="A35" s="10" t="s">
        <v>27</v>
      </c>
      <c r="B35" s="10">
        <v>14.3</v>
      </c>
      <c r="C35" s="15">
        <v>5.99</v>
      </c>
      <c r="D35" s="10">
        <f>B35*0.65</f>
        <v>9.2949999999999999</v>
      </c>
      <c r="E35" s="10" t="s">
        <v>271</v>
      </c>
      <c r="F35" s="10"/>
      <c r="G35" s="10"/>
      <c r="J35" s="10"/>
    </row>
    <row r="36" spans="1:15">
      <c r="A36" s="10"/>
      <c r="B36" s="10"/>
      <c r="C36" s="10"/>
      <c r="D36" s="10">
        <f>SUM(D21:D35)</f>
        <v>31.096200000000003</v>
      </c>
      <c r="E36" s="10"/>
      <c r="F36" s="10"/>
      <c r="G36" s="10"/>
      <c r="J36" s="10"/>
    </row>
    <row r="37" spans="1:15" s="10" customFormat="1">
      <c r="A37" s="12"/>
    </row>
    <row r="38" spans="1:15" s="10" customFormat="1">
      <c r="A38" s="13" t="s">
        <v>270</v>
      </c>
      <c r="E38" s="13" t="s">
        <v>223</v>
      </c>
      <c r="I38" s="13" t="s">
        <v>178</v>
      </c>
    </row>
    <row r="39" spans="1:15" s="10" customFormat="1"/>
    <row r="40" spans="1:15" s="10" customFormat="1">
      <c r="A40" s="11" t="s">
        <v>268</v>
      </c>
      <c r="B40" s="10" t="s">
        <v>226</v>
      </c>
      <c r="C40" s="10" t="s">
        <v>196</v>
      </c>
      <c r="D40" s="15" t="s">
        <v>195</v>
      </c>
      <c r="E40" s="11" t="s">
        <v>269</v>
      </c>
      <c r="F40" s="10" t="s">
        <v>226</v>
      </c>
      <c r="G40" s="10" t="s">
        <v>196</v>
      </c>
      <c r="H40" s="15" t="s">
        <v>277</v>
      </c>
      <c r="I40" s="10" t="s">
        <v>180</v>
      </c>
      <c r="J40" s="10" t="s">
        <v>181</v>
      </c>
      <c r="L40" s="10" t="s">
        <v>182</v>
      </c>
      <c r="N40" s="10" t="s">
        <v>183</v>
      </c>
    </row>
    <row r="41" spans="1:15" s="10" customFormat="1">
      <c r="A41" s="10" t="s">
        <v>228</v>
      </c>
      <c r="B41" s="10">
        <v>4324</v>
      </c>
      <c r="C41" s="10">
        <v>3.232062E-3</v>
      </c>
      <c r="D41" s="15">
        <v>30939</v>
      </c>
      <c r="E41" s="10" t="s">
        <v>228</v>
      </c>
      <c r="F41" s="10">
        <v>4</v>
      </c>
      <c r="G41" s="10">
        <v>1.539077E-4</v>
      </c>
      <c r="H41" s="15">
        <v>649737</v>
      </c>
      <c r="J41" s="10" t="s">
        <v>197</v>
      </c>
      <c r="K41" s="15" t="s">
        <v>277</v>
      </c>
      <c r="L41" s="10" t="s">
        <v>197</v>
      </c>
      <c r="M41" s="15" t="s">
        <v>277</v>
      </c>
      <c r="N41" s="10" t="s">
        <v>197</v>
      </c>
      <c r="O41" s="15" t="s">
        <v>277</v>
      </c>
    </row>
    <row r="42" spans="1:15" s="10" customFormat="1">
      <c r="A42" s="10" t="s">
        <v>229</v>
      </c>
      <c r="B42" s="10">
        <v>37260</v>
      </c>
      <c r="C42" s="10">
        <v>2.7850748000000002E-2</v>
      </c>
      <c r="D42" s="15">
        <v>3589.57</v>
      </c>
      <c r="E42" s="10" t="s">
        <v>229</v>
      </c>
      <c r="F42" s="10">
        <v>36</v>
      </c>
      <c r="G42" s="10">
        <v>1.3851695000000001E-3</v>
      </c>
      <c r="H42" s="15">
        <v>72193.5</v>
      </c>
      <c r="I42" s="10" t="s">
        <v>184</v>
      </c>
      <c r="J42" s="10">
        <v>77.45</v>
      </c>
      <c r="K42" s="15">
        <v>0.28999999999999998</v>
      </c>
      <c r="L42" s="10">
        <v>70.86</v>
      </c>
      <c r="M42" s="15">
        <v>0.41</v>
      </c>
      <c r="N42" s="10">
        <v>64.7</v>
      </c>
      <c r="O42" s="15">
        <v>0.55000000000000004</v>
      </c>
    </row>
    <row r="43" spans="1:15" s="10" customFormat="1">
      <c r="A43" s="10" t="s">
        <v>245</v>
      </c>
      <c r="B43" s="10">
        <v>224848</v>
      </c>
      <c r="C43" s="10">
        <v>0.16806722700000001</v>
      </c>
      <c r="D43" s="15">
        <v>594</v>
      </c>
      <c r="E43" s="10" t="s">
        <v>245</v>
      </c>
      <c r="F43" s="10">
        <v>624</v>
      </c>
      <c r="G43" s="10">
        <v>2.4009603800000001E-2</v>
      </c>
      <c r="H43" s="15">
        <v>4163.99</v>
      </c>
      <c r="I43" s="10" t="s">
        <v>185</v>
      </c>
      <c r="J43" s="10">
        <v>58.57</v>
      </c>
      <c r="K43" s="15">
        <v>0.71</v>
      </c>
      <c r="L43" s="10">
        <v>48.6</v>
      </c>
      <c r="M43" s="15">
        <v>1.06</v>
      </c>
      <c r="N43" s="10">
        <v>40.15</v>
      </c>
      <c r="O43" s="15">
        <v>1.49</v>
      </c>
    </row>
    <row r="44" spans="1:15" s="10" customFormat="1">
      <c r="A44" s="10" t="s">
        <v>244</v>
      </c>
      <c r="B44" s="10">
        <v>3473184</v>
      </c>
      <c r="C44" s="10">
        <v>2.5961022709999999</v>
      </c>
      <c r="D44" s="15">
        <v>37.520000000000003</v>
      </c>
      <c r="E44" s="10" t="s">
        <v>244</v>
      </c>
      <c r="F44" s="10">
        <v>3744</v>
      </c>
      <c r="G44" s="10">
        <v>0.144057623</v>
      </c>
      <c r="H44" s="15">
        <v>693.17</v>
      </c>
      <c r="I44" s="10" t="s">
        <v>186</v>
      </c>
      <c r="J44" s="10">
        <v>43.04</v>
      </c>
      <c r="K44" s="15">
        <v>1.32</v>
      </c>
      <c r="L44" s="10">
        <v>32.049999999999997</v>
      </c>
      <c r="M44" s="15">
        <v>2.12</v>
      </c>
      <c r="N44" s="10">
        <v>23.69</v>
      </c>
      <c r="O44" s="15">
        <v>3.22</v>
      </c>
    </row>
    <row r="45" spans="1:15" s="10" customFormat="1">
      <c r="A45" s="10" t="s">
        <v>246</v>
      </c>
      <c r="B45" s="10">
        <v>4047644</v>
      </c>
      <c r="C45" s="10">
        <v>3.0254941230000001</v>
      </c>
      <c r="D45" s="15">
        <v>32.049999999999997</v>
      </c>
      <c r="E45" s="10" t="s">
        <v>246</v>
      </c>
      <c r="F45" s="10">
        <v>5108</v>
      </c>
      <c r="G45" s="10">
        <v>0.19654015450000001</v>
      </c>
      <c r="H45" s="15">
        <v>507.8</v>
      </c>
      <c r="I45" s="10" t="s">
        <v>187</v>
      </c>
      <c r="J45" s="10">
        <v>30.53</v>
      </c>
      <c r="K45" s="15">
        <v>2.2799999999999998</v>
      </c>
      <c r="L45" s="10">
        <v>20.14</v>
      </c>
      <c r="M45" s="15">
        <v>3.97</v>
      </c>
      <c r="N45" s="10">
        <v>13.13</v>
      </c>
      <c r="O45" s="15">
        <v>6.61</v>
      </c>
    </row>
    <row r="46" spans="1:15" s="10" customFormat="1">
      <c r="A46" s="10" t="s">
        <v>243</v>
      </c>
      <c r="B46" s="10">
        <v>6180020</v>
      </c>
      <c r="C46" s="10">
        <v>4.619382087</v>
      </c>
      <c r="D46" s="15">
        <v>20.65</v>
      </c>
      <c r="E46" s="10" t="s">
        <v>243</v>
      </c>
      <c r="F46" s="10">
        <v>10200</v>
      </c>
      <c r="G46" s="10">
        <v>0.39246467819999997</v>
      </c>
      <c r="H46" s="15">
        <v>253.8</v>
      </c>
      <c r="I46" s="10">
        <v>99</v>
      </c>
      <c r="J46" s="10">
        <v>20.71</v>
      </c>
      <c r="K46" s="15">
        <v>3.83</v>
      </c>
      <c r="L46" s="10">
        <v>11.9</v>
      </c>
      <c r="M46" s="15">
        <v>7.4</v>
      </c>
      <c r="N46" s="10">
        <v>6.73</v>
      </c>
      <c r="O46" s="15">
        <v>13.87</v>
      </c>
    </row>
    <row r="47" spans="1:15" s="10" customFormat="1">
      <c r="A47" s="11" t="s">
        <v>242</v>
      </c>
      <c r="B47" s="11">
        <v>6461620</v>
      </c>
      <c r="C47" s="11">
        <v>4.8298697549999998</v>
      </c>
      <c r="D47" s="18">
        <v>19.7</v>
      </c>
      <c r="E47" s="10" t="s">
        <v>242</v>
      </c>
      <c r="F47" s="10">
        <v>54912</v>
      </c>
      <c r="G47" s="10">
        <v>2.1128451381</v>
      </c>
      <c r="H47" s="15">
        <v>46.3</v>
      </c>
      <c r="I47" s="10">
        <v>88</v>
      </c>
      <c r="J47" s="10">
        <v>13.27</v>
      </c>
      <c r="K47" s="15">
        <v>6.54</v>
      </c>
      <c r="L47" s="10">
        <v>6.49</v>
      </c>
      <c r="M47" s="15">
        <v>14.4</v>
      </c>
      <c r="N47" s="10">
        <v>3.1</v>
      </c>
      <c r="O47" s="15">
        <v>31.26</v>
      </c>
    </row>
    <row r="48" spans="1:15" s="10" customFormat="1">
      <c r="A48" s="10" t="s">
        <v>241</v>
      </c>
      <c r="B48" s="10">
        <v>31433400</v>
      </c>
      <c r="C48" s="10">
        <v>23.49553641</v>
      </c>
      <c r="D48" s="15">
        <v>3.26</v>
      </c>
      <c r="E48" s="10" t="s">
        <v>241</v>
      </c>
      <c r="F48" s="10">
        <v>123552</v>
      </c>
      <c r="G48" s="10">
        <v>4.7539015606000001</v>
      </c>
      <c r="H48" s="15">
        <v>20</v>
      </c>
      <c r="I48" s="10">
        <v>77</v>
      </c>
      <c r="J48" s="10">
        <v>7.86</v>
      </c>
      <c r="K48" s="15">
        <v>11.73</v>
      </c>
      <c r="L48" s="10">
        <v>3.18</v>
      </c>
      <c r="M48" s="15">
        <v>30.44</v>
      </c>
      <c r="N48" s="10">
        <v>1.24</v>
      </c>
      <c r="O48" s="15">
        <v>79.64</v>
      </c>
    </row>
    <row r="49" spans="1:19" s="10" customFormat="1">
      <c r="A49" s="10" t="s">
        <v>240</v>
      </c>
      <c r="B49" s="10">
        <v>58627800</v>
      </c>
      <c r="C49" s="10">
        <v>43.822545740000002</v>
      </c>
      <c r="D49" s="15">
        <v>1.28</v>
      </c>
      <c r="E49" s="10" t="s">
        <v>240</v>
      </c>
      <c r="F49" s="10">
        <v>1098240</v>
      </c>
      <c r="G49" s="10">
        <v>42.256902761100001</v>
      </c>
      <c r="H49" s="15">
        <v>1.3660000000000001</v>
      </c>
      <c r="I49" s="10">
        <v>66</v>
      </c>
      <c r="J49" s="10">
        <v>4.16</v>
      </c>
      <c r="K49" s="15">
        <v>23.04</v>
      </c>
      <c r="L49" s="10">
        <v>1.33</v>
      </c>
      <c r="M49" s="15">
        <v>74.180000000000007</v>
      </c>
      <c r="N49" s="10">
        <v>0.4</v>
      </c>
      <c r="O49" s="15" t="s">
        <v>279</v>
      </c>
    </row>
    <row r="50" spans="1:19" s="10" customFormat="1">
      <c r="A50" s="10" t="s">
        <v>239</v>
      </c>
      <c r="B50" s="10">
        <v>23294460</v>
      </c>
      <c r="C50" s="10">
        <v>17.411919579999999</v>
      </c>
      <c r="D50" s="15">
        <v>4.74</v>
      </c>
      <c r="E50" s="10" t="s">
        <v>239</v>
      </c>
      <c r="F50" s="10">
        <v>1202540</v>
      </c>
      <c r="G50" s="10">
        <v>50.117739403500003</v>
      </c>
      <c r="H50" s="15">
        <v>0.995</v>
      </c>
      <c r="I50" s="10">
        <v>55</v>
      </c>
      <c r="J50" s="10">
        <v>1.86</v>
      </c>
      <c r="K50" s="15">
        <v>52.76</v>
      </c>
      <c r="L50" s="10">
        <v>0.43</v>
      </c>
      <c r="M50" s="15">
        <v>231.56</v>
      </c>
      <c r="N50" s="10">
        <v>0.09</v>
      </c>
      <c r="O50" s="15">
        <v>1110.1199999999999</v>
      </c>
    </row>
    <row r="51" spans="1:19">
      <c r="I51" s="10">
        <v>44</v>
      </c>
      <c r="J51" s="10">
        <v>0.61</v>
      </c>
      <c r="K51" s="15">
        <v>162.93</v>
      </c>
      <c r="L51" s="10">
        <v>0.09</v>
      </c>
      <c r="M51" s="15">
        <v>1110.1199999999999</v>
      </c>
      <c r="N51" s="10">
        <v>0.01</v>
      </c>
      <c r="O51" s="15">
        <v>9999</v>
      </c>
    </row>
    <row r="52" spans="1:19">
      <c r="I52" s="10"/>
      <c r="J52" s="10"/>
      <c r="K52" s="15"/>
      <c r="L52" s="10"/>
      <c r="M52" s="15"/>
      <c r="N52" s="10"/>
      <c r="O52" s="15"/>
    </row>
    <row r="53" spans="1:19" s="10" customFormat="1">
      <c r="A53" s="13" t="s">
        <v>121</v>
      </c>
      <c r="K53" s="9" t="s">
        <v>138</v>
      </c>
    </row>
    <row r="54" spans="1:19" s="10" customFormat="1">
      <c r="A54" s="13"/>
      <c r="K54" s="9"/>
    </row>
    <row r="55" spans="1:19" s="10" customFormat="1">
      <c r="A55" s="10" t="s">
        <v>123</v>
      </c>
      <c r="B55" s="10" t="s">
        <v>124</v>
      </c>
      <c r="K55" s="10" t="s">
        <v>123</v>
      </c>
      <c r="L55" s="10" t="s">
        <v>124</v>
      </c>
    </row>
    <row r="56" spans="1:19" s="10" customFormat="1">
      <c r="B56" s="10" t="s">
        <v>125</v>
      </c>
      <c r="C56" s="10" t="s">
        <v>133</v>
      </c>
      <c r="D56" s="10" t="s">
        <v>132</v>
      </c>
      <c r="E56" s="10" t="s">
        <v>131</v>
      </c>
      <c r="F56" s="10" t="s">
        <v>130</v>
      </c>
      <c r="G56" s="10" t="s">
        <v>129</v>
      </c>
      <c r="H56" s="10" t="s">
        <v>128</v>
      </c>
      <c r="I56" s="10" t="s">
        <v>127</v>
      </c>
      <c r="J56" s="10" t="s">
        <v>126</v>
      </c>
      <c r="L56" s="10" t="s">
        <v>133</v>
      </c>
      <c r="M56" s="10" t="s">
        <v>132</v>
      </c>
      <c r="N56" s="10" t="s">
        <v>131</v>
      </c>
      <c r="O56" s="10" t="s">
        <v>130</v>
      </c>
      <c r="P56" s="10" t="s">
        <v>129</v>
      </c>
      <c r="Q56" s="10" t="s">
        <v>128</v>
      </c>
      <c r="R56" s="10" t="s">
        <v>127</v>
      </c>
      <c r="S56" s="10" t="s">
        <v>126</v>
      </c>
    </row>
    <row r="57" spans="1:19" s="10" customFormat="1">
      <c r="A57" s="10" t="s">
        <v>134</v>
      </c>
      <c r="B57" s="10">
        <v>0.49</v>
      </c>
      <c r="C57" s="10">
        <v>0.98</v>
      </c>
      <c r="D57" s="10">
        <v>1.47</v>
      </c>
      <c r="E57" s="10">
        <v>1.96</v>
      </c>
      <c r="F57" s="10">
        <v>2.44</v>
      </c>
      <c r="G57" s="10">
        <v>2.93</v>
      </c>
      <c r="H57" s="10">
        <v>3.42</v>
      </c>
      <c r="I57" s="10">
        <v>3.91</v>
      </c>
      <c r="J57" s="10">
        <v>4.3899999999999997</v>
      </c>
      <c r="K57" s="10" t="s">
        <v>134</v>
      </c>
      <c r="L57" s="10" t="s">
        <v>140</v>
      </c>
      <c r="M57" s="10">
        <v>1E-3</v>
      </c>
      <c r="N57" s="10">
        <v>3.0000000000000001E-3</v>
      </c>
      <c r="O57" s="10">
        <v>4.0000000000000001E-3</v>
      </c>
      <c r="P57" s="10">
        <v>7.0000000000000001E-3</v>
      </c>
      <c r="Q57" s="10">
        <v>8.9999999999999993E-3</v>
      </c>
      <c r="R57" s="10">
        <v>1.2E-2</v>
      </c>
      <c r="S57" s="10">
        <v>1.6E-2</v>
      </c>
    </row>
    <row r="58" spans="1:19" s="10" customFormat="1">
      <c r="A58" s="10" t="s">
        <v>135</v>
      </c>
      <c r="B58" s="10">
        <v>0.98</v>
      </c>
      <c r="C58" s="10">
        <v>1.95</v>
      </c>
      <c r="D58" s="10">
        <v>2.92</v>
      </c>
      <c r="E58" s="10">
        <v>3.88</v>
      </c>
      <c r="F58" s="10">
        <v>4.84</v>
      </c>
      <c r="G58" s="10">
        <v>5.79</v>
      </c>
      <c r="H58" s="10">
        <v>6.73</v>
      </c>
      <c r="I58" s="10">
        <v>7.66</v>
      </c>
      <c r="J58" s="10">
        <v>8.59</v>
      </c>
      <c r="K58" s="10" t="s">
        <v>135</v>
      </c>
      <c r="L58" s="10">
        <v>6.0000000000000001E-3</v>
      </c>
      <c r="M58" s="10">
        <v>1.7999999999999999E-2</v>
      </c>
      <c r="N58" s="10">
        <v>3.6999999999999998E-2</v>
      </c>
      <c r="O58" s="10">
        <v>6.0999999999999999E-2</v>
      </c>
      <c r="P58" s="10">
        <v>9.0999999999999998E-2</v>
      </c>
      <c r="Q58" s="10">
        <v>0.128</v>
      </c>
      <c r="R58" s="10">
        <v>0.17100000000000001</v>
      </c>
      <c r="S58" s="10">
        <v>0.22</v>
      </c>
    </row>
    <row r="59" spans="1:19" s="10" customFormat="1">
      <c r="A59" s="10" t="s">
        <v>136</v>
      </c>
      <c r="B59" s="10">
        <v>1.47</v>
      </c>
      <c r="C59" s="10">
        <v>2.92</v>
      </c>
      <c r="D59" s="10">
        <v>4.3600000000000003</v>
      </c>
      <c r="E59" s="10">
        <v>5.77</v>
      </c>
      <c r="F59" s="10">
        <v>7.17</v>
      </c>
      <c r="G59" s="10">
        <v>8.56</v>
      </c>
      <c r="H59" s="10">
        <v>9.92</v>
      </c>
      <c r="I59" s="10">
        <v>11.27</v>
      </c>
      <c r="J59" s="10">
        <v>12.59</v>
      </c>
      <c r="K59" s="10" t="s">
        <v>136</v>
      </c>
      <c r="L59" s="10">
        <v>1.7000000000000001E-2</v>
      </c>
      <c r="M59" s="10">
        <v>5.0999999999999997E-2</v>
      </c>
      <c r="N59" s="10">
        <v>0.10199999999999999</v>
      </c>
      <c r="O59" s="10">
        <v>0.17100000000000001</v>
      </c>
      <c r="P59" s="10">
        <v>0.25700000000000001</v>
      </c>
      <c r="Q59" s="10">
        <v>0.36</v>
      </c>
      <c r="R59" s="10">
        <v>0.48199999999999998</v>
      </c>
      <c r="S59" s="10">
        <v>0.621</v>
      </c>
    </row>
    <row r="60" spans="1:19" s="10" customFormat="1">
      <c r="A60" s="10" t="s">
        <v>137</v>
      </c>
      <c r="B60" s="10">
        <v>1.96</v>
      </c>
      <c r="C60" s="10">
        <v>3.89</v>
      </c>
      <c r="D60" s="10">
        <v>5.78</v>
      </c>
      <c r="E60" s="10">
        <v>7.64</v>
      </c>
      <c r="F60" s="10">
        <v>9.4600000000000009</v>
      </c>
      <c r="G60" s="10">
        <v>11.24</v>
      </c>
      <c r="H60" s="10">
        <v>12.99</v>
      </c>
      <c r="I60" s="10">
        <v>14.7</v>
      </c>
      <c r="J60" s="10">
        <v>16.37</v>
      </c>
      <c r="K60" s="10" t="s">
        <v>137</v>
      </c>
      <c r="L60" s="10">
        <v>3.3000000000000002E-2</v>
      </c>
      <c r="M60" s="10">
        <v>9.9000000000000005E-2</v>
      </c>
      <c r="N60" s="10">
        <v>0.2</v>
      </c>
      <c r="O60" s="10">
        <v>0.33500000000000002</v>
      </c>
      <c r="P60" s="10">
        <v>0.504</v>
      </c>
      <c r="Q60" s="10">
        <v>0.70899999999999996</v>
      </c>
      <c r="R60" s="10">
        <v>0.95</v>
      </c>
      <c r="S60" s="10">
        <v>1.226</v>
      </c>
    </row>
    <row r="61" spans="1:19" s="10" customFormat="1">
      <c r="A61" s="10">
        <v>99</v>
      </c>
      <c r="B61" s="10">
        <v>2.4500000000000002</v>
      </c>
      <c r="C61" s="10">
        <v>4.84</v>
      </c>
      <c r="D61" s="10">
        <v>7.18</v>
      </c>
      <c r="E61" s="10">
        <v>9.4600000000000009</v>
      </c>
      <c r="F61" s="10">
        <v>11.68</v>
      </c>
      <c r="G61" s="10">
        <v>13.84</v>
      </c>
      <c r="H61" s="10">
        <v>15.93</v>
      </c>
      <c r="I61" s="10">
        <v>17.95</v>
      </c>
      <c r="J61" s="10">
        <v>19.899999999999999</v>
      </c>
      <c r="K61" s="10">
        <v>99</v>
      </c>
      <c r="L61" s="10">
        <v>5.3999999999999999E-2</v>
      </c>
      <c r="M61" s="10">
        <v>0.16400000000000001</v>
      </c>
      <c r="N61" s="10">
        <v>0.33</v>
      </c>
      <c r="O61" s="10">
        <v>0.55300000000000005</v>
      </c>
      <c r="P61" s="10">
        <v>0.83599999999999997</v>
      </c>
      <c r="Q61" s="10">
        <v>1.177</v>
      </c>
      <c r="R61" s="10">
        <v>1.58</v>
      </c>
      <c r="S61" s="10">
        <v>2.0449999999999999</v>
      </c>
    </row>
    <row r="62" spans="1:19" s="10" customFormat="1">
      <c r="A62" s="10">
        <v>88</v>
      </c>
      <c r="B62" s="10">
        <v>2.94</v>
      </c>
      <c r="C62" s="10">
        <v>5.8</v>
      </c>
      <c r="D62" s="10">
        <v>8.57</v>
      </c>
      <c r="E62" s="10">
        <v>11.25</v>
      </c>
      <c r="F62" s="10">
        <v>13.84</v>
      </c>
      <c r="G62" s="10">
        <v>16.34</v>
      </c>
      <c r="H62" s="10">
        <v>18.73</v>
      </c>
      <c r="I62" s="10">
        <v>21.01</v>
      </c>
      <c r="J62" s="10">
        <v>23.18</v>
      </c>
      <c r="K62" s="10">
        <v>88</v>
      </c>
      <c r="L62" s="10">
        <v>8.1000000000000003E-2</v>
      </c>
      <c r="M62" s="10">
        <v>0.24399999999999999</v>
      </c>
      <c r="N62" s="10">
        <v>0.49299999999999999</v>
      </c>
      <c r="O62" s="10">
        <v>0.82799999999999996</v>
      </c>
      <c r="P62" s="10">
        <v>1.2529999999999999</v>
      </c>
      <c r="Q62" s="10">
        <v>1.7689999999999999</v>
      </c>
      <c r="R62" s="10">
        <v>2.3780000000000001</v>
      </c>
      <c r="S62" s="10">
        <v>3.0840000000000001</v>
      </c>
    </row>
    <row r="63" spans="1:19" s="10" customFormat="1">
      <c r="A63" s="10">
        <v>77</v>
      </c>
      <c r="B63" s="10">
        <v>3.43</v>
      </c>
      <c r="C63" s="10">
        <v>6.74</v>
      </c>
      <c r="D63" s="10">
        <v>9.94</v>
      </c>
      <c r="E63" s="10">
        <v>13.01</v>
      </c>
      <c r="F63" s="10">
        <v>15.95</v>
      </c>
      <c r="G63" s="10">
        <v>18.739999999999998</v>
      </c>
      <c r="H63" s="10">
        <v>21.38</v>
      </c>
      <c r="I63" s="10">
        <v>23.87</v>
      </c>
      <c r="J63" s="10">
        <v>26.19</v>
      </c>
      <c r="K63" s="10">
        <v>77</v>
      </c>
      <c r="L63" s="10">
        <v>0.112</v>
      </c>
      <c r="M63" s="10">
        <v>0.34100000000000003</v>
      </c>
      <c r="N63" s="10">
        <v>0.68899999999999995</v>
      </c>
      <c r="O63" s="10">
        <v>1.1599999999999999</v>
      </c>
      <c r="P63" s="10">
        <v>1.758</v>
      </c>
      <c r="Q63" s="10">
        <v>2.4870000000000001</v>
      </c>
      <c r="R63" s="10">
        <v>3.351</v>
      </c>
      <c r="S63" s="10">
        <v>4.3529999999999998</v>
      </c>
    </row>
    <row r="64" spans="1:19">
      <c r="A64" s="10">
        <v>66</v>
      </c>
      <c r="B64" s="10">
        <v>3.92</v>
      </c>
      <c r="C64" s="10">
        <v>7.69</v>
      </c>
      <c r="D64" s="10">
        <v>11.3</v>
      </c>
      <c r="E64" s="10">
        <v>14.73</v>
      </c>
      <c r="F64" s="10">
        <v>17.989999999999998</v>
      </c>
      <c r="G64" s="10">
        <v>21.04</v>
      </c>
      <c r="H64" s="10">
        <v>23.89</v>
      </c>
      <c r="I64" s="10">
        <v>26.51</v>
      </c>
      <c r="J64" s="10">
        <v>28.9</v>
      </c>
      <c r="K64" s="10">
        <v>66</v>
      </c>
      <c r="L64" s="10">
        <v>0.14899999999999999</v>
      </c>
      <c r="M64" s="10">
        <v>0.45400000000000001</v>
      </c>
      <c r="N64" s="10">
        <v>0.91800000000000004</v>
      </c>
      <c r="O64" s="10">
        <v>1.55</v>
      </c>
      <c r="P64" s="10">
        <v>2.3530000000000002</v>
      </c>
      <c r="Q64" s="10">
        <v>3.335</v>
      </c>
      <c r="R64" s="10">
        <v>4.5030000000000001</v>
      </c>
      <c r="S64" s="10">
        <v>5.8609999999999998</v>
      </c>
    </row>
    <row r="65" spans="1:19">
      <c r="A65" s="10">
        <v>55</v>
      </c>
      <c r="B65" s="10">
        <v>4.41</v>
      </c>
      <c r="C65" s="10">
        <v>8.6199999999999992</v>
      </c>
      <c r="D65" s="10">
        <v>12.63</v>
      </c>
      <c r="E65" s="10">
        <v>16.420000000000002</v>
      </c>
      <c r="F65" s="10">
        <v>19.96</v>
      </c>
      <c r="G65" s="10">
        <v>23.24</v>
      </c>
      <c r="H65" s="10">
        <v>26.23</v>
      </c>
      <c r="I65" s="10">
        <v>28.92</v>
      </c>
      <c r="J65" s="10">
        <v>31.29</v>
      </c>
      <c r="K65" s="10">
        <v>55</v>
      </c>
      <c r="L65" s="10">
        <v>0.191</v>
      </c>
      <c r="M65" s="10">
        <v>0.58299999999999996</v>
      </c>
      <c r="N65" s="10">
        <v>1.1819999999999999</v>
      </c>
      <c r="O65" s="10">
        <v>1.998</v>
      </c>
      <c r="P65" s="10">
        <v>3.04</v>
      </c>
      <c r="Q65" s="10">
        <v>4.3179999999999996</v>
      </c>
      <c r="R65" s="10">
        <v>5.84</v>
      </c>
      <c r="S65" s="10">
        <v>7.6189999999999998</v>
      </c>
    </row>
    <row r="66" spans="1:19">
      <c r="A66" s="10">
        <v>44</v>
      </c>
      <c r="B66" s="10">
        <v>4.9000000000000004</v>
      </c>
      <c r="C66" s="10">
        <v>9.56</v>
      </c>
      <c r="D66" s="10">
        <v>13.95</v>
      </c>
      <c r="E66" s="10">
        <v>18.059999999999999</v>
      </c>
      <c r="F66" s="10">
        <v>21.86</v>
      </c>
      <c r="G66" s="10">
        <v>25.32</v>
      </c>
      <c r="H66" s="10">
        <v>28.41</v>
      </c>
      <c r="I66" s="10">
        <v>31.09</v>
      </c>
      <c r="J66" s="10">
        <v>33.340000000000003</v>
      </c>
      <c r="K66" s="10">
        <v>44</v>
      </c>
      <c r="L66" s="10">
        <v>0.23899999999999999</v>
      </c>
      <c r="M66" s="10">
        <v>0.72799999999999998</v>
      </c>
      <c r="N66" s="10">
        <v>1.48</v>
      </c>
      <c r="O66" s="10">
        <v>2.5059999999999998</v>
      </c>
      <c r="P66" s="10">
        <v>3.8210000000000002</v>
      </c>
      <c r="Q66" s="10">
        <v>5.4379999999999997</v>
      </c>
      <c r="R66" s="10">
        <v>7.3710000000000004</v>
      </c>
      <c r="S66" s="10">
        <v>9.6349999999999998</v>
      </c>
    </row>
    <row r="67" spans="1:19" s="10" customFormat="1">
      <c r="A67" s="10">
        <v>33</v>
      </c>
      <c r="B67" s="10">
        <v>5.39</v>
      </c>
      <c r="C67" s="10">
        <v>10.48</v>
      </c>
      <c r="D67" s="10">
        <v>15.26</v>
      </c>
      <c r="E67" s="10">
        <v>19.670000000000002</v>
      </c>
      <c r="F67" s="10">
        <v>23.7</v>
      </c>
      <c r="G67" s="10">
        <v>27.228999999999999</v>
      </c>
      <c r="H67" s="10">
        <v>30.4</v>
      </c>
      <c r="I67" s="10">
        <v>33</v>
      </c>
      <c r="J67" s="10">
        <v>35.03</v>
      </c>
      <c r="K67" s="10">
        <v>33</v>
      </c>
      <c r="L67" s="10">
        <v>0.29099999999999998</v>
      </c>
      <c r="M67" s="10">
        <v>0.89</v>
      </c>
      <c r="N67" s="10">
        <v>1.8120000000000001</v>
      </c>
      <c r="O67" s="10">
        <v>3.0750000000000002</v>
      </c>
      <c r="P67" s="10">
        <v>4.6980000000000004</v>
      </c>
      <c r="Q67" s="10">
        <v>6.6989999999999998</v>
      </c>
      <c r="R67" s="10">
        <v>9.0990000000000002</v>
      </c>
      <c r="S67" s="10">
        <v>11.919</v>
      </c>
    </row>
    <row r="68" spans="1:19" s="10" customFormat="1">
      <c r="A68" s="10">
        <v>22</v>
      </c>
      <c r="B68" s="10">
        <v>5.88</v>
      </c>
      <c r="C68" s="10">
        <v>11.41</v>
      </c>
      <c r="D68" s="10">
        <v>16.54</v>
      </c>
      <c r="E68" s="10">
        <v>21.24</v>
      </c>
      <c r="F68" s="10">
        <v>25.46</v>
      </c>
      <c r="G68" s="10">
        <v>29.14</v>
      </c>
      <c r="H68" s="10">
        <v>32.22</v>
      </c>
      <c r="I68" s="10">
        <v>34.64</v>
      </c>
      <c r="J68" s="10">
        <v>36.33</v>
      </c>
      <c r="K68" s="10">
        <v>22</v>
      </c>
      <c r="L68" s="10">
        <v>0.34899999999999998</v>
      </c>
      <c r="M68" s="10">
        <v>1.0680000000000001</v>
      </c>
      <c r="N68" s="10">
        <v>2.1800000000000002</v>
      </c>
      <c r="O68" s="10">
        <v>3.706</v>
      </c>
      <c r="P68" s="10">
        <v>5.673</v>
      </c>
      <c r="Q68" s="10">
        <v>8.1069999999999993</v>
      </c>
      <c r="R68" s="10">
        <v>11.034000000000001</v>
      </c>
      <c r="S68" s="10">
        <v>14.484</v>
      </c>
    </row>
    <row r="69" spans="1:19" s="10" customFormat="1"/>
    <row r="70" spans="1:19" s="10" customFormat="1"/>
    <row r="71" spans="1:19" s="10" customFormat="1">
      <c r="A71" s="9" t="s">
        <v>162</v>
      </c>
    </row>
    <row r="72" spans="1:19" s="10" customFormat="1"/>
    <row r="73" spans="1:19" s="10" customFormat="1">
      <c r="A73" s="10" t="s">
        <v>123</v>
      </c>
      <c r="B73" s="10" t="s">
        <v>164</v>
      </c>
    </row>
    <row r="74" spans="1:19" s="10" customFormat="1">
      <c r="B74" s="10" t="s">
        <v>177</v>
      </c>
      <c r="C74" s="10" t="s">
        <v>133</v>
      </c>
      <c r="D74" s="10" t="s">
        <v>132</v>
      </c>
      <c r="E74" s="10" t="s">
        <v>131</v>
      </c>
      <c r="F74" s="10" t="s">
        <v>130</v>
      </c>
      <c r="G74" s="10" t="s">
        <v>129</v>
      </c>
      <c r="H74" s="10" t="s">
        <v>128</v>
      </c>
      <c r="I74" s="10" t="s">
        <v>127</v>
      </c>
      <c r="J74" s="10" t="s">
        <v>126</v>
      </c>
    </row>
    <row r="75" spans="1:19" s="10" customFormat="1">
      <c r="A75" s="10" t="s">
        <v>165</v>
      </c>
      <c r="B75" s="10">
        <v>0.245</v>
      </c>
      <c r="C75" s="10">
        <v>0.48899999999999999</v>
      </c>
      <c r="D75" s="10">
        <v>0.73299999999999998</v>
      </c>
      <c r="E75" s="10">
        <v>0.97599999999999998</v>
      </c>
      <c r="F75" s="10">
        <v>1.2190000000000001</v>
      </c>
      <c r="G75" s="10">
        <v>1.46</v>
      </c>
      <c r="H75" s="10">
        <v>1.702</v>
      </c>
      <c r="I75" s="10">
        <v>1.9419999999999999</v>
      </c>
      <c r="J75" s="10">
        <v>2.1829999999999998</v>
      </c>
    </row>
    <row r="76" spans="1:19" s="10" customFormat="1">
      <c r="A76" s="10" t="s">
        <v>166</v>
      </c>
      <c r="B76" s="10">
        <v>1.224</v>
      </c>
      <c r="C76" s="10">
        <v>2.4340000000000002</v>
      </c>
      <c r="D76" s="10">
        <v>3.629</v>
      </c>
      <c r="E76" s="10">
        <v>4.8090000000000002</v>
      </c>
      <c r="F76" s="10">
        <v>5.7939999999999996</v>
      </c>
      <c r="G76" s="10">
        <v>7.1260000000000003</v>
      </c>
      <c r="H76" s="10">
        <v>8.2629999999999999</v>
      </c>
      <c r="I76" s="10">
        <v>9.3859999999999992</v>
      </c>
      <c r="J76" s="10">
        <v>10.496</v>
      </c>
    </row>
    <row r="77" spans="1:19" s="10" customFormat="1">
      <c r="A77" s="10" t="s">
        <v>167</v>
      </c>
      <c r="B77" s="10">
        <v>2.2040000000000002</v>
      </c>
      <c r="C77" s="10">
        <v>4.3600000000000003</v>
      </c>
      <c r="D77" s="10">
        <v>6.468</v>
      </c>
      <c r="E77" s="10">
        <v>8.5289999999999999</v>
      </c>
      <c r="F77" s="10">
        <v>10.545</v>
      </c>
      <c r="G77" s="10">
        <v>12.516999999999999</v>
      </c>
      <c r="H77" s="10">
        <v>14.445</v>
      </c>
      <c r="I77" s="10">
        <v>16.331</v>
      </c>
      <c r="J77" s="10">
        <v>18.175000000000001</v>
      </c>
    </row>
    <row r="78" spans="1:19" s="10" customFormat="1">
      <c r="A78" s="10" t="s">
        <v>168</v>
      </c>
      <c r="B78" s="10">
        <v>3.1840000000000002</v>
      </c>
      <c r="C78" s="10">
        <v>6.266</v>
      </c>
      <c r="D78" s="10">
        <v>9.25</v>
      </c>
      <c r="E78" s="10">
        <v>12.138999999999999</v>
      </c>
      <c r="F78" s="10">
        <v>14.936999999999999</v>
      </c>
      <c r="G78" s="10">
        <v>17.645</v>
      </c>
      <c r="H78" s="10">
        <v>20.266999999999999</v>
      </c>
      <c r="I78" s="10">
        <v>22.805</v>
      </c>
      <c r="J78" s="10">
        <v>25.263000000000002</v>
      </c>
    </row>
    <row r="79" spans="1:19" s="10" customFormat="1">
      <c r="A79" s="10" t="s">
        <v>169</v>
      </c>
      <c r="B79" s="10">
        <v>4.1630000000000003</v>
      </c>
      <c r="C79" s="10">
        <v>8.1530000000000005</v>
      </c>
      <c r="D79" s="10">
        <v>11.977</v>
      </c>
      <c r="E79" s="10">
        <v>15.641999999999999</v>
      </c>
      <c r="F79" s="10">
        <v>19.154</v>
      </c>
      <c r="G79" s="10">
        <v>22.52</v>
      </c>
      <c r="H79" s="10">
        <v>25.745000000000001</v>
      </c>
      <c r="I79" s="10">
        <v>28.837</v>
      </c>
      <c r="J79" s="10">
        <v>31.798999999999999</v>
      </c>
    </row>
    <row r="80" spans="1:19" s="10" customFormat="1">
      <c r="A80" s="10" t="s">
        <v>170</v>
      </c>
      <c r="B80" s="10">
        <v>5.1429999999999998</v>
      </c>
      <c r="C80" s="10">
        <v>10.021000000000001</v>
      </c>
      <c r="D80" s="10">
        <v>14.648999999999999</v>
      </c>
      <c r="E80" s="10">
        <v>19.038</v>
      </c>
      <c r="F80" s="10">
        <v>23.202000000000002</v>
      </c>
      <c r="G80" s="10">
        <v>27.152000000000001</v>
      </c>
      <c r="H80" s="10">
        <v>30.898</v>
      </c>
      <c r="I80" s="10">
        <v>34.451999999999998</v>
      </c>
      <c r="J80" s="10">
        <v>37.823</v>
      </c>
    </row>
    <row r="81" spans="1:10" s="10" customFormat="1">
      <c r="A81" s="10" t="s">
        <v>171</v>
      </c>
      <c r="B81" s="10">
        <v>6.1219999999999999</v>
      </c>
      <c r="C81" s="10">
        <v>11.87</v>
      </c>
      <c r="D81" s="10">
        <v>17.265999999999998</v>
      </c>
      <c r="E81" s="10">
        <v>22.331</v>
      </c>
      <c r="F81" s="10">
        <v>27.085999999999999</v>
      </c>
      <c r="G81" s="10">
        <v>31.55</v>
      </c>
      <c r="H81" s="10">
        <v>35.741</v>
      </c>
      <c r="I81" s="10">
        <v>39.674999999999997</v>
      </c>
      <c r="J81" s="10">
        <v>43.369</v>
      </c>
    </row>
    <row r="82" spans="1:10" s="10" customFormat="1">
      <c r="A82" s="10" t="s">
        <v>172</v>
      </c>
      <c r="B82" s="10">
        <v>7.1020000000000003</v>
      </c>
      <c r="C82" s="10">
        <v>13.7</v>
      </c>
      <c r="D82" s="10">
        <v>19.829000000000001</v>
      </c>
      <c r="E82" s="10">
        <v>25.523</v>
      </c>
      <c r="F82" s="10">
        <v>30.812000000000001</v>
      </c>
      <c r="G82" s="10">
        <v>35.725999999999999</v>
      </c>
      <c r="H82" s="10">
        <v>40.290999999999997</v>
      </c>
      <c r="I82" s="10">
        <v>44.530999999999999</v>
      </c>
      <c r="J82" s="10">
        <v>48.470999999999997</v>
      </c>
    </row>
    <row r="83" spans="1:10">
      <c r="A83" s="10" t="s">
        <v>173</v>
      </c>
      <c r="B83" s="10">
        <v>8.0820000000000007</v>
      </c>
      <c r="C83" s="10">
        <v>15.51</v>
      </c>
      <c r="D83" s="10">
        <v>22.338000000000001</v>
      </c>
      <c r="E83" s="10">
        <v>28.614999999999998</v>
      </c>
      <c r="F83" s="10">
        <v>34.384</v>
      </c>
      <c r="G83" s="10">
        <v>39.686999999999998</v>
      </c>
      <c r="H83" s="10">
        <v>44.561</v>
      </c>
      <c r="I83" s="10">
        <v>49.040999999999997</v>
      </c>
      <c r="J83" s="10">
        <v>53.16</v>
      </c>
    </row>
    <row r="84" spans="1:10">
      <c r="A84" s="10" t="s">
        <v>174</v>
      </c>
      <c r="B84" s="10">
        <v>9.0609999999999999</v>
      </c>
      <c r="C84" s="10">
        <v>17.300999999999998</v>
      </c>
      <c r="D84" s="10">
        <v>24.795000000000002</v>
      </c>
      <c r="E84" s="10">
        <v>31.609000000000002</v>
      </c>
      <c r="F84" s="10">
        <v>37.805999999999997</v>
      </c>
      <c r="G84" s="10">
        <v>43.442</v>
      </c>
      <c r="H84" s="10">
        <v>48.567</v>
      </c>
      <c r="I84" s="10">
        <v>53.226999999999997</v>
      </c>
      <c r="J84" s="10">
        <v>57.465000000000003</v>
      </c>
    </row>
    <row r="85" spans="1:10">
      <c r="A85" s="10" t="s">
        <v>175</v>
      </c>
      <c r="B85" s="10">
        <v>10.041</v>
      </c>
      <c r="C85" s="10">
        <v>19.073</v>
      </c>
      <c r="D85" s="10">
        <v>27.199000000000002</v>
      </c>
      <c r="E85" s="10">
        <v>34.509</v>
      </c>
      <c r="F85" s="10">
        <v>41.085000000000001</v>
      </c>
      <c r="G85" s="10">
        <v>47</v>
      </c>
      <c r="H85" s="10">
        <v>52.322000000000003</v>
      </c>
      <c r="I85" s="10">
        <v>57.109000000000002</v>
      </c>
      <c r="J85" s="10">
        <v>61.415999999999997</v>
      </c>
    </row>
    <row r="86" spans="1:10">
      <c r="A86" s="10" t="s">
        <v>176</v>
      </c>
      <c r="B86" s="10">
        <v>11.02</v>
      </c>
      <c r="C86" s="10">
        <v>20.826000000000001</v>
      </c>
      <c r="D86" s="10">
        <v>29.552</v>
      </c>
      <c r="E86" s="10">
        <v>37.314999999999998</v>
      </c>
      <c r="F86" s="10">
        <v>44.222999999999999</v>
      </c>
      <c r="G86" s="10">
        <v>50.37</v>
      </c>
      <c r="H86" s="10">
        <v>55.84</v>
      </c>
      <c r="I86" s="10">
        <v>60.706000000000003</v>
      </c>
      <c r="J86" s="10">
        <v>65.037000000000006</v>
      </c>
    </row>
    <row r="92" spans="1:10">
      <c r="A92" s="10"/>
      <c r="B92" s="10"/>
      <c r="C92" s="10"/>
      <c r="D92" s="10"/>
      <c r="E92" s="10"/>
      <c r="F92" s="10"/>
      <c r="G92" s="10"/>
      <c r="J92" s="10"/>
    </row>
    <row r="93" spans="1:10">
      <c r="J93" s="10"/>
    </row>
    <row r="94" spans="1:10">
      <c r="J94" s="10"/>
    </row>
    <row r="95" spans="1:10">
      <c r="J95" s="10"/>
    </row>
    <row r="96" spans="1:10">
      <c r="J96" s="10"/>
    </row>
    <row r="97" spans="8:10">
      <c r="J97" s="10"/>
    </row>
    <row r="98" spans="8:10">
      <c r="J98" s="10"/>
    </row>
    <row r="99" spans="8:10">
      <c r="J99" s="10"/>
    </row>
    <row r="100" spans="8:10">
      <c r="H100" s="10"/>
      <c r="I100" s="10"/>
      <c r="J100" s="10"/>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5"/>
  <sheetViews>
    <sheetView topLeftCell="A139" workbookViewId="0">
      <selection activeCell="H161" sqref="H161"/>
    </sheetView>
  </sheetViews>
  <sheetFormatPr defaultRowHeight="13.5"/>
  <cols>
    <col min="1" max="1" width="29.25" style="1" bestFit="1" customWidth="1"/>
    <col min="2" max="2" width="9.5" style="1" bestFit="1" customWidth="1"/>
    <col min="3" max="3" width="9" style="1"/>
    <col min="4" max="4" width="13" style="1" bestFit="1" customWidth="1"/>
    <col min="5" max="6" width="9" style="1"/>
    <col min="7" max="7" width="11.625" style="1" bestFit="1" customWidth="1"/>
    <col min="8" max="16384" width="9" style="1"/>
  </cols>
  <sheetData>
    <row r="1" spans="1:5">
      <c r="A1" s="3" t="s">
        <v>160</v>
      </c>
    </row>
    <row r="2" spans="1:5">
      <c r="A2"/>
    </row>
    <row r="3" spans="1:5">
      <c r="A3" s="4" t="s">
        <v>161</v>
      </c>
    </row>
    <row r="5" spans="1:5">
      <c r="A5" s="1" t="s">
        <v>0</v>
      </c>
      <c r="B5" s="1" t="s">
        <v>1</v>
      </c>
      <c r="C5" s="1" t="s">
        <v>2</v>
      </c>
      <c r="D5" s="1" t="s">
        <v>31</v>
      </c>
      <c r="E5" s="1" t="s">
        <v>32</v>
      </c>
    </row>
    <row r="6" spans="1:5">
      <c r="A6" s="1" t="s">
        <v>3</v>
      </c>
      <c r="B6" s="1">
        <v>0.45300000000000001</v>
      </c>
      <c r="C6" s="1" t="s">
        <v>4</v>
      </c>
      <c r="D6" s="1">
        <f>B6*8*0.5</f>
        <v>1.8120000000000001</v>
      </c>
      <c r="E6" s="1" t="s">
        <v>36</v>
      </c>
    </row>
    <row r="7" spans="1:5">
      <c r="A7" s="1" t="s">
        <v>5</v>
      </c>
      <c r="B7" s="1">
        <v>1.36</v>
      </c>
      <c r="C7" s="1" t="s">
        <v>6</v>
      </c>
    </row>
    <row r="8" spans="1:5">
      <c r="A8" s="1" t="s">
        <v>8</v>
      </c>
      <c r="B8" s="1">
        <v>1.81</v>
      </c>
      <c r="C8" s="1" t="s">
        <v>10</v>
      </c>
    </row>
    <row r="9" spans="1:5">
      <c r="A9" s="1" t="s">
        <v>7</v>
      </c>
      <c r="B9" s="1">
        <v>2.2400000000000002</v>
      </c>
      <c r="C9" s="1" t="s">
        <v>11</v>
      </c>
    </row>
    <row r="10" spans="1:5">
      <c r="A10" s="1" t="s">
        <v>9</v>
      </c>
      <c r="B10" s="1">
        <v>5.88</v>
      </c>
      <c r="C10" s="2">
        <v>0.66736111111111107</v>
      </c>
    </row>
    <row r="11" spans="1:5">
      <c r="A11" s="1" t="s">
        <v>12</v>
      </c>
      <c r="B11" s="1">
        <v>1.21</v>
      </c>
      <c r="C11" s="1" t="s">
        <v>13</v>
      </c>
      <c r="D11" s="1">
        <f>B11*8*0.1</f>
        <v>0.96799999999999997</v>
      </c>
      <c r="E11" s="1" t="s">
        <v>34</v>
      </c>
    </row>
    <row r="12" spans="1:5">
      <c r="A12" s="1" t="s">
        <v>14</v>
      </c>
      <c r="B12" s="1">
        <v>0.30199999999999999</v>
      </c>
      <c r="C12" s="1" t="s">
        <v>15</v>
      </c>
    </row>
    <row r="13" spans="1:5">
      <c r="A13" s="1" t="s">
        <v>16</v>
      </c>
      <c r="B13" s="1">
        <v>23.53</v>
      </c>
      <c r="C13" s="1" t="s">
        <v>17</v>
      </c>
    </row>
    <row r="14" spans="1:5">
      <c r="A14" s="1" t="s">
        <v>33</v>
      </c>
      <c r="B14" s="1">
        <v>3.92</v>
      </c>
      <c r="C14" s="1" t="s">
        <v>18</v>
      </c>
    </row>
    <row r="15" spans="1:5">
      <c r="A15" s="1" t="s">
        <v>19</v>
      </c>
      <c r="B15" s="1">
        <v>3.02</v>
      </c>
      <c r="C15" s="1" t="s">
        <v>20</v>
      </c>
    </row>
    <row r="16" spans="1:5">
      <c r="A16" s="1" t="s">
        <v>21</v>
      </c>
      <c r="B16" s="1">
        <v>15.7</v>
      </c>
      <c r="C16" s="1" t="s">
        <v>22</v>
      </c>
      <c r="D16" s="1">
        <f>B16*12*0.1</f>
        <v>18.84</v>
      </c>
      <c r="E16" s="1" t="s">
        <v>35</v>
      </c>
    </row>
    <row r="17" spans="1:5">
      <c r="A17" s="1" t="s">
        <v>23</v>
      </c>
      <c r="B17" s="1">
        <v>4.83</v>
      </c>
      <c r="C17" s="1" t="s">
        <v>24</v>
      </c>
    </row>
    <row r="18" spans="1:5">
      <c r="A18" s="1" t="s">
        <v>25</v>
      </c>
      <c r="B18" s="1">
        <v>4.9800000000000004</v>
      </c>
      <c r="C18" s="1" t="s">
        <v>28</v>
      </c>
    </row>
    <row r="19" spans="1:5">
      <c r="A19" s="1" t="s">
        <v>26</v>
      </c>
      <c r="B19" s="1">
        <v>9.0500000000000007</v>
      </c>
      <c r="C19" s="1" t="s">
        <v>29</v>
      </c>
    </row>
    <row r="20" spans="1:5">
      <c r="A20" s="1" t="s">
        <v>27</v>
      </c>
      <c r="B20" s="1">
        <v>14.3</v>
      </c>
      <c r="C20" s="1" t="s">
        <v>30</v>
      </c>
      <c r="D20" s="1">
        <f>B20*0.7</f>
        <v>10.01</v>
      </c>
      <c r="E20" s="1" t="s">
        <v>37</v>
      </c>
    </row>
    <row r="21" spans="1:5">
      <c r="D21" s="1">
        <f>SUM(D6:D20)</f>
        <v>31.630000000000003</v>
      </c>
    </row>
    <row r="23" spans="1:5">
      <c r="A23" s="1" t="s">
        <v>40</v>
      </c>
    </row>
    <row r="24" spans="1:5">
      <c r="A24" s="3" t="s">
        <v>38</v>
      </c>
    </row>
    <row r="25" spans="1:5">
      <c r="A25"/>
    </row>
    <row r="26" spans="1:5">
      <c r="A26" s="4" t="s">
        <v>39</v>
      </c>
    </row>
    <row r="28" spans="1:5">
      <c r="A28" s="1" t="s">
        <v>41</v>
      </c>
      <c r="B28" s="1" t="s">
        <v>1</v>
      </c>
      <c r="C28" s="1" t="s">
        <v>2</v>
      </c>
    </row>
    <row r="29" spans="1:5">
      <c r="A29" s="1" t="s">
        <v>42</v>
      </c>
      <c r="B29" s="1">
        <v>0.24</v>
      </c>
      <c r="C29" s="1" t="s">
        <v>44</v>
      </c>
    </row>
    <row r="30" spans="1:5">
      <c r="A30" s="1" t="s">
        <v>43</v>
      </c>
      <c r="B30" s="1">
        <v>16.899999999999999</v>
      </c>
      <c r="C30" s="1" t="s">
        <v>45</v>
      </c>
    </row>
    <row r="31" spans="1:5">
      <c r="A31" s="1" t="s">
        <v>47</v>
      </c>
      <c r="B31" s="1">
        <v>5.17</v>
      </c>
      <c r="C31" s="1" t="s">
        <v>46</v>
      </c>
    </row>
    <row r="32" spans="1:5">
      <c r="A32" s="1" t="s">
        <v>48</v>
      </c>
      <c r="B32" s="1">
        <v>55</v>
      </c>
      <c r="C32" s="1" t="s">
        <v>51</v>
      </c>
    </row>
    <row r="33" spans="1:4">
      <c r="A33" s="1" t="s">
        <v>49</v>
      </c>
      <c r="B33" s="1">
        <v>39.799999999999997</v>
      </c>
      <c r="C33" s="1" t="s">
        <v>50</v>
      </c>
    </row>
    <row r="34" spans="1:4">
      <c r="A34" s="1" t="s">
        <v>52</v>
      </c>
      <c r="B34" s="1">
        <v>3.45</v>
      </c>
      <c r="C34" s="1" t="s">
        <v>53</v>
      </c>
    </row>
    <row r="35" spans="1:4">
      <c r="A35" s="1" t="s">
        <v>55</v>
      </c>
      <c r="B35" s="1">
        <v>40</v>
      </c>
      <c r="C35" s="1" t="s">
        <v>54</v>
      </c>
    </row>
    <row r="36" spans="1:4">
      <c r="A36" s="1" t="s">
        <v>56</v>
      </c>
      <c r="B36" s="1">
        <v>55.6</v>
      </c>
      <c r="C36" s="1" t="s">
        <v>57</v>
      </c>
    </row>
    <row r="38" spans="1:4">
      <c r="A38"/>
    </row>
    <row r="39" spans="1:4">
      <c r="A39" s="5" t="s">
        <v>58</v>
      </c>
    </row>
    <row r="40" spans="1:4">
      <c r="A40" s="6" t="s">
        <v>59</v>
      </c>
    </row>
    <row r="42" spans="1:4">
      <c r="A42" s="1" t="s">
        <v>60</v>
      </c>
      <c r="B42" s="1" t="s">
        <v>70</v>
      </c>
      <c r="C42" s="1" t="s">
        <v>79</v>
      </c>
      <c r="D42" s="1" t="s">
        <v>2</v>
      </c>
    </row>
    <row r="43" spans="1:4">
      <c r="A43" s="1" t="s">
        <v>61</v>
      </c>
      <c r="B43" s="1" t="s">
        <v>69</v>
      </c>
      <c r="C43" s="1">
        <v>35</v>
      </c>
      <c r="D43" s="1" t="s">
        <v>71</v>
      </c>
    </row>
    <row r="44" spans="1:4">
      <c r="A44" s="1" t="s">
        <v>82</v>
      </c>
      <c r="B44" s="1" t="s">
        <v>69</v>
      </c>
      <c r="C44" s="1">
        <v>4.2</v>
      </c>
      <c r="D44" s="1" t="s">
        <v>72</v>
      </c>
    </row>
    <row r="45" spans="1:4">
      <c r="A45" s="1" t="s">
        <v>62</v>
      </c>
      <c r="B45" s="1" t="s">
        <v>68</v>
      </c>
      <c r="C45" s="1">
        <v>32</v>
      </c>
      <c r="D45" s="1" t="s">
        <v>73</v>
      </c>
    </row>
    <row r="46" spans="1:4">
      <c r="A46" s="1" t="s">
        <v>63</v>
      </c>
      <c r="B46" s="1" t="s">
        <v>68</v>
      </c>
      <c r="C46" s="1">
        <v>17</v>
      </c>
      <c r="D46" s="1" t="s">
        <v>74</v>
      </c>
    </row>
    <row r="47" spans="1:4">
      <c r="A47" s="1" t="s">
        <v>42</v>
      </c>
      <c r="B47" s="1" t="s">
        <v>66</v>
      </c>
      <c r="C47" s="1">
        <v>4.3</v>
      </c>
      <c r="D47" s="1" t="s">
        <v>75</v>
      </c>
    </row>
    <row r="48" spans="1:4">
      <c r="A48" s="1" t="s">
        <v>64</v>
      </c>
      <c r="B48" s="1" t="s">
        <v>67</v>
      </c>
      <c r="C48" s="1">
        <v>17</v>
      </c>
      <c r="D48" s="1" t="s">
        <v>76</v>
      </c>
    </row>
    <row r="49" spans="1:6">
      <c r="A49" s="1" t="s">
        <v>65</v>
      </c>
      <c r="B49" s="1" t="s">
        <v>66</v>
      </c>
      <c r="C49" s="1">
        <v>0.09</v>
      </c>
      <c r="D49" s="7" t="s">
        <v>77</v>
      </c>
    </row>
    <row r="50" spans="1:6">
      <c r="A50" s="1" t="s">
        <v>65</v>
      </c>
      <c r="B50" s="1" t="s">
        <v>42</v>
      </c>
      <c r="C50" s="1">
        <v>8.4</v>
      </c>
      <c r="D50" s="1" t="s">
        <v>78</v>
      </c>
    </row>
    <row r="52" spans="1:6">
      <c r="A52" s="5" t="s">
        <v>80</v>
      </c>
    </row>
    <row r="53" spans="1:6">
      <c r="A53" s="6" t="s">
        <v>81</v>
      </c>
    </row>
    <row r="55" spans="1:6">
      <c r="A55" s="1" t="s">
        <v>60</v>
      </c>
      <c r="B55" s="1" t="s">
        <v>262</v>
      </c>
      <c r="C55" s="1" t="s">
        <v>79</v>
      </c>
      <c r="D55" s="8" t="s">
        <v>2</v>
      </c>
      <c r="E55" s="1" t="s">
        <v>1</v>
      </c>
      <c r="F55" s="1" t="s">
        <v>95</v>
      </c>
    </row>
    <row r="56" spans="1:6">
      <c r="A56" s="1" t="s">
        <v>61</v>
      </c>
      <c r="B56" s="1" t="s">
        <v>69</v>
      </c>
      <c r="C56" s="1">
        <v>19.100000000000001</v>
      </c>
      <c r="D56" s="1" t="s">
        <v>90</v>
      </c>
      <c r="E56" s="1">
        <v>5.24</v>
      </c>
      <c r="F56" s="1">
        <f>E56-1</f>
        <v>4.24</v>
      </c>
    </row>
    <row r="57" spans="1:6">
      <c r="A57" s="1" t="s">
        <v>62</v>
      </c>
      <c r="B57" s="1" t="s">
        <v>68</v>
      </c>
      <c r="C57" s="1">
        <v>17</v>
      </c>
      <c r="D57" s="1" t="s">
        <v>89</v>
      </c>
      <c r="E57" s="1">
        <v>5.9</v>
      </c>
      <c r="F57" s="1">
        <f t="shared" ref="F57:F62" si="0">E57-1</f>
        <v>4.9000000000000004</v>
      </c>
    </row>
    <row r="58" spans="1:6">
      <c r="A58" s="1" t="s">
        <v>63</v>
      </c>
      <c r="B58" s="1" t="s">
        <v>68</v>
      </c>
      <c r="C58" s="1">
        <v>8.5</v>
      </c>
      <c r="D58" s="1" t="s">
        <v>88</v>
      </c>
      <c r="E58" s="1">
        <v>11.76</v>
      </c>
      <c r="F58" s="1">
        <f t="shared" si="0"/>
        <v>10.76</v>
      </c>
    </row>
    <row r="59" spans="1:6">
      <c r="A59" s="1" t="s">
        <v>42</v>
      </c>
      <c r="B59" s="1" t="s">
        <v>66</v>
      </c>
      <c r="C59" s="1">
        <v>2.1</v>
      </c>
      <c r="D59" s="1" t="s">
        <v>87</v>
      </c>
      <c r="E59" s="1">
        <v>47.61</v>
      </c>
      <c r="F59" s="1">
        <f t="shared" si="0"/>
        <v>46.61</v>
      </c>
    </row>
    <row r="60" spans="1:6">
      <c r="A60" s="1" t="s">
        <v>64</v>
      </c>
      <c r="B60" s="1" t="s">
        <v>67</v>
      </c>
      <c r="C60" s="1">
        <v>8.5</v>
      </c>
      <c r="D60" s="1" t="s">
        <v>91</v>
      </c>
      <c r="E60" s="1">
        <v>11.76</v>
      </c>
      <c r="F60" s="1">
        <f t="shared" si="0"/>
        <v>10.76</v>
      </c>
    </row>
    <row r="61" spans="1:6">
      <c r="A61" s="1" t="s">
        <v>65</v>
      </c>
      <c r="B61" s="1" t="s">
        <v>42</v>
      </c>
      <c r="C61" s="1">
        <v>4.3</v>
      </c>
      <c r="D61" s="1" t="s">
        <v>86</v>
      </c>
      <c r="E61" s="1">
        <v>23.26</v>
      </c>
      <c r="F61" s="1">
        <f t="shared" si="0"/>
        <v>22.26</v>
      </c>
    </row>
    <row r="62" spans="1:6">
      <c r="A62" s="1" t="s">
        <v>83</v>
      </c>
      <c r="B62" s="1" t="s">
        <v>84</v>
      </c>
      <c r="C62" s="1">
        <v>12.8</v>
      </c>
      <c r="D62" s="7" t="s">
        <v>85</v>
      </c>
      <c r="E62" s="1">
        <v>7.8</v>
      </c>
      <c r="F62" s="1">
        <f t="shared" si="0"/>
        <v>6.8</v>
      </c>
    </row>
    <row r="63" spans="1:6">
      <c r="D63" s="7"/>
    </row>
    <row r="64" spans="1:6">
      <c r="D64" s="7"/>
    </row>
    <row r="66" spans="1:4">
      <c r="A66" s="1" t="s">
        <v>93</v>
      </c>
    </row>
    <row r="68" spans="1:4">
      <c r="A68" s="1" t="s">
        <v>92</v>
      </c>
    </row>
    <row r="70" spans="1:4">
      <c r="A70" s="1" t="s">
        <v>94</v>
      </c>
    </row>
    <row r="73" spans="1:4">
      <c r="A73"/>
    </row>
    <row r="74" spans="1:4">
      <c r="A74" s="5" t="s">
        <v>96</v>
      </c>
    </row>
    <row r="75" spans="1:4">
      <c r="A75" s="6" t="s">
        <v>97</v>
      </c>
    </row>
    <row r="77" spans="1:4">
      <c r="A77" s="1" t="s">
        <v>98</v>
      </c>
      <c r="B77" s="1" t="s">
        <v>99</v>
      </c>
      <c r="C77" s="1" t="s">
        <v>1</v>
      </c>
      <c r="D77" s="1" t="s">
        <v>2</v>
      </c>
    </row>
    <row r="78" spans="1:4">
      <c r="A78" s="1" t="s">
        <v>100</v>
      </c>
      <c r="B78" s="1" t="s">
        <v>120</v>
      </c>
      <c r="C78" s="1">
        <v>12.7</v>
      </c>
      <c r="D78" s="1" t="s">
        <v>118</v>
      </c>
    </row>
    <row r="79" spans="1:4">
      <c r="A79" s="1" t="s">
        <v>100</v>
      </c>
      <c r="B79" s="1" t="s">
        <v>42</v>
      </c>
      <c r="C79" s="1">
        <v>11.8</v>
      </c>
      <c r="D79" s="1" t="s">
        <v>116</v>
      </c>
    </row>
    <row r="80" spans="1:4">
      <c r="A80" s="1" t="s">
        <v>100</v>
      </c>
      <c r="B80" s="1" t="s">
        <v>67</v>
      </c>
      <c r="C80" s="1">
        <v>0.73</v>
      </c>
      <c r="D80" s="1" t="s">
        <v>115</v>
      </c>
    </row>
    <row r="81" spans="1:4">
      <c r="A81" s="1" t="s">
        <v>100</v>
      </c>
      <c r="B81" s="1" t="s">
        <v>66</v>
      </c>
      <c r="C81" s="1">
        <v>0.24</v>
      </c>
      <c r="D81" s="1" t="s">
        <v>44</v>
      </c>
    </row>
    <row r="82" spans="1:4">
      <c r="A82" s="1" t="s">
        <v>101</v>
      </c>
      <c r="B82" s="1" t="s">
        <v>43</v>
      </c>
      <c r="C82" s="1">
        <v>32.4</v>
      </c>
      <c r="D82" s="1" t="s">
        <v>114</v>
      </c>
    </row>
    <row r="83" spans="1:4">
      <c r="A83" s="1" t="s">
        <v>101</v>
      </c>
      <c r="B83" s="1" t="s">
        <v>64</v>
      </c>
      <c r="C83" s="1">
        <v>2</v>
      </c>
      <c r="D83" s="1" t="s">
        <v>113</v>
      </c>
    </row>
    <row r="84" spans="1:4">
      <c r="A84" s="1" t="s">
        <v>16</v>
      </c>
      <c r="B84" s="1" t="s">
        <v>69</v>
      </c>
      <c r="C84" s="1">
        <v>0.84199999999999997</v>
      </c>
      <c r="D84" s="7" t="s">
        <v>112</v>
      </c>
    </row>
    <row r="85" spans="1:4">
      <c r="A85" s="1" t="s">
        <v>16</v>
      </c>
      <c r="B85" s="1" t="s">
        <v>119</v>
      </c>
      <c r="C85" s="1">
        <v>10.9</v>
      </c>
      <c r="D85" s="1" t="s">
        <v>111</v>
      </c>
    </row>
    <row r="86" spans="1:4">
      <c r="A86" s="1" t="s">
        <v>16</v>
      </c>
      <c r="B86" s="1" t="s">
        <v>110</v>
      </c>
      <c r="C86" s="1">
        <v>10.9</v>
      </c>
      <c r="D86" s="1" t="s">
        <v>117</v>
      </c>
    </row>
    <row r="87" spans="1:4">
      <c r="A87" s="1" t="s">
        <v>107</v>
      </c>
      <c r="B87" s="1" t="s">
        <v>102</v>
      </c>
      <c r="C87" s="1">
        <v>9.6</v>
      </c>
      <c r="D87" s="1" t="s">
        <v>106</v>
      </c>
    </row>
    <row r="88" spans="1:4">
      <c r="A88" s="1" t="s">
        <v>103</v>
      </c>
      <c r="B88" s="1" t="s">
        <v>104</v>
      </c>
      <c r="C88" s="1">
        <v>19.100000000000001</v>
      </c>
      <c r="D88" s="1" t="s">
        <v>105</v>
      </c>
    </row>
    <row r="89" spans="1:4">
      <c r="A89" s="1" t="s">
        <v>107</v>
      </c>
      <c r="B89" s="1" t="s">
        <v>108</v>
      </c>
      <c r="C89" s="1">
        <v>1.31</v>
      </c>
      <c r="D89" s="7" t="s">
        <v>109</v>
      </c>
    </row>
    <row r="92" spans="1:4">
      <c r="A92" s="3" t="s">
        <v>121</v>
      </c>
    </row>
    <row r="93" spans="1:4">
      <c r="A93"/>
    </row>
    <row r="94" spans="1:4">
      <c r="A94" s="4" t="s">
        <v>122</v>
      </c>
    </row>
    <row r="96" spans="1:4">
      <c r="A96" s="1" t="s">
        <v>123</v>
      </c>
      <c r="B96" s="1" t="s">
        <v>124</v>
      </c>
    </row>
    <row r="97" spans="1:10">
      <c r="B97" s="1" t="s">
        <v>125</v>
      </c>
      <c r="C97" s="1" t="s">
        <v>133</v>
      </c>
      <c r="D97" s="1" t="s">
        <v>132</v>
      </c>
      <c r="E97" s="1" t="s">
        <v>131</v>
      </c>
      <c r="F97" s="1" t="s">
        <v>130</v>
      </c>
      <c r="G97" s="1" t="s">
        <v>129</v>
      </c>
      <c r="H97" s="1" t="s">
        <v>128</v>
      </c>
      <c r="I97" s="1" t="s">
        <v>127</v>
      </c>
      <c r="J97" s="1" t="s">
        <v>126</v>
      </c>
    </row>
    <row r="98" spans="1:10">
      <c r="A98" s="1" t="s">
        <v>134</v>
      </c>
      <c r="B98" s="1">
        <v>0.49</v>
      </c>
      <c r="C98" s="1">
        <v>0.98</v>
      </c>
      <c r="D98" s="1">
        <v>1.47</v>
      </c>
      <c r="E98" s="1">
        <v>1.96</v>
      </c>
      <c r="F98" s="1">
        <v>2.44</v>
      </c>
      <c r="G98" s="1">
        <v>2.93</v>
      </c>
      <c r="H98" s="1">
        <v>3.42</v>
      </c>
      <c r="I98" s="1">
        <v>3.91</v>
      </c>
      <c r="J98" s="1">
        <v>4.3899999999999997</v>
      </c>
    </row>
    <row r="99" spans="1:10">
      <c r="A99" s="1" t="s">
        <v>135</v>
      </c>
      <c r="B99" s="1">
        <v>0.98</v>
      </c>
      <c r="C99" s="1">
        <v>1.95</v>
      </c>
      <c r="D99" s="1">
        <v>2.92</v>
      </c>
      <c r="E99" s="1">
        <v>3.88</v>
      </c>
      <c r="F99" s="1">
        <v>4.84</v>
      </c>
      <c r="G99" s="1">
        <v>5.79</v>
      </c>
      <c r="H99" s="1">
        <v>6.73</v>
      </c>
      <c r="I99" s="1">
        <v>7.66</v>
      </c>
      <c r="J99" s="1">
        <v>8.59</v>
      </c>
    </row>
    <row r="100" spans="1:10">
      <c r="A100" s="1" t="s">
        <v>136</v>
      </c>
      <c r="B100" s="1">
        <v>1.47</v>
      </c>
      <c r="C100" s="1">
        <v>2.92</v>
      </c>
      <c r="D100" s="1">
        <v>4.3600000000000003</v>
      </c>
      <c r="E100" s="1">
        <v>5.77</v>
      </c>
      <c r="F100" s="1">
        <v>7.17</v>
      </c>
      <c r="G100" s="1">
        <v>8.56</v>
      </c>
      <c r="H100" s="1">
        <v>9.92</v>
      </c>
      <c r="I100" s="1">
        <v>11.27</v>
      </c>
      <c r="J100" s="1">
        <v>12.59</v>
      </c>
    </row>
    <row r="101" spans="1:10">
      <c r="A101" s="1" t="s">
        <v>137</v>
      </c>
      <c r="B101" s="1">
        <v>1.96</v>
      </c>
      <c r="C101" s="1">
        <v>3.89</v>
      </c>
      <c r="D101" s="1">
        <v>5.78</v>
      </c>
      <c r="E101" s="1">
        <v>7.64</v>
      </c>
      <c r="F101" s="1">
        <v>9.4600000000000009</v>
      </c>
      <c r="G101" s="1">
        <v>11.24</v>
      </c>
      <c r="H101" s="1">
        <v>12.99</v>
      </c>
      <c r="I101" s="1">
        <v>14.7</v>
      </c>
      <c r="J101" s="1">
        <v>16.37</v>
      </c>
    </row>
    <row r="102" spans="1:10">
      <c r="A102" s="1">
        <v>99</v>
      </c>
      <c r="B102" s="1">
        <v>2.4500000000000002</v>
      </c>
      <c r="C102" s="1">
        <v>4.84</v>
      </c>
      <c r="D102" s="1">
        <v>7.18</v>
      </c>
      <c r="E102" s="1">
        <v>9.4600000000000009</v>
      </c>
      <c r="F102" s="1">
        <v>11.68</v>
      </c>
      <c r="G102" s="1">
        <v>13.84</v>
      </c>
      <c r="H102" s="1">
        <v>15.93</v>
      </c>
      <c r="I102" s="1">
        <v>17.95</v>
      </c>
      <c r="J102" s="1">
        <v>19.899999999999999</v>
      </c>
    </row>
    <row r="103" spans="1:10">
      <c r="A103" s="1">
        <v>88</v>
      </c>
      <c r="B103" s="1">
        <v>2.94</v>
      </c>
      <c r="C103" s="1">
        <v>5.8</v>
      </c>
      <c r="D103" s="1">
        <v>8.57</v>
      </c>
      <c r="E103" s="1">
        <v>11.25</v>
      </c>
      <c r="F103" s="1">
        <v>13.84</v>
      </c>
      <c r="G103" s="1">
        <v>16.34</v>
      </c>
      <c r="H103" s="1">
        <v>18.73</v>
      </c>
      <c r="I103" s="1">
        <v>21.01</v>
      </c>
      <c r="J103" s="1">
        <v>23.18</v>
      </c>
    </row>
    <row r="104" spans="1:10">
      <c r="A104" s="1">
        <v>77</v>
      </c>
      <c r="B104" s="1">
        <v>3.43</v>
      </c>
      <c r="C104" s="1">
        <v>6.74</v>
      </c>
      <c r="D104" s="1">
        <v>9.94</v>
      </c>
      <c r="E104" s="1">
        <v>13.01</v>
      </c>
      <c r="F104" s="1">
        <v>15.95</v>
      </c>
      <c r="G104" s="1">
        <v>18.739999999999998</v>
      </c>
      <c r="H104" s="1">
        <v>21.38</v>
      </c>
      <c r="I104" s="1">
        <v>23.87</v>
      </c>
      <c r="J104" s="1">
        <v>26.19</v>
      </c>
    </row>
    <row r="105" spans="1:10">
      <c r="A105" s="1">
        <v>66</v>
      </c>
      <c r="B105" s="1">
        <v>3.92</v>
      </c>
      <c r="C105" s="1">
        <v>7.69</v>
      </c>
      <c r="D105" s="1">
        <v>11.3</v>
      </c>
      <c r="E105" s="1">
        <v>14.73</v>
      </c>
      <c r="F105" s="1">
        <v>17.989999999999998</v>
      </c>
      <c r="G105" s="1">
        <v>21.04</v>
      </c>
      <c r="H105" s="1">
        <v>23.89</v>
      </c>
      <c r="I105" s="1">
        <v>26.51</v>
      </c>
      <c r="J105" s="1">
        <v>28.9</v>
      </c>
    </row>
    <row r="106" spans="1:10">
      <c r="A106" s="1">
        <v>55</v>
      </c>
      <c r="B106" s="1">
        <v>4.41</v>
      </c>
      <c r="C106" s="1">
        <v>8.6199999999999992</v>
      </c>
      <c r="D106" s="1">
        <v>12.63</v>
      </c>
      <c r="E106" s="1">
        <v>16.420000000000002</v>
      </c>
      <c r="F106" s="1">
        <v>19.96</v>
      </c>
      <c r="G106" s="1">
        <v>23.24</v>
      </c>
      <c r="H106" s="1">
        <v>26.23</v>
      </c>
      <c r="I106" s="1">
        <v>28.92</v>
      </c>
      <c r="J106" s="1">
        <v>31.29</v>
      </c>
    </row>
    <row r="107" spans="1:10">
      <c r="A107" s="1">
        <v>44</v>
      </c>
      <c r="B107" s="1">
        <v>4.9000000000000004</v>
      </c>
      <c r="C107" s="1">
        <v>9.56</v>
      </c>
      <c r="D107" s="1">
        <v>13.95</v>
      </c>
      <c r="E107" s="1">
        <v>18.059999999999999</v>
      </c>
      <c r="F107" s="1">
        <v>21.86</v>
      </c>
      <c r="G107" s="1">
        <v>25.32</v>
      </c>
      <c r="H107" s="1">
        <v>28.41</v>
      </c>
      <c r="I107" s="1">
        <v>31.09</v>
      </c>
      <c r="J107" s="1">
        <v>33.340000000000003</v>
      </c>
    </row>
    <row r="108" spans="1:10">
      <c r="A108" s="1">
        <v>33</v>
      </c>
      <c r="B108" s="1">
        <v>5.39</v>
      </c>
      <c r="C108" s="1">
        <v>10.48</v>
      </c>
      <c r="D108" s="1">
        <v>15.26</v>
      </c>
      <c r="E108" s="1">
        <v>19.670000000000002</v>
      </c>
      <c r="F108" s="1">
        <v>23.7</v>
      </c>
      <c r="G108" s="1">
        <v>27.228999999999999</v>
      </c>
      <c r="H108" s="1">
        <v>30.4</v>
      </c>
      <c r="I108" s="1">
        <v>33</v>
      </c>
      <c r="J108" s="1">
        <v>35.03</v>
      </c>
    </row>
    <row r="109" spans="1:10">
      <c r="A109" s="1">
        <v>22</v>
      </c>
      <c r="B109" s="1">
        <v>5.88</v>
      </c>
      <c r="C109" s="1">
        <v>11.41</v>
      </c>
      <c r="D109" s="1">
        <v>16.54</v>
      </c>
      <c r="E109" s="1">
        <v>21.24</v>
      </c>
      <c r="F109" s="1">
        <v>25.46</v>
      </c>
      <c r="G109" s="1">
        <v>29.14</v>
      </c>
      <c r="H109" s="1">
        <v>32.22</v>
      </c>
      <c r="I109" s="1">
        <v>34.64</v>
      </c>
      <c r="J109" s="1">
        <v>36.33</v>
      </c>
    </row>
    <row r="111" spans="1:10">
      <c r="A111" s="5" t="s">
        <v>138</v>
      </c>
    </row>
    <row r="112" spans="1:10">
      <c r="A112" s="6" t="s">
        <v>139</v>
      </c>
    </row>
    <row r="114" spans="1:9">
      <c r="A114" s="1" t="s">
        <v>123</v>
      </c>
      <c r="B114" s="1" t="s">
        <v>124</v>
      </c>
    </row>
    <row r="115" spans="1:9">
      <c r="B115" s="1" t="s">
        <v>133</v>
      </c>
      <c r="C115" s="1" t="s">
        <v>132</v>
      </c>
      <c r="D115" s="1" t="s">
        <v>131</v>
      </c>
      <c r="E115" s="1" t="s">
        <v>130</v>
      </c>
      <c r="F115" s="1" t="s">
        <v>129</v>
      </c>
      <c r="G115" s="1" t="s">
        <v>128</v>
      </c>
      <c r="H115" s="1" t="s">
        <v>127</v>
      </c>
      <c r="I115" s="1" t="s">
        <v>126</v>
      </c>
    </row>
    <row r="116" spans="1:9">
      <c r="A116" s="1" t="s">
        <v>134</v>
      </c>
      <c r="B116" s="1" t="s">
        <v>140</v>
      </c>
      <c r="C116" s="1">
        <v>1E-3</v>
      </c>
      <c r="D116" s="1">
        <v>3.0000000000000001E-3</v>
      </c>
      <c r="E116" s="1">
        <v>4.0000000000000001E-3</v>
      </c>
      <c r="F116" s="1">
        <v>7.0000000000000001E-3</v>
      </c>
      <c r="G116" s="1">
        <v>8.9999999999999993E-3</v>
      </c>
      <c r="H116" s="1">
        <v>1.2E-2</v>
      </c>
      <c r="I116" s="1">
        <v>1.6E-2</v>
      </c>
    </row>
    <row r="117" spans="1:9">
      <c r="A117" s="1" t="s">
        <v>135</v>
      </c>
      <c r="B117" s="1">
        <v>6.0000000000000001E-3</v>
      </c>
      <c r="C117" s="1">
        <v>1.7999999999999999E-2</v>
      </c>
      <c r="D117" s="1">
        <v>3.6999999999999998E-2</v>
      </c>
      <c r="E117" s="1">
        <v>6.0999999999999999E-2</v>
      </c>
      <c r="F117" s="1">
        <v>9.0999999999999998E-2</v>
      </c>
      <c r="G117" s="1">
        <v>0.128</v>
      </c>
      <c r="H117" s="1">
        <v>0.17100000000000001</v>
      </c>
      <c r="I117" s="1">
        <v>0.22</v>
      </c>
    </row>
    <row r="118" spans="1:9">
      <c r="A118" s="1" t="s">
        <v>136</v>
      </c>
      <c r="B118" s="1">
        <v>1.7000000000000001E-2</v>
      </c>
      <c r="C118" s="1">
        <v>5.0999999999999997E-2</v>
      </c>
      <c r="D118" s="1">
        <v>0.10199999999999999</v>
      </c>
      <c r="E118" s="1">
        <v>0.17100000000000001</v>
      </c>
      <c r="F118" s="1">
        <v>0.25700000000000001</v>
      </c>
      <c r="G118" s="1">
        <v>0.36</v>
      </c>
      <c r="H118" s="1">
        <v>0.48199999999999998</v>
      </c>
      <c r="I118" s="1">
        <v>0.621</v>
      </c>
    </row>
    <row r="119" spans="1:9">
      <c r="A119" s="1" t="s">
        <v>137</v>
      </c>
      <c r="B119" s="1">
        <v>3.3000000000000002E-2</v>
      </c>
      <c r="C119" s="1">
        <v>9.9000000000000005E-2</v>
      </c>
      <c r="D119" s="1">
        <v>0.2</v>
      </c>
      <c r="E119" s="1">
        <v>0.33500000000000002</v>
      </c>
      <c r="F119" s="1">
        <v>0.504</v>
      </c>
      <c r="G119" s="1">
        <v>0.70899999999999996</v>
      </c>
      <c r="H119" s="1">
        <v>0.95</v>
      </c>
      <c r="I119" s="1">
        <v>1.226</v>
      </c>
    </row>
    <row r="120" spans="1:9">
      <c r="A120" s="1">
        <v>99</v>
      </c>
      <c r="B120" s="1">
        <v>5.3999999999999999E-2</v>
      </c>
      <c r="C120" s="1">
        <v>0.16400000000000001</v>
      </c>
      <c r="D120" s="1">
        <v>0.33</v>
      </c>
      <c r="E120" s="1">
        <v>0.55300000000000005</v>
      </c>
      <c r="F120" s="1">
        <v>0.83599999999999997</v>
      </c>
      <c r="G120" s="1">
        <v>1.177</v>
      </c>
      <c r="H120" s="1">
        <v>1.58</v>
      </c>
      <c r="I120" s="1">
        <v>2.0449999999999999</v>
      </c>
    </row>
    <row r="121" spans="1:9">
      <c r="A121" s="1">
        <v>88</v>
      </c>
      <c r="B121" s="1">
        <v>8.1000000000000003E-2</v>
      </c>
      <c r="C121" s="1">
        <v>0.24399999999999999</v>
      </c>
      <c r="D121" s="1">
        <v>0.49299999999999999</v>
      </c>
      <c r="E121" s="1">
        <v>0.82799999999999996</v>
      </c>
      <c r="F121" s="1">
        <v>1.2529999999999999</v>
      </c>
      <c r="G121" s="1">
        <v>1.7689999999999999</v>
      </c>
      <c r="H121" s="1">
        <v>2.3780000000000001</v>
      </c>
      <c r="I121" s="1">
        <v>3.0840000000000001</v>
      </c>
    </row>
    <row r="122" spans="1:9">
      <c r="A122" s="1">
        <v>77</v>
      </c>
      <c r="B122" s="1">
        <v>0.112</v>
      </c>
      <c r="C122" s="1">
        <v>0.34100000000000003</v>
      </c>
      <c r="D122" s="1">
        <v>0.68899999999999995</v>
      </c>
      <c r="E122" s="1">
        <v>1.1599999999999999</v>
      </c>
      <c r="F122" s="1">
        <v>1.758</v>
      </c>
      <c r="G122" s="1">
        <v>2.4870000000000001</v>
      </c>
      <c r="H122" s="1">
        <v>3.351</v>
      </c>
      <c r="I122" s="1">
        <v>4.3529999999999998</v>
      </c>
    </row>
    <row r="123" spans="1:9">
      <c r="A123" s="1">
        <v>66</v>
      </c>
      <c r="B123" s="1">
        <v>0.14899999999999999</v>
      </c>
      <c r="C123" s="1">
        <v>0.45400000000000001</v>
      </c>
      <c r="D123" s="1">
        <v>0.91800000000000004</v>
      </c>
      <c r="E123" s="1">
        <v>1.55</v>
      </c>
      <c r="F123" s="1">
        <v>2.3530000000000002</v>
      </c>
      <c r="G123" s="1">
        <v>3.335</v>
      </c>
      <c r="H123" s="1">
        <v>4.5030000000000001</v>
      </c>
      <c r="I123" s="1">
        <v>5.8609999999999998</v>
      </c>
    </row>
    <row r="124" spans="1:9">
      <c r="A124" s="1">
        <v>55</v>
      </c>
      <c r="B124" s="1">
        <v>0.191</v>
      </c>
      <c r="C124" s="1">
        <v>0.58299999999999996</v>
      </c>
      <c r="D124" s="1">
        <v>1.1819999999999999</v>
      </c>
      <c r="E124" s="1">
        <v>1.998</v>
      </c>
      <c r="F124" s="1">
        <v>3.04</v>
      </c>
      <c r="G124" s="1">
        <v>4.3179999999999996</v>
      </c>
      <c r="H124" s="1">
        <v>5.84</v>
      </c>
      <c r="I124" s="1">
        <v>7.6189999999999998</v>
      </c>
    </row>
    <row r="125" spans="1:9">
      <c r="A125" s="1">
        <v>44</v>
      </c>
      <c r="B125" s="1">
        <v>0.23899999999999999</v>
      </c>
      <c r="C125" s="1">
        <v>0.72799999999999998</v>
      </c>
      <c r="D125" s="1">
        <v>1.48</v>
      </c>
      <c r="E125" s="1">
        <v>2.5059999999999998</v>
      </c>
      <c r="F125" s="1">
        <v>3.8210000000000002</v>
      </c>
      <c r="G125" s="1">
        <v>5.4379999999999997</v>
      </c>
      <c r="H125" s="1">
        <v>7.3710000000000004</v>
      </c>
      <c r="I125" s="1">
        <v>9.6349999999999998</v>
      </c>
    </row>
    <row r="126" spans="1:9">
      <c r="A126" s="1">
        <v>33</v>
      </c>
      <c r="B126" s="1">
        <v>0.29099999999999998</v>
      </c>
      <c r="C126" s="1">
        <v>0.89</v>
      </c>
      <c r="D126" s="1">
        <v>1.8120000000000001</v>
      </c>
      <c r="E126" s="1">
        <v>3.0750000000000002</v>
      </c>
      <c r="F126" s="1">
        <v>4.6980000000000004</v>
      </c>
      <c r="G126" s="1">
        <v>6.6989999999999998</v>
      </c>
      <c r="H126" s="1">
        <v>9.0990000000000002</v>
      </c>
      <c r="I126" s="1">
        <v>11.919</v>
      </c>
    </row>
    <row r="127" spans="1:9">
      <c r="A127" s="1">
        <v>22</v>
      </c>
      <c r="B127" s="1">
        <v>0.34899999999999998</v>
      </c>
      <c r="C127" s="1">
        <v>1.0680000000000001</v>
      </c>
      <c r="D127" s="1">
        <v>2.1800000000000002</v>
      </c>
      <c r="E127" s="1">
        <v>3.706</v>
      </c>
      <c r="F127" s="1">
        <v>5.673</v>
      </c>
      <c r="G127" s="1">
        <v>8.1069999999999993</v>
      </c>
      <c r="H127" s="1">
        <v>11.034000000000001</v>
      </c>
      <c r="I127" s="1">
        <v>14.484</v>
      </c>
    </row>
    <row r="129" spans="1:10">
      <c r="A129" s="5" t="s">
        <v>162</v>
      </c>
    </row>
    <row r="130" spans="1:10">
      <c r="A130" s="6" t="s">
        <v>163</v>
      </c>
    </row>
    <row r="132" spans="1:10">
      <c r="A132" s="1" t="s">
        <v>123</v>
      </c>
      <c r="B132" s="1" t="s">
        <v>164</v>
      </c>
    </row>
    <row r="133" spans="1:10">
      <c r="B133" s="1" t="s">
        <v>177</v>
      </c>
      <c r="C133" s="1" t="s">
        <v>133</v>
      </c>
      <c r="D133" s="1" t="s">
        <v>132</v>
      </c>
      <c r="E133" s="1" t="s">
        <v>131</v>
      </c>
      <c r="F133" s="1" t="s">
        <v>130</v>
      </c>
      <c r="G133" s="1" t="s">
        <v>129</v>
      </c>
      <c r="H133" s="1" t="s">
        <v>128</v>
      </c>
      <c r="I133" s="1" t="s">
        <v>127</v>
      </c>
      <c r="J133" s="1" t="s">
        <v>126</v>
      </c>
    </row>
    <row r="134" spans="1:10">
      <c r="A134" s="1" t="s">
        <v>165</v>
      </c>
      <c r="B134" s="1">
        <v>0.245</v>
      </c>
      <c r="C134" s="1">
        <v>0.48899999999999999</v>
      </c>
      <c r="D134" s="1">
        <v>0.73299999999999998</v>
      </c>
      <c r="E134" s="1">
        <v>0.97599999999999998</v>
      </c>
      <c r="F134" s="1">
        <v>1.2190000000000001</v>
      </c>
      <c r="G134" s="1">
        <v>1.46</v>
      </c>
      <c r="H134" s="1">
        <v>1.702</v>
      </c>
      <c r="I134" s="1">
        <v>1.9419999999999999</v>
      </c>
      <c r="J134" s="1">
        <v>2.1829999999999998</v>
      </c>
    </row>
    <row r="135" spans="1:10">
      <c r="A135" s="1" t="s">
        <v>166</v>
      </c>
      <c r="B135" s="1">
        <v>1.224</v>
      </c>
      <c r="C135" s="1">
        <v>2.4340000000000002</v>
      </c>
      <c r="D135" s="1">
        <v>3.629</v>
      </c>
      <c r="E135" s="1">
        <v>4.8090000000000002</v>
      </c>
      <c r="F135" s="1">
        <v>5.7939999999999996</v>
      </c>
      <c r="G135" s="1">
        <v>7.1260000000000003</v>
      </c>
      <c r="H135" s="1">
        <v>8.2629999999999999</v>
      </c>
      <c r="I135" s="1">
        <v>9.3859999999999992</v>
      </c>
      <c r="J135" s="1">
        <v>10.496</v>
      </c>
    </row>
    <row r="136" spans="1:10">
      <c r="A136" s="1" t="s">
        <v>167</v>
      </c>
      <c r="B136" s="1">
        <v>2.2040000000000002</v>
      </c>
      <c r="C136" s="1">
        <v>4.3600000000000003</v>
      </c>
      <c r="D136" s="1">
        <v>6.468</v>
      </c>
      <c r="E136" s="1">
        <v>8.5289999999999999</v>
      </c>
      <c r="F136" s="1">
        <v>10.545</v>
      </c>
      <c r="G136" s="1">
        <v>12.516999999999999</v>
      </c>
      <c r="H136" s="1">
        <v>14.445</v>
      </c>
      <c r="I136" s="1">
        <v>16.331</v>
      </c>
      <c r="J136" s="1">
        <v>18.175000000000001</v>
      </c>
    </row>
    <row r="137" spans="1:10">
      <c r="A137" s="1" t="s">
        <v>168</v>
      </c>
      <c r="B137" s="1">
        <v>3.1840000000000002</v>
      </c>
      <c r="C137" s="1">
        <v>6.266</v>
      </c>
      <c r="D137" s="1">
        <v>9.25</v>
      </c>
      <c r="E137" s="1">
        <v>12.138999999999999</v>
      </c>
      <c r="F137" s="1">
        <v>14.936999999999999</v>
      </c>
      <c r="G137" s="1">
        <v>17.645</v>
      </c>
      <c r="H137" s="1">
        <v>20.266999999999999</v>
      </c>
      <c r="I137" s="1">
        <v>22.805</v>
      </c>
      <c r="J137" s="1">
        <v>25.263000000000002</v>
      </c>
    </row>
    <row r="138" spans="1:10">
      <c r="A138" s="1" t="s">
        <v>169</v>
      </c>
      <c r="B138" s="1">
        <v>4.1630000000000003</v>
      </c>
      <c r="C138" s="1">
        <v>8.1530000000000005</v>
      </c>
      <c r="D138" s="1">
        <v>11.977</v>
      </c>
      <c r="E138" s="1">
        <v>15.641999999999999</v>
      </c>
      <c r="F138" s="1">
        <v>19.154</v>
      </c>
      <c r="G138" s="1">
        <v>22.52</v>
      </c>
      <c r="H138" s="1">
        <v>25.745000000000001</v>
      </c>
      <c r="I138" s="1">
        <v>28.837</v>
      </c>
      <c r="J138" s="1">
        <v>31.798999999999999</v>
      </c>
    </row>
    <row r="139" spans="1:10">
      <c r="A139" s="1" t="s">
        <v>170</v>
      </c>
      <c r="B139" s="1">
        <v>5.1429999999999998</v>
      </c>
      <c r="C139" s="1">
        <v>10.021000000000001</v>
      </c>
      <c r="D139" s="1">
        <v>14.648999999999999</v>
      </c>
      <c r="E139" s="1">
        <v>19.038</v>
      </c>
      <c r="F139" s="1">
        <v>23.202000000000002</v>
      </c>
      <c r="G139" s="1">
        <v>27.152000000000001</v>
      </c>
      <c r="H139" s="1">
        <v>30.898</v>
      </c>
      <c r="I139" s="1">
        <v>34.451999999999998</v>
      </c>
      <c r="J139" s="1">
        <v>37.823</v>
      </c>
    </row>
    <row r="140" spans="1:10">
      <c r="A140" s="1" t="s">
        <v>171</v>
      </c>
      <c r="B140" s="1">
        <v>6.1219999999999999</v>
      </c>
      <c r="C140" s="1">
        <v>11.87</v>
      </c>
      <c r="D140" s="1">
        <v>17.265999999999998</v>
      </c>
      <c r="E140" s="1">
        <v>22.331</v>
      </c>
      <c r="F140" s="1">
        <v>27.085999999999999</v>
      </c>
      <c r="G140" s="1">
        <v>31.55</v>
      </c>
      <c r="H140" s="1">
        <v>35.741</v>
      </c>
      <c r="I140" s="1">
        <v>39.674999999999997</v>
      </c>
      <c r="J140" s="1">
        <v>43.369</v>
      </c>
    </row>
    <row r="141" spans="1:10">
      <c r="A141" s="1" t="s">
        <v>172</v>
      </c>
      <c r="B141" s="1">
        <v>7.1020000000000003</v>
      </c>
      <c r="C141" s="1">
        <v>13.7</v>
      </c>
      <c r="D141" s="1">
        <v>19.829000000000001</v>
      </c>
      <c r="E141" s="1">
        <v>25.523</v>
      </c>
      <c r="F141" s="1">
        <v>30.812000000000001</v>
      </c>
      <c r="G141" s="1">
        <v>35.725999999999999</v>
      </c>
      <c r="H141" s="1">
        <v>40.290999999999997</v>
      </c>
      <c r="I141" s="1">
        <v>44.530999999999999</v>
      </c>
      <c r="J141" s="1">
        <v>48.470999999999997</v>
      </c>
    </row>
    <row r="142" spans="1:10">
      <c r="A142" s="1" t="s">
        <v>173</v>
      </c>
      <c r="B142" s="1">
        <v>8.0820000000000007</v>
      </c>
      <c r="C142" s="1">
        <v>15.51</v>
      </c>
      <c r="D142" s="1">
        <v>22.338000000000001</v>
      </c>
      <c r="E142" s="1">
        <v>28.614999999999998</v>
      </c>
      <c r="F142" s="1">
        <v>34.384</v>
      </c>
      <c r="G142" s="1">
        <v>39.686999999999998</v>
      </c>
      <c r="H142" s="1">
        <v>44.561</v>
      </c>
      <c r="I142" s="1">
        <v>49.040999999999997</v>
      </c>
      <c r="J142" s="1">
        <v>53.16</v>
      </c>
    </row>
    <row r="143" spans="1:10">
      <c r="A143" s="1" t="s">
        <v>174</v>
      </c>
      <c r="B143" s="1">
        <v>9.0609999999999999</v>
      </c>
      <c r="C143" s="1">
        <v>17.300999999999998</v>
      </c>
      <c r="D143" s="1">
        <v>24.795000000000002</v>
      </c>
      <c r="E143" s="1">
        <v>31.609000000000002</v>
      </c>
      <c r="F143" s="1">
        <v>37.805999999999997</v>
      </c>
      <c r="G143" s="1">
        <v>43.442</v>
      </c>
      <c r="H143" s="1">
        <v>48.567</v>
      </c>
      <c r="I143" s="1">
        <v>53.226999999999997</v>
      </c>
      <c r="J143" s="1">
        <v>57.465000000000003</v>
      </c>
    </row>
    <row r="144" spans="1:10">
      <c r="A144" s="1" t="s">
        <v>175</v>
      </c>
      <c r="B144" s="1">
        <v>10.041</v>
      </c>
      <c r="C144" s="1">
        <v>19.073</v>
      </c>
      <c r="D144" s="1">
        <v>27.199000000000002</v>
      </c>
      <c r="E144" s="1">
        <v>34.509</v>
      </c>
      <c r="F144" s="1">
        <v>41.085000000000001</v>
      </c>
      <c r="G144" s="1">
        <v>47</v>
      </c>
      <c r="H144" s="1">
        <v>52.322000000000003</v>
      </c>
      <c r="I144" s="1">
        <v>57.109000000000002</v>
      </c>
      <c r="J144" s="1">
        <v>61.415999999999997</v>
      </c>
    </row>
    <row r="145" spans="1:10">
      <c r="A145" s="1" t="s">
        <v>176</v>
      </c>
      <c r="B145" s="1">
        <v>11.02</v>
      </c>
      <c r="C145" s="1">
        <v>20.826000000000001</v>
      </c>
      <c r="D145" s="1">
        <v>29.552</v>
      </c>
      <c r="E145" s="1">
        <v>37.314999999999998</v>
      </c>
      <c r="F145" s="1">
        <v>44.222999999999999</v>
      </c>
      <c r="G145" s="1">
        <v>50.37</v>
      </c>
      <c r="H145" s="1">
        <v>55.84</v>
      </c>
      <c r="I145" s="1">
        <v>60.706000000000003</v>
      </c>
      <c r="J145" s="1">
        <v>65.037000000000006</v>
      </c>
    </row>
    <row r="147" spans="1:10">
      <c r="A147"/>
    </row>
    <row r="148" spans="1:10">
      <c r="A148" s="3" t="s">
        <v>178</v>
      </c>
    </row>
    <row r="149" spans="1:10">
      <c r="A149"/>
    </row>
    <row r="150" spans="1:10">
      <c r="A150" t="s">
        <v>179</v>
      </c>
    </row>
    <row r="152" spans="1:10">
      <c r="A152" s="1" t="s">
        <v>180</v>
      </c>
      <c r="B152" s="1" t="s">
        <v>181</v>
      </c>
      <c r="D152" s="1" t="s">
        <v>182</v>
      </c>
      <c r="F152" s="1" t="s">
        <v>183</v>
      </c>
    </row>
    <row r="153" spans="1:10">
      <c r="B153" s="1" t="s">
        <v>197</v>
      </c>
      <c r="C153" s="1" t="s">
        <v>195</v>
      </c>
      <c r="D153" s="1" t="s">
        <v>197</v>
      </c>
      <c r="E153" s="1" t="s">
        <v>195</v>
      </c>
      <c r="F153" s="1" t="s">
        <v>197</v>
      </c>
      <c r="G153" s="1" t="s">
        <v>195</v>
      </c>
    </row>
    <row r="154" spans="1:10">
      <c r="A154" s="1" t="s">
        <v>184</v>
      </c>
      <c r="B154" s="1">
        <v>77.45</v>
      </c>
      <c r="C154" s="1" t="s">
        <v>188</v>
      </c>
      <c r="D154" s="1">
        <v>70.86</v>
      </c>
      <c r="E154" s="1" t="s">
        <v>198</v>
      </c>
      <c r="F154" s="1">
        <v>64.7</v>
      </c>
      <c r="G154" s="1" t="s">
        <v>194</v>
      </c>
    </row>
    <row r="155" spans="1:10">
      <c r="A155" s="1" t="s">
        <v>185</v>
      </c>
      <c r="B155" s="1">
        <v>58.57</v>
      </c>
      <c r="C155" s="1" t="s">
        <v>189</v>
      </c>
      <c r="D155" s="1">
        <v>48.6</v>
      </c>
      <c r="E155" s="1" t="s">
        <v>199</v>
      </c>
      <c r="F155" s="1">
        <v>40.15</v>
      </c>
      <c r="G155" s="1" t="s">
        <v>193</v>
      </c>
    </row>
    <row r="156" spans="1:10">
      <c r="A156" s="1" t="s">
        <v>186</v>
      </c>
      <c r="B156" s="1">
        <v>43.04</v>
      </c>
      <c r="C156" s="1" t="s">
        <v>190</v>
      </c>
      <c r="D156" s="1">
        <v>32.049999999999997</v>
      </c>
      <c r="E156" s="1" t="s">
        <v>191</v>
      </c>
      <c r="F156" s="1">
        <v>23.69</v>
      </c>
      <c r="G156" s="1" t="s">
        <v>192</v>
      </c>
    </row>
    <row r="157" spans="1:10">
      <c r="A157" s="1" t="s">
        <v>187</v>
      </c>
      <c r="B157" s="1">
        <v>30.53</v>
      </c>
      <c r="C157" s="1" t="s">
        <v>217</v>
      </c>
      <c r="D157" s="1">
        <v>20.14</v>
      </c>
      <c r="E157" s="1" t="s">
        <v>200</v>
      </c>
      <c r="F157" s="1">
        <v>13.13</v>
      </c>
      <c r="G157" s="1" t="s">
        <v>218</v>
      </c>
    </row>
    <row r="158" spans="1:10">
      <c r="A158" s="1">
        <v>99</v>
      </c>
      <c r="B158" s="1">
        <v>20.71</v>
      </c>
      <c r="C158" s="1" t="s">
        <v>216</v>
      </c>
      <c r="D158" s="1">
        <v>11.9</v>
      </c>
      <c r="E158" s="1" t="s">
        <v>201</v>
      </c>
      <c r="F158" s="1">
        <v>6.73</v>
      </c>
      <c r="G158" s="1" t="s">
        <v>219</v>
      </c>
    </row>
    <row r="159" spans="1:10">
      <c r="A159" s="1">
        <v>88</v>
      </c>
      <c r="B159" s="1">
        <v>13.27</v>
      </c>
      <c r="C159" s="1" t="s">
        <v>215</v>
      </c>
      <c r="D159" s="1">
        <v>6.49</v>
      </c>
      <c r="E159" s="1" t="s">
        <v>202</v>
      </c>
      <c r="F159" s="1">
        <v>3.1</v>
      </c>
      <c r="G159" s="1" t="s">
        <v>220</v>
      </c>
    </row>
    <row r="160" spans="1:10">
      <c r="A160" s="1">
        <v>77</v>
      </c>
      <c r="B160" s="1">
        <v>7.86</v>
      </c>
      <c r="C160" s="1" t="s">
        <v>214</v>
      </c>
      <c r="D160" s="1">
        <v>3.18</v>
      </c>
      <c r="E160" s="1" t="s">
        <v>203</v>
      </c>
      <c r="F160" s="1">
        <v>1.24</v>
      </c>
      <c r="G160" s="1" t="s">
        <v>221</v>
      </c>
    </row>
    <row r="161" spans="1:7">
      <c r="A161" s="1">
        <v>66</v>
      </c>
      <c r="B161" s="1">
        <v>4.16</v>
      </c>
      <c r="C161" s="1" t="s">
        <v>213</v>
      </c>
      <c r="D161" s="1">
        <v>1.33</v>
      </c>
      <c r="E161" s="1" t="s">
        <v>204</v>
      </c>
      <c r="F161" s="1">
        <v>0.4</v>
      </c>
      <c r="G161" s="7" t="s">
        <v>278</v>
      </c>
    </row>
    <row r="162" spans="1:7">
      <c r="A162" s="1">
        <v>55</v>
      </c>
      <c r="B162" s="1">
        <v>1.86</v>
      </c>
      <c r="C162" s="1" t="s">
        <v>212</v>
      </c>
      <c r="D162" s="1">
        <v>0.43</v>
      </c>
      <c r="E162" s="1" t="s">
        <v>205</v>
      </c>
      <c r="F162" s="1">
        <v>0.09</v>
      </c>
      <c r="G162" s="1" t="s">
        <v>206</v>
      </c>
    </row>
    <row r="163" spans="1:7">
      <c r="A163" s="1">
        <v>44</v>
      </c>
      <c r="B163" s="1">
        <v>0.61</v>
      </c>
      <c r="C163" s="1" t="s">
        <v>211</v>
      </c>
      <c r="D163" s="1">
        <v>0.09</v>
      </c>
      <c r="E163" s="1" t="s">
        <v>206</v>
      </c>
      <c r="F163" s="1">
        <v>0.01</v>
      </c>
      <c r="G163" s="7" t="s">
        <v>222</v>
      </c>
    </row>
    <row r="164" spans="1:7">
      <c r="A164" s="1">
        <v>33</v>
      </c>
      <c r="B164" s="1">
        <v>0.1</v>
      </c>
      <c r="C164" s="1" t="s">
        <v>210</v>
      </c>
      <c r="D164" s="1">
        <v>0.01</v>
      </c>
      <c r="E164" s="1" t="s">
        <v>207</v>
      </c>
      <c r="F164" s="1" t="s">
        <v>208</v>
      </c>
      <c r="G164" s="1" t="s">
        <v>209</v>
      </c>
    </row>
    <row r="166" spans="1:7">
      <c r="A166" s="3" t="s">
        <v>223</v>
      </c>
    </row>
    <row r="167" spans="1:7">
      <c r="A167"/>
    </row>
    <row r="168" spans="1:7">
      <c r="A168" s="4" t="s">
        <v>224</v>
      </c>
    </row>
    <row r="170" spans="1:7">
      <c r="A170" s="1" t="s">
        <v>225</v>
      </c>
      <c r="B170" s="1" t="s">
        <v>226</v>
      </c>
      <c r="C170" s="1" t="s">
        <v>196</v>
      </c>
      <c r="D170" s="1" t="s">
        <v>195</v>
      </c>
    </row>
    <row r="171" spans="1:7">
      <c r="A171" s="1" t="s">
        <v>228</v>
      </c>
      <c r="B171" s="1">
        <v>4</v>
      </c>
      <c r="C171" s="1">
        <v>1.539077E-4</v>
      </c>
      <c r="D171" s="1" t="s">
        <v>227</v>
      </c>
    </row>
    <row r="172" spans="1:7">
      <c r="A172" s="1" t="s">
        <v>229</v>
      </c>
      <c r="B172" s="1">
        <v>36</v>
      </c>
      <c r="C172" s="1">
        <v>1.3851695000000001E-3</v>
      </c>
      <c r="D172" s="1" t="s">
        <v>230</v>
      </c>
    </row>
    <row r="173" spans="1:7">
      <c r="A173" s="1" t="s">
        <v>245</v>
      </c>
      <c r="B173" s="1">
        <v>624</v>
      </c>
      <c r="C173" s="1">
        <v>2.4009603800000001E-2</v>
      </c>
      <c r="D173" s="1" t="s">
        <v>231</v>
      </c>
    </row>
    <row r="174" spans="1:7">
      <c r="A174" s="1" t="s">
        <v>244</v>
      </c>
      <c r="B174" s="1">
        <v>3744</v>
      </c>
      <c r="C174" s="1">
        <v>0.144057623</v>
      </c>
      <c r="D174" s="1" t="s">
        <v>232</v>
      </c>
    </row>
    <row r="175" spans="1:7">
      <c r="A175" s="1" t="s">
        <v>246</v>
      </c>
      <c r="B175" s="1">
        <v>5108</v>
      </c>
      <c r="C175" s="1">
        <v>0.19654015450000001</v>
      </c>
      <c r="D175" s="1" t="s">
        <v>233</v>
      </c>
    </row>
    <row r="176" spans="1:7">
      <c r="A176" s="1" t="s">
        <v>243</v>
      </c>
      <c r="B176" s="1">
        <v>10200</v>
      </c>
      <c r="C176" s="1">
        <v>0.39246467819999997</v>
      </c>
      <c r="D176" s="1" t="s">
        <v>234</v>
      </c>
    </row>
    <row r="177" spans="1:4">
      <c r="A177" s="1" t="s">
        <v>242</v>
      </c>
      <c r="B177" s="1">
        <v>54912</v>
      </c>
      <c r="C177" s="1">
        <v>2.1128451381</v>
      </c>
      <c r="D177" s="1" t="s">
        <v>235</v>
      </c>
    </row>
    <row r="178" spans="1:4">
      <c r="A178" s="1" t="s">
        <v>241</v>
      </c>
      <c r="B178" s="1">
        <v>123552</v>
      </c>
      <c r="C178" s="1">
        <v>4.7539015606000001</v>
      </c>
      <c r="D178" s="1" t="s">
        <v>236</v>
      </c>
    </row>
    <row r="179" spans="1:4">
      <c r="A179" s="1" t="s">
        <v>240</v>
      </c>
      <c r="B179" s="1">
        <v>1098240</v>
      </c>
      <c r="C179" s="1">
        <v>42.256902761100001</v>
      </c>
      <c r="D179" s="1" t="s">
        <v>237</v>
      </c>
    </row>
    <row r="180" spans="1:4">
      <c r="A180" s="1" t="s">
        <v>239</v>
      </c>
      <c r="B180" s="1">
        <v>1202540</v>
      </c>
      <c r="C180" s="1">
        <v>50.117739403500003</v>
      </c>
      <c r="D180" s="1" t="s">
        <v>238</v>
      </c>
    </row>
    <row r="182" spans="1:4">
      <c r="A182" s="3" t="s">
        <v>247</v>
      </c>
    </row>
    <row r="183" spans="1:4">
      <c r="A183"/>
    </row>
    <row r="184" spans="1:4">
      <c r="A184" s="4" t="s">
        <v>248</v>
      </c>
    </row>
    <row r="185" spans="1:4">
      <c r="A185"/>
    </row>
    <row r="186" spans="1:4">
      <c r="A186" s="4" t="s">
        <v>249</v>
      </c>
    </row>
    <row r="188" spans="1:4">
      <c r="A188" s="1" t="s">
        <v>225</v>
      </c>
      <c r="B188" s="1" t="s">
        <v>226</v>
      </c>
      <c r="C188" s="1" t="s">
        <v>196</v>
      </c>
      <c r="D188" s="1" t="s">
        <v>195</v>
      </c>
    </row>
    <row r="189" spans="1:4">
      <c r="A189" s="1" t="s">
        <v>228</v>
      </c>
      <c r="B189" s="1">
        <v>4324</v>
      </c>
      <c r="C189" s="1">
        <v>3.232062E-3</v>
      </c>
      <c r="D189" s="1" t="s">
        <v>251</v>
      </c>
    </row>
    <row r="190" spans="1:4">
      <c r="A190" s="1" t="s">
        <v>229</v>
      </c>
      <c r="B190" s="1">
        <v>37260</v>
      </c>
      <c r="C190" s="1">
        <v>2.7850748000000002E-2</v>
      </c>
      <c r="D190" s="1" t="s">
        <v>252</v>
      </c>
    </row>
    <row r="191" spans="1:4">
      <c r="A191" s="1" t="s">
        <v>245</v>
      </c>
      <c r="B191" s="1">
        <v>224848</v>
      </c>
      <c r="C191" s="1">
        <v>0.16806722700000001</v>
      </c>
      <c r="D191" s="1" t="s">
        <v>253</v>
      </c>
    </row>
    <row r="192" spans="1:4">
      <c r="A192" s="1" t="s">
        <v>244</v>
      </c>
      <c r="B192" s="1">
        <v>3473184</v>
      </c>
      <c r="C192" s="1">
        <v>2.5961022709999999</v>
      </c>
      <c r="D192" s="1" t="s">
        <v>254</v>
      </c>
    </row>
    <row r="193" spans="1:6">
      <c r="A193" s="1" t="s">
        <v>246</v>
      </c>
      <c r="B193" s="1">
        <v>4047644</v>
      </c>
      <c r="C193" s="1">
        <v>3.0254941230000001</v>
      </c>
      <c r="D193" s="1" t="s">
        <v>255</v>
      </c>
    </row>
    <row r="194" spans="1:6">
      <c r="A194" s="1" t="s">
        <v>243</v>
      </c>
      <c r="B194" s="1">
        <v>6180020</v>
      </c>
      <c r="C194" s="1">
        <v>4.619382087</v>
      </c>
      <c r="D194" s="1" t="s">
        <v>256</v>
      </c>
    </row>
    <row r="195" spans="1:6">
      <c r="A195" s="1" t="s">
        <v>242</v>
      </c>
      <c r="B195" s="1">
        <v>6461620</v>
      </c>
      <c r="C195" s="1">
        <v>4.8298697549999998</v>
      </c>
      <c r="D195" s="1" t="s">
        <v>257</v>
      </c>
    </row>
    <row r="196" spans="1:6">
      <c r="A196" s="1" t="s">
        <v>241</v>
      </c>
      <c r="B196" s="1">
        <v>31433400</v>
      </c>
      <c r="C196" s="1">
        <v>23.49553641</v>
      </c>
      <c r="D196" s="1" t="s">
        <v>258</v>
      </c>
    </row>
    <row r="197" spans="1:6">
      <c r="A197" s="1" t="s">
        <v>240</v>
      </c>
      <c r="B197" s="1">
        <v>58627800</v>
      </c>
      <c r="C197" s="1">
        <v>43.822545740000002</v>
      </c>
      <c r="D197" s="1" t="s">
        <v>259</v>
      </c>
    </row>
    <row r="198" spans="1:6">
      <c r="A198" s="1" t="s">
        <v>239</v>
      </c>
      <c r="B198" s="1">
        <v>23294460</v>
      </c>
      <c r="C198" s="1">
        <v>17.411919579999999</v>
      </c>
      <c r="D198" s="1" t="s">
        <v>250</v>
      </c>
    </row>
    <row r="204" spans="1:6">
      <c r="A204"/>
    </row>
    <row r="205" spans="1:6">
      <c r="A205" s="5" t="s">
        <v>260</v>
      </c>
    </row>
    <row r="206" spans="1:6">
      <c r="A206" s="6" t="s">
        <v>261</v>
      </c>
    </row>
    <row r="208" spans="1:6">
      <c r="A208" s="1" t="s">
        <v>60</v>
      </c>
      <c r="B208" s="1" t="s">
        <v>70</v>
      </c>
      <c r="C208" s="1" t="s">
        <v>79</v>
      </c>
      <c r="D208" s="8" t="s">
        <v>2</v>
      </c>
      <c r="E208" s="1" t="s">
        <v>1</v>
      </c>
      <c r="F208" s="1" t="s">
        <v>95</v>
      </c>
    </row>
    <row r="209" spans="1:6">
      <c r="A209" s="1" t="s">
        <v>61</v>
      </c>
      <c r="B209" s="1" t="s">
        <v>69</v>
      </c>
      <c r="C209" s="1">
        <v>19.600000000000001</v>
      </c>
      <c r="D209" s="1" t="s">
        <v>264</v>
      </c>
      <c r="E209" s="1">
        <v>5.0999999999999996</v>
      </c>
      <c r="F209" s="1">
        <f>E209-1</f>
        <v>4.0999999999999996</v>
      </c>
    </row>
    <row r="210" spans="1:6">
      <c r="A210" s="1" t="s">
        <v>62</v>
      </c>
      <c r="B210" s="1" t="s">
        <v>68</v>
      </c>
      <c r="C210" s="1">
        <v>17.399999999999999</v>
      </c>
      <c r="D210" s="1" t="s">
        <v>265</v>
      </c>
      <c r="E210" s="1">
        <v>5.74</v>
      </c>
      <c r="F210" s="1">
        <f t="shared" ref="F210:F215" si="1">E210-1</f>
        <v>4.74</v>
      </c>
    </row>
    <row r="211" spans="1:6">
      <c r="A211" s="1" t="s">
        <v>63</v>
      </c>
      <c r="B211" s="1" t="s">
        <v>68</v>
      </c>
      <c r="C211" s="1">
        <v>8.6999999999999993</v>
      </c>
      <c r="D211" s="1" t="s">
        <v>266</v>
      </c>
      <c r="E211" s="1">
        <v>11.5</v>
      </c>
      <c r="F211" s="1">
        <f t="shared" si="1"/>
        <v>10.5</v>
      </c>
    </row>
    <row r="212" spans="1:6">
      <c r="A212" s="1" t="s">
        <v>42</v>
      </c>
      <c r="B212" s="1" t="s">
        <v>66</v>
      </c>
      <c r="C212" s="1">
        <v>2.2000000000000002</v>
      </c>
      <c r="D212" s="1" t="s">
        <v>267</v>
      </c>
      <c r="E212" s="1">
        <v>46.46</v>
      </c>
      <c r="F212" s="1">
        <f t="shared" si="1"/>
        <v>45.46</v>
      </c>
    </row>
    <row r="213" spans="1:6">
      <c r="A213" s="1" t="s">
        <v>64</v>
      </c>
      <c r="B213" s="1" t="s">
        <v>67</v>
      </c>
      <c r="C213" s="1">
        <v>8.6999999999999993</v>
      </c>
      <c r="D213" s="1" t="s">
        <v>266</v>
      </c>
      <c r="E213" s="1">
        <v>11.5</v>
      </c>
      <c r="F213" s="1">
        <f t="shared" si="1"/>
        <v>10.5</v>
      </c>
    </row>
    <row r="214" spans="1:6">
      <c r="A214" s="1" t="s">
        <v>65</v>
      </c>
      <c r="B214" s="1" t="s">
        <v>42</v>
      </c>
      <c r="C214" s="1">
        <v>4.3</v>
      </c>
      <c r="D214" s="1" t="s">
        <v>75</v>
      </c>
      <c r="E214" s="1">
        <v>23.26</v>
      </c>
      <c r="F214" s="1">
        <f t="shared" si="1"/>
        <v>22.26</v>
      </c>
    </row>
    <row r="215" spans="1:6">
      <c r="A215" s="1" t="s">
        <v>83</v>
      </c>
      <c r="B215" s="1" t="s">
        <v>84</v>
      </c>
      <c r="C215" s="1">
        <v>13</v>
      </c>
      <c r="D215" s="7" t="s">
        <v>263</v>
      </c>
      <c r="E215" s="1">
        <v>7.8</v>
      </c>
      <c r="F215" s="1">
        <f t="shared" si="1"/>
        <v>6.8</v>
      </c>
    </row>
  </sheetData>
  <phoneticPr fontId="1" type="noConversion"/>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4"/>
  <sheetViews>
    <sheetView workbookViewId="0">
      <selection activeCell="E17" sqref="E17"/>
    </sheetView>
  </sheetViews>
  <sheetFormatPr defaultRowHeight="13.5"/>
  <cols>
    <col min="7" max="7" width="15.375" customWidth="1"/>
    <col min="8" max="8" width="7.25" customWidth="1"/>
    <col min="9" max="9" width="5.5" bestFit="1" customWidth="1"/>
    <col min="10" max="10" width="4.5" bestFit="1" customWidth="1"/>
    <col min="11" max="11" width="5.5" bestFit="1" customWidth="1"/>
    <col min="12" max="12" width="2" customWidth="1"/>
    <col min="13" max="13" width="7.25" customWidth="1"/>
    <col min="14" max="14" width="5.5" bestFit="1" customWidth="1"/>
    <col min="15" max="15" width="4.5" bestFit="1" customWidth="1"/>
    <col min="16" max="16" width="5.5" bestFit="1" customWidth="1"/>
    <col min="17" max="17" width="1.875" customWidth="1"/>
    <col min="18" max="18" width="7.75" customWidth="1"/>
    <col min="19" max="19" width="5.5" bestFit="1" customWidth="1"/>
    <col min="20" max="20" width="4.5" bestFit="1" customWidth="1"/>
    <col min="21" max="21" width="5.5" bestFit="1" customWidth="1"/>
  </cols>
  <sheetData>
    <row r="1" spans="1:21">
      <c r="A1" t="s">
        <v>151</v>
      </c>
      <c r="H1" t="s">
        <v>145</v>
      </c>
      <c r="I1" t="s">
        <v>143</v>
      </c>
      <c r="J1" t="s">
        <v>142</v>
      </c>
      <c r="K1" t="s">
        <v>144</v>
      </c>
      <c r="M1" t="s">
        <v>145</v>
      </c>
      <c r="N1" t="s">
        <v>143</v>
      </c>
      <c r="O1" t="s">
        <v>142</v>
      </c>
      <c r="P1" t="s">
        <v>144</v>
      </c>
      <c r="R1" t="s">
        <v>145</v>
      </c>
      <c r="S1" t="s">
        <v>143</v>
      </c>
      <c r="T1" t="s">
        <v>142</v>
      </c>
      <c r="U1" t="s">
        <v>144</v>
      </c>
    </row>
    <row r="2" spans="1:21">
      <c r="A2" t="s">
        <v>141</v>
      </c>
      <c r="J2">
        <v>0</v>
      </c>
      <c r="O2">
        <v>1</v>
      </c>
      <c r="T2">
        <v>9</v>
      </c>
    </row>
    <row r="3" spans="1:21">
      <c r="A3" t="s">
        <v>152</v>
      </c>
      <c r="H3" t="s">
        <v>146</v>
      </c>
      <c r="I3">
        <v>1</v>
      </c>
      <c r="K3">
        <f>I3</f>
        <v>1</v>
      </c>
      <c r="M3" t="s">
        <v>146</v>
      </c>
      <c r="N3">
        <v>1</v>
      </c>
      <c r="P3">
        <f>N3</f>
        <v>1</v>
      </c>
      <c r="R3" t="s">
        <v>146</v>
      </c>
      <c r="S3">
        <v>1</v>
      </c>
      <c r="U3">
        <f>S3</f>
        <v>1</v>
      </c>
    </row>
    <row r="4" spans="1:21">
      <c r="A4" t="s">
        <v>154</v>
      </c>
      <c r="J4">
        <f>J2+I3+K3</f>
        <v>2</v>
      </c>
      <c r="O4">
        <f>O2+N3+P3</f>
        <v>3</v>
      </c>
      <c r="T4">
        <f>T2+S3+U3</f>
        <v>11</v>
      </c>
    </row>
    <row r="5" spans="1:21">
      <c r="A5" t="s">
        <v>153</v>
      </c>
      <c r="H5" t="s">
        <v>147</v>
      </c>
      <c r="I5">
        <f>J4</f>
        <v>2</v>
      </c>
      <c r="K5">
        <f>I5</f>
        <v>2</v>
      </c>
      <c r="M5" t="s">
        <v>147</v>
      </c>
      <c r="N5">
        <f>O4</f>
        <v>3</v>
      </c>
      <c r="P5">
        <f>N5</f>
        <v>3</v>
      </c>
      <c r="R5" t="s">
        <v>147</v>
      </c>
      <c r="S5">
        <f>T4</f>
        <v>11</v>
      </c>
      <c r="U5">
        <f>S5</f>
        <v>11</v>
      </c>
    </row>
    <row r="6" spans="1:21">
      <c r="A6" t="s">
        <v>156</v>
      </c>
      <c r="J6">
        <f>J4+I5+K5</f>
        <v>6</v>
      </c>
      <c r="O6">
        <f>O4+N5+P5</f>
        <v>9</v>
      </c>
      <c r="T6">
        <f>T4+S5+U5</f>
        <v>33</v>
      </c>
    </row>
    <row r="7" spans="1:21">
      <c r="A7" t="s">
        <v>155</v>
      </c>
      <c r="H7" t="s">
        <v>148</v>
      </c>
      <c r="I7">
        <f>J6</f>
        <v>6</v>
      </c>
      <c r="K7">
        <f>I7</f>
        <v>6</v>
      </c>
      <c r="M7" t="s">
        <v>148</v>
      </c>
      <c r="N7">
        <f>O6</f>
        <v>9</v>
      </c>
      <c r="P7">
        <f>N7</f>
        <v>9</v>
      </c>
      <c r="R7" t="s">
        <v>148</v>
      </c>
      <c r="S7">
        <f>T6</f>
        <v>33</v>
      </c>
      <c r="U7">
        <f>S7</f>
        <v>33</v>
      </c>
    </row>
    <row r="8" spans="1:21">
      <c r="J8">
        <f>J6+I7+K7</f>
        <v>18</v>
      </c>
      <c r="O8">
        <f>O6+N7+P7</f>
        <v>27</v>
      </c>
      <c r="T8">
        <f>T6+S7+U7</f>
        <v>99</v>
      </c>
    </row>
    <row r="9" spans="1:21">
      <c r="H9" t="s">
        <v>149</v>
      </c>
      <c r="I9">
        <f>J8</f>
        <v>18</v>
      </c>
      <c r="K9">
        <f>I9</f>
        <v>18</v>
      </c>
      <c r="M9" t="s">
        <v>149</v>
      </c>
      <c r="N9">
        <f>O8</f>
        <v>27</v>
      </c>
      <c r="P9">
        <f>N9</f>
        <v>27</v>
      </c>
      <c r="R9" t="s">
        <v>149</v>
      </c>
      <c r="S9">
        <f>T8</f>
        <v>99</v>
      </c>
      <c r="U9">
        <f>S9</f>
        <v>99</v>
      </c>
    </row>
    <row r="10" spans="1:21">
      <c r="H10" t="s">
        <v>150</v>
      </c>
      <c r="J10">
        <f>J8+I9+K9</f>
        <v>54</v>
      </c>
      <c r="M10" t="s">
        <v>150</v>
      </c>
      <c r="O10">
        <f>O8+N9+P9</f>
        <v>81</v>
      </c>
      <c r="R10" t="s">
        <v>150</v>
      </c>
      <c r="T10">
        <f>T8+S9+U9</f>
        <v>297</v>
      </c>
    </row>
    <row r="12" spans="1:21">
      <c r="A12" t="s">
        <v>157</v>
      </c>
      <c r="H12" t="s">
        <v>145</v>
      </c>
      <c r="I12" t="s">
        <v>143</v>
      </c>
      <c r="J12" t="s">
        <v>142</v>
      </c>
      <c r="K12" t="s">
        <v>144</v>
      </c>
      <c r="M12" t="s">
        <v>145</v>
      </c>
      <c r="N12" t="s">
        <v>143</v>
      </c>
      <c r="O12" t="s">
        <v>142</v>
      </c>
      <c r="P12" t="s">
        <v>144</v>
      </c>
      <c r="R12" t="s">
        <v>145</v>
      </c>
      <c r="S12" t="s">
        <v>143</v>
      </c>
      <c r="T12" t="s">
        <v>142</v>
      </c>
      <c r="U12" t="s">
        <v>144</v>
      </c>
    </row>
    <row r="13" spans="1:21">
      <c r="A13" t="s">
        <v>158</v>
      </c>
      <c r="J13">
        <v>2</v>
      </c>
      <c r="O13">
        <v>4</v>
      </c>
      <c r="T13">
        <v>6</v>
      </c>
    </row>
    <row r="14" spans="1:21">
      <c r="A14" t="s">
        <v>159</v>
      </c>
      <c r="H14" t="s">
        <v>146</v>
      </c>
      <c r="I14">
        <f>J13/2</f>
        <v>1</v>
      </c>
      <c r="K14">
        <f>I14</f>
        <v>1</v>
      </c>
      <c r="M14" t="s">
        <v>146</v>
      </c>
      <c r="N14">
        <f>O13/2</f>
        <v>2</v>
      </c>
      <c r="P14">
        <f>N14</f>
        <v>2</v>
      </c>
      <c r="R14" t="s">
        <v>146</v>
      </c>
      <c r="S14">
        <f>T13/2</f>
        <v>3</v>
      </c>
      <c r="U14">
        <f>S14</f>
        <v>3</v>
      </c>
    </row>
    <row r="15" spans="1:21">
      <c r="J15">
        <f>J13+I14+K14</f>
        <v>4</v>
      </c>
      <c r="O15">
        <f>O13+N14+P14</f>
        <v>8</v>
      </c>
      <c r="T15">
        <f>T13+S14+U14</f>
        <v>12</v>
      </c>
    </row>
    <row r="16" spans="1:21">
      <c r="H16" t="s">
        <v>147</v>
      </c>
      <c r="I16">
        <f>J15/2</f>
        <v>2</v>
      </c>
      <c r="K16">
        <f>I16</f>
        <v>2</v>
      </c>
      <c r="M16" t="s">
        <v>147</v>
      </c>
      <c r="N16">
        <f>O15/2</f>
        <v>4</v>
      </c>
      <c r="P16">
        <f>N16</f>
        <v>4</v>
      </c>
      <c r="R16" t="s">
        <v>147</v>
      </c>
      <c r="S16">
        <f>T15/2</f>
        <v>6</v>
      </c>
      <c r="U16">
        <f>S16</f>
        <v>6</v>
      </c>
    </row>
    <row r="17" spans="8:21">
      <c r="J17">
        <f>J15+I16+K16</f>
        <v>8</v>
      </c>
      <c r="O17">
        <f>O15+N16+P16</f>
        <v>16</v>
      </c>
      <c r="T17">
        <f>T15+S16+U16</f>
        <v>24</v>
      </c>
    </row>
    <row r="18" spans="8:21">
      <c r="H18" t="s">
        <v>148</v>
      </c>
      <c r="I18">
        <f>J17/2</f>
        <v>4</v>
      </c>
      <c r="K18">
        <f>I18</f>
        <v>4</v>
      </c>
      <c r="M18" t="s">
        <v>148</v>
      </c>
      <c r="N18">
        <f>O17/2</f>
        <v>8</v>
      </c>
      <c r="P18">
        <f>N18</f>
        <v>8</v>
      </c>
      <c r="R18" t="s">
        <v>148</v>
      </c>
      <c r="S18">
        <f>T17/2</f>
        <v>12</v>
      </c>
      <c r="U18">
        <f>S18</f>
        <v>12</v>
      </c>
    </row>
    <row r="19" spans="8:21">
      <c r="J19">
        <f>J17+I18+K18</f>
        <v>16</v>
      </c>
      <c r="O19">
        <f>O17+N18+P18</f>
        <v>32</v>
      </c>
      <c r="T19">
        <f>T17+S18+U18</f>
        <v>48</v>
      </c>
    </row>
    <row r="20" spans="8:21">
      <c r="H20" t="s">
        <v>149</v>
      </c>
      <c r="I20">
        <f>J19/2</f>
        <v>8</v>
      </c>
      <c r="K20">
        <f>I20</f>
        <v>8</v>
      </c>
      <c r="M20" t="s">
        <v>149</v>
      </c>
      <c r="N20">
        <f>O19/2</f>
        <v>16</v>
      </c>
      <c r="P20">
        <f>N20</f>
        <v>16</v>
      </c>
      <c r="R20" t="s">
        <v>149</v>
      </c>
      <c r="S20">
        <f>T19/2</f>
        <v>24</v>
      </c>
      <c r="U20">
        <f>S20</f>
        <v>24</v>
      </c>
    </row>
    <row r="21" spans="8:21">
      <c r="H21" t="s">
        <v>150</v>
      </c>
      <c r="J21">
        <f>J19+I20+K20</f>
        <v>32</v>
      </c>
      <c r="M21" t="s">
        <v>150</v>
      </c>
      <c r="O21">
        <f>O19+N20+P20</f>
        <v>64</v>
      </c>
      <c r="R21" t="s">
        <v>150</v>
      </c>
      <c r="T21">
        <f>T19+S20+U20</f>
        <v>96</v>
      </c>
    </row>
    <row r="23" spans="8:21">
      <c r="H23" t="s">
        <v>145</v>
      </c>
      <c r="I23" t="s">
        <v>143</v>
      </c>
      <c r="J23" t="s">
        <v>142</v>
      </c>
      <c r="K23" t="s">
        <v>144</v>
      </c>
      <c r="M23" t="s">
        <v>145</v>
      </c>
      <c r="N23" t="s">
        <v>143</v>
      </c>
      <c r="O23" t="s">
        <v>142</v>
      </c>
      <c r="P23" t="s">
        <v>144</v>
      </c>
      <c r="R23" t="s">
        <v>145</v>
      </c>
      <c r="S23" t="s">
        <v>143</v>
      </c>
      <c r="T23" t="s">
        <v>142</v>
      </c>
      <c r="U23" t="s">
        <v>144</v>
      </c>
    </row>
    <row r="24" spans="8:21">
      <c r="J24">
        <v>4</v>
      </c>
      <c r="O24">
        <v>8</v>
      </c>
      <c r="T24">
        <v>12</v>
      </c>
    </row>
    <row r="25" spans="8:21">
      <c r="H25" t="s">
        <v>146</v>
      </c>
      <c r="I25">
        <f>J24/4</f>
        <v>1</v>
      </c>
      <c r="K25">
        <f>I25</f>
        <v>1</v>
      </c>
      <c r="M25" t="s">
        <v>146</v>
      </c>
      <c r="N25">
        <f>O24/4</f>
        <v>2</v>
      </c>
      <c r="P25">
        <f>N25</f>
        <v>2</v>
      </c>
      <c r="R25" t="s">
        <v>146</v>
      </c>
      <c r="S25">
        <f>T24/4</f>
        <v>3</v>
      </c>
      <c r="U25">
        <f>S25</f>
        <v>3</v>
      </c>
    </row>
    <row r="26" spans="8:21">
      <c r="J26">
        <f>J24+I25+K25</f>
        <v>6</v>
      </c>
      <c r="O26">
        <f>O24+N25+P25</f>
        <v>12</v>
      </c>
      <c r="T26">
        <f>T24+S25+U25</f>
        <v>18</v>
      </c>
    </row>
    <row r="27" spans="8:21">
      <c r="H27" t="s">
        <v>147</v>
      </c>
      <c r="I27">
        <f>J26/4</f>
        <v>1.5</v>
      </c>
      <c r="K27">
        <f>I27</f>
        <v>1.5</v>
      </c>
      <c r="M27" t="s">
        <v>147</v>
      </c>
      <c r="N27">
        <f>O26/4</f>
        <v>3</v>
      </c>
      <c r="P27">
        <f>N27</f>
        <v>3</v>
      </c>
      <c r="R27" t="s">
        <v>147</v>
      </c>
      <c r="S27">
        <f>T26/4</f>
        <v>4.5</v>
      </c>
      <c r="U27">
        <f>S27</f>
        <v>4.5</v>
      </c>
    </row>
    <row r="28" spans="8:21">
      <c r="J28">
        <f>J26+I27+K27</f>
        <v>9</v>
      </c>
      <c r="O28">
        <f>O26+N27+P27</f>
        <v>18</v>
      </c>
      <c r="T28">
        <f>T26+S27+U27</f>
        <v>27</v>
      </c>
    </row>
    <row r="29" spans="8:21">
      <c r="H29" t="s">
        <v>148</v>
      </c>
      <c r="I29">
        <f>J28/4</f>
        <v>2.25</v>
      </c>
      <c r="K29">
        <f>I29</f>
        <v>2.25</v>
      </c>
      <c r="M29" t="s">
        <v>148</v>
      </c>
      <c r="N29">
        <f>O28/4</f>
        <v>4.5</v>
      </c>
      <c r="P29">
        <f>N29</f>
        <v>4.5</v>
      </c>
      <c r="R29" t="s">
        <v>148</v>
      </c>
      <c r="S29">
        <f>T28/4</f>
        <v>6.75</v>
      </c>
      <c r="U29">
        <f>S29</f>
        <v>6.75</v>
      </c>
    </row>
    <row r="30" spans="8:21">
      <c r="J30">
        <f>J28+I29+K29</f>
        <v>13.5</v>
      </c>
      <c r="O30">
        <f>O28+N29+P29</f>
        <v>27</v>
      </c>
      <c r="T30">
        <f>T28+S29+U29</f>
        <v>40.5</v>
      </c>
    </row>
    <row r="31" spans="8:21">
      <c r="H31" t="s">
        <v>149</v>
      </c>
      <c r="I31">
        <f>J30/4</f>
        <v>3.375</v>
      </c>
      <c r="K31">
        <f>I31</f>
        <v>3.375</v>
      </c>
      <c r="M31" t="s">
        <v>149</v>
      </c>
      <c r="N31">
        <f>O30/4</f>
        <v>6.75</v>
      </c>
      <c r="P31">
        <f>N31</f>
        <v>6.75</v>
      </c>
      <c r="R31" t="s">
        <v>149</v>
      </c>
      <c r="S31">
        <f>T30/4</f>
        <v>10.125</v>
      </c>
      <c r="U31">
        <f>S31</f>
        <v>10.125</v>
      </c>
    </row>
    <row r="32" spans="8:21">
      <c r="H32" t="s">
        <v>150</v>
      </c>
      <c r="J32">
        <f>J30+I31+K31</f>
        <v>20.25</v>
      </c>
      <c r="M32" t="s">
        <v>150</v>
      </c>
      <c r="O32">
        <f>O30+N31+P31</f>
        <v>40.5</v>
      </c>
      <c r="R32" t="s">
        <v>150</v>
      </c>
      <c r="T32">
        <f>T30+S31+U31</f>
        <v>60.75</v>
      </c>
    </row>
    <row r="34" spans="8:21">
      <c r="H34" t="s">
        <v>145</v>
      </c>
      <c r="I34" t="s">
        <v>143</v>
      </c>
      <c r="J34" t="s">
        <v>142</v>
      </c>
      <c r="K34" t="s">
        <v>144</v>
      </c>
      <c r="M34" t="s">
        <v>145</v>
      </c>
      <c r="N34" t="s">
        <v>143</v>
      </c>
      <c r="O34" t="s">
        <v>142</v>
      </c>
      <c r="P34" t="s">
        <v>144</v>
      </c>
      <c r="R34" t="s">
        <v>145</v>
      </c>
      <c r="S34" t="s">
        <v>143</v>
      </c>
      <c r="T34" t="s">
        <v>142</v>
      </c>
      <c r="U34" t="s">
        <v>144</v>
      </c>
    </row>
    <row r="35" spans="8:21">
      <c r="J35">
        <v>3</v>
      </c>
      <c r="O35">
        <v>6</v>
      </c>
      <c r="T35">
        <v>9</v>
      </c>
    </row>
    <row r="36" spans="8:21">
      <c r="H36" t="s">
        <v>146</v>
      </c>
      <c r="I36">
        <f>J35/3*2</f>
        <v>2</v>
      </c>
      <c r="K36">
        <f>I36</f>
        <v>2</v>
      </c>
      <c r="M36" t="s">
        <v>146</v>
      </c>
      <c r="N36">
        <f>O35/3*2</f>
        <v>4</v>
      </c>
      <c r="P36">
        <f>N36</f>
        <v>4</v>
      </c>
      <c r="R36" t="s">
        <v>146</v>
      </c>
      <c r="S36">
        <f>T35/3*2</f>
        <v>6</v>
      </c>
      <c r="U36">
        <f>S36</f>
        <v>6</v>
      </c>
    </row>
    <row r="37" spans="8:21">
      <c r="J37">
        <f>J35+I36+K36</f>
        <v>7</v>
      </c>
      <c r="O37">
        <f>O35+N36+P36</f>
        <v>14</v>
      </c>
      <c r="T37">
        <f>T35+S36+U36</f>
        <v>21</v>
      </c>
    </row>
    <row r="38" spans="8:21">
      <c r="H38" t="s">
        <v>147</v>
      </c>
      <c r="I38">
        <f>J37/3*2</f>
        <v>4.666666666666667</v>
      </c>
      <c r="K38">
        <f>I38</f>
        <v>4.666666666666667</v>
      </c>
      <c r="M38" t="s">
        <v>147</v>
      </c>
      <c r="N38">
        <f>O37/3*2</f>
        <v>9.3333333333333339</v>
      </c>
      <c r="P38">
        <f>N38</f>
        <v>9.3333333333333339</v>
      </c>
      <c r="R38" t="s">
        <v>147</v>
      </c>
      <c r="S38">
        <f>T37/3*2</f>
        <v>14</v>
      </c>
      <c r="U38">
        <f>S38</f>
        <v>14</v>
      </c>
    </row>
    <row r="39" spans="8:21">
      <c r="J39">
        <f>J37+I38+K38</f>
        <v>16.333333333333336</v>
      </c>
      <c r="O39">
        <f>O37+N38+P38</f>
        <v>32.666666666666671</v>
      </c>
      <c r="T39">
        <f>T37+S38+U38</f>
        <v>49</v>
      </c>
    </row>
    <row r="40" spans="8:21">
      <c r="H40" t="s">
        <v>148</v>
      </c>
      <c r="I40">
        <f>J39/3*2</f>
        <v>10.888888888888891</v>
      </c>
      <c r="K40">
        <f>I40</f>
        <v>10.888888888888891</v>
      </c>
      <c r="M40" t="s">
        <v>148</v>
      </c>
      <c r="N40">
        <f>O39/3*2</f>
        <v>21.777777777777782</v>
      </c>
      <c r="P40">
        <f>N40</f>
        <v>21.777777777777782</v>
      </c>
      <c r="R40" t="s">
        <v>148</v>
      </c>
      <c r="S40">
        <f>T39/3*2</f>
        <v>32.666666666666664</v>
      </c>
      <c r="U40">
        <f>S40</f>
        <v>32.666666666666664</v>
      </c>
    </row>
    <row r="41" spans="8:21">
      <c r="J41">
        <f>J39+I40+K40</f>
        <v>38.111111111111121</v>
      </c>
      <c r="O41">
        <f>O39+N40+P40</f>
        <v>76.222222222222243</v>
      </c>
      <c r="T41">
        <f>T39+S40+U40</f>
        <v>114.33333333333331</v>
      </c>
    </row>
    <row r="42" spans="8:21">
      <c r="H42" t="s">
        <v>149</v>
      </c>
      <c r="I42">
        <f>J41/3*2</f>
        <v>25.407407407407415</v>
      </c>
      <c r="K42">
        <f>I42</f>
        <v>25.407407407407415</v>
      </c>
      <c r="M42" t="s">
        <v>149</v>
      </c>
      <c r="N42">
        <f>O41/3*2</f>
        <v>50.814814814814831</v>
      </c>
      <c r="P42">
        <f>N42</f>
        <v>50.814814814814831</v>
      </c>
      <c r="R42" t="s">
        <v>149</v>
      </c>
      <c r="S42">
        <f>T41/3*2</f>
        <v>76.222222222222214</v>
      </c>
      <c r="U42">
        <f>S42</f>
        <v>76.222222222222214</v>
      </c>
    </row>
    <row r="43" spans="8:21">
      <c r="H43" t="s">
        <v>150</v>
      </c>
      <c r="J43">
        <f>J41+I42+K42</f>
        <v>88.925925925925952</v>
      </c>
      <c r="M43" t="s">
        <v>150</v>
      </c>
      <c r="O43">
        <f>O41+N42+P42</f>
        <v>177.8518518518519</v>
      </c>
      <c r="R43" t="s">
        <v>150</v>
      </c>
      <c r="T43">
        <f>T41+S42+U42</f>
        <v>266.77777777777777</v>
      </c>
    </row>
    <row r="45" spans="8:21">
      <c r="H45" t="s">
        <v>145</v>
      </c>
      <c r="I45" t="s">
        <v>143</v>
      </c>
      <c r="J45" t="s">
        <v>142</v>
      </c>
      <c r="K45" t="s">
        <v>144</v>
      </c>
      <c r="M45" t="s">
        <v>145</v>
      </c>
      <c r="N45" t="s">
        <v>143</v>
      </c>
      <c r="O45" t="s">
        <v>142</v>
      </c>
      <c r="P45" t="s">
        <v>144</v>
      </c>
      <c r="R45" t="s">
        <v>145</v>
      </c>
      <c r="S45" t="s">
        <v>143</v>
      </c>
      <c r="T45" t="s">
        <v>142</v>
      </c>
      <c r="U45" t="s">
        <v>144</v>
      </c>
    </row>
    <row r="46" spans="8:21">
      <c r="J46">
        <v>4</v>
      </c>
      <c r="O46">
        <v>6</v>
      </c>
      <c r="T46">
        <v>9</v>
      </c>
    </row>
    <row r="47" spans="8:21">
      <c r="H47" t="s">
        <v>146</v>
      </c>
      <c r="I47">
        <f>J46/4*3</f>
        <v>3</v>
      </c>
      <c r="K47">
        <f>I47</f>
        <v>3</v>
      </c>
      <c r="M47" t="s">
        <v>146</v>
      </c>
      <c r="N47">
        <f>O46/4*3</f>
        <v>4.5</v>
      </c>
      <c r="P47">
        <f>N47</f>
        <v>4.5</v>
      </c>
      <c r="R47" t="s">
        <v>146</v>
      </c>
      <c r="S47">
        <f>T46/4*3</f>
        <v>6.75</v>
      </c>
      <c r="U47">
        <f>S47</f>
        <v>6.75</v>
      </c>
    </row>
    <row r="48" spans="8:21">
      <c r="J48">
        <f>J46+I47+K47</f>
        <v>10</v>
      </c>
      <c r="O48">
        <f>O46+N47+P47</f>
        <v>15</v>
      </c>
      <c r="T48">
        <f>T46+S47+U47</f>
        <v>22.5</v>
      </c>
    </row>
    <row r="49" spans="8:21">
      <c r="H49" t="s">
        <v>147</v>
      </c>
      <c r="I49">
        <f>J48/4*3</f>
        <v>7.5</v>
      </c>
      <c r="K49">
        <f>I49</f>
        <v>7.5</v>
      </c>
      <c r="M49" t="s">
        <v>147</v>
      </c>
      <c r="N49">
        <f>O48/4*3</f>
        <v>11.25</v>
      </c>
      <c r="P49">
        <f>N49</f>
        <v>11.25</v>
      </c>
      <c r="R49" t="s">
        <v>147</v>
      </c>
      <c r="S49">
        <f>T48/4*3</f>
        <v>16.875</v>
      </c>
      <c r="U49">
        <f>S49</f>
        <v>16.875</v>
      </c>
    </row>
    <row r="50" spans="8:21">
      <c r="J50">
        <f>J48+I49+K49</f>
        <v>25</v>
      </c>
      <c r="O50">
        <f>O48+N49+P49</f>
        <v>37.5</v>
      </c>
      <c r="T50">
        <f>T48+S49+U49</f>
        <v>56.25</v>
      </c>
    </row>
    <row r="51" spans="8:21">
      <c r="H51" t="s">
        <v>148</v>
      </c>
      <c r="I51">
        <f>J50/4*3</f>
        <v>18.75</v>
      </c>
      <c r="K51">
        <f>I51</f>
        <v>18.75</v>
      </c>
      <c r="M51" t="s">
        <v>148</v>
      </c>
      <c r="N51">
        <f>O50/4*3</f>
        <v>28.125</v>
      </c>
      <c r="P51">
        <f>N51</f>
        <v>28.125</v>
      </c>
      <c r="R51" t="s">
        <v>148</v>
      </c>
      <c r="S51">
        <f>T50/4*3</f>
        <v>42.1875</v>
      </c>
      <c r="U51">
        <f>S51</f>
        <v>42.1875</v>
      </c>
    </row>
    <row r="52" spans="8:21">
      <c r="J52">
        <f>J50+I51+K51</f>
        <v>62.5</v>
      </c>
      <c r="O52">
        <f>O50+N51+P51</f>
        <v>93.75</v>
      </c>
      <c r="T52">
        <f>T50+S51+U51</f>
        <v>140.625</v>
      </c>
    </row>
    <row r="53" spans="8:21">
      <c r="H53" t="s">
        <v>149</v>
      </c>
      <c r="I53">
        <f>J52/4*3</f>
        <v>46.875</v>
      </c>
      <c r="K53">
        <f>I53</f>
        <v>46.875</v>
      </c>
      <c r="M53" t="s">
        <v>149</v>
      </c>
      <c r="N53">
        <f>O52/4*3</f>
        <v>70.3125</v>
      </c>
      <c r="P53">
        <f>N53</f>
        <v>70.3125</v>
      </c>
      <c r="R53" t="s">
        <v>149</v>
      </c>
      <c r="S53">
        <f>T52/4*3</f>
        <v>105.46875</v>
      </c>
      <c r="U53">
        <f>S53</f>
        <v>105.46875</v>
      </c>
    </row>
    <row r="54" spans="8:21">
      <c r="H54" t="s">
        <v>150</v>
      </c>
      <c r="J54">
        <f>J52+I53+K53</f>
        <v>156.25</v>
      </c>
      <c r="M54" t="s">
        <v>150</v>
      </c>
      <c r="O54">
        <f>O52+N53+P53</f>
        <v>234.375</v>
      </c>
      <c r="R54" t="s">
        <v>150</v>
      </c>
      <c r="T54">
        <f>T52+S53+U53</f>
        <v>351.5625</v>
      </c>
    </row>
  </sheetData>
  <phoneticPr fontId="1" type="noConversion"/>
  <pageMargins left="0.7" right="0.7" top="0.75" bottom="0.75" header="0.3" footer="0.3"/>
  <pageSetup paperSize="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0"/>
  <sheetViews>
    <sheetView workbookViewId="0">
      <selection sqref="A1:F9"/>
    </sheetView>
  </sheetViews>
  <sheetFormatPr defaultRowHeight="11.25"/>
  <cols>
    <col min="1" max="1" width="8" style="12" customWidth="1"/>
    <col min="2" max="2" width="6.125" style="12" customWidth="1"/>
    <col min="3" max="3" width="10.625" style="19" customWidth="1"/>
    <col min="4" max="4" width="10.375" style="12" customWidth="1"/>
    <col min="5" max="5" width="6" style="12" customWidth="1"/>
    <col min="6" max="6" width="7" style="12" customWidth="1"/>
    <col min="7" max="7" width="8.625" style="12" customWidth="1"/>
    <col min="8" max="8" width="9" style="12"/>
    <col min="9" max="9" width="6.625" style="12" customWidth="1"/>
    <col min="10" max="10" width="8.25" style="12" bestFit="1" customWidth="1"/>
    <col min="11" max="16384" width="9" style="12"/>
  </cols>
  <sheetData>
    <row r="1" spans="1:14">
      <c r="A1" s="12" t="s">
        <v>287</v>
      </c>
      <c r="B1" s="12" t="s">
        <v>297</v>
      </c>
      <c r="C1" s="19">
        <v>1</v>
      </c>
      <c r="H1" s="9" t="s">
        <v>260</v>
      </c>
      <c r="I1" s="10"/>
      <c r="J1" s="10"/>
      <c r="K1" s="10"/>
      <c r="L1" s="12" t="s">
        <v>302</v>
      </c>
    </row>
    <row r="2" spans="1:14">
      <c r="A2" s="12" t="s">
        <v>289</v>
      </c>
      <c r="H2" s="10"/>
      <c r="I2" s="10"/>
      <c r="J2" s="10"/>
      <c r="K2" s="10"/>
    </row>
    <row r="3" spans="1:14" ht="22.5">
      <c r="A3" s="12" t="s">
        <v>288</v>
      </c>
      <c r="B3" s="12" t="s">
        <v>290</v>
      </c>
      <c r="C3" s="19">
        <f>2*12/12</f>
        <v>2</v>
      </c>
      <c r="D3" s="12" t="s">
        <v>291</v>
      </c>
      <c r="E3" s="12" t="s">
        <v>296</v>
      </c>
      <c r="F3" s="12">
        <v>0.95</v>
      </c>
      <c r="H3" s="10" t="s">
        <v>60</v>
      </c>
      <c r="I3" s="22" t="s">
        <v>70</v>
      </c>
      <c r="J3" s="17" t="s">
        <v>79</v>
      </c>
      <c r="K3" s="16" t="s">
        <v>2</v>
      </c>
      <c r="M3" s="12">
        <v>0.8</v>
      </c>
      <c r="N3" s="12">
        <v>0.75</v>
      </c>
    </row>
    <row r="4" spans="1:14">
      <c r="B4" s="12" t="s">
        <v>292</v>
      </c>
      <c r="C4" s="19">
        <f>1*12/12</f>
        <v>1</v>
      </c>
      <c r="D4" s="12" t="s">
        <v>291</v>
      </c>
      <c r="E4" s="12" t="s">
        <v>296</v>
      </c>
      <c r="F4" s="12">
        <v>0.75</v>
      </c>
      <c r="H4" s="10" t="s">
        <v>61</v>
      </c>
      <c r="I4" s="10" t="s">
        <v>69</v>
      </c>
      <c r="J4" s="17">
        <v>19.600000000000001</v>
      </c>
      <c r="K4" s="15">
        <v>4.0999999999999996</v>
      </c>
      <c r="M4" s="12">
        <v>0.6</v>
      </c>
      <c r="N4" s="12">
        <v>0.75</v>
      </c>
    </row>
    <row r="5" spans="1:14">
      <c r="B5" s="12" t="s">
        <v>293</v>
      </c>
      <c r="C5" s="19">
        <f>3/4*12/12</f>
        <v>0.75</v>
      </c>
      <c r="D5" s="12" t="s">
        <v>291</v>
      </c>
      <c r="E5" s="12" t="s">
        <v>296</v>
      </c>
      <c r="F5" s="12">
        <v>0.6</v>
      </c>
      <c r="H5" s="10" t="s">
        <v>62</v>
      </c>
      <c r="I5" s="10" t="s">
        <v>68</v>
      </c>
      <c r="J5" s="17">
        <v>17.399999999999999</v>
      </c>
      <c r="K5" s="15">
        <v>4.74</v>
      </c>
      <c r="M5" s="12">
        <v>0.5</v>
      </c>
      <c r="N5" s="12">
        <v>0.75</v>
      </c>
    </row>
    <row r="6" spans="1:14" s="11" customFormat="1">
      <c r="B6" s="11" t="s">
        <v>294</v>
      </c>
      <c r="C6" s="26">
        <f>2/3*12/12</f>
        <v>0.66666666666666663</v>
      </c>
      <c r="D6" s="11" t="s">
        <v>291</v>
      </c>
      <c r="E6" s="11" t="s">
        <v>296</v>
      </c>
      <c r="F6" s="11">
        <v>0.5</v>
      </c>
      <c r="H6" s="11" t="s">
        <v>63</v>
      </c>
      <c r="I6" s="11" t="s">
        <v>68</v>
      </c>
      <c r="J6" s="27">
        <v>8.6999999999999993</v>
      </c>
      <c r="K6" s="18">
        <v>10.5</v>
      </c>
      <c r="M6" s="11">
        <v>0.4</v>
      </c>
      <c r="N6" s="11">
        <v>0.75</v>
      </c>
    </row>
    <row r="7" spans="1:14" s="11" customFormat="1">
      <c r="B7" s="11" t="s">
        <v>294</v>
      </c>
      <c r="C7" s="26">
        <f>1/2*12/12</f>
        <v>0.5</v>
      </c>
      <c r="D7" s="11" t="s">
        <v>291</v>
      </c>
      <c r="E7" s="11" t="s">
        <v>296</v>
      </c>
      <c r="F7" s="11">
        <v>0.45</v>
      </c>
      <c r="H7" s="11" t="s">
        <v>42</v>
      </c>
      <c r="I7" s="11" t="s">
        <v>66</v>
      </c>
      <c r="J7" s="27">
        <v>2.2000000000000002</v>
      </c>
      <c r="K7" s="18">
        <v>45.46</v>
      </c>
      <c r="M7" s="11">
        <v>0.3</v>
      </c>
      <c r="N7" s="11">
        <v>0.75</v>
      </c>
    </row>
    <row r="8" spans="1:14">
      <c r="B8" s="12" t="s">
        <v>295</v>
      </c>
      <c r="C8" s="19">
        <f>4/12*12/12</f>
        <v>0.33333333333333331</v>
      </c>
      <c r="D8" s="12" t="s">
        <v>291</v>
      </c>
      <c r="E8" s="12" t="s">
        <v>296</v>
      </c>
      <c r="F8" s="12">
        <v>0.35</v>
      </c>
      <c r="H8" s="10" t="s">
        <v>64</v>
      </c>
      <c r="I8" s="10" t="s">
        <v>67</v>
      </c>
      <c r="J8" s="17">
        <v>8.6999999999999993</v>
      </c>
      <c r="K8" s="15">
        <v>10.5</v>
      </c>
      <c r="M8" s="12">
        <v>0.2</v>
      </c>
      <c r="N8" s="12">
        <v>0.75</v>
      </c>
    </row>
    <row r="9" spans="1:14">
      <c r="B9" s="12" t="s">
        <v>294</v>
      </c>
      <c r="C9" s="19">
        <f>3/12*12/12</f>
        <v>0.25</v>
      </c>
      <c r="D9" s="12" t="s">
        <v>291</v>
      </c>
      <c r="E9" s="12" t="s">
        <v>296</v>
      </c>
      <c r="F9" s="12">
        <v>0.2</v>
      </c>
      <c r="H9" s="10" t="s">
        <v>65</v>
      </c>
      <c r="I9" s="10" t="s">
        <v>42</v>
      </c>
      <c r="J9" s="17">
        <v>4.3</v>
      </c>
      <c r="K9" s="15">
        <v>22.26</v>
      </c>
      <c r="M9" s="12">
        <v>0.1</v>
      </c>
      <c r="N9" s="12">
        <v>0.75</v>
      </c>
    </row>
    <row r="10" spans="1:14">
      <c r="H10" s="10" t="s">
        <v>83</v>
      </c>
      <c r="I10" s="10" t="s">
        <v>84</v>
      </c>
      <c r="J10" s="17">
        <v>13</v>
      </c>
      <c r="K10" s="15">
        <v>6.7</v>
      </c>
    </row>
    <row r="12" spans="1:14">
      <c r="A12" s="12" t="s">
        <v>300</v>
      </c>
    </row>
    <row r="13" spans="1:14" ht="22.5">
      <c r="A13" s="12" t="str">
        <f>H4</f>
        <v>同花听牌</v>
      </c>
      <c r="B13" s="12" t="s">
        <v>299</v>
      </c>
      <c r="D13" s="21" t="str">
        <f>H5&amp;B13</f>
        <v>两端顺子听牌的期望{ev}:</v>
      </c>
      <c r="E13" s="23" t="str">
        <f>H6&amp;"或"&amp;H8&amp;B13</f>
        <v>内听顺子或两对的期望{ev}:</v>
      </c>
      <c r="F13" s="23"/>
      <c r="G13" s="12" t="str">
        <f>H10&amp;B13</f>
        <v>两张单的期望{ev}:</v>
      </c>
      <c r="H13" s="12" t="str">
        <f>H9</f>
        <v>一对</v>
      </c>
      <c r="I13" s="12" t="str">
        <f>H7</f>
        <v>三条</v>
      </c>
    </row>
    <row r="14" spans="1:14">
      <c r="B14" s="12" t="s">
        <v>298</v>
      </c>
      <c r="C14" s="20">
        <f>$C$1*$F3+(1-$F3)*($C$1*1-$K$4*$C3)</f>
        <v>0.58999999999999964</v>
      </c>
      <c r="D14" s="20">
        <f>$C$1*$F3+(1-$F3)*($C$1*1-$K$5*$C3)</f>
        <v>0.52599999999999958</v>
      </c>
      <c r="F14" s="20">
        <f>$C$1*$F3+(1-$F3)*($C$1*1-$K$6*$C3)</f>
        <v>-5.0000000000000933E-2</v>
      </c>
      <c r="G14" s="20">
        <f>$C$1*$F3+(1-$F3)*($C$1*1-$K$10*$C3)</f>
        <v>0.3299999999999994</v>
      </c>
      <c r="H14" s="20">
        <f>$C$1*$F3+(1-$F3)*($C$1*1-$K$9*$C3)</f>
        <v>-1.226000000000002</v>
      </c>
      <c r="I14" s="20">
        <f>$C$1*$F3+(1-$F3)*($C$1*1-$K$7*$C3)</f>
        <v>-3.5460000000000038</v>
      </c>
    </row>
    <row r="15" spans="1:14">
      <c r="B15" s="12" t="s">
        <v>298</v>
      </c>
      <c r="C15" s="20">
        <f>$C$1*F4+(1-F4)*($C$1*1-$K$4*C4)</f>
        <v>-2.4999999999999911E-2</v>
      </c>
      <c r="D15" s="20">
        <f t="shared" ref="D15:D20" si="0">$C$1*$F4+(1-$F4)*($C$1*1-$K$5*$C4)</f>
        <v>-0.18500000000000005</v>
      </c>
      <c r="F15" s="20">
        <f t="shared" ref="E15:F20" si="1">$C$1*$F4+(1-$F4)*($C$1*1-$K$6*$C4)</f>
        <v>-1.625</v>
      </c>
      <c r="G15" s="20">
        <f t="shared" ref="F15:G20" si="2">$C$1*$F4+(1-$F4)*($C$1*1-$K$10*$C4)</f>
        <v>-0.67500000000000004</v>
      </c>
      <c r="H15" s="20">
        <f t="shared" ref="H15:I20" si="3">$C$1*$F4+(1-$F4)*($C$1*1-$K$9*$C4)</f>
        <v>-4.5650000000000004</v>
      </c>
      <c r="I15" s="20">
        <f t="shared" ref="I15:I20" si="4">$C$1*$F4+(1-$F4)*($C$1*1-$K$7*$C4)</f>
        <v>-10.365</v>
      </c>
    </row>
    <row r="16" spans="1:14">
      <c r="B16" s="12" t="s">
        <v>298</v>
      </c>
      <c r="C16" s="20">
        <f>$C$1*F5+(1-F5)*($C$1*1-$K$4*C5)</f>
        <v>-0.22999999999999998</v>
      </c>
      <c r="D16" s="20">
        <f t="shared" si="0"/>
        <v>-0.42200000000000004</v>
      </c>
      <c r="F16" s="20">
        <f t="shared" si="1"/>
        <v>-2.15</v>
      </c>
      <c r="G16" s="20">
        <f t="shared" si="2"/>
        <v>-1.0100000000000002</v>
      </c>
      <c r="H16" s="20">
        <f t="shared" si="3"/>
        <v>-5.6780000000000008</v>
      </c>
      <c r="I16" s="20">
        <f t="shared" si="4"/>
        <v>-12.638</v>
      </c>
    </row>
    <row r="17" spans="1:13">
      <c r="B17" s="11" t="s">
        <v>298</v>
      </c>
      <c r="C17" s="25">
        <f>$C$1*F6+(1-F6)*($C$1*1-$K$4*C6)</f>
        <v>-0.36666666666666647</v>
      </c>
      <c r="D17" s="25">
        <f t="shared" si="0"/>
        <v>-0.58000000000000007</v>
      </c>
      <c r="E17" s="11"/>
      <c r="F17" s="25">
        <f t="shared" si="1"/>
        <v>-2.5</v>
      </c>
      <c r="G17" s="25">
        <f t="shared" si="2"/>
        <v>-1.2333333333333334</v>
      </c>
      <c r="H17" s="20">
        <f t="shared" si="3"/>
        <v>-6.42</v>
      </c>
      <c r="I17" s="20">
        <f t="shared" si="4"/>
        <v>-14.153333333333332</v>
      </c>
    </row>
    <row r="18" spans="1:13">
      <c r="B18" s="11" t="s">
        <v>298</v>
      </c>
      <c r="C18" s="25">
        <f>$C$1*F7+(1-F7)*($C$1*1-$K$4*C7)</f>
        <v>-0.12749999999999989</v>
      </c>
      <c r="D18" s="25">
        <f t="shared" si="0"/>
        <v>-0.30350000000000016</v>
      </c>
      <c r="E18" s="11"/>
      <c r="F18" s="25">
        <f t="shared" si="1"/>
        <v>-1.8875000000000004</v>
      </c>
      <c r="G18" s="25">
        <f t="shared" si="2"/>
        <v>-0.84250000000000025</v>
      </c>
      <c r="H18" s="20">
        <f t="shared" si="3"/>
        <v>-5.1215000000000011</v>
      </c>
      <c r="I18" s="20">
        <f t="shared" si="4"/>
        <v>-11.501500000000002</v>
      </c>
    </row>
    <row r="19" spans="1:13">
      <c r="B19" s="12" t="s">
        <v>298</v>
      </c>
      <c r="C19" s="20">
        <f>$C$1*F8+(1-F8)*($C$1*1-$K$4*C8)</f>
        <v>0.11166666666666678</v>
      </c>
      <c r="D19" s="20">
        <f t="shared" si="0"/>
        <v>-2.7000000000000079E-2</v>
      </c>
      <c r="F19" s="20">
        <f t="shared" si="1"/>
        <v>-1.2749999999999999</v>
      </c>
      <c r="G19" s="20">
        <f t="shared" si="2"/>
        <v>-0.45166666666666677</v>
      </c>
      <c r="H19" s="20">
        <f t="shared" si="3"/>
        <v>-3.823</v>
      </c>
      <c r="I19" s="20">
        <f t="shared" si="4"/>
        <v>-8.8496666666666659</v>
      </c>
    </row>
    <row r="20" spans="1:13">
      <c r="B20" s="12" t="s">
        <v>298</v>
      </c>
      <c r="C20" s="20">
        <f>$C$1*F9+(1-F9)*($C$1*1-$K$4*C9)</f>
        <v>0.18000000000000008</v>
      </c>
      <c r="D20" s="20">
        <f t="shared" si="0"/>
        <v>5.1999999999999963E-2</v>
      </c>
      <c r="F20" s="20">
        <f t="shared" si="1"/>
        <v>-1.1000000000000001</v>
      </c>
      <c r="G20" s="20">
        <f t="shared" si="2"/>
        <v>-0.34</v>
      </c>
      <c r="H20" s="20">
        <f t="shared" si="3"/>
        <v>-3.4520000000000004</v>
      </c>
      <c r="I20" s="20">
        <f t="shared" si="4"/>
        <v>-8.0920000000000005</v>
      </c>
    </row>
    <row r="21" spans="1:13">
      <c r="J21" s="24"/>
    </row>
    <row r="22" spans="1:13">
      <c r="A22" s="12" t="s">
        <v>301</v>
      </c>
      <c r="C22" s="12"/>
    </row>
    <row r="23" spans="1:13">
      <c r="B23" s="12" t="str">
        <f>A13</f>
        <v>同花听牌</v>
      </c>
      <c r="C23" s="12" t="str">
        <f>B13</f>
        <v>的期望{ev}:</v>
      </c>
      <c r="D23" s="12" t="str">
        <f>D13</f>
        <v>两端顺子听牌的期望{ev}:</v>
      </c>
      <c r="F23" s="12" t="str">
        <f>E13</f>
        <v>内听顺子或两对的期望{ev}:</v>
      </c>
      <c r="H23" s="12" t="str">
        <f>G13</f>
        <v>两张单的期望{ev}:</v>
      </c>
      <c r="J23" s="12" t="str">
        <f>H13</f>
        <v>一对</v>
      </c>
      <c r="L23" s="12" t="str">
        <f>I13</f>
        <v>三条</v>
      </c>
    </row>
    <row r="24" spans="1:13">
      <c r="B24" s="20">
        <f>$C$1*$F3+(1-$F3)*(($C$1+2*$C3+$C$1+2*$C3)*1*$M3-$K$4*$C3)</f>
        <v>0.94</v>
      </c>
      <c r="C24" s="28">
        <f>$C$1*$F3+(1-$F3)*(($C$1+2*$C3+$C$1+2*$C3)*1*$N3-$K$4*$C3)</f>
        <v>0.91499999999999992</v>
      </c>
      <c r="D24" s="20">
        <f>$C$1*$F3+(1-$F3)*(($C$1+2*$C3+$C$1+2*$C3)*1*$M3-$K$5*$C3)</f>
        <v>0.87599999999999989</v>
      </c>
      <c r="E24" s="28">
        <f>$C$1*$F3+(1-$F3)*(($C$1+2*$C3+$C$1+2*$C3)*1*$N3-$K$5*$C3)</f>
        <v>0.85099999999999987</v>
      </c>
      <c r="F24" s="20">
        <f>$C$1*$F3+(1-$F3)*(($C$1+2*$C3+$C$1+2*$C3)*1*$M3-$K$6*$C3)</f>
        <v>0.29999999999999938</v>
      </c>
      <c r="G24" s="28">
        <f>$C$1*$F3+(1-$F3)*(($C$1+2*$C3+$C$1+2*$C3)*1*$N3-$K$6*$C3)</f>
        <v>0.27499999999999936</v>
      </c>
      <c r="H24" s="20">
        <f>$C$1*$F3+(1-$F3)*(($C$1+2*$C3+$C$1+2*$C3)*1*$M3-$K$10*$C3)</f>
        <v>0.67999999999999972</v>
      </c>
      <c r="I24" s="28">
        <f>$C$1*$F3+(1-$F3)*(($C$1+2*$C3+$C$1+2*$C3)*1*$N3-$K$10*$C3)</f>
        <v>0.65499999999999969</v>
      </c>
      <c r="J24" s="20">
        <f>$C$1*$F3+(1-$F3)*(($C$1+2*$C3+$C$1+2*$C3)*1*$M3-$K$9*$C3)</f>
        <v>-0.87600000000000189</v>
      </c>
      <c r="K24" s="28">
        <f>$C$1*$F3+(1-$F3)*(($C$1+2*$C3+$C$1+2*$C3)*1*$N3-$K$9*$C3)</f>
        <v>-0.9010000000000018</v>
      </c>
      <c r="L24" s="20">
        <f>$C$1*$F3+(1-$F3)*(($C$1+2*$C3+$C$1+2*$C3)*1*$M3-$K$7*$C3)</f>
        <v>-3.1960000000000033</v>
      </c>
      <c r="M24" s="28">
        <f>$C$1*$F3+(1-$F3)*(($C$1+2*$C3+$C$1+2*$C3)*1*$N3-$K$7*$C3)</f>
        <v>-3.2210000000000036</v>
      </c>
    </row>
    <row r="25" spans="1:13">
      <c r="B25" s="20">
        <f>$C$1*$F4+(1-$F4)*(($C$1+2*$C4+$C$1+2*$C4)*1*M4-$K$4*$C4)</f>
        <v>0.625</v>
      </c>
      <c r="C25" s="28">
        <f>$C$1*$F4+(1-$F4)*(($C$1+2*$C4+$C$1+2*$C4)*1*N4-$K$4*$C4)</f>
        <v>0.85000000000000009</v>
      </c>
      <c r="D25" s="20">
        <f>$C$1*$F4+(1-$F4)*(($C$1+2*$C4+$C$1+2*$C4)*1*$M4-$K$5*$C4)</f>
        <v>0.46499999999999986</v>
      </c>
      <c r="E25" s="28">
        <f>$C$1*$F4+(1-$F4)*(($C$1+2*$C4+$C$1+2*$C4)*1*$N4-$K$5*$C4)</f>
        <v>0.69</v>
      </c>
      <c r="F25" s="20">
        <f>$C$1*$F4+(1-$F4)*(($C$1+2*$C4+$C$1+2*$C4)*1*$M4-$K$6*$C4)</f>
        <v>-0.97500000000000009</v>
      </c>
      <c r="G25" s="28">
        <f>$C$1*$F4+(1-$F4)*(($C$1+2*$C4+$C$1+2*$C4)*1*$N4-$K$6*$C4)</f>
        <v>-0.75</v>
      </c>
      <c r="H25" s="20">
        <f>$C$1*$F4+(1-$F4)*(($C$1+2*$C4+$C$1+2*$C4)*1*$M4-$K$10*$C4)</f>
        <v>-2.5000000000000133E-2</v>
      </c>
      <c r="I25" s="28">
        <f>$C$1*$F4+(1-$F4)*(($C$1+2*$C4+$C$1+2*$C4)*1*$N4-$K$10*$C4)</f>
        <v>0.19999999999999996</v>
      </c>
      <c r="J25" s="20">
        <f t="shared" ref="J25:L30" si="5">$C$1*$F4+(1-$F4)*(($C$1+2*$C4+$C$1+2*$C4)*1*$M4-$K$9*$C4)</f>
        <v>-3.9150000000000009</v>
      </c>
      <c r="K25" s="28">
        <f t="shared" ref="K25:M30" si="6">$C$1*$F4+(1-$F4)*(($C$1+2*$C4+$C$1+2*$C4)*1*$N4-$K$9*$C4)</f>
        <v>-3.6900000000000004</v>
      </c>
      <c r="L25" s="20">
        <f t="shared" ref="L25:L30" si="7">$C$1*$F4+(1-$F4)*(($C$1+2*$C4+$C$1+2*$C4)*1*$M4-$K$7*$C4)</f>
        <v>-9.7149999999999999</v>
      </c>
      <c r="M25" s="28">
        <f t="shared" ref="M25:M30" si="8">$C$1*$F4+(1-$F4)*(($C$1+2*$C4+$C$1+2*$C4)*1*$N4-$K$7*$C4)</f>
        <v>-9.49</v>
      </c>
    </row>
    <row r="26" spans="1:13">
      <c r="B26" s="20">
        <f>$C$1*$F5+(1-$F5)*(($C$1+2*$C5+$C$1+2*$C5)*1*M5-$K$4*$C5)</f>
        <v>0.37000000000000011</v>
      </c>
      <c r="C26" s="28">
        <f>$C$1*$F5+(1-$F5)*(($C$1+2*$C5+$C$1+2*$C5)*1*N5-$K$4*$C5)</f>
        <v>0.87000000000000011</v>
      </c>
      <c r="D26" s="20">
        <f>$C$1*$F5+(1-$F5)*(($C$1+2*$C5+$C$1+2*$C5)*1*$M5-$K$5*$C5)</f>
        <v>0.17799999999999988</v>
      </c>
      <c r="E26" s="28">
        <f>$C$1*$F5+(1-$F5)*(($C$1+2*$C5+$C$1+2*$C5)*1*$N5-$K$5*$C5)</f>
        <v>0.67799999999999994</v>
      </c>
      <c r="F26" s="20">
        <f>$C$1*$F5+(1-$F5)*(($C$1+2*$C5+$C$1+2*$C5)*1*$M5-$K$6*$C5)</f>
        <v>-1.5499999999999998</v>
      </c>
      <c r="G26" s="28">
        <f>$C$1*$F5+(1-$F5)*(($C$1+2*$C5+$C$1+2*$C5)*1*$N5-$K$6*$C5)</f>
        <v>-1.0500000000000003</v>
      </c>
      <c r="H26" s="20">
        <f>$C$1*$F5+(1-$F5)*(($C$1+2*$C5+$C$1+2*$C5)*1*$M5-$K$10*$C5)</f>
        <v>-0.41000000000000025</v>
      </c>
      <c r="I26" s="28">
        <f>$C$1*$F5+(1-$F5)*(($C$1+2*$C5+$C$1+2*$C5)*1*$N5-$K$10*$C5)</f>
        <v>8.9999999999999858E-2</v>
      </c>
      <c r="J26" s="20">
        <f t="shared" si="5"/>
        <v>-5.0780000000000012</v>
      </c>
      <c r="K26" s="28">
        <f t="shared" si="6"/>
        <v>-4.5780000000000012</v>
      </c>
      <c r="L26" s="20">
        <f t="shared" si="7"/>
        <v>-12.038</v>
      </c>
      <c r="M26" s="28">
        <f t="shared" si="8"/>
        <v>-11.538</v>
      </c>
    </row>
    <row r="27" spans="1:13">
      <c r="A27" s="11"/>
      <c r="B27" s="25">
        <f>$C$1*$F6+(1-$F6)*(($C$1+2*$C6+$C$1+2*$C6)*1*M6-$K$4*$C6)</f>
        <v>6.6666666666666763E-2</v>
      </c>
      <c r="C27" s="29">
        <f>$C$1*$F6+(1-$F6)*(($C$1+2*$C6+$C$1+2*$C6)*1*N6-$K$4*$C6)</f>
        <v>0.8833333333333333</v>
      </c>
      <c r="D27" s="20">
        <f>$C$1*$F6+(1-$F6)*(($C$1+2*$C6+$C$1+2*$C6)*1*$M6-$K$5*$C6)</f>
        <v>-0.14666666666666683</v>
      </c>
      <c r="E27" s="28">
        <f>$C$1*$F6+(1-$F6)*(($C$1+2*$C6+$C$1+2*$C6)*1*$N6-$K$5*$C6)</f>
        <v>0.66999999999999971</v>
      </c>
      <c r="F27" s="20">
        <f>$C$1*$F6+(1-$F6)*(($C$1+2*$C6+$C$1+2*$C6)*1*$M6-$K$6*$C6)</f>
        <v>-2.0666666666666669</v>
      </c>
      <c r="G27" s="28">
        <f>$C$1*$F6+(1-$F6)*(($C$1+2*$C6+$C$1+2*$C6)*1*$N6-$K$6*$C6)</f>
        <v>-1.2500000000000002</v>
      </c>
      <c r="H27" s="20">
        <f>$C$1*$F6+(1-$F6)*(($C$1+2*$C6+$C$1+2*$C6)*1*$M6-$K$10*$C6)</f>
        <v>-0.80000000000000027</v>
      </c>
      <c r="I27" s="28">
        <f>$C$1*$F6+(1-$F6)*(($C$1+2*$C6+$C$1+2*$C6)*1*$N6-$K$10*$C6)</f>
        <v>1.6666666666666385E-2</v>
      </c>
      <c r="J27" s="20">
        <f t="shared" si="5"/>
        <v>-5.9866666666666664</v>
      </c>
      <c r="K27" s="28">
        <f t="shared" si="6"/>
        <v>-5.17</v>
      </c>
      <c r="L27" s="20">
        <f t="shared" si="7"/>
        <v>-13.719999999999999</v>
      </c>
      <c r="M27" s="28">
        <f t="shared" si="8"/>
        <v>-12.903333333333332</v>
      </c>
    </row>
    <row r="28" spans="1:13">
      <c r="A28" s="11"/>
      <c r="B28" s="25">
        <f>$C$1*$F7+(1-$F7)*(($C$1+2*$C7+$C$1+2*$C7)*1*M7-$K$4*$C7)</f>
        <v>-1.749999999999996E-2</v>
      </c>
      <c r="C28" s="29">
        <f>$C$1*$F7+(1-$F7)*(($C$1+2*$C7+$C$1+2*$C7)*1*N7-$K$4*$C7)</f>
        <v>0.97250000000000014</v>
      </c>
      <c r="D28" s="20">
        <f>$C$1*$F7+(1-$F7)*(($C$1+2*$C7+$C$1+2*$C7)*1*$M7-$K$5*$C7)</f>
        <v>-0.19350000000000017</v>
      </c>
      <c r="E28" s="28">
        <f>$C$1*$F7+(1-$F7)*(($C$1+2*$C7+$C$1+2*$C7)*1*$N7-$K$5*$C7)</f>
        <v>0.79649999999999999</v>
      </c>
      <c r="F28" s="20">
        <f>$C$1*$F7+(1-$F7)*(($C$1+2*$C7+$C$1+2*$C7)*1*$M7-$K$6*$C7)</f>
        <v>-1.7775000000000001</v>
      </c>
      <c r="G28" s="28">
        <f>$C$1*$F7+(1-$F7)*(($C$1+2*$C7+$C$1+2*$C7)*1*$N7-$K$6*$C7)</f>
        <v>-0.78750000000000009</v>
      </c>
      <c r="H28" s="20">
        <f>$C$1*$F7+(1-$F7)*(($C$1+2*$C7+$C$1+2*$C7)*1*$M7-$K$10*$C7)</f>
        <v>-0.73250000000000037</v>
      </c>
      <c r="I28" s="28">
        <f>$C$1*$F7+(1-$F7)*(($C$1+2*$C7+$C$1+2*$C7)*1*$N7-$K$10*$C7)</f>
        <v>0.25749999999999995</v>
      </c>
      <c r="J28" s="20">
        <f t="shared" si="5"/>
        <v>-5.0115000000000007</v>
      </c>
      <c r="K28" s="28">
        <f t="shared" si="6"/>
        <v>-4.0215000000000005</v>
      </c>
      <c r="L28" s="20">
        <f t="shared" si="7"/>
        <v>-11.391500000000002</v>
      </c>
      <c r="M28" s="28">
        <f t="shared" si="8"/>
        <v>-10.401500000000002</v>
      </c>
    </row>
    <row r="29" spans="1:13">
      <c r="B29" s="20">
        <f>$C$1*$F8+(1-$F8)*(($C$1+2*$C8+$C$1+2*$C8)*1*M8-$K$4*$C8)</f>
        <v>-0.10499999999999993</v>
      </c>
      <c r="C29" s="28">
        <f>$C$1*$F8+(1-$F8)*(($C$1+2*$C8+$C$1+2*$C8)*1*N8-$K$4*$C8)</f>
        <v>1.0866666666666669</v>
      </c>
      <c r="D29" s="20">
        <f>$C$1*$F8+(1-$F8)*(($C$1+2*$C8+$C$1+2*$C8)*1*$M8-$K$5*$C8)</f>
        <v>-0.24366666666666681</v>
      </c>
      <c r="E29" s="28">
        <f>$C$1*$F8+(1-$F8)*(($C$1+2*$C8+$C$1+2*$C8)*1*$N8-$K$5*$C8)</f>
        <v>0.94799999999999995</v>
      </c>
      <c r="F29" s="20">
        <f>$C$1*$F8+(1-$F8)*(($C$1+2*$C8+$C$1+2*$C8)*1*$M8-$K$6*$C8)</f>
        <v>-1.4916666666666667</v>
      </c>
      <c r="G29" s="28">
        <f>$C$1*$F8+(1-$F8)*(($C$1+2*$C8+$C$1+2*$C8)*1*$N8-$K$6*$C8)</f>
        <v>-0.30000000000000004</v>
      </c>
      <c r="H29" s="20">
        <f>$C$1*$F8+(1-$F8)*(($C$1+2*$C8+$C$1+2*$C8)*1*$M8-$K$10*$C8)</f>
        <v>-0.66833333333333356</v>
      </c>
      <c r="I29" s="28">
        <f>$C$1*$F8+(1-$F8)*(($C$1+2*$C8+$C$1+2*$C8)*1*$N8-$K$10*$C8)</f>
        <v>0.52333333333333332</v>
      </c>
      <c r="J29" s="20">
        <f t="shared" si="5"/>
        <v>-4.0396666666666672</v>
      </c>
      <c r="K29" s="28">
        <f t="shared" si="6"/>
        <v>-2.8479999999999999</v>
      </c>
      <c r="L29" s="20">
        <f t="shared" si="7"/>
        <v>-9.0663333333333345</v>
      </c>
      <c r="M29" s="28">
        <f t="shared" si="8"/>
        <v>-7.8746666666666663</v>
      </c>
    </row>
    <row r="30" spans="1:13">
      <c r="B30" s="20">
        <f>$C$1*$F9+(1-$F9)*(($C$1+2*$C9+$C$1+2*$C9)*1*M9-$K$4*$C9)</f>
        <v>-0.37999999999999995</v>
      </c>
      <c r="C30" s="28">
        <f>$C$1*$F9+(1-$F9)*(($C$1+2*$C9+$C$1+2*$C9)*1*N9-$K$4*$C9)</f>
        <v>1.1800000000000002</v>
      </c>
      <c r="D30" s="20">
        <f>$C$1*$F9+(1-$F9)*(($C$1+2*$C9+$C$1+2*$C9)*1*$M9-$K$5*$C9)</f>
        <v>-0.50800000000000001</v>
      </c>
      <c r="E30" s="28">
        <f>$C$1*$F9+(1-$F9)*(($C$1+2*$C9+$C$1+2*$C9)*1*$N9-$K$5*$C9)</f>
        <v>1.052</v>
      </c>
      <c r="F30" s="20">
        <f>$C$1*$F9+(1-$F9)*(($C$1+2*$C9+$C$1+2*$C9)*1*$M9-$K$6*$C9)</f>
        <v>-1.6600000000000004</v>
      </c>
      <c r="G30" s="28">
        <f>$C$1*$F9+(1-$F9)*(($C$1+2*$C9+$C$1+2*$C9)*1*$N9-$K$6*$C9)</f>
        <v>-0.10000000000000003</v>
      </c>
      <c r="H30" s="20">
        <f>$C$1*$F9+(1-$F9)*(($C$1+2*$C9+$C$1+2*$C9)*1*$M9-$K$10*$C9)</f>
        <v>-0.90000000000000013</v>
      </c>
      <c r="I30" s="28">
        <f>$C$1*$F9+(1-$F9)*(($C$1+2*$C9+$C$1+2*$C9)*1*$N9-$K$10*$C9)</f>
        <v>0.65999999999999992</v>
      </c>
      <c r="J30" s="20">
        <f t="shared" si="5"/>
        <v>-4.0120000000000005</v>
      </c>
      <c r="K30" s="28">
        <f t="shared" si="6"/>
        <v>-2.4520000000000004</v>
      </c>
      <c r="L30" s="20">
        <f t="shared" si="7"/>
        <v>-8.652000000000001</v>
      </c>
      <c r="M30" s="28">
        <f t="shared" si="8"/>
        <v>-7.0920000000000005</v>
      </c>
    </row>
  </sheetData>
  <mergeCells count="1">
    <mergeCell ref="E13:F13"/>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0"/>
  <sheetViews>
    <sheetView workbookViewId="0">
      <selection activeCell="C34" sqref="C34"/>
    </sheetView>
  </sheetViews>
  <sheetFormatPr defaultRowHeight="11.25"/>
  <cols>
    <col min="1" max="1" width="8" style="12" customWidth="1"/>
    <col min="2" max="2" width="6.125" style="12" customWidth="1"/>
    <col min="3" max="3" width="10.625" style="19" customWidth="1"/>
    <col min="4" max="4" width="10.375" style="12" customWidth="1"/>
    <col min="5" max="5" width="6" style="12" customWidth="1"/>
    <col min="6" max="6" width="7" style="12" customWidth="1"/>
    <col min="7" max="7" width="8.625" style="12" customWidth="1"/>
    <col min="8" max="8" width="9" style="12"/>
    <col min="9" max="9" width="6.625" style="12" customWidth="1"/>
    <col min="10" max="10" width="8.25" style="12" bestFit="1" customWidth="1"/>
    <col min="11" max="16384" width="9" style="12"/>
  </cols>
  <sheetData>
    <row r="1" spans="1:17">
      <c r="A1" s="12" t="s">
        <v>287</v>
      </c>
      <c r="B1" s="12" t="s">
        <v>297</v>
      </c>
      <c r="C1" s="19">
        <v>1</v>
      </c>
      <c r="H1" s="9" t="s">
        <v>260</v>
      </c>
      <c r="I1" s="10"/>
      <c r="J1" s="10"/>
      <c r="K1" s="10"/>
      <c r="L1" s="12" t="s">
        <v>302</v>
      </c>
      <c r="P1" s="12" t="s">
        <v>303</v>
      </c>
      <c r="Q1" s="12" t="s">
        <v>304</v>
      </c>
    </row>
    <row r="2" spans="1:17">
      <c r="A2" s="12" t="s">
        <v>289</v>
      </c>
      <c r="H2" s="10"/>
      <c r="I2" s="10"/>
      <c r="J2" s="10"/>
      <c r="K2" s="10"/>
    </row>
    <row r="3" spans="1:17" ht="33.75">
      <c r="A3" s="12" t="s">
        <v>288</v>
      </c>
      <c r="B3" s="12" t="s">
        <v>290</v>
      </c>
      <c r="C3" s="19">
        <f>2*12/12</f>
        <v>2</v>
      </c>
      <c r="D3" s="12" t="s">
        <v>291</v>
      </c>
      <c r="E3" s="12" t="s">
        <v>296</v>
      </c>
      <c r="F3" s="12">
        <v>0.9</v>
      </c>
      <c r="H3" s="10" t="s">
        <v>60</v>
      </c>
      <c r="I3" s="22" t="s">
        <v>70</v>
      </c>
      <c r="J3" s="17" t="s">
        <v>79</v>
      </c>
      <c r="K3" s="16" t="s">
        <v>2</v>
      </c>
      <c r="M3" s="12">
        <v>0.8</v>
      </c>
      <c r="N3" s="12">
        <v>0.6</v>
      </c>
      <c r="P3" s="24">
        <f>$C3*2+$C$1</f>
        <v>5</v>
      </c>
      <c r="Q3" s="19">
        <f>C3</f>
        <v>2</v>
      </c>
    </row>
    <row r="4" spans="1:17">
      <c r="B4" s="12" t="s">
        <v>292</v>
      </c>
      <c r="C4" s="19">
        <f>1*12/12</f>
        <v>1</v>
      </c>
      <c r="D4" s="12" t="s">
        <v>291</v>
      </c>
      <c r="E4" s="12" t="s">
        <v>296</v>
      </c>
      <c r="F4" s="12">
        <v>0.7</v>
      </c>
      <c r="H4" s="10" t="s">
        <v>61</v>
      </c>
      <c r="I4" s="10" t="s">
        <v>69</v>
      </c>
      <c r="J4" s="17">
        <v>19.600000000000001</v>
      </c>
      <c r="K4" s="15">
        <v>4.0999999999999996</v>
      </c>
      <c r="M4" s="12">
        <v>0.6</v>
      </c>
      <c r="N4" s="12">
        <v>0.6</v>
      </c>
      <c r="P4" s="24">
        <f t="shared" ref="P4:P9" si="0">$C4*2+$C$1</f>
        <v>3</v>
      </c>
      <c r="Q4" s="19">
        <f>C4</f>
        <v>1</v>
      </c>
    </row>
    <row r="5" spans="1:17">
      <c r="B5" s="12" t="s">
        <v>293</v>
      </c>
      <c r="C5" s="19">
        <f>3/4*12/12</f>
        <v>0.75</v>
      </c>
      <c r="D5" s="12" t="s">
        <v>291</v>
      </c>
      <c r="E5" s="12" t="s">
        <v>296</v>
      </c>
      <c r="F5" s="12">
        <v>0.6</v>
      </c>
      <c r="H5" s="10" t="s">
        <v>62</v>
      </c>
      <c r="I5" s="10" t="s">
        <v>68</v>
      </c>
      <c r="J5" s="17">
        <v>17.399999999999999</v>
      </c>
      <c r="K5" s="15">
        <v>4.74</v>
      </c>
      <c r="M5" s="12">
        <v>0.5</v>
      </c>
      <c r="N5" s="12">
        <v>0.6</v>
      </c>
      <c r="P5" s="24">
        <f t="shared" si="0"/>
        <v>2.5</v>
      </c>
      <c r="Q5" s="19">
        <f t="shared" ref="Q5:Q10" si="1">C5</f>
        <v>0.75</v>
      </c>
    </row>
    <row r="6" spans="1:17" s="11" customFormat="1">
      <c r="B6" s="11" t="s">
        <v>294</v>
      </c>
      <c r="C6" s="26">
        <f>2/3*12/12</f>
        <v>0.66666666666666663</v>
      </c>
      <c r="D6" s="11" t="s">
        <v>291</v>
      </c>
      <c r="E6" s="11" t="s">
        <v>296</v>
      </c>
      <c r="F6" s="11">
        <v>0.5</v>
      </c>
      <c r="H6" s="11" t="s">
        <v>63</v>
      </c>
      <c r="I6" s="11" t="s">
        <v>68</v>
      </c>
      <c r="J6" s="27">
        <v>8.6999999999999993</v>
      </c>
      <c r="K6" s="18">
        <v>10.5</v>
      </c>
      <c r="M6" s="11">
        <v>0.4</v>
      </c>
      <c r="N6" s="11">
        <v>0.6</v>
      </c>
      <c r="P6" s="24">
        <f t="shared" si="0"/>
        <v>2.333333333333333</v>
      </c>
      <c r="Q6" s="19">
        <f t="shared" si="1"/>
        <v>0.66666666666666663</v>
      </c>
    </row>
    <row r="7" spans="1:17" s="11" customFormat="1">
      <c r="B7" s="11" t="s">
        <v>294</v>
      </c>
      <c r="C7" s="26">
        <f>1/2*12/12</f>
        <v>0.5</v>
      </c>
      <c r="D7" s="11" t="s">
        <v>291</v>
      </c>
      <c r="E7" s="11" t="s">
        <v>296</v>
      </c>
      <c r="F7" s="11">
        <v>0.45</v>
      </c>
      <c r="H7" s="11" t="s">
        <v>42</v>
      </c>
      <c r="I7" s="11" t="s">
        <v>66</v>
      </c>
      <c r="J7" s="27">
        <v>2.2000000000000002</v>
      </c>
      <c r="K7" s="18">
        <v>45.46</v>
      </c>
      <c r="M7" s="11">
        <v>0.3</v>
      </c>
      <c r="N7" s="11">
        <v>0.6</v>
      </c>
      <c r="P7" s="24">
        <f t="shared" si="0"/>
        <v>2</v>
      </c>
      <c r="Q7" s="19">
        <f t="shared" si="1"/>
        <v>0.5</v>
      </c>
    </row>
    <row r="8" spans="1:17">
      <c r="B8" s="12" t="s">
        <v>295</v>
      </c>
      <c r="C8" s="19">
        <f>4/12*12/12</f>
        <v>0.33333333333333331</v>
      </c>
      <c r="D8" s="12" t="s">
        <v>291</v>
      </c>
      <c r="E8" s="12" t="s">
        <v>296</v>
      </c>
      <c r="F8" s="12">
        <v>0.35</v>
      </c>
      <c r="H8" s="10" t="s">
        <v>64</v>
      </c>
      <c r="I8" s="10" t="s">
        <v>67</v>
      </c>
      <c r="J8" s="17">
        <v>8.6999999999999993</v>
      </c>
      <c r="K8" s="15">
        <v>10.5</v>
      </c>
      <c r="M8" s="12">
        <v>0.2</v>
      </c>
      <c r="N8" s="12">
        <v>0.6</v>
      </c>
      <c r="P8" s="24">
        <f t="shared" si="0"/>
        <v>1.6666666666666665</v>
      </c>
      <c r="Q8" s="19">
        <f t="shared" si="1"/>
        <v>0.33333333333333331</v>
      </c>
    </row>
    <row r="9" spans="1:17">
      <c r="B9" s="12" t="s">
        <v>294</v>
      </c>
      <c r="C9" s="19">
        <f>3/12*12/12</f>
        <v>0.25</v>
      </c>
      <c r="D9" s="12" t="s">
        <v>291</v>
      </c>
      <c r="E9" s="12" t="s">
        <v>296</v>
      </c>
      <c r="F9" s="12">
        <v>0.2</v>
      </c>
      <c r="H9" s="10" t="s">
        <v>65</v>
      </c>
      <c r="I9" s="10" t="s">
        <v>42</v>
      </c>
      <c r="J9" s="17">
        <v>4.3</v>
      </c>
      <c r="K9" s="15">
        <v>22.26</v>
      </c>
      <c r="M9" s="12">
        <v>0.1</v>
      </c>
      <c r="N9" s="12">
        <v>0.6</v>
      </c>
      <c r="P9" s="24">
        <f t="shared" si="0"/>
        <v>1.5</v>
      </c>
      <c r="Q9" s="19">
        <f t="shared" si="1"/>
        <v>0.25</v>
      </c>
    </row>
    <row r="10" spans="1:17">
      <c r="H10" s="10" t="s">
        <v>83</v>
      </c>
      <c r="I10" s="10" t="s">
        <v>84</v>
      </c>
      <c r="J10" s="17">
        <v>13</v>
      </c>
      <c r="K10" s="15">
        <v>6.7</v>
      </c>
      <c r="Q10" s="19"/>
    </row>
    <row r="12" spans="1:17">
      <c r="A12" s="12" t="s">
        <v>300</v>
      </c>
    </row>
    <row r="13" spans="1:17" ht="22.5">
      <c r="A13" s="12" t="str">
        <f>H4</f>
        <v>同花听牌</v>
      </c>
      <c r="B13" s="12" t="s">
        <v>299</v>
      </c>
      <c r="D13" s="21" t="str">
        <f>H5&amp;B13</f>
        <v>两端顺子听牌的期望{ev}:</v>
      </c>
      <c r="E13" s="23" t="str">
        <f>H6&amp;"或"&amp;H8&amp;B13</f>
        <v>内听顺子或两对的期望{ev}:</v>
      </c>
      <c r="F13" s="23"/>
      <c r="G13" s="12" t="str">
        <f>H10&amp;B13</f>
        <v>两张单的期望{ev}:</v>
      </c>
      <c r="H13" s="12" t="str">
        <f>H9</f>
        <v>一对</v>
      </c>
      <c r="I13" s="12" t="str">
        <f>H7</f>
        <v>三条</v>
      </c>
    </row>
    <row r="14" spans="1:17">
      <c r="B14" s="12" t="s">
        <v>298</v>
      </c>
      <c r="C14" s="20">
        <f>$C$1*$F3+(1-$F3)*($C$1*1-$K$4*$C3)</f>
        <v>0.18000000000000027</v>
      </c>
      <c r="D14" s="20">
        <f>$C$1*$F3+(1-$F3)*($C$1*1-$K$5*$C3)</f>
        <v>5.2000000000000157E-2</v>
      </c>
      <c r="F14" s="20">
        <f>$C$1*$F3+(1-$F3)*($C$1*1-$K$6*$C3)</f>
        <v>-1.0999999999999996</v>
      </c>
      <c r="G14" s="20">
        <f>$C$1*$F3+(1-$F3)*($C$1*1-$K$10*$C3)</f>
        <v>-0.33999999999999975</v>
      </c>
      <c r="H14" s="20">
        <f>$C$1*$F3+(1-$F3)*($C$1*1-$K$9*$C3)</f>
        <v>-3.4519999999999995</v>
      </c>
      <c r="I14" s="20">
        <f>$C$1*$F3+(1-$F3)*($C$1*1-$K$7*$C3)</f>
        <v>-8.091999999999997</v>
      </c>
    </row>
    <row r="15" spans="1:17">
      <c r="B15" s="12" t="s">
        <v>298</v>
      </c>
      <c r="C15" s="20">
        <f>$C$1*F4+(1-F4)*($C$1*1-$K$4*C4)</f>
        <v>-0.23000000000000009</v>
      </c>
      <c r="D15" s="20">
        <f t="shared" ref="D15:D20" si="2">$C$1*$F4+(1-$F4)*($C$1*1-$K$5*$C4)</f>
        <v>-0.42200000000000037</v>
      </c>
      <c r="F15" s="20">
        <f t="shared" ref="F15:G20" si="3">$C$1*$F4+(1-$F4)*($C$1*1-$K$6*$C4)</f>
        <v>-2.1500000000000004</v>
      </c>
      <c r="G15" s="20">
        <f t="shared" ref="G15:H20" si="4">$C$1*$F4+(1-$F4)*($C$1*1-$K$10*$C4)</f>
        <v>-1.0100000000000005</v>
      </c>
      <c r="H15" s="20">
        <f t="shared" ref="H15:I20" si="5">$C$1*$F4+(1-$F4)*($C$1*1-$K$9*$C4)</f>
        <v>-5.6780000000000008</v>
      </c>
      <c r="I15" s="20">
        <f t="shared" ref="I15:I20" si="6">$C$1*$F4+(1-$F4)*($C$1*1-$K$7*$C4)</f>
        <v>-12.638000000000003</v>
      </c>
    </row>
    <row r="16" spans="1:17">
      <c r="B16" s="12" t="s">
        <v>298</v>
      </c>
      <c r="C16" s="20">
        <f>$C$1*F5+(1-F5)*($C$1*1-$K$4*C5)</f>
        <v>-0.22999999999999998</v>
      </c>
      <c r="D16" s="20">
        <f t="shared" si="2"/>
        <v>-0.42200000000000004</v>
      </c>
      <c r="F16" s="20">
        <f t="shared" si="3"/>
        <v>-2.15</v>
      </c>
      <c r="G16" s="20">
        <f t="shared" si="4"/>
        <v>-1.0100000000000002</v>
      </c>
      <c r="H16" s="20">
        <f t="shared" si="5"/>
        <v>-5.6780000000000008</v>
      </c>
      <c r="I16" s="20">
        <f t="shared" si="6"/>
        <v>-12.638</v>
      </c>
    </row>
    <row r="17" spans="1:13">
      <c r="B17" s="11" t="s">
        <v>298</v>
      </c>
      <c r="C17" s="25">
        <f>$C$1*F6+(1-F6)*($C$1*1-$K$4*C6)</f>
        <v>-0.36666666666666647</v>
      </c>
      <c r="D17" s="25">
        <f t="shared" si="2"/>
        <v>-0.58000000000000007</v>
      </c>
      <c r="E17" s="11"/>
      <c r="F17" s="25">
        <f t="shared" si="3"/>
        <v>-2.5</v>
      </c>
      <c r="G17" s="25">
        <f t="shared" si="4"/>
        <v>-1.2333333333333334</v>
      </c>
      <c r="H17" s="20">
        <f t="shared" si="5"/>
        <v>-6.42</v>
      </c>
      <c r="I17" s="20">
        <f t="shared" si="6"/>
        <v>-14.153333333333332</v>
      </c>
    </row>
    <row r="18" spans="1:13">
      <c r="B18" s="11" t="s">
        <v>298</v>
      </c>
      <c r="C18" s="25">
        <f>$C$1*F7+(1-F7)*($C$1*1-$K$4*C7)</f>
        <v>-0.12749999999999989</v>
      </c>
      <c r="D18" s="25">
        <f t="shared" si="2"/>
        <v>-0.30350000000000016</v>
      </c>
      <c r="E18" s="11"/>
      <c r="F18" s="25">
        <f t="shared" si="3"/>
        <v>-1.8875000000000004</v>
      </c>
      <c r="G18" s="25">
        <f t="shared" si="4"/>
        <v>-0.84250000000000025</v>
      </c>
      <c r="H18" s="20">
        <f t="shared" si="5"/>
        <v>-5.1215000000000011</v>
      </c>
      <c r="I18" s="20">
        <f t="shared" si="6"/>
        <v>-11.501500000000002</v>
      </c>
    </row>
    <row r="19" spans="1:13">
      <c r="B19" s="12" t="s">
        <v>298</v>
      </c>
      <c r="C19" s="20">
        <f>$C$1*F8+(1-F8)*($C$1*1-$K$4*C8)</f>
        <v>0.11166666666666678</v>
      </c>
      <c r="D19" s="20">
        <f t="shared" si="2"/>
        <v>-2.7000000000000079E-2</v>
      </c>
      <c r="F19" s="20">
        <f t="shared" si="3"/>
        <v>-1.2749999999999999</v>
      </c>
      <c r="G19" s="20">
        <f t="shared" si="4"/>
        <v>-0.45166666666666677</v>
      </c>
      <c r="H19" s="20">
        <f t="shared" si="5"/>
        <v>-3.823</v>
      </c>
      <c r="I19" s="20">
        <f t="shared" si="6"/>
        <v>-8.8496666666666659</v>
      </c>
    </row>
    <row r="20" spans="1:13">
      <c r="B20" s="12" t="s">
        <v>298</v>
      </c>
      <c r="C20" s="20">
        <f>$C$1*F9+(1-F9)*($C$1*1-$K$4*C9)</f>
        <v>0.18000000000000008</v>
      </c>
      <c r="D20" s="20">
        <f t="shared" si="2"/>
        <v>5.1999999999999963E-2</v>
      </c>
      <c r="F20" s="20">
        <f t="shared" si="3"/>
        <v>-1.1000000000000001</v>
      </c>
      <c r="G20" s="20">
        <f t="shared" si="4"/>
        <v>-0.34</v>
      </c>
      <c r="H20" s="20">
        <f t="shared" si="5"/>
        <v>-3.4520000000000004</v>
      </c>
      <c r="I20" s="20">
        <f t="shared" si="6"/>
        <v>-8.0920000000000005</v>
      </c>
    </row>
    <row r="21" spans="1:13">
      <c r="J21" s="24"/>
    </row>
    <row r="22" spans="1:13">
      <c r="A22" s="12" t="s">
        <v>301</v>
      </c>
      <c r="C22" s="12"/>
    </row>
    <row r="23" spans="1:13">
      <c r="B23" s="12" t="str">
        <f>A13</f>
        <v>同花听牌</v>
      </c>
      <c r="C23" s="12" t="str">
        <f>B13</f>
        <v>的期望{ev}:</v>
      </c>
      <c r="D23" s="12" t="str">
        <f>D13</f>
        <v>两端顺子听牌的期望{ev}:</v>
      </c>
      <c r="F23" s="12" t="str">
        <f>E13</f>
        <v>内听顺子或两对的期望{ev}:</v>
      </c>
      <c r="H23" s="12" t="str">
        <f>G13</f>
        <v>两张单的期望{ev}:</v>
      </c>
      <c r="J23" s="12" t="str">
        <f>H13</f>
        <v>一对</v>
      </c>
      <c r="L23" s="12" t="str">
        <f>I13</f>
        <v>三条</v>
      </c>
    </row>
    <row r="24" spans="1:13">
      <c r="B24" s="20">
        <f>$C$1*$F3+(1-$F3)*(($C$1+2*$C3+($C$1+2*$C3)*$Q$5)*1*$M3-$K$4*$C3)</f>
        <v>0.78000000000000014</v>
      </c>
      <c r="C24" s="28">
        <f>$C$1*$F3+(1-$F3)*(($C$1+2*$C3+($C$1+2*$C3)*$Q$5)*1*$N3-$K$4*$C3)</f>
        <v>0.6050000000000002</v>
      </c>
      <c r="D24" s="20">
        <f>$C$1*$F3+(1-$F3)*(($C$1+2*$C3+$C$1+2*$C3)*1*$M3-$K$5*$C3)</f>
        <v>0.752</v>
      </c>
      <c r="E24" s="28">
        <f>$C$1*$F3+(1-$F3)*(($C$1+2*$C3+$C$1+2*$C3)*1*$N3-$K$5*$C3)</f>
        <v>0.55200000000000005</v>
      </c>
      <c r="F24" s="20">
        <f>$C$1*$F3+(1-$F3)*(($C$1+2*$C3+$C$1+2*$C3)*1*$M3-$K$6*$C3)</f>
        <v>-0.3999999999999998</v>
      </c>
      <c r="G24" s="28">
        <f>$C$1*$F3+(1-$F3)*(($C$1+2*$C3+$C$1+2*$C3)*1*$N3-$K$6*$C3)</f>
        <v>-0.59999999999999953</v>
      </c>
      <c r="H24" s="20">
        <f>$C$1*$F3+(1-$F3)*(($C$1+2*$C3+$C$1+2*$C3)*1*$M3-$K$10*$C3)</f>
        <v>0.3600000000000001</v>
      </c>
      <c r="I24" s="28">
        <f>$C$1*$F3+(1-$F3)*(($C$1+2*$C3+$C$1+2*$C3)*1*$N3-$K$10*$C3)</f>
        <v>0.16000000000000014</v>
      </c>
      <c r="J24" s="20">
        <f>$C$1*$F3+(1-$F3)*(($C$1+2*$C3+$C$1+2*$C3)*1*$M3-$K$9*$C3)</f>
        <v>-2.7519999999999998</v>
      </c>
      <c r="K24" s="28">
        <f>$C$1*$F3+(1-$F3)*(($C$1+2*$C3+$C$1+2*$C3)*1*$N3-$K$9*$C3)</f>
        <v>-2.9519999999999995</v>
      </c>
      <c r="L24" s="20">
        <f>$C$1*$F3+(1-$F3)*(($C$1+2*$C3+$C$1+2*$C3)*1*$M3-$K$7*$C3)</f>
        <v>-7.3919999999999977</v>
      </c>
      <c r="M24" s="28">
        <f>$C$1*$F3+(1-$F3)*(($C$1+2*$C3+$C$1+2*$C3)*1*$N3-$K$7*$C3)</f>
        <v>-7.5919999999999987</v>
      </c>
    </row>
    <row r="25" spans="1:13">
      <c r="B25" s="20">
        <f t="shared" ref="B25:B30" si="7">$C$1*$F4+(1-$F4)*(($C$1+2*$C4+($C$1+2*$C4)*$Q$5)*1*$M4-$K$4*$C4)</f>
        <v>0.41499999999999998</v>
      </c>
      <c r="C25" s="28">
        <f t="shared" ref="C25:C30" si="8">$C$1*$F4+(1-$F4)*(($C$1+2*$C4+($C$1+2*$C4)*$Q$5)*1*$N4-$K$4*$C4)</f>
        <v>0.41499999999999998</v>
      </c>
      <c r="D25" s="20">
        <f>$C$1*$F4+(1-$F4)*(($C$1+2*$C4+$C$1+2*$C4)*1*$M4-$K$5*$C4)</f>
        <v>0.35799999999999971</v>
      </c>
      <c r="E25" s="28">
        <f>$C$1*$F4+(1-$F4)*(($C$1+2*$C4+$C$1+2*$C4)*1*$N4-$K$5*$C4)</f>
        <v>0.35799999999999971</v>
      </c>
      <c r="F25" s="20">
        <f>$C$1*$F4+(1-$F4)*(($C$1+2*$C4+$C$1+2*$C4)*1*$M4-$K$6*$C4)</f>
        <v>-1.3700000000000003</v>
      </c>
      <c r="G25" s="28">
        <f>$C$1*$F4+(1-$F4)*(($C$1+2*$C4+$C$1+2*$C4)*1*$N4-$K$6*$C4)</f>
        <v>-1.3700000000000003</v>
      </c>
      <c r="H25" s="20">
        <f>$C$1*$F4+(1-$F4)*(($C$1+2*$C4+$C$1+2*$C4)*1*$M4-$K$10*$C4)</f>
        <v>-0.23000000000000032</v>
      </c>
      <c r="I25" s="28">
        <f>$C$1*$F4+(1-$F4)*(($C$1+2*$C4+$C$1+2*$C4)*1*$N4-$K$10*$C4)</f>
        <v>-0.23000000000000032</v>
      </c>
      <c r="J25" s="20">
        <f t="shared" ref="J25:L30" si="9">$C$1*$F4+(1-$F4)*(($C$1+2*$C4+$C$1+2*$C4)*1*$M4-$K$9*$C4)</f>
        <v>-4.8980000000000015</v>
      </c>
      <c r="K25" s="28">
        <f t="shared" ref="K25:M30" si="10">$C$1*$F4+(1-$F4)*(($C$1+2*$C4+$C$1+2*$C4)*1*$N4-$K$9*$C4)</f>
        <v>-4.8980000000000015</v>
      </c>
      <c r="L25" s="20">
        <f t="shared" ref="L25:L30" si="11">$C$1*$F4+(1-$F4)*(($C$1+2*$C4+$C$1+2*$C4)*1*$M4-$K$7*$C4)</f>
        <v>-11.858000000000002</v>
      </c>
      <c r="M25" s="28">
        <f t="shared" ref="M25:M30" si="12">$C$1*$F4+(1-$F4)*(($C$1+2*$C4+$C$1+2*$C4)*1*$N4-$K$7*$C4)</f>
        <v>-11.858000000000002</v>
      </c>
    </row>
    <row r="26" spans="1:13">
      <c r="B26" s="20">
        <f t="shared" si="7"/>
        <v>0.24500000000000005</v>
      </c>
      <c r="C26" s="28">
        <f t="shared" si="8"/>
        <v>0.42000000000000004</v>
      </c>
      <c r="D26" s="20">
        <f>$C$1*$F5+(1-$F5)*(($C$1+2*$C5+$C$1+2*$C5)*1*$M5-$K$5*$C5)</f>
        <v>0.17799999999999988</v>
      </c>
      <c r="E26" s="28">
        <f>$C$1*$F5+(1-$F5)*(($C$1+2*$C5+$C$1+2*$C5)*1*$N5-$K$5*$C5)</f>
        <v>0.37799999999999989</v>
      </c>
      <c r="F26" s="20">
        <f>$C$1*$F5+(1-$F5)*(($C$1+2*$C5+$C$1+2*$C5)*1*$M5-$K$6*$C5)</f>
        <v>-1.5499999999999998</v>
      </c>
      <c r="G26" s="28">
        <f>$C$1*$F5+(1-$F5)*(($C$1+2*$C5+$C$1+2*$C5)*1*$N5-$K$6*$C5)</f>
        <v>-1.35</v>
      </c>
      <c r="H26" s="20">
        <f>$C$1*$F5+(1-$F5)*(($C$1+2*$C5+$C$1+2*$C5)*1*$M5-$K$10*$C5)</f>
        <v>-0.41000000000000025</v>
      </c>
      <c r="I26" s="28">
        <f>$C$1*$F5+(1-$F5)*(($C$1+2*$C5+$C$1+2*$C5)*1*$N5-$K$10*$C5)</f>
        <v>-0.21000000000000019</v>
      </c>
      <c r="J26" s="20">
        <f t="shared" si="9"/>
        <v>-5.0780000000000012</v>
      </c>
      <c r="K26" s="28">
        <f t="shared" si="10"/>
        <v>-4.878000000000001</v>
      </c>
      <c r="L26" s="20">
        <f t="shared" si="11"/>
        <v>-12.038</v>
      </c>
      <c r="M26" s="28">
        <f t="shared" si="12"/>
        <v>-11.838000000000001</v>
      </c>
    </row>
    <row r="27" spans="1:13">
      <c r="A27" s="11"/>
      <c r="B27" s="20">
        <f t="shared" si="7"/>
        <v>-4.9999999999999822E-2</v>
      </c>
      <c r="C27" s="28">
        <f t="shared" si="8"/>
        <v>0.35833333333333339</v>
      </c>
      <c r="D27" s="20">
        <f>$C$1*$F6+(1-$F6)*(($C$1+2*$C6+$C$1+2*$C6)*1*$M6-$K$5*$C6)</f>
        <v>-0.14666666666666683</v>
      </c>
      <c r="E27" s="28">
        <f>$C$1*$F6+(1-$F6)*(($C$1+2*$C6+$C$1+2*$C6)*1*$N6-$K$5*$C6)</f>
        <v>0.31999999999999962</v>
      </c>
      <c r="F27" s="20">
        <f>$C$1*$F6+(1-$F6)*(($C$1+2*$C6+$C$1+2*$C6)*1*$M6-$K$6*$C6)</f>
        <v>-2.0666666666666669</v>
      </c>
      <c r="G27" s="28">
        <f>$C$1*$F6+(1-$F6)*(($C$1+2*$C6+$C$1+2*$C6)*1*$N6-$K$6*$C6)</f>
        <v>-1.6000000000000005</v>
      </c>
      <c r="H27" s="20">
        <f>$C$1*$F6+(1-$F6)*(($C$1+2*$C6+$C$1+2*$C6)*1*$M6-$K$10*$C6)</f>
        <v>-0.80000000000000027</v>
      </c>
      <c r="I27" s="28">
        <f>$C$1*$F6+(1-$F6)*(($C$1+2*$C6+$C$1+2*$C6)*1*$N6-$K$10*$C6)</f>
        <v>-0.3333333333333337</v>
      </c>
      <c r="J27" s="20">
        <f t="shared" si="9"/>
        <v>-5.9866666666666664</v>
      </c>
      <c r="K27" s="28">
        <f t="shared" si="10"/>
        <v>-5.5200000000000005</v>
      </c>
      <c r="L27" s="20">
        <f t="shared" si="11"/>
        <v>-13.719999999999999</v>
      </c>
      <c r="M27" s="28">
        <f t="shared" si="12"/>
        <v>-13.253333333333332</v>
      </c>
    </row>
    <row r="28" spans="1:13">
      <c r="A28" s="11"/>
      <c r="B28" s="20">
        <f t="shared" si="7"/>
        <v>-9.9999999999999922E-2</v>
      </c>
      <c r="C28" s="28">
        <f t="shared" si="8"/>
        <v>0.47750000000000015</v>
      </c>
      <c r="D28" s="20">
        <f>$C$1*$F7+(1-$F7)*(($C$1+2*$C7+$C$1+2*$C7)*1*$M7-$K$5*$C7)</f>
        <v>-0.19350000000000017</v>
      </c>
      <c r="E28" s="28">
        <f>$C$1*$F7+(1-$F7)*(($C$1+2*$C7+$C$1+2*$C7)*1*$N7-$K$5*$C7)</f>
        <v>0.46649999999999991</v>
      </c>
      <c r="F28" s="20">
        <f>$C$1*$F7+(1-$F7)*(($C$1+2*$C7+$C$1+2*$C7)*1*$M7-$K$6*$C7)</f>
        <v>-1.7775000000000001</v>
      </c>
      <c r="G28" s="28">
        <f>$C$1*$F7+(1-$F7)*(($C$1+2*$C7+$C$1+2*$C7)*1*$N7-$K$6*$C7)</f>
        <v>-1.1175000000000002</v>
      </c>
      <c r="H28" s="20">
        <f>$C$1*$F7+(1-$F7)*(($C$1+2*$C7+$C$1+2*$C7)*1*$M7-$K$10*$C7)</f>
        <v>-0.73250000000000037</v>
      </c>
      <c r="I28" s="28">
        <f>$C$1*$F7+(1-$F7)*(($C$1+2*$C7+$C$1+2*$C7)*1*$N7-$K$10*$C7)</f>
        <v>-7.2500000000000175E-2</v>
      </c>
      <c r="J28" s="20">
        <f t="shared" si="9"/>
        <v>-5.0115000000000007</v>
      </c>
      <c r="K28" s="28">
        <f t="shared" si="10"/>
        <v>-4.3515000000000006</v>
      </c>
      <c r="L28" s="20">
        <f t="shared" si="11"/>
        <v>-11.391500000000002</v>
      </c>
      <c r="M28" s="28">
        <f t="shared" si="12"/>
        <v>-10.731500000000002</v>
      </c>
    </row>
    <row r="29" spans="1:13">
      <c r="B29" s="20">
        <f t="shared" si="7"/>
        <v>-0.15916666666666657</v>
      </c>
      <c r="C29" s="28">
        <f t="shared" si="8"/>
        <v>0.59916666666666663</v>
      </c>
      <c r="D29" s="20">
        <f>$C$1*$F8+(1-$F8)*(($C$1+2*$C8+$C$1+2*$C8)*1*$M8-$K$5*$C8)</f>
        <v>-0.24366666666666681</v>
      </c>
      <c r="E29" s="28">
        <f>$C$1*$F8+(1-$F8)*(($C$1+2*$C8+$C$1+2*$C8)*1*$N8-$K$5*$C8)</f>
        <v>0.62299999999999978</v>
      </c>
      <c r="F29" s="20">
        <f>$C$1*$F8+(1-$F8)*(($C$1+2*$C8+$C$1+2*$C8)*1*$M8-$K$6*$C8)</f>
        <v>-1.4916666666666667</v>
      </c>
      <c r="G29" s="28">
        <f>$C$1*$F8+(1-$F8)*(($C$1+2*$C8+$C$1+2*$C8)*1*$N8-$K$6*$C8)</f>
        <v>-0.62500000000000022</v>
      </c>
      <c r="H29" s="20">
        <f>$C$1*$F8+(1-$F8)*(($C$1+2*$C8+$C$1+2*$C8)*1*$M8-$K$10*$C8)</f>
        <v>-0.66833333333333356</v>
      </c>
      <c r="I29" s="28">
        <f>$C$1*$F8+(1-$F8)*(($C$1+2*$C8+$C$1+2*$C8)*1*$N8-$K$10*$C8)</f>
        <v>0.19833333333333311</v>
      </c>
      <c r="J29" s="20">
        <f t="shared" si="9"/>
        <v>-4.0396666666666672</v>
      </c>
      <c r="K29" s="28">
        <f t="shared" si="10"/>
        <v>-3.173</v>
      </c>
      <c r="L29" s="20">
        <f t="shared" si="11"/>
        <v>-9.0663333333333345</v>
      </c>
      <c r="M29" s="28">
        <f t="shared" si="12"/>
        <v>-8.1996666666666673</v>
      </c>
    </row>
    <row r="30" spans="1:13">
      <c r="B30" s="20">
        <f t="shared" si="7"/>
        <v>-0.41</v>
      </c>
      <c r="C30" s="28">
        <f t="shared" si="8"/>
        <v>0.64000000000000012</v>
      </c>
      <c r="D30" s="20">
        <f>$C$1*$F9+(1-$F9)*(($C$1+2*$C9+$C$1+2*$C9)*1*$M9-$K$5*$C9)</f>
        <v>-0.50800000000000001</v>
      </c>
      <c r="E30" s="28">
        <f>$C$1*$F9+(1-$F9)*(($C$1+2*$C9+$C$1+2*$C9)*1*$N9-$K$5*$C9)</f>
        <v>0.69199999999999984</v>
      </c>
      <c r="F30" s="20">
        <f>$C$1*$F9+(1-$F9)*(($C$1+2*$C9+$C$1+2*$C9)*1*$M9-$K$6*$C9)</f>
        <v>-1.6600000000000004</v>
      </c>
      <c r="G30" s="28">
        <f>$C$1*$F9+(1-$F9)*(($C$1+2*$C9+$C$1+2*$C9)*1*$N9-$K$6*$C9)</f>
        <v>-0.46000000000000013</v>
      </c>
      <c r="H30" s="20">
        <f>$C$1*$F9+(1-$F9)*(($C$1+2*$C9+$C$1+2*$C9)*1*$M9-$K$10*$C9)</f>
        <v>-0.90000000000000013</v>
      </c>
      <c r="I30" s="28">
        <f>$C$1*$F9+(1-$F9)*(($C$1+2*$C9+$C$1+2*$C9)*1*$N9-$K$10*$C9)</f>
        <v>0.29999999999999982</v>
      </c>
      <c r="J30" s="20">
        <f t="shared" si="9"/>
        <v>-4.0120000000000005</v>
      </c>
      <c r="K30" s="28">
        <f t="shared" si="10"/>
        <v>-2.8120000000000003</v>
      </c>
      <c r="L30" s="20">
        <f t="shared" si="11"/>
        <v>-8.652000000000001</v>
      </c>
      <c r="M30" s="28">
        <f t="shared" si="12"/>
        <v>-7.4520000000000008</v>
      </c>
    </row>
  </sheetData>
  <mergeCells count="1">
    <mergeCell ref="E13:F13"/>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topLeftCell="A4" workbookViewId="0">
      <selection activeCell="H13" sqref="H13"/>
    </sheetView>
  </sheetViews>
  <sheetFormatPr defaultRowHeight="13.5"/>
  <cols>
    <col min="2" max="2" width="10.5" bestFit="1" customWidth="1"/>
  </cols>
  <sheetData>
    <row r="1" spans="1:7">
      <c r="A1" t="s">
        <v>305</v>
      </c>
    </row>
    <row r="2" spans="1:7">
      <c r="B2" s="12" t="s">
        <v>287</v>
      </c>
      <c r="C2" s="12" t="s">
        <v>297</v>
      </c>
      <c r="D2" s="19">
        <v>1</v>
      </c>
      <c r="E2" s="12"/>
      <c r="F2" s="12"/>
      <c r="G2" s="12"/>
    </row>
    <row r="3" spans="1:7">
      <c r="B3" s="12" t="s">
        <v>289</v>
      </c>
      <c r="C3" s="12"/>
      <c r="D3" s="19"/>
      <c r="E3" s="12"/>
      <c r="F3" s="12"/>
      <c r="G3" s="12"/>
    </row>
    <row r="4" spans="1:7">
      <c r="B4" s="12" t="s">
        <v>288</v>
      </c>
      <c r="C4" s="12" t="s">
        <v>290</v>
      </c>
      <c r="D4" s="19">
        <f>2*12/12</f>
        <v>2</v>
      </c>
      <c r="E4" s="12" t="s">
        <v>291</v>
      </c>
      <c r="F4" s="12" t="s">
        <v>296</v>
      </c>
      <c r="G4" s="12">
        <v>0.93</v>
      </c>
    </row>
    <row r="5" spans="1:7">
      <c r="B5" s="12"/>
      <c r="C5" s="12" t="s">
        <v>292</v>
      </c>
      <c r="D5" s="19">
        <f>1*12/12</f>
        <v>1</v>
      </c>
      <c r="E5" s="12" t="s">
        <v>291</v>
      </c>
      <c r="F5" s="12" t="s">
        <v>296</v>
      </c>
      <c r="G5" s="12">
        <v>0.75</v>
      </c>
    </row>
    <row r="6" spans="1:7">
      <c r="B6" s="12"/>
      <c r="C6" s="12" t="s">
        <v>293</v>
      </c>
      <c r="D6" s="19">
        <f>3/4*12/12</f>
        <v>0.75</v>
      </c>
      <c r="E6" s="12" t="s">
        <v>291</v>
      </c>
      <c r="F6" s="12" t="s">
        <v>296</v>
      </c>
      <c r="G6" s="12">
        <v>0.6</v>
      </c>
    </row>
    <row r="7" spans="1:7">
      <c r="B7" s="11"/>
      <c r="C7" s="11" t="s">
        <v>294</v>
      </c>
      <c r="D7" s="26">
        <f>2/3*12/12</f>
        <v>0.66666666666666663</v>
      </c>
      <c r="E7" s="11" t="s">
        <v>291</v>
      </c>
      <c r="F7" s="11" t="s">
        <v>296</v>
      </c>
      <c r="G7" s="11">
        <v>0.5</v>
      </c>
    </row>
    <row r="8" spans="1:7">
      <c r="B8" s="11"/>
      <c r="C8" s="11" t="s">
        <v>294</v>
      </c>
      <c r="D8" s="26">
        <f>1/2*12/12</f>
        <v>0.5</v>
      </c>
      <c r="E8" s="11" t="s">
        <v>291</v>
      </c>
      <c r="F8" s="11" t="s">
        <v>296</v>
      </c>
      <c r="G8" s="11">
        <v>0.45</v>
      </c>
    </row>
    <row r="9" spans="1:7">
      <c r="B9" s="12"/>
      <c r="C9" s="12" t="s">
        <v>295</v>
      </c>
      <c r="D9" s="19">
        <f>4/12*12/12</f>
        <v>0.33333333333333331</v>
      </c>
      <c r="E9" s="12" t="s">
        <v>291</v>
      </c>
      <c r="F9" s="12" t="s">
        <v>296</v>
      </c>
      <c r="G9" s="12">
        <v>0.35</v>
      </c>
    </row>
    <row r="10" spans="1:7">
      <c r="B10" s="12"/>
      <c r="C10" s="12" t="s">
        <v>294</v>
      </c>
      <c r="D10" s="19">
        <f>3/12*12/12</f>
        <v>0.25</v>
      </c>
      <c r="E10" s="12" t="s">
        <v>291</v>
      </c>
      <c r="F10" s="12" t="s">
        <v>296</v>
      </c>
      <c r="G10" s="12">
        <v>0.2</v>
      </c>
    </row>
    <row r="12" spans="1:7">
      <c r="B12" s="30">
        <f>$D$2*G4+(1-G4)*D$4</f>
        <v>1.0699999999999998</v>
      </c>
    </row>
    <row r="13" spans="1:7">
      <c r="B13" s="30">
        <f t="shared" ref="B13:B18" si="0">$D$2*G5+(1-G5)*D$4</f>
        <v>1.25</v>
      </c>
    </row>
    <row r="14" spans="1:7">
      <c r="B14" s="30">
        <f t="shared" si="0"/>
        <v>1.4</v>
      </c>
    </row>
    <row r="15" spans="1:7">
      <c r="B15" s="30">
        <f t="shared" si="0"/>
        <v>1.5</v>
      </c>
    </row>
    <row r="16" spans="1:7">
      <c r="B16" s="30">
        <f t="shared" si="0"/>
        <v>1.55</v>
      </c>
    </row>
    <row r="17" spans="2:2">
      <c r="B17" s="30">
        <f t="shared" si="0"/>
        <v>1.65</v>
      </c>
    </row>
    <row r="18" spans="2:2">
      <c r="B18" s="30">
        <f t="shared" si="0"/>
        <v>1.8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整理</vt:lpstr>
      <vt:lpstr>各种概率</vt:lpstr>
      <vt:lpstr>spr与最终pot比值</vt:lpstr>
      <vt:lpstr>转牌河牌联动</vt:lpstr>
      <vt:lpstr>转牌河牌联动_调整系数</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2017-06-13T10:16:32Z</dcterms:modified>
</cp:coreProperties>
</file>