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ocuments\idor\Gyrification\data\amostras\"/>
    </mc:Choice>
  </mc:AlternateContent>
  <bookViews>
    <workbookView xWindow="-20" yWindow="50" windowWidth="10280" windowHeight="11760" firstSheet="1" activeTab="1"/>
  </bookViews>
  <sheets>
    <sheet name="AMOSTRA_PAC_14" sheetId="4" r:id="rId1"/>
    <sheet name="mris_anatomical_stats pial" sheetId="5" r:id="rId2"/>
    <sheet name="lobes" sheetId="7" r:id="rId3"/>
  </sheets>
  <definedNames>
    <definedName name="_xlnm.Print_Area" localSheetId="1">'mris_anatomical_stats pial'!$A$1:$L$44</definedName>
  </definedNames>
  <calcPr calcId="152511"/>
</workbook>
</file>

<file path=xl/calcChain.xml><?xml version="1.0" encoding="utf-8"?>
<calcChain xmlns="http://schemas.openxmlformats.org/spreadsheetml/2006/main">
  <c r="B87" i="7" l="1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A86" i="7"/>
  <c r="A87" i="7"/>
  <c r="A85" i="7"/>
  <c r="A84" i="7"/>
  <c r="A82" i="7"/>
  <c r="A83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F7" i="7"/>
  <c r="G7" i="7"/>
  <c r="I7" i="7"/>
  <c r="K7" i="7"/>
  <c r="L7" i="7"/>
  <c r="F24" i="5" l="1"/>
  <c r="F25" i="5"/>
  <c r="F26" i="5"/>
  <c r="F27" i="5"/>
  <c r="F28" i="5"/>
  <c r="F29" i="5"/>
  <c r="F30" i="5"/>
  <c r="F31" i="5"/>
  <c r="F32" i="5"/>
  <c r="F33" i="5"/>
  <c r="F34" i="5"/>
  <c r="F35" i="5"/>
  <c r="F36" i="5"/>
  <c r="F2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3" i="5"/>
  <c r="B17" i="5" l="1"/>
  <c r="B18" i="5"/>
  <c r="C17" i="5"/>
  <c r="D17" i="5"/>
  <c r="E17" i="5"/>
  <c r="F17" i="5"/>
  <c r="G17" i="5"/>
  <c r="H17" i="5"/>
  <c r="I17" i="5"/>
  <c r="C18" i="5"/>
  <c r="D18" i="5"/>
  <c r="E18" i="5"/>
  <c r="F18" i="5"/>
  <c r="G18" i="5"/>
  <c r="H18" i="5"/>
  <c r="I18" i="5"/>
  <c r="D45" i="5"/>
  <c r="D44" i="5"/>
  <c r="D43" i="5"/>
  <c r="M42" i="5"/>
  <c r="L42" i="5"/>
  <c r="K42" i="5"/>
  <c r="J42" i="5"/>
  <c r="M39" i="5"/>
  <c r="L39" i="5"/>
  <c r="K39" i="5"/>
  <c r="J39" i="5"/>
  <c r="I38" i="5"/>
  <c r="H38" i="5"/>
  <c r="G38" i="5"/>
  <c r="F38" i="5"/>
  <c r="E38" i="5"/>
  <c r="D38" i="5"/>
  <c r="C38" i="5"/>
  <c r="B38" i="5"/>
  <c r="M38" i="5"/>
  <c r="L38" i="5"/>
  <c r="K38" i="5"/>
  <c r="J38" i="5"/>
  <c r="I37" i="5"/>
  <c r="H37" i="5"/>
  <c r="G37" i="5"/>
  <c r="F37" i="5"/>
  <c r="E37" i="5"/>
  <c r="D37" i="5"/>
  <c r="C37" i="5"/>
  <c r="B37" i="5"/>
  <c r="M20" i="5"/>
  <c r="L20" i="5"/>
  <c r="K20" i="5"/>
  <c r="J20" i="5"/>
  <c r="M18" i="5"/>
  <c r="L18" i="5"/>
  <c r="K18" i="5"/>
  <c r="J18" i="5"/>
  <c r="M17" i="5"/>
  <c r="L17" i="5"/>
  <c r="K17" i="5"/>
  <c r="J17" i="5"/>
  <c r="G19" i="5" l="1"/>
  <c r="H19" i="5"/>
  <c r="B19" i="5"/>
  <c r="D19" i="5"/>
  <c r="F19" i="5"/>
  <c r="E43" i="5"/>
  <c r="C19" i="5"/>
  <c r="K19" i="5"/>
  <c r="L19" i="5"/>
  <c r="M19" i="5"/>
  <c r="M41" i="5"/>
  <c r="B39" i="5"/>
  <c r="F39" i="5"/>
  <c r="J41" i="5"/>
  <c r="C39" i="5"/>
  <c r="G39" i="5"/>
  <c r="K41" i="5"/>
  <c r="D39" i="5"/>
  <c r="H39" i="5"/>
  <c r="L41" i="5"/>
  <c r="J19" i="5"/>
  <c r="E39" i="5"/>
  <c r="I39" i="5"/>
  <c r="I19" i="5"/>
  <c r="E19" i="5"/>
</calcChain>
</file>

<file path=xl/comments1.xml><?xml version="1.0" encoding="utf-8"?>
<comments xmlns="http://schemas.openxmlformats.org/spreadsheetml/2006/main">
  <authors>
    <author>Marina Carneiro Monteiro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checados pelo header das imagens DICOM (imgs em RAW_DATA de PRJ1109 ou em dados4 por nome conseguido em iproject ou checklist escaneado)</t>
        </r>
      </text>
    </comment>
  </commentList>
</comments>
</file>

<file path=xl/sharedStrings.xml><?xml version="1.0" encoding="utf-8"?>
<sst xmlns="http://schemas.openxmlformats.org/spreadsheetml/2006/main" count="453" uniqueCount="186">
  <si>
    <t>IDADE</t>
  </si>
  <si>
    <t>3DT1_salvo em PREPROC_DATA</t>
  </si>
  <si>
    <t>PROCESSAMENTO FS</t>
  </si>
  <si>
    <t>LGI</t>
  </si>
  <si>
    <t>Tabela com valores sem correcao</t>
  </si>
  <si>
    <t>VERIFICACAO</t>
  </si>
  <si>
    <t>CORRECAO</t>
  </si>
  <si>
    <t>Tabela com valores com correcao</t>
  </si>
  <si>
    <t>DA: Doença de Alzheimer</t>
  </si>
  <si>
    <t>DA</t>
  </si>
  <si>
    <t>DA011</t>
  </si>
  <si>
    <t>DA019</t>
  </si>
  <si>
    <t>DA024</t>
  </si>
  <si>
    <t>DA025</t>
  </si>
  <si>
    <t>DA030</t>
  </si>
  <si>
    <t>DA035</t>
  </si>
  <si>
    <t>DA039</t>
  </si>
  <si>
    <t>DA049</t>
  </si>
  <si>
    <t>DA070</t>
  </si>
  <si>
    <t>DA076</t>
  </si>
  <si>
    <t>DA095</t>
  </si>
  <si>
    <t>DA104</t>
  </si>
  <si>
    <t>DA111</t>
  </si>
  <si>
    <t>DA219</t>
  </si>
  <si>
    <t>OK</t>
  </si>
  <si>
    <t>Hemisfério esquerdo</t>
  </si>
  <si>
    <t>CTL</t>
  </si>
  <si>
    <t>n of vertices</t>
  </si>
  <si>
    <t>total surface area (mm²)</t>
  </si>
  <si>
    <t>total gray matter volume (mm³)</t>
  </si>
  <si>
    <t>stdev (mm)</t>
  </si>
  <si>
    <t>lGI</t>
  </si>
  <si>
    <t>deltaT</t>
  </si>
  <si>
    <t>average integrated rectfied mean curvature</t>
  </si>
  <si>
    <t>average integrated rectfied Gaussian curvature</t>
  </si>
  <si>
    <t>folding index</t>
  </si>
  <si>
    <t>intrinsic curvature index</t>
  </si>
  <si>
    <t>Média</t>
  </si>
  <si>
    <t>DesvPad</t>
  </si>
  <si>
    <t>DesvPad %</t>
  </si>
  <si>
    <t>Hemisfério direito</t>
  </si>
  <si>
    <t>Referência</t>
  </si>
  <si>
    <t>FI</t>
  </si>
  <si>
    <t>ref1</t>
  </si>
  <si>
    <t>ref2</t>
  </si>
  <si>
    <t>ref3</t>
  </si>
  <si>
    <t>Obs.: Pacientes de projeto Alzheimer usados em amostra do projeto de Claudia Drummond</t>
  </si>
  <si>
    <t>average cortical thickness (mm) (T2)</t>
  </si>
  <si>
    <t>GENERO</t>
  </si>
  <si>
    <t>F</t>
  </si>
  <si>
    <t>M</t>
  </si>
  <si>
    <t>#</t>
  </si>
  <si>
    <t>Table</t>
  </si>
  <si>
    <t>of</t>
  </si>
  <si>
    <t>FreeSurfer</t>
  </si>
  <si>
    <t>cortical</t>
  </si>
  <si>
    <t>parcellation</t>
  </si>
  <si>
    <t>anatomical</t>
  </si>
  <si>
    <t>statistics</t>
  </si>
  <si>
    <t>CreationTime</t>
  </si>
  <si>
    <t>2016/02/23-01:50:59-GMT</t>
  </si>
  <si>
    <t>generating_program</t>
  </si>
  <si>
    <t>mris_anatomical_stats</t>
  </si>
  <si>
    <t>cvs_version</t>
  </si>
  <si>
    <t>$Id:</t>
  </si>
  <si>
    <t>mris_anatomical_stats.c,v</t>
  </si>
  <si>
    <t>nicks</t>
  </si>
  <si>
    <t>Exp</t>
  </si>
  <si>
    <t>$</t>
  </si>
  <si>
    <t>mrisurf.c-cvs_version</t>
  </si>
  <si>
    <t>mrisurf.c,v</t>
  </si>
  <si>
    <t>1.693.2.2</t>
  </si>
  <si>
    <t>cmdline</t>
  </si>
  <si>
    <t>../label/lh.cortex.label</t>
  </si>
  <si>
    <t>../stats/lh.aparc.stats</t>
  </si>
  <si>
    <t>../label/lh.aparc.annot</t>
  </si>
  <si>
    <t>-c</t>
  </si>
  <si>
    <t>../label/aparc.annot.ctab</t>
  </si>
  <si>
    <t>lh</t>
  </si>
  <si>
    <t>white</t>
  </si>
  <si>
    <t>sysname</t>
  </si>
  <si>
    <t>Linux</t>
  </si>
  <si>
    <t>hostname</t>
  </si>
  <si>
    <t>pris.localdomain</t>
  </si>
  <si>
    <t>machine</t>
  </si>
  <si>
    <t>x86_64</t>
  </si>
  <si>
    <t>user</t>
  </si>
  <si>
    <t>fernanda.hansen</t>
  </si>
  <si>
    <t>SUBJECTS_DIR</t>
  </si>
  <si>
    <t>/dados1/PROJETOS/PRJ1513_GIRIFICACAO_CONTROLES/03_PROCS/PREPROC_DATA/3DT1_ALZ_DA</t>
  </si>
  <si>
    <t>anatomy_type</t>
  </si>
  <si>
    <t>surface</t>
  </si>
  <si>
    <t>subjectname</t>
  </si>
  <si>
    <t>hemi</t>
  </si>
  <si>
    <t>AnnotationFile</t>
  </si>
  <si>
    <t>AnnotationFileTimeStamp</t>
  </si>
  <si>
    <t>Measure</t>
  </si>
  <si>
    <t>Cortex,</t>
  </si>
  <si>
    <t>NumVert,</t>
  </si>
  <si>
    <t>Number</t>
  </si>
  <si>
    <t>Vertices,</t>
  </si>
  <si>
    <t>unitless</t>
  </si>
  <si>
    <t>WhiteSurfArea,</t>
  </si>
  <si>
    <t>White</t>
  </si>
  <si>
    <t>Surface</t>
  </si>
  <si>
    <t>Total</t>
  </si>
  <si>
    <t>Area,</t>
  </si>
  <si>
    <t>mm^2</t>
  </si>
  <si>
    <t>MeanThickness,</t>
  </si>
  <si>
    <t>Mean</t>
  </si>
  <si>
    <t>Thickness,</t>
  </si>
  <si>
    <t>mm</t>
  </si>
  <si>
    <t>NTableCols</t>
  </si>
  <si>
    <t>TableCol</t>
  </si>
  <si>
    <t>ColHeader</t>
  </si>
  <si>
    <t>StructName</t>
  </si>
  <si>
    <t>FieldName</t>
  </si>
  <si>
    <t>Structure</t>
  </si>
  <si>
    <t>Name</t>
  </si>
  <si>
    <t>Units</t>
  </si>
  <si>
    <t>NA</t>
  </si>
  <si>
    <t>NumVert</t>
  </si>
  <si>
    <t>Vertices</t>
  </si>
  <si>
    <t>SurfArea</t>
  </si>
  <si>
    <t>Area</t>
  </si>
  <si>
    <t>GrayVol</t>
  </si>
  <si>
    <t>Gray</t>
  </si>
  <si>
    <t>Matter</t>
  </si>
  <si>
    <t>Volume</t>
  </si>
  <si>
    <t>mm^3</t>
  </si>
  <si>
    <t>ThickAvg</t>
  </si>
  <si>
    <t>Average</t>
  </si>
  <si>
    <t>Thickness</t>
  </si>
  <si>
    <t>ThickStd</t>
  </si>
  <si>
    <t>StdDev</t>
  </si>
  <si>
    <t>MeanCurv</t>
  </si>
  <si>
    <t>Integrated</t>
  </si>
  <si>
    <t>Rectified</t>
  </si>
  <si>
    <t>Curvature</t>
  </si>
  <si>
    <t>mm^-1</t>
  </si>
  <si>
    <t>GausCurv</t>
  </si>
  <si>
    <t>Gaussian</t>
  </si>
  <si>
    <t>mm^-2</t>
  </si>
  <si>
    <t>FoldInd</t>
  </si>
  <si>
    <t>Folding</t>
  </si>
  <si>
    <t>Index</t>
  </si>
  <si>
    <t>CurvInd</t>
  </si>
  <si>
    <t>Intrinsic</t>
  </si>
  <si>
    <t>ColHeaders</t>
  </si>
  <si>
    <t>bankssts</t>
  </si>
  <si>
    <t>caudalanteriorcingulate</t>
  </si>
  <si>
    <t>caudalmiddlefrontal</t>
  </si>
  <si>
    <t>cuneus</t>
  </si>
  <si>
    <t>entorhinal</t>
  </si>
  <si>
    <t>fusiform</t>
  </si>
  <si>
    <t>inferiorparietal</t>
  </si>
  <si>
    <t>inferiortemporal</t>
  </si>
  <si>
    <t>isthmuscingulate</t>
  </si>
  <si>
    <t>lateraloccipital</t>
  </si>
  <si>
    <t>lateralorbitofrontal</t>
  </si>
  <si>
    <t>lingual</t>
  </si>
  <si>
    <t>medialorbitofrontal</t>
  </si>
  <si>
    <t>middletemporal</t>
  </si>
  <si>
    <t>parahippocampal</t>
  </si>
  <si>
    <t>paracentral</t>
  </si>
  <si>
    <t>parsopercularis</t>
  </si>
  <si>
    <t>parsorbitalis</t>
  </si>
  <si>
    <t>parstriangularis</t>
  </si>
  <si>
    <t>pericalcarine</t>
  </si>
  <si>
    <t>postcentral</t>
  </si>
  <si>
    <t>posteriorcingulate</t>
  </si>
  <si>
    <t>precentral</t>
  </si>
  <si>
    <t>precuneus</t>
  </si>
  <si>
    <t>rostralanteriorcingulate</t>
  </si>
  <si>
    <t>rostralmiddlefrontal</t>
  </si>
  <si>
    <t>superiorfrontal</t>
  </si>
  <si>
    <t>superiorparietal</t>
  </si>
  <si>
    <t>superiortemporal</t>
  </si>
  <si>
    <t>supramarginal</t>
  </si>
  <si>
    <t>frontalpole</t>
  </si>
  <si>
    <t>temporalpole</t>
  </si>
  <si>
    <t>transversetemporal</t>
  </si>
  <si>
    <t>insula</t>
  </si>
  <si>
    <t>148232,</t>
  </si>
  <si>
    <t>90776,</t>
  </si>
  <si>
    <t>2.34194,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</si>
</sst>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33" borderId="10" xfId="0" applyFill="1" applyBorder="1" applyAlignment="1">
      <alignment horizontal="center"/>
    </xf>
    <xf numFmtId="0" fontId="0" fillId="0" borderId="0" xfId="0" applyBorder="1"/>
    <xf numFmtId="0" fontId="16" fillId="33" borderId="11" xfId="0" applyFont="1" applyFill="1" applyBorder="1"/>
    <xf numFmtId="0" fontId="0" fillId="33" borderId="0" xfId="0" applyFill="1" applyBorder="1"/>
    <xf numFmtId="0" fontId="16" fillId="0" borderId="11" xfId="0" applyFont="1" applyBorder="1"/>
    <xf numFmtId="0" fontId="0" fillId="0" borderId="11" xfId="0" applyBorder="1"/>
    <xf numFmtId="2" fontId="0" fillId="0" borderId="11" xfId="0" applyNumberFormat="1" applyBorder="1"/>
    <xf numFmtId="164" fontId="0" fillId="0" borderId="11" xfId="0" applyNumberFormat="1" applyFill="1" applyBorder="1"/>
    <xf numFmtId="2" fontId="0" fillId="0" borderId="11" xfId="0" applyNumberFormat="1" applyFill="1" applyBorder="1"/>
    <xf numFmtId="0" fontId="0" fillId="0" borderId="0" xfId="0" applyFill="1" applyBorder="1"/>
    <xf numFmtId="165" fontId="0" fillId="0" borderId="11" xfId="0" applyNumberFormat="1" applyBorder="1"/>
    <xf numFmtId="2" fontId="0" fillId="34" borderId="0" xfId="0" applyNumberFormat="1" applyFill="1" applyBorder="1"/>
    <xf numFmtId="2" fontId="0" fillId="35" borderId="0" xfId="0" applyNumberFormat="1" applyFill="1" applyBorder="1"/>
    <xf numFmtId="0" fontId="16" fillId="0" borderId="11" xfId="0" applyFont="1" applyFill="1" applyBorder="1"/>
    <xf numFmtId="2" fontId="0" fillId="0" borderId="11" xfId="43" applyNumberFormat="1" applyFont="1" applyFill="1" applyBorder="1"/>
    <xf numFmtId="2" fontId="0" fillId="0" borderId="0" xfId="43" applyNumberFormat="1" applyFont="1" applyFill="1" applyBorder="1"/>
    <xf numFmtId="9" fontId="0" fillId="0" borderId="11" xfId="43" applyFont="1" applyFill="1" applyBorder="1"/>
    <xf numFmtId="9" fontId="0" fillId="0" borderId="0" xfId="43" applyFont="1" applyFill="1" applyBorder="1"/>
    <xf numFmtId="0" fontId="0" fillId="36" borderId="0" xfId="0" applyFill="1" applyBorder="1"/>
    <xf numFmtId="1" fontId="0" fillId="0" borderId="11" xfId="0" applyNumberFormat="1" applyBorder="1"/>
    <xf numFmtId="11" fontId="0" fillId="0" borderId="0" xfId="0" applyNumberFormat="1" applyBorder="1"/>
    <xf numFmtId="0" fontId="16" fillId="0" borderId="0" xfId="0" applyFont="1" applyFill="1" applyBorder="1"/>
    <xf numFmtId="0" fontId="0" fillId="0" borderId="11" xfId="0" applyFill="1" applyBorder="1"/>
    <xf numFmtId="1" fontId="0" fillId="0" borderId="11" xfId="0" applyNumberFormat="1" applyFill="1" applyBorder="1"/>
    <xf numFmtId="165" fontId="0" fillId="0" borderId="11" xfId="0" applyNumberFormat="1" applyFill="1" applyBorder="1"/>
    <xf numFmtId="0" fontId="16" fillId="33" borderId="12" xfId="0" applyFont="1" applyFill="1" applyBorder="1"/>
    <xf numFmtId="166" fontId="0" fillId="0" borderId="11" xfId="0" applyNumberFormat="1" applyBorder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164" fontId="0" fillId="0" borderId="15" xfId="0" applyNumberFormat="1" applyFill="1" applyBorder="1"/>
    <xf numFmtId="0" fontId="0" fillId="0" borderId="16" xfId="0" applyBorder="1"/>
    <xf numFmtId="164" fontId="0" fillId="0" borderId="12" xfId="0" applyNumberFormat="1" applyFill="1" applyBorder="1"/>
    <xf numFmtId="2" fontId="0" fillId="0" borderId="15" xfId="0" applyNumberFormat="1" applyFill="1" applyBorder="1"/>
    <xf numFmtId="14" fontId="0" fillId="0" borderId="0" xfId="0" applyNumberFormat="1"/>
    <xf numFmtId="21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33" borderId="11" xfId="0" applyFill="1" applyBorder="1" applyAlignment="1">
      <alignment horizontal="left"/>
    </xf>
    <xf numFmtId="0" fontId="0" fillId="33" borderId="11" xfId="0" applyFill="1" applyBorder="1" applyAlignment="1">
      <alignment horizontal="right"/>
    </xf>
    <xf numFmtId="0" fontId="0" fillId="33" borderId="11" xfId="0" applyFill="1" applyBorder="1"/>
    <xf numFmtId="1" fontId="0" fillId="33" borderId="11" xfId="0" applyNumberFormat="1" applyFill="1" applyBorder="1"/>
    <xf numFmtId="165" fontId="0" fillId="33" borderId="11" xfId="0" applyNumberFormat="1" applyFill="1" applyBorder="1"/>
    <xf numFmtId="164" fontId="0" fillId="33" borderId="11" xfId="0" applyNumberFormat="1" applyFill="1" applyBorder="1"/>
    <xf numFmtId="2" fontId="0" fillId="33" borderId="11" xfId="0" applyNumberFormat="1" applyFill="1" applyBorder="1"/>
    <xf numFmtId="0" fontId="16" fillId="0" borderId="11" xfId="0" applyFont="1" applyBorder="1" applyAlignment="1">
      <alignment horizontal="center"/>
    </xf>
    <xf numFmtId="0" fontId="16" fillId="0" borderId="13" xfId="0" applyFont="1" applyFill="1" applyBorder="1" applyAlignment="1">
      <alignment horizontal="center"/>
    </xf>
  </cellXfs>
  <cellStyles count="44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Excel Built-in Normal" xfId="42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Percentagem" xfId="43" builtinId="5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workbookViewId="0">
      <selection activeCell="C1" sqref="C1"/>
    </sheetView>
  </sheetViews>
  <sheetFormatPr defaultColWidth="9.1796875" defaultRowHeight="14.5" x14ac:dyDescent="0.35"/>
  <cols>
    <col min="1" max="3" width="9.1796875" style="1"/>
    <col min="4" max="4" width="29.1796875" style="1" bestFit="1" customWidth="1"/>
    <col min="5" max="5" width="19.453125" style="1" bestFit="1" customWidth="1"/>
    <col min="6" max="6" width="37.453125" style="1" bestFit="1" customWidth="1"/>
    <col min="7" max="7" width="30.7265625" style="1" bestFit="1" customWidth="1"/>
    <col min="8" max="8" width="12.81640625" style="1" bestFit="1" customWidth="1"/>
    <col min="9" max="9" width="10.7265625" style="1" bestFit="1" customWidth="1"/>
    <col min="10" max="10" width="30.7265625" style="1" bestFit="1" customWidth="1"/>
    <col min="11" max="16384" width="9.1796875" style="1"/>
  </cols>
  <sheetData>
    <row r="1" spans="1:10" x14ac:dyDescent="0.35">
      <c r="A1" s="4" t="s">
        <v>9</v>
      </c>
      <c r="B1" s="4" t="s">
        <v>0</v>
      </c>
      <c r="C1" s="4" t="s">
        <v>48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x14ac:dyDescent="0.35">
      <c r="A2" s="2" t="s">
        <v>10</v>
      </c>
      <c r="B2" s="2">
        <v>79</v>
      </c>
      <c r="C2" s="2" t="s">
        <v>49</v>
      </c>
      <c r="D2" s="2" t="s">
        <v>24</v>
      </c>
      <c r="E2" s="2" t="s">
        <v>24</v>
      </c>
      <c r="F2" s="2" t="s">
        <v>24</v>
      </c>
      <c r="G2" s="2" t="s">
        <v>24</v>
      </c>
      <c r="H2" s="3"/>
      <c r="I2" s="3"/>
      <c r="J2" s="3"/>
    </row>
    <row r="3" spans="1:10" x14ac:dyDescent="0.35">
      <c r="A3" s="2" t="s">
        <v>11</v>
      </c>
      <c r="B3" s="2">
        <v>68</v>
      </c>
      <c r="C3" s="2" t="s">
        <v>49</v>
      </c>
      <c r="D3" s="2" t="s">
        <v>24</v>
      </c>
      <c r="E3" s="2" t="s">
        <v>24</v>
      </c>
      <c r="F3" s="2" t="s">
        <v>24</v>
      </c>
      <c r="G3" s="2" t="s">
        <v>24</v>
      </c>
      <c r="H3" s="3"/>
      <c r="I3" s="3"/>
      <c r="J3" s="3"/>
    </row>
    <row r="4" spans="1:10" x14ac:dyDescent="0.35">
      <c r="A4" s="2" t="s">
        <v>12</v>
      </c>
      <c r="B4" s="2">
        <v>85</v>
      </c>
      <c r="C4" s="2" t="s">
        <v>50</v>
      </c>
      <c r="D4" s="2" t="s">
        <v>24</v>
      </c>
      <c r="E4" s="2" t="s">
        <v>24</v>
      </c>
      <c r="F4" s="2" t="s">
        <v>24</v>
      </c>
      <c r="G4" s="2" t="s">
        <v>24</v>
      </c>
      <c r="H4" s="3"/>
      <c r="I4" s="3"/>
      <c r="J4" s="3"/>
    </row>
    <row r="5" spans="1:10" x14ac:dyDescent="0.35">
      <c r="A5" s="2" t="s">
        <v>13</v>
      </c>
      <c r="B5" s="2">
        <v>63</v>
      </c>
      <c r="C5" s="2" t="s">
        <v>49</v>
      </c>
      <c r="D5" s="2" t="s">
        <v>24</v>
      </c>
      <c r="E5" s="2" t="s">
        <v>24</v>
      </c>
      <c r="F5" s="2" t="s">
        <v>24</v>
      </c>
      <c r="G5" s="2" t="s">
        <v>24</v>
      </c>
      <c r="H5" s="3"/>
      <c r="I5" s="3"/>
      <c r="J5" s="3"/>
    </row>
    <row r="6" spans="1:10" x14ac:dyDescent="0.35">
      <c r="A6" s="2" t="s">
        <v>14</v>
      </c>
      <c r="B6" s="2">
        <v>80</v>
      </c>
      <c r="C6" s="2" t="s">
        <v>49</v>
      </c>
      <c r="D6" s="2" t="s">
        <v>24</v>
      </c>
      <c r="E6" s="2" t="s">
        <v>24</v>
      </c>
      <c r="F6" s="2" t="s">
        <v>24</v>
      </c>
      <c r="G6" s="2" t="s">
        <v>24</v>
      </c>
      <c r="H6" s="3"/>
      <c r="I6" s="3"/>
      <c r="J6" s="3"/>
    </row>
    <row r="7" spans="1:10" x14ac:dyDescent="0.35">
      <c r="A7" s="2" t="s">
        <v>15</v>
      </c>
      <c r="B7" s="2">
        <v>81</v>
      </c>
      <c r="C7" s="2" t="s">
        <v>50</v>
      </c>
      <c r="D7" s="2" t="s">
        <v>24</v>
      </c>
      <c r="E7" s="2" t="s">
        <v>24</v>
      </c>
      <c r="F7" s="2" t="s">
        <v>24</v>
      </c>
      <c r="G7" s="2" t="s">
        <v>24</v>
      </c>
      <c r="H7" s="3"/>
      <c r="I7" s="3"/>
      <c r="J7" s="3"/>
    </row>
    <row r="8" spans="1:10" x14ac:dyDescent="0.35">
      <c r="A8" s="2" t="s">
        <v>16</v>
      </c>
      <c r="B8" s="2">
        <v>70</v>
      </c>
      <c r="C8" s="2" t="s">
        <v>49</v>
      </c>
      <c r="D8" s="2" t="s">
        <v>24</v>
      </c>
      <c r="E8" s="2" t="s">
        <v>24</v>
      </c>
      <c r="F8" s="2" t="s">
        <v>24</v>
      </c>
      <c r="G8" s="2" t="s">
        <v>24</v>
      </c>
      <c r="H8" s="3"/>
      <c r="I8" s="3"/>
      <c r="J8" s="3"/>
    </row>
    <row r="9" spans="1:10" x14ac:dyDescent="0.35">
      <c r="A9" s="2" t="s">
        <v>17</v>
      </c>
      <c r="B9" s="2">
        <v>67</v>
      </c>
      <c r="C9" s="2" t="s">
        <v>49</v>
      </c>
      <c r="D9" s="2" t="s">
        <v>24</v>
      </c>
      <c r="E9" s="2" t="s">
        <v>24</v>
      </c>
      <c r="F9" s="2" t="s">
        <v>24</v>
      </c>
      <c r="G9" s="2" t="s">
        <v>24</v>
      </c>
      <c r="H9" s="3"/>
      <c r="I9" s="3"/>
      <c r="J9" s="3"/>
    </row>
    <row r="10" spans="1:10" x14ac:dyDescent="0.35">
      <c r="A10" s="2" t="s">
        <v>18</v>
      </c>
      <c r="B10" s="2">
        <v>82</v>
      </c>
      <c r="C10" s="2" t="s">
        <v>49</v>
      </c>
      <c r="D10" s="2" t="s">
        <v>24</v>
      </c>
      <c r="E10" s="2" t="s">
        <v>24</v>
      </c>
      <c r="F10" s="2" t="s">
        <v>24</v>
      </c>
      <c r="G10" s="2" t="s">
        <v>24</v>
      </c>
      <c r="H10" s="3"/>
      <c r="I10" s="3"/>
      <c r="J10" s="3"/>
    </row>
    <row r="11" spans="1:10" x14ac:dyDescent="0.35">
      <c r="A11" s="2" t="s">
        <v>19</v>
      </c>
      <c r="B11" s="2">
        <v>79</v>
      </c>
      <c r="C11" s="2" t="s">
        <v>50</v>
      </c>
      <c r="D11" s="2" t="s">
        <v>24</v>
      </c>
      <c r="E11" s="2" t="s">
        <v>24</v>
      </c>
      <c r="F11" s="2" t="s">
        <v>24</v>
      </c>
      <c r="G11" s="2" t="s">
        <v>24</v>
      </c>
      <c r="H11" s="3"/>
      <c r="I11" s="3"/>
      <c r="J11" s="3"/>
    </row>
    <row r="12" spans="1:10" x14ac:dyDescent="0.35">
      <c r="A12" s="2" t="s">
        <v>20</v>
      </c>
      <c r="B12" s="2">
        <v>70</v>
      </c>
      <c r="C12" s="2" t="s">
        <v>49</v>
      </c>
      <c r="D12" s="2" t="s">
        <v>24</v>
      </c>
      <c r="E12" s="2" t="s">
        <v>24</v>
      </c>
      <c r="F12" s="2" t="s">
        <v>24</v>
      </c>
      <c r="G12" s="2" t="s">
        <v>24</v>
      </c>
      <c r="H12" s="3"/>
      <c r="I12" s="3"/>
      <c r="J12" s="3"/>
    </row>
    <row r="13" spans="1:10" x14ac:dyDescent="0.35">
      <c r="A13" s="2" t="s">
        <v>21</v>
      </c>
      <c r="B13" s="2">
        <v>79</v>
      </c>
      <c r="C13" s="2" t="s">
        <v>49</v>
      </c>
      <c r="D13" s="2" t="s">
        <v>24</v>
      </c>
      <c r="E13" s="2" t="s">
        <v>24</v>
      </c>
      <c r="F13" s="2" t="s">
        <v>24</v>
      </c>
      <c r="G13" s="2" t="s">
        <v>24</v>
      </c>
      <c r="H13" s="3"/>
      <c r="I13" s="3"/>
      <c r="J13" s="3"/>
    </row>
    <row r="14" spans="1:10" x14ac:dyDescent="0.35">
      <c r="A14" s="2" t="s">
        <v>22</v>
      </c>
      <c r="B14" s="2">
        <v>80</v>
      </c>
      <c r="C14" s="2" t="s">
        <v>50</v>
      </c>
      <c r="D14" s="2" t="s">
        <v>24</v>
      </c>
      <c r="E14" s="2" t="s">
        <v>24</v>
      </c>
      <c r="F14" s="2" t="s">
        <v>24</v>
      </c>
      <c r="G14" s="2" t="s">
        <v>24</v>
      </c>
      <c r="H14" s="3"/>
      <c r="I14" s="3"/>
      <c r="J14" s="3"/>
    </row>
    <row r="15" spans="1:10" x14ac:dyDescent="0.35">
      <c r="A15" s="2" t="s">
        <v>23</v>
      </c>
      <c r="B15" s="2">
        <v>71</v>
      </c>
      <c r="C15" s="2" t="s">
        <v>50</v>
      </c>
      <c r="D15" s="2" t="s">
        <v>24</v>
      </c>
      <c r="E15" s="2" t="s">
        <v>24</v>
      </c>
      <c r="F15" s="2" t="s">
        <v>24</v>
      </c>
      <c r="G15" s="2" t="s">
        <v>24</v>
      </c>
      <c r="H15" s="3"/>
      <c r="I15" s="3"/>
      <c r="J15" s="3"/>
    </row>
    <row r="16" spans="1:10" x14ac:dyDescent="0.35">
      <c r="F16" s="35"/>
    </row>
    <row r="17" spans="1:6" x14ac:dyDescent="0.35">
      <c r="E17" s="33"/>
      <c r="F17" s="34"/>
    </row>
    <row r="20" spans="1:6" x14ac:dyDescent="0.35">
      <c r="A20" s="1" t="s">
        <v>8</v>
      </c>
    </row>
    <row r="21" spans="1:6" x14ac:dyDescent="0.35">
      <c r="A21" s="1" t="s">
        <v>46</v>
      </c>
    </row>
    <row r="1048576" spans="5:5" x14ac:dyDescent="0.35">
      <c r="E1048576" s="3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zoomScale="80" zoomScaleNormal="80" workbookViewId="0">
      <pane xSplit="1" topLeftCell="F1" activePane="topRight" state="frozen"/>
      <selection activeCell="A2" sqref="A2"/>
      <selection pane="topRight" activeCell="J2" sqref="J1:J1048576"/>
    </sheetView>
  </sheetViews>
  <sheetFormatPr defaultColWidth="9.1796875" defaultRowHeight="14.5" x14ac:dyDescent="0.35"/>
  <cols>
    <col min="1" max="1" width="10.54296875" style="5" bestFit="1" customWidth="1"/>
    <col min="2" max="2" width="6.453125" style="5" bestFit="1" customWidth="1"/>
    <col min="3" max="3" width="12" style="5" customWidth="1"/>
    <col min="4" max="4" width="22.81640625" style="5" bestFit="1" customWidth="1"/>
    <col min="5" max="6" width="29.54296875" style="5" bestFit="1" customWidth="1"/>
    <col min="7" max="7" width="11.26953125" style="5" hidden="1" customWidth="1"/>
    <col min="8" max="8" width="7.7265625" style="5" bestFit="1" customWidth="1"/>
    <col min="9" max="9" width="8.54296875" style="5" customWidth="1"/>
    <col min="10" max="10" width="40.453125" style="5" hidden="1" customWidth="1"/>
    <col min="11" max="11" width="43.453125" style="5" hidden="1" customWidth="1"/>
    <col min="12" max="12" width="12.7265625" style="5" hidden="1" customWidth="1"/>
    <col min="13" max="13" width="22.81640625" style="5" hidden="1" customWidth="1"/>
    <col min="14" max="16384" width="9.1796875" style="5"/>
  </cols>
  <sheetData>
    <row r="1" spans="1:15" x14ac:dyDescent="0.35">
      <c r="A1" s="51" t="s">
        <v>25</v>
      </c>
      <c r="B1" s="51"/>
      <c r="C1" s="51"/>
      <c r="D1" s="51"/>
      <c r="E1" s="51"/>
      <c r="F1" s="51"/>
      <c r="G1" s="51"/>
      <c r="H1" s="51"/>
      <c r="I1" s="51"/>
    </row>
    <row r="2" spans="1:15" x14ac:dyDescent="0.35">
      <c r="A2" s="29" t="s">
        <v>9</v>
      </c>
      <c r="B2" s="29" t="s">
        <v>0</v>
      </c>
      <c r="C2" s="29" t="s">
        <v>27</v>
      </c>
      <c r="D2" s="6" t="s">
        <v>28</v>
      </c>
      <c r="E2" s="6" t="s">
        <v>29</v>
      </c>
      <c r="F2" s="6" t="s">
        <v>47</v>
      </c>
      <c r="G2" s="6" t="s">
        <v>30</v>
      </c>
      <c r="H2" s="6" t="s">
        <v>31</v>
      </c>
      <c r="I2" s="6" t="s">
        <v>32</v>
      </c>
      <c r="J2" s="7" t="s">
        <v>33</v>
      </c>
      <c r="K2" s="7" t="s">
        <v>34</v>
      </c>
      <c r="L2" s="7" t="s">
        <v>35</v>
      </c>
      <c r="M2" s="7" t="s">
        <v>36</v>
      </c>
    </row>
    <row r="3" spans="1:15" x14ac:dyDescent="0.35">
      <c r="A3" s="31" t="s">
        <v>10</v>
      </c>
      <c r="B3" s="32">
        <v>79</v>
      </c>
      <c r="C3" s="9">
        <v>146598</v>
      </c>
      <c r="D3" s="9">
        <v>99615</v>
      </c>
      <c r="E3" s="9">
        <v>202597</v>
      </c>
      <c r="F3" s="14">
        <f>E3/D3</f>
        <v>2.0338001305024345</v>
      </c>
      <c r="G3" s="9">
        <v>0.76700000000000002</v>
      </c>
      <c r="H3" s="9">
        <v>2.8738999999999999</v>
      </c>
      <c r="I3" s="10">
        <v>3223</v>
      </c>
      <c r="J3" s="5">
        <v>0.156</v>
      </c>
      <c r="K3" s="5">
        <v>9.1999999999999998E-2</v>
      </c>
      <c r="L3" s="5">
        <v>6328</v>
      </c>
      <c r="M3" s="5">
        <v>416</v>
      </c>
    </row>
    <row r="4" spans="1:15" x14ac:dyDescent="0.35">
      <c r="A4" s="31" t="s">
        <v>11</v>
      </c>
      <c r="B4" s="32">
        <v>68</v>
      </c>
      <c r="C4" s="9">
        <v>132526</v>
      </c>
      <c r="D4" s="9">
        <v>93194</v>
      </c>
      <c r="E4" s="9">
        <v>183385</v>
      </c>
      <c r="F4" s="14">
        <f t="shared" ref="F4:F16" si="0">E4/D4</f>
        <v>1.9677768955082946</v>
      </c>
      <c r="G4" s="9">
        <v>0.78500000000000003</v>
      </c>
      <c r="H4" s="11">
        <v>2.5491000000000001</v>
      </c>
      <c r="I4" s="12">
        <v>2819</v>
      </c>
      <c r="J4" s="5">
        <v>0.17</v>
      </c>
      <c r="K4" s="5">
        <v>1.5349999999999999</v>
      </c>
      <c r="L4" s="5">
        <v>20978</v>
      </c>
      <c r="M4" s="5">
        <v>15448</v>
      </c>
    </row>
    <row r="5" spans="1:15" x14ac:dyDescent="0.35">
      <c r="A5" s="31" t="s">
        <v>12</v>
      </c>
      <c r="B5" s="32">
        <v>85</v>
      </c>
      <c r="C5" s="9">
        <v>143294</v>
      </c>
      <c r="D5" s="9">
        <v>101880</v>
      </c>
      <c r="E5" s="9">
        <v>205826</v>
      </c>
      <c r="F5" s="14">
        <f t="shared" si="0"/>
        <v>2.0202787593246958</v>
      </c>
      <c r="G5" s="9">
        <v>0.77100000000000002</v>
      </c>
      <c r="H5" s="11">
        <v>2.7650999999999999</v>
      </c>
      <c r="I5" s="12">
        <v>3240</v>
      </c>
      <c r="J5" s="5">
        <v>0.16900000000000001</v>
      </c>
      <c r="K5" s="5">
        <v>0.51</v>
      </c>
      <c r="L5" s="5">
        <v>10838</v>
      </c>
      <c r="M5" s="5">
        <v>4483.3999999999996</v>
      </c>
    </row>
    <row r="6" spans="1:15" x14ac:dyDescent="0.35">
      <c r="A6" s="31" t="s">
        <v>13</v>
      </c>
      <c r="B6" s="32">
        <v>63</v>
      </c>
      <c r="C6" s="9">
        <v>151311</v>
      </c>
      <c r="D6" s="9">
        <v>99208</v>
      </c>
      <c r="E6" s="9">
        <v>206059</v>
      </c>
      <c r="F6" s="14">
        <f t="shared" si="0"/>
        <v>2.0770401580517701</v>
      </c>
      <c r="G6" s="9">
        <v>0.77400000000000002</v>
      </c>
      <c r="H6" s="11">
        <v>2.7231000000000001</v>
      </c>
      <c r="I6" s="12">
        <v>3404.7</v>
      </c>
      <c r="J6" s="5">
        <v>0.16700000000000001</v>
      </c>
      <c r="K6" s="5">
        <v>0.1</v>
      </c>
      <c r="L6" s="5">
        <v>7096</v>
      </c>
      <c r="M6" s="5">
        <v>413.1</v>
      </c>
    </row>
    <row r="7" spans="1:15" x14ac:dyDescent="0.35">
      <c r="A7" s="31" t="s">
        <v>14</v>
      </c>
      <c r="B7" s="32">
        <v>80</v>
      </c>
      <c r="C7" s="9">
        <v>117200</v>
      </c>
      <c r="D7" s="9">
        <v>86295</v>
      </c>
      <c r="E7" s="9">
        <v>183147</v>
      </c>
      <c r="F7" s="14">
        <f t="shared" si="0"/>
        <v>2.1223361724317749</v>
      </c>
      <c r="G7" s="9">
        <v>0.82299999999999995</v>
      </c>
      <c r="H7" s="11">
        <v>2.6833999999999998</v>
      </c>
      <c r="I7" s="12">
        <v>2449</v>
      </c>
      <c r="J7" s="5">
        <v>0.16600000000000001</v>
      </c>
      <c r="K7" s="5">
        <v>0.13300000000000001</v>
      </c>
      <c r="L7" s="5">
        <v>294459</v>
      </c>
      <c r="M7" s="5">
        <v>739.2</v>
      </c>
    </row>
    <row r="8" spans="1:15" x14ac:dyDescent="0.35">
      <c r="A8" s="31" t="s">
        <v>15</v>
      </c>
      <c r="B8" s="32">
        <v>81</v>
      </c>
      <c r="C8" s="9">
        <v>171064</v>
      </c>
      <c r="D8" s="9">
        <v>115007</v>
      </c>
      <c r="E8" s="9">
        <v>230625</v>
      </c>
      <c r="F8" s="14">
        <f t="shared" si="0"/>
        <v>2.0053127200952985</v>
      </c>
      <c r="G8" s="9">
        <v>0.78900000000000003</v>
      </c>
      <c r="H8" s="11">
        <v>2.7942</v>
      </c>
      <c r="I8" s="12">
        <v>4010.4</v>
      </c>
      <c r="J8" s="5">
        <v>0.16300000000000001</v>
      </c>
      <c r="K8" s="5">
        <v>0.114</v>
      </c>
      <c r="L8" s="5">
        <v>8910</v>
      </c>
      <c r="M8" s="5">
        <v>451.3</v>
      </c>
      <c r="O8" s="13"/>
    </row>
    <row r="9" spans="1:15" x14ac:dyDescent="0.35">
      <c r="A9" s="31" t="s">
        <v>16</v>
      </c>
      <c r="B9" s="32">
        <v>70</v>
      </c>
      <c r="C9" s="9">
        <v>143385</v>
      </c>
      <c r="D9" s="9">
        <v>101167</v>
      </c>
      <c r="E9" s="9">
        <v>212640</v>
      </c>
      <c r="F9" s="14">
        <f t="shared" si="0"/>
        <v>2.1018711635217016</v>
      </c>
      <c r="G9" s="9">
        <v>0.79700000000000004</v>
      </c>
      <c r="H9" s="9">
        <v>2.8403999999999998</v>
      </c>
      <c r="I9" s="10">
        <v>3118.4</v>
      </c>
      <c r="J9" s="5">
        <v>0.161</v>
      </c>
      <c r="K9" s="5">
        <v>9.5000000000000001E-2</v>
      </c>
      <c r="L9" s="5">
        <v>7516</v>
      </c>
      <c r="M9" s="5">
        <v>472.9</v>
      </c>
    </row>
    <row r="10" spans="1:15" x14ac:dyDescent="0.35">
      <c r="A10" s="31" t="s">
        <v>17</v>
      </c>
      <c r="B10" s="32">
        <v>67</v>
      </c>
      <c r="C10" s="9">
        <v>128930</v>
      </c>
      <c r="D10" s="9">
        <v>92789</v>
      </c>
      <c r="E10" s="9">
        <v>205877</v>
      </c>
      <c r="F10" s="14">
        <f t="shared" si="0"/>
        <v>2.2187651553524663</v>
      </c>
      <c r="G10" s="9">
        <v>0.83099999999999996</v>
      </c>
      <c r="H10" s="36">
        <v>2.6922999999999999</v>
      </c>
      <c r="I10" s="39">
        <v>2688.3</v>
      </c>
      <c r="J10" s="5">
        <v>0.16800000000000001</v>
      </c>
      <c r="K10" s="5">
        <v>0.125</v>
      </c>
      <c r="L10" s="5">
        <v>17513</v>
      </c>
      <c r="M10" s="5">
        <v>702.2</v>
      </c>
    </row>
    <row r="11" spans="1:15" x14ac:dyDescent="0.35">
      <c r="A11" s="31" t="s">
        <v>18</v>
      </c>
      <c r="B11" s="32">
        <v>82</v>
      </c>
      <c r="C11" s="9">
        <v>123535</v>
      </c>
      <c r="D11" s="9">
        <v>83367</v>
      </c>
      <c r="E11" s="9">
        <v>171749</v>
      </c>
      <c r="F11" s="14">
        <f t="shared" si="0"/>
        <v>2.0601556970983723</v>
      </c>
      <c r="G11" s="9">
        <v>0.85599999999999998</v>
      </c>
      <c r="H11" s="14">
        <v>2.5777999999999999</v>
      </c>
      <c r="I11" s="10">
        <v>2718.5</v>
      </c>
      <c r="J11" s="5">
        <v>0.16800000000000001</v>
      </c>
      <c r="K11" s="5">
        <v>1.905</v>
      </c>
      <c r="L11" s="5">
        <v>31004</v>
      </c>
      <c r="M11" s="5">
        <v>22654.400000000001</v>
      </c>
    </row>
    <row r="12" spans="1:15" x14ac:dyDescent="0.35">
      <c r="A12" s="31" t="s">
        <v>19</v>
      </c>
      <c r="B12" s="32">
        <v>79</v>
      </c>
      <c r="C12" s="9">
        <v>158035</v>
      </c>
      <c r="D12" s="9">
        <v>112896</v>
      </c>
      <c r="E12" s="9">
        <v>231268</v>
      </c>
      <c r="F12" s="14">
        <f t="shared" si="0"/>
        <v>2.0485048185941044</v>
      </c>
      <c r="G12" s="9">
        <v>0.83199999999999996</v>
      </c>
      <c r="H12" s="9">
        <v>2.8588</v>
      </c>
      <c r="I12" s="10">
        <v>3605.7</v>
      </c>
      <c r="J12" s="5">
        <v>0.16300000000000001</v>
      </c>
      <c r="K12" s="5">
        <v>0.114</v>
      </c>
      <c r="L12" s="5">
        <v>8910</v>
      </c>
      <c r="M12" s="5">
        <v>451.3</v>
      </c>
    </row>
    <row r="13" spans="1:15" x14ac:dyDescent="0.35">
      <c r="A13" s="31" t="s">
        <v>20</v>
      </c>
      <c r="B13" s="32">
        <v>70</v>
      </c>
      <c r="C13" s="26">
        <v>137716</v>
      </c>
      <c r="D13" s="26">
        <v>94036</v>
      </c>
      <c r="E13" s="27">
        <v>199005</v>
      </c>
      <c r="F13" s="14">
        <f t="shared" si="0"/>
        <v>2.1162639840061255</v>
      </c>
      <c r="G13" s="12">
        <v>0.86099999999999999</v>
      </c>
      <c r="H13" s="28">
        <v>2.6758000000000002</v>
      </c>
      <c r="I13" s="12">
        <v>2983.9</v>
      </c>
      <c r="J13" s="15">
        <v>0.182</v>
      </c>
      <c r="K13" s="15">
        <v>0.152</v>
      </c>
      <c r="L13" s="15">
        <v>14094</v>
      </c>
      <c r="M13" s="15">
        <v>786.4</v>
      </c>
    </row>
    <row r="14" spans="1:15" x14ac:dyDescent="0.35">
      <c r="A14" s="31" t="s">
        <v>21</v>
      </c>
      <c r="B14" s="32">
        <v>79</v>
      </c>
      <c r="C14" s="26">
        <v>133846</v>
      </c>
      <c r="D14" s="26">
        <v>91961</v>
      </c>
      <c r="E14" s="27">
        <v>199746</v>
      </c>
      <c r="F14" s="14">
        <f t="shared" si="0"/>
        <v>2.1720729439653765</v>
      </c>
      <c r="G14" s="12">
        <v>0.84499999999999997</v>
      </c>
      <c r="H14" s="28">
        <v>2.7997000000000001</v>
      </c>
      <c r="I14" s="12">
        <v>2789.5</v>
      </c>
      <c r="J14" s="15"/>
      <c r="K14" s="15"/>
      <c r="L14" s="15"/>
      <c r="M14" s="15"/>
    </row>
    <row r="15" spans="1:15" x14ac:dyDescent="0.35">
      <c r="A15" s="31" t="s">
        <v>22</v>
      </c>
      <c r="B15" s="32">
        <v>80</v>
      </c>
      <c r="C15" s="26">
        <v>132452</v>
      </c>
      <c r="D15" s="26">
        <v>97963</v>
      </c>
      <c r="E15" s="27">
        <v>215042</v>
      </c>
      <c r="F15" s="14">
        <f t="shared" si="0"/>
        <v>2.1951348978696039</v>
      </c>
      <c r="G15" s="12">
        <v>0.83099999999999996</v>
      </c>
      <c r="H15" s="28">
        <v>2.6591999999999998</v>
      </c>
      <c r="I15" s="12">
        <v>2786.2</v>
      </c>
      <c r="J15" s="15"/>
      <c r="K15" s="15"/>
      <c r="L15" s="15"/>
      <c r="M15" s="15"/>
    </row>
    <row r="16" spans="1:15" x14ac:dyDescent="0.35">
      <c r="A16" s="31" t="s">
        <v>23</v>
      </c>
      <c r="B16" s="32">
        <v>71</v>
      </c>
      <c r="C16" s="26">
        <v>156155</v>
      </c>
      <c r="D16" s="26">
        <v>111397</v>
      </c>
      <c r="E16" s="27">
        <v>238575</v>
      </c>
      <c r="F16" s="14">
        <f t="shared" si="0"/>
        <v>2.1416644972485792</v>
      </c>
      <c r="G16" s="12">
        <v>0.77900000000000003</v>
      </c>
      <c r="H16" s="28">
        <v>2.9363000000000001</v>
      </c>
      <c r="I16" s="12">
        <v>3544.4</v>
      </c>
      <c r="J16" s="15"/>
      <c r="K16" s="15"/>
      <c r="L16" s="15"/>
      <c r="M16" s="15"/>
    </row>
    <row r="17" spans="1:13" x14ac:dyDescent="0.35">
      <c r="A17" s="17" t="s">
        <v>37</v>
      </c>
      <c r="B17" s="30">
        <f t="shared" ref="B17:M17" si="1">AVERAGE(B3:B16)</f>
        <v>75.285714285714292</v>
      </c>
      <c r="C17" s="9">
        <f t="shared" si="1"/>
        <v>141146.21428571429</v>
      </c>
      <c r="D17" s="9">
        <f t="shared" si="1"/>
        <v>98626.78571428571</v>
      </c>
      <c r="E17" s="9">
        <f t="shared" si="1"/>
        <v>206110.07142857142</v>
      </c>
      <c r="F17" s="9">
        <f t="shared" si="1"/>
        <v>2.0914984281121858</v>
      </c>
      <c r="G17" s="9">
        <f t="shared" si="1"/>
        <v>0.81007142857142866</v>
      </c>
      <c r="H17" s="9">
        <f t="shared" si="1"/>
        <v>2.744935714285714</v>
      </c>
      <c r="I17" s="9">
        <f t="shared" si="1"/>
        <v>3098.6428571428573</v>
      </c>
      <c r="J17" s="5">
        <f t="shared" si="1"/>
        <v>0.16663636363636364</v>
      </c>
      <c r="K17" s="5">
        <f t="shared" si="1"/>
        <v>0.44318181818181818</v>
      </c>
      <c r="L17" s="5">
        <f t="shared" si="1"/>
        <v>38876.909090909088</v>
      </c>
      <c r="M17" s="5">
        <f t="shared" si="1"/>
        <v>4274.3818181818187</v>
      </c>
    </row>
    <row r="18" spans="1:13" x14ac:dyDescent="0.35">
      <c r="A18" s="17" t="s">
        <v>38</v>
      </c>
      <c r="B18" s="18">
        <f t="shared" ref="B18:M18" si="2">STDEVA(B3:B16)</f>
        <v>6.8211049345008989</v>
      </c>
      <c r="C18" s="18">
        <f t="shared" si="2"/>
        <v>14665.520810488017</v>
      </c>
      <c r="D18" s="18">
        <f t="shared" si="2"/>
        <v>9478.024235677387</v>
      </c>
      <c r="E18" s="18">
        <f t="shared" si="2"/>
        <v>19091.221278838671</v>
      </c>
      <c r="F18" s="18">
        <f t="shared" si="2"/>
        <v>7.4314459294254454E-2</v>
      </c>
      <c r="G18" s="18">
        <f t="shared" si="2"/>
        <v>3.3211361090664498E-2</v>
      </c>
      <c r="H18" s="18">
        <f t="shared" si="2"/>
        <v>0.11320966666488171</v>
      </c>
      <c r="I18" s="18">
        <f t="shared" si="2"/>
        <v>432.88805750409739</v>
      </c>
      <c r="J18" s="19">
        <f t="shared" si="2"/>
        <v>6.5463383241737092E-3</v>
      </c>
      <c r="K18" s="19">
        <f t="shared" si="2"/>
        <v>0.64766794241830716</v>
      </c>
      <c r="L18" s="19">
        <f t="shared" si="2"/>
        <v>85094.26773931901</v>
      </c>
      <c r="M18" s="19">
        <f t="shared" si="2"/>
        <v>7573.7856555118051</v>
      </c>
    </row>
    <row r="19" spans="1:13" x14ac:dyDescent="0.35">
      <c r="A19" s="17" t="s">
        <v>39</v>
      </c>
      <c r="B19" s="20">
        <f>(B18/B17)</f>
        <v>9.0602911843465445E-2</v>
      </c>
      <c r="C19" s="20">
        <f t="shared" ref="C19:M19" si="3">(C18/C17)</f>
        <v>0.10390304043721239</v>
      </c>
      <c r="D19" s="20">
        <f t="shared" si="3"/>
        <v>9.6099899910907588E-2</v>
      </c>
      <c r="E19" s="20">
        <f t="shared" si="3"/>
        <v>9.2626338667078867E-2</v>
      </c>
      <c r="F19" s="20">
        <f t="shared" si="3"/>
        <v>3.5531683072471475E-2</v>
      </c>
      <c r="G19" s="20">
        <f t="shared" si="3"/>
        <v>4.0998065009196977E-2</v>
      </c>
      <c r="H19" s="20">
        <f t="shared" si="3"/>
        <v>4.1243103099170786E-2</v>
      </c>
      <c r="I19" s="20">
        <f t="shared" si="3"/>
        <v>0.13970246893933666</v>
      </c>
      <c r="J19" s="21">
        <f t="shared" si="3"/>
        <v>3.9285172703715655E-2</v>
      </c>
      <c r="K19" s="21">
        <f t="shared" si="3"/>
        <v>1.4614045880207958</v>
      </c>
      <c r="L19" s="21">
        <f t="shared" si="3"/>
        <v>2.1888125812763577</v>
      </c>
      <c r="M19" s="21">
        <f t="shared" si="3"/>
        <v>1.7719019913699343</v>
      </c>
    </row>
    <row r="20" spans="1:13" x14ac:dyDescent="0.35">
      <c r="J20" s="22" t="e">
        <f>ABS(J13-#REF!)/#REF!</f>
        <v>#REF!</v>
      </c>
      <c r="K20" s="22" t="e">
        <f>ABS(K13-#REF!)/#REF!</f>
        <v>#REF!</v>
      </c>
      <c r="L20" s="22" t="e">
        <f>ABS(L13-#REF!)/#REF!</f>
        <v>#REF!</v>
      </c>
      <c r="M20" s="22" t="e">
        <f>ABS(M13-#REF!)/#REF!</f>
        <v>#REF!</v>
      </c>
    </row>
    <row r="21" spans="1:13" x14ac:dyDescent="0.35">
      <c r="A21" s="51" t="s">
        <v>40</v>
      </c>
      <c r="B21" s="51"/>
      <c r="C21" s="51"/>
      <c r="D21" s="51"/>
      <c r="E21" s="51"/>
      <c r="F21" s="51"/>
      <c r="G21" s="51"/>
      <c r="H21" s="51"/>
      <c r="I21" s="51"/>
    </row>
    <row r="22" spans="1:13" x14ac:dyDescent="0.35">
      <c r="A22" s="6" t="s">
        <v>9</v>
      </c>
      <c r="B22" s="6" t="s">
        <v>0</v>
      </c>
      <c r="C22" s="6" t="s">
        <v>27</v>
      </c>
      <c r="D22" s="6" t="s">
        <v>28</v>
      </c>
      <c r="E22" s="6" t="s">
        <v>29</v>
      </c>
      <c r="F22" s="6" t="s">
        <v>47</v>
      </c>
      <c r="G22" s="6" t="s">
        <v>30</v>
      </c>
      <c r="H22" s="6" t="s">
        <v>31</v>
      </c>
      <c r="I22" s="6" t="s">
        <v>32</v>
      </c>
    </row>
    <row r="23" spans="1:13" x14ac:dyDescent="0.35">
      <c r="A23" s="31" t="s">
        <v>10</v>
      </c>
      <c r="B23" s="32">
        <v>79</v>
      </c>
      <c r="C23" s="9">
        <v>146301</v>
      </c>
      <c r="D23" s="9">
        <v>99245</v>
      </c>
      <c r="E23" s="23">
        <v>199678</v>
      </c>
      <c r="F23" s="14">
        <f>E23/D23</f>
        <v>2.0119703763413774</v>
      </c>
      <c r="G23" s="9">
        <v>0.75800000000000001</v>
      </c>
      <c r="H23" s="9">
        <v>2.8557000000000001</v>
      </c>
      <c r="I23" s="10">
        <v>3121.8</v>
      </c>
      <c r="J23" s="7" t="s">
        <v>33</v>
      </c>
      <c r="K23" s="7" t="s">
        <v>34</v>
      </c>
      <c r="L23" s="7" t="s">
        <v>35</v>
      </c>
      <c r="M23" s="7" t="s">
        <v>36</v>
      </c>
    </row>
    <row r="24" spans="1:13" x14ac:dyDescent="0.35">
      <c r="A24" s="31" t="s">
        <v>11</v>
      </c>
      <c r="B24" s="32">
        <v>68</v>
      </c>
      <c r="C24" s="9">
        <v>136275</v>
      </c>
      <c r="D24" s="9">
        <v>96495</v>
      </c>
      <c r="E24" s="23">
        <v>196967</v>
      </c>
      <c r="F24" s="14">
        <f t="shared" ref="F24:F36" si="4">E24/D24</f>
        <v>2.0412145707031453</v>
      </c>
      <c r="G24" s="9">
        <v>0.76900000000000002</v>
      </c>
      <c r="H24" s="11">
        <v>2.7040000000000002</v>
      </c>
      <c r="I24" s="12">
        <v>2967.7</v>
      </c>
      <c r="J24" s="5">
        <v>0.16500000000000001</v>
      </c>
      <c r="K24" s="5">
        <v>7.8E-2</v>
      </c>
      <c r="L24" s="5">
        <v>2407385</v>
      </c>
      <c r="M24" s="5">
        <v>417.3</v>
      </c>
    </row>
    <row r="25" spans="1:13" x14ac:dyDescent="0.35">
      <c r="A25" s="31" t="s">
        <v>12</v>
      </c>
      <c r="B25" s="32">
        <v>85</v>
      </c>
      <c r="C25" s="9">
        <v>143938</v>
      </c>
      <c r="D25" s="9">
        <v>103205</v>
      </c>
      <c r="E25" s="23">
        <v>203877</v>
      </c>
      <c r="F25" s="14">
        <f t="shared" si="4"/>
        <v>1.9754566154740565</v>
      </c>
      <c r="G25" s="9">
        <v>0.77100000000000002</v>
      </c>
      <c r="H25" s="11">
        <v>2.7462</v>
      </c>
      <c r="I25" s="12">
        <v>3032.2</v>
      </c>
      <c r="J25" s="5">
        <v>0.17</v>
      </c>
      <c r="K25" s="5">
        <v>0.253</v>
      </c>
      <c r="L25" s="5">
        <v>13391</v>
      </c>
      <c r="M25" s="5">
        <v>516.79999999999995</v>
      </c>
    </row>
    <row r="26" spans="1:13" s="7" customFormat="1" x14ac:dyDescent="0.35">
      <c r="A26" s="44" t="s">
        <v>13</v>
      </c>
      <c r="B26" s="45">
        <v>63</v>
      </c>
      <c r="C26" s="46">
        <v>146031</v>
      </c>
      <c r="D26" s="46">
        <v>97179</v>
      </c>
      <c r="E26" s="47">
        <v>796819</v>
      </c>
      <c r="F26" s="48">
        <f t="shared" si="4"/>
        <v>8.1994978338941547</v>
      </c>
      <c r="G26" s="46">
        <v>0.753</v>
      </c>
      <c r="H26" s="49">
        <v>2.7216999999999998</v>
      </c>
      <c r="I26" s="50">
        <v>3112.4</v>
      </c>
      <c r="J26" s="7">
        <v>0.16900000000000001</v>
      </c>
      <c r="K26" s="7">
        <v>0.16200000000000001</v>
      </c>
      <c r="L26" s="7">
        <v>11705</v>
      </c>
      <c r="M26" s="7">
        <v>1007.5</v>
      </c>
    </row>
    <row r="27" spans="1:13" x14ac:dyDescent="0.35">
      <c r="A27" s="31" t="s">
        <v>14</v>
      </c>
      <c r="B27" s="32">
        <v>80</v>
      </c>
      <c r="C27" s="9">
        <v>117191</v>
      </c>
      <c r="D27" s="9">
        <v>86498</v>
      </c>
      <c r="E27" s="23">
        <v>181635</v>
      </c>
      <c r="F27" s="14">
        <f t="shared" si="4"/>
        <v>2.0998751416217716</v>
      </c>
      <c r="G27" s="9">
        <v>0.81100000000000005</v>
      </c>
      <c r="H27" s="11">
        <v>2.7136999999999998</v>
      </c>
      <c r="I27" s="12">
        <v>2474.3000000000002</v>
      </c>
      <c r="J27" s="5">
        <v>0.17899999999999999</v>
      </c>
      <c r="K27" s="5">
        <v>0.154</v>
      </c>
      <c r="L27" s="5">
        <v>8273</v>
      </c>
      <c r="M27" s="5">
        <v>449.6</v>
      </c>
    </row>
    <row r="28" spans="1:13" x14ac:dyDescent="0.35">
      <c r="A28" s="31" t="s">
        <v>15</v>
      </c>
      <c r="B28" s="32">
        <v>81</v>
      </c>
      <c r="C28" s="9">
        <v>169287</v>
      </c>
      <c r="D28" s="9">
        <v>115242</v>
      </c>
      <c r="E28" s="23">
        <v>235548</v>
      </c>
      <c r="F28" s="14">
        <f t="shared" si="4"/>
        <v>2.0439423126984955</v>
      </c>
      <c r="G28" s="9">
        <v>0.80500000000000005</v>
      </c>
      <c r="H28" s="38">
        <v>2.7942</v>
      </c>
      <c r="I28" s="12">
        <v>3982.1</v>
      </c>
      <c r="J28" s="5">
        <v>0.16300000000000001</v>
      </c>
      <c r="K28" s="5">
        <v>0.11</v>
      </c>
      <c r="L28" s="5">
        <v>10591</v>
      </c>
      <c r="M28" s="5">
        <v>575.9</v>
      </c>
    </row>
    <row r="29" spans="1:13" x14ac:dyDescent="0.35">
      <c r="A29" s="31" t="s">
        <v>16</v>
      </c>
      <c r="B29" s="32">
        <v>70</v>
      </c>
      <c r="C29" s="9">
        <v>143052</v>
      </c>
      <c r="D29" s="9">
        <v>101718</v>
      </c>
      <c r="E29" s="23">
        <v>221104</v>
      </c>
      <c r="F29" s="14">
        <f t="shared" si="4"/>
        <v>2.1736959043630431</v>
      </c>
      <c r="G29" s="37">
        <v>0.8</v>
      </c>
      <c r="H29" s="38">
        <v>2.8351000000000002</v>
      </c>
      <c r="I29" s="12">
        <v>3340.1</v>
      </c>
      <c r="J29" s="5">
        <v>0.16800000000000001</v>
      </c>
      <c r="K29" s="5">
        <v>0.193</v>
      </c>
      <c r="L29" s="5">
        <v>11842</v>
      </c>
      <c r="M29" s="5">
        <v>1138.0999999999999</v>
      </c>
    </row>
    <row r="30" spans="1:13" x14ac:dyDescent="0.35">
      <c r="A30" s="31" t="s">
        <v>17</v>
      </c>
      <c r="B30" s="32">
        <v>67</v>
      </c>
      <c r="C30" s="9">
        <v>129514</v>
      </c>
      <c r="D30" s="9">
        <v>91690</v>
      </c>
      <c r="E30" s="23">
        <v>201533</v>
      </c>
      <c r="F30" s="14">
        <f t="shared" si="4"/>
        <v>2.1979823317700951</v>
      </c>
      <c r="G30" s="9">
        <v>0.80900000000000005</v>
      </c>
      <c r="H30" s="11">
        <v>2.7254999999999998</v>
      </c>
      <c r="I30" s="39">
        <v>2633</v>
      </c>
      <c r="J30" s="5">
        <v>0.158</v>
      </c>
      <c r="K30" s="5">
        <v>0.26100000000000001</v>
      </c>
      <c r="L30" s="5">
        <v>14890</v>
      </c>
      <c r="M30" s="5">
        <v>601</v>
      </c>
    </row>
    <row r="31" spans="1:13" x14ac:dyDescent="0.35">
      <c r="A31" s="31" t="s">
        <v>18</v>
      </c>
      <c r="B31" s="32">
        <v>82</v>
      </c>
      <c r="C31" s="9">
        <v>127762</v>
      </c>
      <c r="D31" s="9">
        <v>85166</v>
      </c>
      <c r="E31" s="23">
        <v>175727</v>
      </c>
      <c r="F31" s="14">
        <f t="shared" si="4"/>
        <v>2.0633468755137025</v>
      </c>
      <c r="G31" s="9">
        <v>0.83499999999999996</v>
      </c>
      <c r="H31" s="11">
        <v>2.5724999999999998</v>
      </c>
      <c r="I31" s="12">
        <v>2654.6</v>
      </c>
      <c r="J31" s="5">
        <v>0.16800000000000001</v>
      </c>
      <c r="K31" s="5">
        <v>0.16200000000000001</v>
      </c>
      <c r="L31" s="5">
        <v>13792</v>
      </c>
      <c r="M31" s="5">
        <v>1114.0999999999999</v>
      </c>
    </row>
    <row r="32" spans="1:13" x14ac:dyDescent="0.35">
      <c r="A32" s="31" t="s">
        <v>19</v>
      </c>
      <c r="B32" s="32">
        <v>79</v>
      </c>
      <c r="C32" s="26">
        <v>157436</v>
      </c>
      <c r="D32" s="26">
        <v>112394</v>
      </c>
      <c r="E32" s="27">
        <v>226547</v>
      </c>
      <c r="F32" s="14">
        <f t="shared" si="4"/>
        <v>2.0156503016175242</v>
      </c>
      <c r="G32" s="26">
        <v>0.83599999999999997</v>
      </c>
      <c r="H32" s="11">
        <v>2.7408000000000001</v>
      </c>
      <c r="I32" s="12">
        <v>3598.5</v>
      </c>
      <c r="J32" s="5">
        <v>0.16200000000000001</v>
      </c>
      <c r="K32" s="5">
        <v>0.121</v>
      </c>
      <c r="L32" s="5">
        <v>9047</v>
      </c>
      <c r="M32" s="5">
        <v>845.7</v>
      </c>
    </row>
    <row r="33" spans="1:13" x14ac:dyDescent="0.35">
      <c r="A33" s="31" t="s">
        <v>20</v>
      </c>
      <c r="B33" s="32">
        <v>70</v>
      </c>
      <c r="C33" s="26">
        <v>135037</v>
      </c>
      <c r="D33" s="26">
        <v>94427</v>
      </c>
      <c r="E33" s="27">
        <v>200224</v>
      </c>
      <c r="F33" s="14">
        <f t="shared" si="4"/>
        <v>2.1204104758172981</v>
      </c>
      <c r="G33" s="26">
        <v>0.84599999999999997</v>
      </c>
      <c r="H33" s="11">
        <v>2.59</v>
      </c>
      <c r="I33" s="12">
        <v>2866.9</v>
      </c>
    </row>
    <row r="34" spans="1:13" x14ac:dyDescent="0.35">
      <c r="A34" s="31" t="s">
        <v>21</v>
      </c>
      <c r="B34" s="32">
        <v>79</v>
      </c>
      <c r="C34" s="26">
        <v>134093</v>
      </c>
      <c r="D34" s="26">
        <v>92120</v>
      </c>
      <c r="E34" s="27">
        <v>191944</v>
      </c>
      <c r="F34" s="14">
        <f t="shared" si="4"/>
        <v>2.0836300477637866</v>
      </c>
      <c r="G34" s="26">
        <v>0.80700000000000005</v>
      </c>
      <c r="H34" s="11">
        <v>2.6850000000000001</v>
      </c>
      <c r="I34" s="12">
        <v>2803.4</v>
      </c>
    </row>
    <row r="35" spans="1:13" x14ac:dyDescent="0.35">
      <c r="A35" s="31" t="s">
        <v>22</v>
      </c>
      <c r="B35" s="32">
        <v>80</v>
      </c>
      <c r="C35" s="26">
        <v>131601</v>
      </c>
      <c r="D35" s="26">
        <v>97780</v>
      </c>
      <c r="E35" s="27">
        <v>216410</v>
      </c>
      <c r="F35" s="14">
        <f t="shared" si="4"/>
        <v>2.2132337901411332</v>
      </c>
      <c r="G35" s="26">
        <v>0.82499999999999996</v>
      </c>
      <c r="H35" s="11">
        <v>2.6711999999999998</v>
      </c>
      <c r="I35" s="12">
        <v>2825.6</v>
      </c>
    </row>
    <row r="36" spans="1:13" x14ac:dyDescent="0.35">
      <c r="A36" s="31" t="s">
        <v>23</v>
      </c>
      <c r="B36" s="32">
        <v>71</v>
      </c>
      <c r="C36" s="26">
        <v>154258</v>
      </c>
      <c r="D36" s="26">
        <v>110419</v>
      </c>
      <c r="E36" s="27">
        <v>239602</v>
      </c>
      <c r="F36" s="14">
        <f t="shared" si="4"/>
        <v>2.1699345221384001</v>
      </c>
      <c r="G36" s="26">
        <v>0.79200000000000004</v>
      </c>
      <c r="H36" s="11">
        <v>2.9419</v>
      </c>
      <c r="I36" s="12">
        <v>3351.6</v>
      </c>
    </row>
    <row r="37" spans="1:13" x14ac:dyDescent="0.35">
      <c r="A37" s="17" t="s">
        <v>37</v>
      </c>
      <c r="B37" s="30">
        <f t="shared" ref="B37:I37" si="5">AVERAGE(B23:B36)</f>
        <v>75.285714285714292</v>
      </c>
      <c r="C37" s="9">
        <f t="shared" si="5"/>
        <v>140841.14285714287</v>
      </c>
      <c r="D37" s="9">
        <f t="shared" si="5"/>
        <v>98827</v>
      </c>
      <c r="E37" s="9">
        <f t="shared" si="5"/>
        <v>249115.35714285713</v>
      </c>
      <c r="F37" s="9">
        <f t="shared" si="5"/>
        <v>2.5292743642755697</v>
      </c>
      <c r="G37" s="9">
        <f t="shared" si="5"/>
        <v>0.80121428571428566</v>
      </c>
      <c r="H37" s="9">
        <f t="shared" si="5"/>
        <v>2.7355357142857137</v>
      </c>
      <c r="I37" s="9">
        <f t="shared" si="5"/>
        <v>3054.5857142857139</v>
      </c>
      <c r="J37" s="16">
        <v>0.19500000000000001</v>
      </c>
      <c r="K37" s="16">
        <v>0.47699999999999998</v>
      </c>
      <c r="L37" s="16">
        <v>8516</v>
      </c>
      <c r="M37" s="16">
        <v>4059.6</v>
      </c>
    </row>
    <row r="38" spans="1:13" x14ac:dyDescent="0.35">
      <c r="A38" s="17" t="s">
        <v>38</v>
      </c>
      <c r="B38" s="18">
        <f t="shared" ref="B38:I38" si="6">STDEVA(B23:B36)</f>
        <v>6.8211049345008989</v>
      </c>
      <c r="C38" s="18">
        <f t="shared" si="6"/>
        <v>13530.432950359564</v>
      </c>
      <c r="D38" s="18">
        <f t="shared" si="6"/>
        <v>9109.3687360448184</v>
      </c>
      <c r="E38" s="18">
        <f t="shared" si="6"/>
        <v>158766.86738960617</v>
      </c>
      <c r="F38" s="18">
        <f t="shared" si="6"/>
        <v>1.633677984047295</v>
      </c>
      <c r="G38" s="18">
        <f t="shared" si="6"/>
        <v>2.9556148836848369E-2</v>
      </c>
      <c r="H38" s="18">
        <f t="shared" si="6"/>
        <v>9.873793291134067E-2</v>
      </c>
      <c r="I38" s="18">
        <f t="shared" si="6"/>
        <v>408.2779160122397</v>
      </c>
      <c r="J38" s="5">
        <f>AVERAGE(J24:J37)</f>
        <v>0.16969999999999999</v>
      </c>
      <c r="K38" s="5">
        <f>AVERAGE(K24:K37)</f>
        <v>0.19709999999999997</v>
      </c>
      <c r="L38" s="5">
        <f>AVERAGE(L24:L37)</f>
        <v>250943.2</v>
      </c>
      <c r="M38" s="5">
        <f>AVERAGE(M24:M37)</f>
        <v>1072.56</v>
      </c>
    </row>
    <row r="39" spans="1:13" x14ac:dyDescent="0.35">
      <c r="A39" s="17" t="s">
        <v>39</v>
      </c>
      <c r="B39" s="20">
        <f>(B38/B37)</f>
        <v>9.0602911843465445E-2</v>
      </c>
      <c r="C39" s="20">
        <f t="shared" ref="C39:I39" si="7">(C38/C37)</f>
        <v>9.6068752893347861E-2</v>
      </c>
      <c r="D39" s="20">
        <f t="shared" si="7"/>
        <v>9.2174898924836518E-2</v>
      </c>
      <c r="E39" s="20">
        <f t="shared" si="7"/>
        <v>0.63732268138957038</v>
      </c>
      <c r="F39" s="20">
        <f t="shared" si="7"/>
        <v>0.6459077777887533</v>
      </c>
      <c r="G39" s="20">
        <f t="shared" si="7"/>
        <v>3.6889193520181614E-2</v>
      </c>
      <c r="H39" s="20">
        <f t="shared" si="7"/>
        <v>3.6094550839056584E-2</v>
      </c>
      <c r="I39" s="20">
        <f t="shared" si="7"/>
        <v>0.13366065129644319</v>
      </c>
      <c r="J39" s="19">
        <f>STDEVA(J24:J37)</f>
        <v>1.052035064899349E-2</v>
      </c>
      <c r="K39" s="19">
        <f>STDEVA(K24:K37)</f>
        <v>0.11423800690760606</v>
      </c>
      <c r="L39" s="19">
        <f>STDEVA(L24:L37)</f>
        <v>757699.81702456984</v>
      </c>
      <c r="M39" s="19">
        <f>STDEVA(M24:M37)</f>
        <v>1084.2038186819141</v>
      </c>
    </row>
    <row r="40" spans="1:13" x14ac:dyDescent="0.35">
      <c r="A40" s="25"/>
      <c r="B40" s="21"/>
      <c r="C40" s="21"/>
      <c r="D40" s="21"/>
      <c r="E40" s="21"/>
      <c r="F40" s="21"/>
      <c r="G40" s="21"/>
      <c r="H40" s="21"/>
      <c r="I40" s="21"/>
      <c r="J40" s="19"/>
      <c r="K40" s="19"/>
      <c r="L40" s="19"/>
      <c r="M40" s="19"/>
    </row>
    <row r="41" spans="1:13" x14ac:dyDescent="0.35">
      <c r="A41" s="52" t="s">
        <v>41</v>
      </c>
      <c r="B41" s="52"/>
      <c r="C41" s="52"/>
      <c r="D41" s="52"/>
      <c r="E41" s="52"/>
      <c r="F41" s="52"/>
      <c r="G41" s="52"/>
      <c r="H41" s="52"/>
      <c r="I41" s="52"/>
      <c r="J41" s="21">
        <f>(J39/J38)</f>
        <v>6.1993816434846735E-2</v>
      </c>
      <c r="K41" s="21">
        <f>(K39/K38)</f>
        <v>0.57959414970880807</v>
      </c>
      <c r="L41" s="21">
        <f>(L39/L38)</f>
        <v>3.0194076469279496</v>
      </c>
      <c r="M41" s="21">
        <f>(M39/M38)</f>
        <v>1.0108561000614549</v>
      </c>
    </row>
    <row r="42" spans="1:13" x14ac:dyDescent="0.35">
      <c r="A42" s="6" t="s">
        <v>26</v>
      </c>
      <c r="B42" s="6" t="s">
        <v>0</v>
      </c>
      <c r="C42" s="6" t="s">
        <v>27</v>
      </c>
      <c r="D42" s="6" t="s">
        <v>28</v>
      </c>
      <c r="E42" s="6" t="s">
        <v>29</v>
      </c>
      <c r="F42" s="6" t="s">
        <v>47</v>
      </c>
      <c r="G42" s="6" t="s">
        <v>30</v>
      </c>
      <c r="H42" s="6" t="s">
        <v>42</v>
      </c>
      <c r="I42" s="6"/>
      <c r="J42" s="22" t="e">
        <f>ABS(#REF!-J37)/J37</f>
        <v>#REF!</v>
      </c>
      <c r="K42" s="22" t="e">
        <f>ABS(#REF!-K37)/K37</f>
        <v>#REF!</v>
      </c>
      <c r="L42" s="22" t="e">
        <f>ABS(#REF!-L37)/L37</f>
        <v>#REF!</v>
      </c>
      <c r="M42" s="22" t="e">
        <f>ABS(#REF!-M37)/M37</f>
        <v>#REF!</v>
      </c>
    </row>
    <row r="43" spans="1:13" s="13" customFormat="1" x14ac:dyDescent="0.35">
      <c r="A43" s="8" t="s">
        <v>43</v>
      </c>
      <c r="B43" s="9"/>
      <c r="C43" s="9"/>
      <c r="D43" s="9">
        <f>94.05*1000</f>
        <v>94050</v>
      </c>
      <c r="E43" s="9">
        <f>D43*F43</f>
        <v>276318.90000000002</v>
      </c>
      <c r="F43" s="9">
        <v>2.9380000000000002</v>
      </c>
      <c r="G43" s="9"/>
      <c r="H43" s="9">
        <v>2.21</v>
      </c>
      <c r="I43" s="9"/>
    </row>
    <row r="44" spans="1:13" x14ac:dyDescent="0.35">
      <c r="A44" s="8" t="s">
        <v>44</v>
      </c>
      <c r="B44" s="9"/>
      <c r="C44" s="9"/>
      <c r="D44" s="9">
        <f>121.5*1000</f>
        <v>121500</v>
      </c>
      <c r="E44" s="9"/>
      <c r="F44" s="9"/>
      <c r="G44" s="9"/>
      <c r="H44" s="9">
        <v>2.8260000000000001</v>
      </c>
      <c r="I44" s="9"/>
    </row>
    <row r="45" spans="1:13" x14ac:dyDescent="0.35">
      <c r="A45" s="8" t="s">
        <v>45</v>
      </c>
      <c r="B45" s="9"/>
      <c r="C45" s="9"/>
      <c r="D45" s="9">
        <f>113.75*1000</f>
        <v>113750</v>
      </c>
      <c r="E45" s="9"/>
      <c r="F45" s="9"/>
      <c r="G45" s="9"/>
      <c r="H45" s="9">
        <v>2.8620000000000001</v>
      </c>
      <c r="I45" s="9"/>
    </row>
    <row r="54" spans="4:4" x14ac:dyDescent="0.35">
      <c r="D54" s="24"/>
    </row>
  </sheetData>
  <mergeCells count="3">
    <mergeCell ref="A1:I1"/>
    <mergeCell ref="A21:I21"/>
    <mergeCell ref="A41:I4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opLeftCell="A37" zoomScale="80" zoomScaleNormal="80" workbookViewId="0">
      <selection activeCell="B88" sqref="B88"/>
    </sheetView>
  </sheetViews>
  <sheetFormatPr defaultRowHeight="14.5" x14ac:dyDescent="0.35"/>
  <cols>
    <col min="1" max="2" width="9.1796875" style="1"/>
    <col min="3" max="3" width="22.453125" bestFit="1" customWidth="1"/>
    <col min="4" max="4" width="24.7265625" bestFit="1" customWidth="1"/>
    <col min="5" max="5" width="89.7265625" bestFit="1" customWidth="1"/>
    <col min="6" max="6" width="24.1796875" bestFit="1" customWidth="1"/>
    <col min="7" max="7" width="11.453125" bestFit="1" customWidth="1"/>
    <col min="8" max="8" width="21.54296875" bestFit="1" customWidth="1"/>
    <col min="9" max="9" width="10.7265625" bestFit="1" customWidth="1"/>
    <col min="10" max="10" width="20" bestFit="1" customWidth="1"/>
    <col min="11" max="11" width="10" bestFit="1" customWidth="1"/>
    <col min="12" max="12" width="9.26953125" bestFit="1" customWidth="1"/>
    <col min="13" max="13" width="21.453125" bestFit="1" customWidth="1"/>
    <col min="14" max="14" width="7.81640625" bestFit="1" customWidth="1"/>
    <col min="15" max="15" width="23.453125" bestFit="1" customWidth="1"/>
    <col min="16" max="16" width="6.54296875" bestFit="1" customWidth="1"/>
    <col min="17" max="17" width="2.7265625" bestFit="1" customWidth="1"/>
    <col min="18" max="18" width="6.1796875" bestFit="1" customWidth="1"/>
  </cols>
  <sheetData>
    <row r="1" spans="3:18" x14ac:dyDescent="0.35"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3:18" x14ac:dyDescent="0.35">
      <c r="C2" t="s">
        <v>51</v>
      </c>
    </row>
    <row r="3" spans="3:18" x14ac:dyDescent="0.35">
      <c r="C3" t="s">
        <v>51</v>
      </c>
      <c r="D3" t="s">
        <v>59</v>
      </c>
      <c r="E3" t="s">
        <v>60</v>
      </c>
    </row>
    <row r="4" spans="3:18" x14ac:dyDescent="0.35">
      <c r="C4" t="s">
        <v>51</v>
      </c>
      <c r="D4" t="s">
        <v>61</v>
      </c>
      <c r="E4" t="s">
        <v>62</v>
      </c>
    </row>
    <row r="5" spans="3:18" x14ac:dyDescent="0.35">
      <c r="C5" t="s">
        <v>51</v>
      </c>
      <c r="D5" t="s">
        <v>63</v>
      </c>
      <c r="E5" t="s">
        <v>64</v>
      </c>
      <c r="F5" t="s">
        <v>65</v>
      </c>
      <c r="G5">
        <v>1.72</v>
      </c>
      <c r="H5" s="40">
        <v>40604</v>
      </c>
      <c r="I5" s="41">
        <v>3.0787037037037037E-3</v>
      </c>
      <c r="J5" t="s">
        <v>66</v>
      </c>
      <c r="K5" t="s">
        <v>67</v>
      </c>
      <c r="L5" t="s">
        <v>68</v>
      </c>
    </row>
    <row r="6" spans="3:18" x14ac:dyDescent="0.35">
      <c r="C6" t="s">
        <v>51</v>
      </c>
      <c r="D6" t="s">
        <v>69</v>
      </c>
      <c r="E6" t="s">
        <v>64</v>
      </c>
      <c r="F6" t="s">
        <v>70</v>
      </c>
      <c r="G6" t="s">
        <v>71</v>
      </c>
      <c r="H6" s="40">
        <v>40660</v>
      </c>
      <c r="I6" s="41">
        <v>0.80630787037037033</v>
      </c>
      <c r="J6" t="s">
        <v>66</v>
      </c>
      <c r="K6" t="s">
        <v>67</v>
      </c>
      <c r="L6" t="s">
        <v>68</v>
      </c>
    </row>
    <row r="7" spans="3:18" x14ac:dyDescent="0.35">
      <c r="C7" t="s">
        <v>51</v>
      </c>
      <c r="D7" t="s">
        <v>72</v>
      </c>
      <c r="E7" t="s">
        <v>62</v>
      </c>
      <c r="F7" t="e">
        <f>-mgz</f>
        <v>#NAME?</v>
      </c>
      <c r="G7" t="e">
        <f>-cortex</f>
        <v>#NAME?</v>
      </c>
      <c r="H7" t="s">
        <v>73</v>
      </c>
      <c r="I7" t="e">
        <f>-f</f>
        <v>#NAME?</v>
      </c>
      <c r="J7" t="s">
        <v>74</v>
      </c>
      <c r="K7" t="e">
        <f>-b</f>
        <v>#NAME?</v>
      </c>
      <c r="L7" t="e">
        <f>-a</f>
        <v>#NAME?</v>
      </c>
      <c r="M7" t="s">
        <v>75</v>
      </c>
      <c r="N7" t="s">
        <v>76</v>
      </c>
      <c r="O7" t="s">
        <v>77</v>
      </c>
      <c r="P7" t="s">
        <v>23</v>
      </c>
      <c r="Q7" t="s">
        <v>78</v>
      </c>
      <c r="R7" t="s">
        <v>79</v>
      </c>
    </row>
    <row r="8" spans="3:18" x14ac:dyDescent="0.35">
      <c r="C8" t="s">
        <v>51</v>
      </c>
      <c r="D8" t="s">
        <v>80</v>
      </c>
      <c r="E8" t="s">
        <v>81</v>
      </c>
    </row>
    <row r="9" spans="3:18" x14ac:dyDescent="0.35">
      <c r="C9" t="s">
        <v>51</v>
      </c>
      <c r="D9" t="s">
        <v>82</v>
      </c>
      <c r="E9" t="s">
        <v>83</v>
      </c>
    </row>
    <row r="10" spans="3:18" x14ac:dyDescent="0.35">
      <c r="C10" t="s">
        <v>51</v>
      </c>
      <c r="D10" t="s">
        <v>84</v>
      </c>
      <c r="E10" t="s">
        <v>85</v>
      </c>
    </row>
    <row r="11" spans="3:18" x14ac:dyDescent="0.35">
      <c r="C11" t="s">
        <v>51</v>
      </c>
      <c r="D11" t="s">
        <v>86</v>
      </c>
      <c r="E11" t="s">
        <v>87</v>
      </c>
    </row>
    <row r="12" spans="3:18" x14ac:dyDescent="0.35">
      <c r="C12" t="s">
        <v>51</v>
      </c>
    </row>
    <row r="13" spans="3:18" x14ac:dyDescent="0.35">
      <c r="C13" t="s">
        <v>51</v>
      </c>
      <c r="D13" t="s">
        <v>88</v>
      </c>
      <c r="E13" t="s">
        <v>89</v>
      </c>
    </row>
    <row r="14" spans="3:18" x14ac:dyDescent="0.35">
      <c r="C14" t="s">
        <v>51</v>
      </c>
      <c r="D14" t="s">
        <v>90</v>
      </c>
      <c r="E14" t="s">
        <v>91</v>
      </c>
    </row>
    <row r="15" spans="3:18" x14ac:dyDescent="0.35">
      <c r="C15" t="s">
        <v>51</v>
      </c>
      <c r="D15" t="s">
        <v>92</v>
      </c>
      <c r="E15" t="s">
        <v>23</v>
      </c>
    </row>
    <row r="16" spans="3:18" x14ac:dyDescent="0.35">
      <c r="C16" t="s">
        <v>51</v>
      </c>
      <c r="D16" t="s">
        <v>93</v>
      </c>
      <c r="E16" t="s">
        <v>78</v>
      </c>
    </row>
    <row r="17" spans="3:12" x14ac:dyDescent="0.35">
      <c r="C17" t="s">
        <v>51</v>
      </c>
      <c r="D17" t="s">
        <v>94</v>
      </c>
      <c r="E17" t="s">
        <v>75</v>
      </c>
    </row>
    <row r="18" spans="3:12" x14ac:dyDescent="0.35">
      <c r="C18" t="s">
        <v>51</v>
      </c>
      <c r="D18" t="s">
        <v>95</v>
      </c>
      <c r="E18" s="40">
        <v>42422</v>
      </c>
      <c r="F18" s="41">
        <v>0.94200231481481478</v>
      </c>
    </row>
    <row r="19" spans="3:12" x14ac:dyDescent="0.35">
      <c r="C19" t="s">
        <v>51</v>
      </c>
      <c r="D19" t="s">
        <v>96</v>
      </c>
      <c r="E19" t="s">
        <v>97</v>
      </c>
      <c r="F19" t="s">
        <v>98</v>
      </c>
      <c r="G19" t="s">
        <v>99</v>
      </c>
      <c r="H19" t="s">
        <v>53</v>
      </c>
      <c r="I19" t="s">
        <v>100</v>
      </c>
      <c r="J19" t="s">
        <v>183</v>
      </c>
      <c r="K19" t="s">
        <v>101</v>
      </c>
    </row>
    <row r="20" spans="3:12" x14ac:dyDescent="0.35">
      <c r="C20" t="s">
        <v>51</v>
      </c>
      <c r="D20" t="s">
        <v>96</v>
      </c>
      <c r="E20" t="s">
        <v>97</v>
      </c>
      <c r="F20" t="s">
        <v>102</v>
      </c>
      <c r="G20" t="s">
        <v>103</v>
      </c>
      <c r="H20" t="s">
        <v>104</v>
      </c>
      <c r="I20" t="s">
        <v>105</v>
      </c>
      <c r="J20" t="s">
        <v>106</v>
      </c>
      <c r="K20" t="s">
        <v>184</v>
      </c>
      <c r="L20" t="s">
        <v>107</v>
      </c>
    </row>
    <row r="21" spans="3:12" x14ac:dyDescent="0.35">
      <c r="C21" t="s">
        <v>51</v>
      </c>
      <c r="D21" t="s">
        <v>96</v>
      </c>
      <c r="E21" t="s">
        <v>97</v>
      </c>
      <c r="F21" t="s">
        <v>108</v>
      </c>
      <c r="G21" t="s">
        <v>109</v>
      </c>
      <c r="H21" t="s">
        <v>110</v>
      </c>
      <c r="I21" s="42" t="s">
        <v>185</v>
      </c>
      <c r="J21" t="s">
        <v>111</v>
      </c>
    </row>
    <row r="22" spans="3:12" x14ac:dyDescent="0.35">
      <c r="C22" t="s">
        <v>51</v>
      </c>
      <c r="D22" t="s">
        <v>112</v>
      </c>
      <c r="E22">
        <v>10</v>
      </c>
    </row>
    <row r="23" spans="3:12" x14ac:dyDescent="0.35">
      <c r="C23" t="s">
        <v>51</v>
      </c>
      <c r="D23" t="s">
        <v>113</v>
      </c>
      <c r="E23">
        <v>1</v>
      </c>
      <c r="F23" t="s">
        <v>114</v>
      </c>
      <c r="G23" t="s">
        <v>115</v>
      </c>
    </row>
    <row r="24" spans="3:12" x14ac:dyDescent="0.35">
      <c r="C24" t="s">
        <v>51</v>
      </c>
      <c r="D24" t="s">
        <v>113</v>
      </c>
      <c r="E24">
        <v>1</v>
      </c>
      <c r="F24" t="s">
        <v>116</v>
      </c>
      <c r="G24" t="s">
        <v>117</v>
      </c>
      <c r="H24" t="s">
        <v>118</v>
      </c>
    </row>
    <row r="25" spans="3:12" x14ac:dyDescent="0.35">
      <c r="C25" t="s">
        <v>51</v>
      </c>
      <c r="D25" t="s">
        <v>113</v>
      </c>
      <c r="E25">
        <v>1</v>
      </c>
      <c r="F25" t="s">
        <v>119</v>
      </c>
      <c r="G25" t="s">
        <v>120</v>
      </c>
    </row>
    <row r="26" spans="3:12" x14ac:dyDescent="0.35">
      <c r="C26" t="s">
        <v>51</v>
      </c>
      <c r="D26" t="s">
        <v>113</v>
      </c>
      <c r="E26">
        <v>2</v>
      </c>
      <c r="F26" t="s">
        <v>114</v>
      </c>
      <c r="G26" t="s">
        <v>121</v>
      </c>
    </row>
    <row r="27" spans="3:12" x14ac:dyDescent="0.35">
      <c r="C27" t="s">
        <v>51</v>
      </c>
      <c r="D27" t="s">
        <v>113</v>
      </c>
      <c r="E27">
        <v>2</v>
      </c>
      <c r="F27" t="s">
        <v>116</v>
      </c>
      <c r="G27" t="s">
        <v>99</v>
      </c>
      <c r="H27" t="s">
        <v>53</v>
      </c>
      <c r="I27" t="s">
        <v>122</v>
      </c>
    </row>
    <row r="28" spans="3:12" x14ac:dyDescent="0.35">
      <c r="C28" t="s">
        <v>51</v>
      </c>
      <c r="D28" t="s">
        <v>113</v>
      </c>
      <c r="E28">
        <v>2</v>
      </c>
      <c r="F28" t="s">
        <v>119</v>
      </c>
      <c r="G28" t="s">
        <v>101</v>
      </c>
    </row>
    <row r="29" spans="3:12" x14ac:dyDescent="0.35">
      <c r="C29" t="s">
        <v>51</v>
      </c>
      <c r="D29" t="s">
        <v>113</v>
      </c>
      <c r="E29">
        <v>3</v>
      </c>
      <c r="F29" t="s">
        <v>114</v>
      </c>
      <c r="G29" t="s">
        <v>123</v>
      </c>
    </row>
    <row r="30" spans="3:12" x14ac:dyDescent="0.35">
      <c r="C30" t="s">
        <v>51</v>
      </c>
      <c r="D30" t="s">
        <v>113</v>
      </c>
      <c r="E30">
        <v>3</v>
      </c>
      <c r="F30" t="s">
        <v>116</v>
      </c>
      <c r="G30" t="s">
        <v>104</v>
      </c>
      <c r="H30" t="s">
        <v>124</v>
      </c>
    </row>
    <row r="31" spans="3:12" x14ac:dyDescent="0.35">
      <c r="C31" t="s">
        <v>51</v>
      </c>
      <c r="D31" t="s">
        <v>113</v>
      </c>
      <c r="E31">
        <v>3</v>
      </c>
      <c r="F31" t="s">
        <v>119</v>
      </c>
      <c r="G31" t="s">
        <v>107</v>
      </c>
    </row>
    <row r="32" spans="3:12" x14ac:dyDescent="0.35">
      <c r="C32" t="s">
        <v>51</v>
      </c>
      <c r="D32" t="s">
        <v>113</v>
      </c>
      <c r="E32">
        <v>4</v>
      </c>
      <c r="F32" t="s">
        <v>114</v>
      </c>
      <c r="G32" t="s">
        <v>125</v>
      </c>
    </row>
    <row r="33" spans="3:10" x14ac:dyDescent="0.35">
      <c r="C33" t="s">
        <v>51</v>
      </c>
      <c r="D33" t="s">
        <v>113</v>
      </c>
      <c r="E33">
        <v>4</v>
      </c>
      <c r="F33" t="s">
        <v>116</v>
      </c>
      <c r="G33" t="s">
        <v>126</v>
      </c>
      <c r="H33" t="s">
        <v>127</v>
      </c>
      <c r="I33" t="s">
        <v>128</v>
      </c>
    </row>
    <row r="34" spans="3:10" x14ac:dyDescent="0.35">
      <c r="C34" t="s">
        <v>51</v>
      </c>
      <c r="D34" t="s">
        <v>113</v>
      </c>
      <c r="E34">
        <v>4</v>
      </c>
      <c r="F34" t="s">
        <v>119</v>
      </c>
      <c r="G34" t="s">
        <v>129</v>
      </c>
    </row>
    <row r="35" spans="3:10" x14ac:dyDescent="0.35">
      <c r="C35" t="s">
        <v>51</v>
      </c>
      <c r="D35" t="s">
        <v>113</v>
      </c>
      <c r="E35">
        <v>5</v>
      </c>
      <c r="F35" t="s">
        <v>114</v>
      </c>
      <c r="G35" t="s">
        <v>130</v>
      </c>
    </row>
    <row r="36" spans="3:10" x14ac:dyDescent="0.35">
      <c r="C36" t="s">
        <v>51</v>
      </c>
      <c r="D36" t="s">
        <v>113</v>
      </c>
      <c r="E36">
        <v>5</v>
      </c>
      <c r="F36" t="s">
        <v>116</v>
      </c>
      <c r="G36" t="s">
        <v>131</v>
      </c>
      <c r="H36" t="s">
        <v>132</v>
      </c>
    </row>
    <row r="37" spans="3:10" x14ac:dyDescent="0.35">
      <c r="C37" t="s">
        <v>51</v>
      </c>
      <c r="D37" t="s">
        <v>113</v>
      </c>
      <c r="E37">
        <v>5</v>
      </c>
      <c r="F37" t="s">
        <v>119</v>
      </c>
      <c r="G37" t="s">
        <v>111</v>
      </c>
    </row>
    <row r="38" spans="3:10" x14ac:dyDescent="0.35">
      <c r="C38" t="s">
        <v>51</v>
      </c>
      <c r="D38" t="s">
        <v>113</v>
      </c>
      <c r="E38">
        <v>6</v>
      </c>
      <c r="F38" t="s">
        <v>114</v>
      </c>
      <c r="G38" t="s">
        <v>133</v>
      </c>
    </row>
    <row r="39" spans="3:10" x14ac:dyDescent="0.35">
      <c r="C39" t="s">
        <v>51</v>
      </c>
      <c r="D39" t="s">
        <v>113</v>
      </c>
      <c r="E39">
        <v>6</v>
      </c>
      <c r="F39" t="s">
        <v>116</v>
      </c>
      <c r="G39" t="s">
        <v>132</v>
      </c>
      <c r="H39" t="s">
        <v>134</v>
      </c>
    </row>
    <row r="40" spans="3:10" x14ac:dyDescent="0.35">
      <c r="C40" t="s">
        <v>51</v>
      </c>
      <c r="D40" t="s">
        <v>113</v>
      </c>
      <c r="E40">
        <v>6</v>
      </c>
      <c r="F40" t="s">
        <v>119</v>
      </c>
      <c r="G40" t="s">
        <v>111</v>
      </c>
    </row>
    <row r="41" spans="3:10" x14ac:dyDescent="0.35">
      <c r="C41" t="s">
        <v>51</v>
      </c>
      <c r="D41" t="s">
        <v>113</v>
      </c>
      <c r="E41">
        <v>7</v>
      </c>
      <c r="F41" t="s">
        <v>114</v>
      </c>
      <c r="G41" t="s">
        <v>135</v>
      </c>
    </row>
    <row r="42" spans="3:10" x14ac:dyDescent="0.35">
      <c r="C42" t="s">
        <v>51</v>
      </c>
      <c r="D42" t="s">
        <v>113</v>
      </c>
      <c r="E42">
        <v>7</v>
      </c>
      <c r="F42" t="s">
        <v>116</v>
      </c>
      <c r="G42" t="s">
        <v>136</v>
      </c>
      <c r="H42" t="s">
        <v>137</v>
      </c>
      <c r="I42" t="s">
        <v>109</v>
      </c>
      <c r="J42" t="s">
        <v>138</v>
      </c>
    </row>
    <row r="43" spans="3:10" x14ac:dyDescent="0.35">
      <c r="C43" t="s">
        <v>51</v>
      </c>
      <c r="D43" t="s">
        <v>113</v>
      </c>
      <c r="E43">
        <v>7</v>
      </c>
      <c r="F43" t="s">
        <v>119</v>
      </c>
      <c r="G43" t="s">
        <v>139</v>
      </c>
    </row>
    <row r="44" spans="3:10" x14ac:dyDescent="0.35">
      <c r="C44" t="s">
        <v>51</v>
      </c>
      <c r="D44" t="s">
        <v>113</v>
      </c>
      <c r="E44">
        <v>8</v>
      </c>
      <c r="F44" t="s">
        <v>114</v>
      </c>
      <c r="G44" t="s">
        <v>140</v>
      </c>
    </row>
    <row r="45" spans="3:10" x14ac:dyDescent="0.35">
      <c r="C45" t="s">
        <v>51</v>
      </c>
      <c r="D45" t="s">
        <v>113</v>
      </c>
      <c r="E45">
        <v>8</v>
      </c>
      <c r="F45" t="s">
        <v>116</v>
      </c>
      <c r="G45" t="s">
        <v>136</v>
      </c>
      <c r="H45" t="s">
        <v>137</v>
      </c>
      <c r="I45" t="s">
        <v>141</v>
      </c>
      <c r="J45" t="s">
        <v>138</v>
      </c>
    </row>
    <row r="46" spans="3:10" x14ac:dyDescent="0.35">
      <c r="C46" t="s">
        <v>51</v>
      </c>
      <c r="D46" t="s">
        <v>113</v>
      </c>
      <c r="E46">
        <v>8</v>
      </c>
      <c r="F46" t="s">
        <v>119</v>
      </c>
      <c r="G46" t="s">
        <v>142</v>
      </c>
    </row>
    <row r="47" spans="3:10" x14ac:dyDescent="0.35">
      <c r="C47" t="s">
        <v>51</v>
      </c>
      <c r="D47" t="s">
        <v>113</v>
      </c>
      <c r="E47">
        <v>9</v>
      </c>
      <c r="F47" t="s">
        <v>114</v>
      </c>
      <c r="G47" t="s">
        <v>143</v>
      </c>
    </row>
    <row r="48" spans="3:10" x14ac:dyDescent="0.35">
      <c r="C48" t="s">
        <v>51</v>
      </c>
      <c r="D48" t="s">
        <v>113</v>
      </c>
      <c r="E48">
        <v>9</v>
      </c>
      <c r="F48" t="s">
        <v>116</v>
      </c>
      <c r="G48" t="s">
        <v>144</v>
      </c>
      <c r="H48" t="s">
        <v>145</v>
      </c>
    </row>
    <row r="49" spans="1:14" x14ac:dyDescent="0.35">
      <c r="C49" t="s">
        <v>51</v>
      </c>
      <c r="D49" t="s">
        <v>113</v>
      </c>
      <c r="E49">
        <v>9</v>
      </c>
      <c r="F49" t="s">
        <v>119</v>
      </c>
      <c r="G49" t="s">
        <v>101</v>
      </c>
    </row>
    <row r="50" spans="1:14" x14ac:dyDescent="0.35">
      <c r="C50" t="s">
        <v>51</v>
      </c>
      <c r="D50" t="s">
        <v>113</v>
      </c>
      <c r="E50">
        <v>10</v>
      </c>
      <c r="F50" t="s">
        <v>114</v>
      </c>
      <c r="G50" t="s">
        <v>146</v>
      </c>
    </row>
    <row r="51" spans="1:14" x14ac:dyDescent="0.35">
      <c r="C51" t="s">
        <v>51</v>
      </c>
      <c r="D51" t="s">
        <v>113</v>
      </c>
      <c r="E51">
        <v>10</v>
      </c>
      <c r="F51" t="s">
        <v>116</v>
      </c>
      <c r="G51" t="s">
        <v>147</v>
      </c>
      <c r="H51" t="s">
        <v>138</v>
      </c>
      <c r="I51" t="s">
        <v>145</v>
      </c>
    </row>
    <row r="52" spans="1:14" x14ac:dyDescent="0.35">
      <c r="C52" t="s">
        <v>51</v>
      </c>
      <c r="D52" t="s">
        <v>113</v>
      </c>
      <c r="E52">
        <v>10</v>
      </c>
      <c r="F52" t="s">
        <v>119</v>
      </c>
      <c r="G52" t="s">
        <v>101</v>
      </c>
    </row>
    <row r="53" spans="1:14" x14ac:dyDescent="0.35">
      <c r="C53" t="s">
        <v>51</v>
      </c>
      <c r="D53" t="s">
        <v>148</v>
      </c>
      <c r="E53" t="s">
        <v>115</v>
      </c>
      <c r="F53" t="s">
        <v>121</v>
      </c>
      <c r="G53" t="s">
        <v>123</v>
      </c>
      <c r="H53" t="s">
        <v>125</v>
      </c>
      <c r="I53" t="s">
        <v>130</v>
      </c>
      <c r="J53" t="s">
        <v>133</v>
      </c>
      <c r="K53" t="s">
        <v>135</v>
      </c>
      <c r="L53" t="s">
        <v>140</v>
      </c>
      <c r="M53" t="s">
        <v>143</v>
      </c>
      <c r="N53" t="s">
        <v>146</v>
      </c>
    </row>
    <row r="54" spans="1:14" x14ac:dyDescent="0.35">
      <c r="A54" s="1" t="str">
        <f>E15</f>
        <v>DA219</v>
      </c>
      <c r="B54" s="1" t="str">
        <f>E16</f>
        <v>lh</v>
      </c>
      <c r="C54" t="s">
        <v>149</v>
      </c>
      <c r="D54">
        <v>1723</v>
      </c>
      <c r="E54">
        <v>1168</v>
      </c>
      <c r="F54">
        <v>2573</v>
      </c>
      <c r="G54" s="43">
        <v>2.34</v>
      </c>
      <c r="H54">
        <v>0.41399999999999998</v>
      </c>
      <c r="I54">
        <v>0.11</v>
      </c>
      <c r="J54">
        <v>2.5000000000000001E-2</v>
      </c>
      <c r="K54">
        <v>10</v>
      </c>
      <c r="L54">
        <v>1.9</v>
      </c>
    </row>
    <row r="55" spans="1:14" x14ac:dyDescent="0.35">
      <c r="A55" s="1" t="str">
        <f>E15</f>
        <v>DA219</v>
      </c>
      <c r="B55" s="1" t="str">
        <f>E16</f>
        <v>lh</v>
      </c>
      <c r="C55" t="s">
        <v>150</v>
      </c>
      <c r="D55">
        <v>941</v>
      </c>
      <c r="E55">
        <v>638</v>
      </c>
      <c r="F55">
        <v>1841</v>
      </c>
      <c r="G55" s="43">
        <v>2.7730000000000001</v>
      </c>
      <c r="H55">
        <v>0.65800000000000003</v>
      </c>
      <c r="I55">
        <v>0.14399999999999999</v>
      </c>
      <c r="J55">
        <v>3.9E-2</v>
      </c>
      <c r="K55">
        <v>18</v>
      </c>
      <c r="L55">
        <v>1.6</v>
      </c>
    </row>
    <row r="56" spans="1:14" x14ac:dyDescent="0.35">
      <c r="A56" s="1" t="str">
        <f>E15</f>
        <v>DA219</v>
      </c>
      <c r="B56" s="1" t="str">
        <f>E16</f>
        <v>lh</v>
      </c>
      <c r="C56" t="s">
        <v>151</v>
      </c>
      <c r="D56">
        <v>4495</v>
      </c>
      <c r="E56">
        <v>2789</v>
      </c>
      <c r="F56">
        <v>7474</v>
      </c>
      <c r="G56" s="43">
        <v>2.4350000000000001</v>
      </c>
      <c r="H56">
        <v>0.504</v>
      </c>
      <c r="I56">
        <v>0.13600000000000001</v>
      </c>
      <c r="J56">
        <v>5.6000000000000001E-2</v>
      </c>
      <c r="K56">
        <v>132</v>
      </c>
      <c r="L56">
        <v>9.4</v>
      </c>
    </row>
    <row r="57" spans="1:14" x14ac:dyDescent="0.35">
      <c r="A57" s="1" t="str">
        <f>E15</f>
        <v>DA219</v>
      </c>
      <c r="B57" s="1" t="str">
        <f>E16</f>
        <v>lh</v>
      </c>
      <c r="C57" t="s">
        <v>152</v>
      </c>
      <c r="D57">
        <v>2785</v>
      </c>
      <c r="E57">
        <v>1641</v>
      </c>
      <c r="F57">
        <v>3548</v>
      </c>
      <c r="G57" s="43">
        <v>1.998</v>
      </c>
      <c r="H57">
        <v>0.42199999999999999</v>
      </c>
      <c r="I57">
        <v>0.158</v>
      </c>
      <c r="J57">
        <v>9.0999999999999998E-2</v>
      </c>
      <c r="K57">
        <v>59</v>
      </c>
      <c r="L57">
        <v>8.3000000000000007</v>
      </c>
    </row>
    <row r="58" spans="1:14" x14ac:dyDescent="0.35">
      <c r="A58" s="1" t="str">
        <f>E15</f>
        <v>DA219</v>
      </c>
      <c r="B58" s="1" t="str">
        <f>E16</f>
        <v>lh</v>
      </c>
      <c r="C58" t="s">
        <v>153</v>
      </c>
      <c r="D58">
        <v>669</v>
      </c>
      <c r="E58">
        <v>491</v>
      </c>
      <c r="F58">
        <v>1743</v>
      </c>
      <c r="G58" s="43">
        <v>2.8180000000000001</v>
      </c>
      <c r="H58">
        <v>0.72699999999999998</v>
      </c>
      <c r="I58">
        <v>0.183</v>
      </c>
      <c r="J58">
        <v>0.10199999999999999</v>
      </c>
      <c r="K58">
        <v>13</v>
      </c>
      <c r="L58">
        <v>2.6</v>
      </c>
    </row>
    <row r="59" spans="1:14" x14ac:dyDescent="0.35">
      <c r="A59" s="1" t="str">
        <f>E15</f>
        <v>DA219</v>
      </c>
      <c r="B59" s="1" t="str">
        <f>E16</f>
        <v>lh</v>
      </c>
      <c r="C59" t="s">
        <v>154</v>
      </c>
      <c r="D59">
        <v>4964</v>
      </c>
      <c r="E59">
        <v>3280</v>
      </c>
      <c r="F59">
        <v>10406</v>
      </c>
      <c r="G59" s="43">
        <v>2.7149999999999999</v>
      </c>
      <c r="H59">
        <v>0.621</v>
      </c>
      <c r="I59">
        <v>0.161</v>
      </c>
      <c r="J59">
        <v>7.1999999999999995E-2</v>
      </c>
      <c r="K59">
        <v>102</v>
      </c>
      <c r="L59">
        <v>14.5</v>
      </c>
    </row>
    <row r="60" spans="1:14" x14ac:dyDescent="0.35">
      <c r="A60" s="1" t="str">
        <f>E15</f>
        <v>DA219</v>
      </c>
      <c r="B60" s="1" t="str">
        <f>E16</f>
        <v>lh</v>
      </c>
      <c r="C60" t="s">
        <v>155</v>
      </c>
      <c r="D60">
        <v>7868</v>
      </c>
      <c r="E60">
        <v>4455</v>
      </c>
      <c r="F60">
        <v>10895</v>
      </c>
      <c r="G60" s="43">
        <v>2.3079999999999998</v>
      </c>
      <c r="H60">
        <v>0.495</v>
      </c>
      <c r="I60">
        <v>0.13700000000000001</v>
      </c>
      <c r="J60">
        <v>0.14799999999999999</v>
      </c>
      <c r="K60">
        <v>350</v>
      </c>
      <c r="L60">
        <v>62.9</v>
      </c>
    </row>
    <row r="61" spans="1:14" x14ac:dyDescent="0.35">
      <c r="A61" s="1" t="str">
        <f>E15</f>
        <v>DA219</v>
      </c>
      <c r="B61" s="1" t="str">
        <f>E16</f>
        <v>lh</v>
      </c>
      <c r="C61" t="s">
        <v>156</v>
      </c>
      <c r="D61">
        <v>5326</v>
      </c>
      <c r="E61">
        <v>3405</v>
      </c>
      <c r="F61">
        <v>9938</v>
      </c>
      <c r="G61" s="43">
        <v>2.5350000000000001</v>
      </c>
      <c r="H61">
        <v>0.68700000000000006</v>
      </c>
      <c r="I61">
        <v>0.16400000000000001</v>
      </c>
      <c r="J61">
        <v>0.09</v>
      </c>
      <c r="K61">
        <v>158</v>
      </c>
      <c r="L61">
        <v>19.899999999999999</v>
      </c>
    </row>
    <row r="62" spans="1:14" x14ac:dyDescent="0.35">
      <c r="A62" s="1" t="str">
        <f>E15</f>
        <v>DA219</v>
      </c>
      <c r="B62" s="1" t="str">
        <f>E16</f>
        <v>lh</v>
      </c>
      <c r="C62" t="s">
        <v>157</v>
      </c>
      <c r="D62">
        <v>1516</v>
      </c>
      <c r="E62">
        <v>940</v>
      </c>
      <c r="F62">
        <v>2424</v>
      </c>
      <c r="G62" s="43">
        <v>2.4510000000000001</v>
      </c>
      <c r="H62">
        <v>0.71099999999999997</v>
      </c>
      <c r="I62">
        <v>0.16400000000000001</v>
      </c>
      <c r="J62">
        <v>7.3999999999999996E-2</v>
      </c>
      <c r="K62">
        <v>33</v>
      </c>
      <c r="L62">
        <v>4.0999999999999996</v>
      </c>
    </row>
    <row r="63" spans="1:14" x14ac:dyDescent="0.35">
      <c r="A63" s="1" t="str">
        <f>E15</f>
        <v>DA219</v>
      </c>
      <c r="B63" s="1" t="str">
        <f>E16</f>
        <v>lh</v>
      </c>
      <c r="C63" t="s">
        <v>158</v>
      </c>
      <c r="D63">
        <v>9604</v>
      </c>
      <c r="E63">
        <v>5702</v>
      </c>
      <c r="F63">
        <v>13344</v>
      </c>
      <c r="G63" s="43">
        <v>2.0870000000000002</v>
      </c>
      <c r="H63">
        <v>0.61099999999999999</v>
      </c>
      <c r="I63">
        <v>0.152</v>
      </c>
      <c r="J63">
        <v>7.6999999999999999E-2</v>
      </c>
      <c r="K63">
        <v>216</v>
      </c>
      <c r="L63">
        <v>33.6</v>
      </c>
    </row>
    <row r="64" spans="1:14" x14ac:dyDescent="0.35">
      <c r="A64" s="1" t="str">
        <f>E15</f>
        <v>DA219</v>
      </c>
      <c r="B64" s="1" t="str">
        <f>E16</f>
        <v>lh</v>
      </c>
      <c r="C64" t="s">
        <v>159</v>
      </c>
      <c r="D64">
        <v>4641</v>
      </c>
      <c r="E64">
        <v>2952</v>
      </c>
      <c r="F64">
        <v>7922</v>
      </c>
      <c r="G64" s="43">
        <v>2.4689999999999999</v>
      </c>
      <c r="H64">
        <v>0.56299999999999994</v>
      </c>
      <c r="I64">
        <v>0.159</v>
      </c>
      <c r="J64">
        <v>0.10100000000000001</v>
      </c>
      <c r="K64">
        <v>116</v>
      </c>
      <c r="L64">
        <v>22.3</v>
      </c>
    </row>
    <row r="65" spans="1:12" x14ac:dyDescent="0.35">
      <c r="A65" s="1" t="str">
        <f>E15</f>
        <v>DA219</v>
      </c>
      <c r="B65" s="1" t="str">
        <f>E16</f>
        <v>lh</v>
      </c>
      <c r="C65" t="s">
        <v>160</v>
      </c>
      <c r="D65">
        <v>4636</v>
      </c>
      <c r="E65">
        <v>2988</v>
      </c>
      <c r="F65">
        <v>6614</v>
      </c>
      <c r="G65" s="43">
        <v>2.0649999999999999</v>
      </c>
      <c r="H65">
        <v>0.57399999999999995</v>
      </c>
      <c r="I65">
        <v>0.17499999999999999</v>
      </c>
      <c r="J65">
        <v>8.8999999999999996E-2</v>
      </c>
      <c r="K65">
        <v>132</v>
      </c>
      <c r="L65">
        <v>17.2</v>
      </c>
    </row>
    <row r="66" spans="1:12" x14ac:dyDescent="0.35">
      <c r="A66" s="1" t="str">
        <f>E15</f>
        <v>DA219</v>
      </c>
      <c r="B66" s="1" t="str">
        <f>E16</f>
        <v>lh</v>
      </c>
      <c r="C66" t="s">
        <v>161</v>
      </c>
      <c r="D66">
        <v>3100</v>
      </c>
      <c r="E66">
        <v>1982</v>
      </c>
      <c r="F66">
        <v>5530</v>
      </c>
      <c r="G66" s="43">
        <v>2.5270000000000001</v>
      </c>
      <c r="H66">
        <v>0.67900000000000005</v>
      </c>
      <c r="I66">
        <v>0.18099999999999999</v>
      </c>
      <c r="J66">
        <v>0.42</v>
      </c>
      <c r="K66">
        <v>19384</v>
      </c>
      <c r="L66">
        <v>85.5</v>
      </c>
    </row>
    <row r="67" spans="1:12" x14ac:dyDescent="0.35">
      <c r="A67" s="1" t="str">
        <f>E15</f>
        <v>DA219</v>
      </c>
      <c r="B67" s="1" t="str">
        <f>E16</f>
        <v>lh</v>
      </c>
      <c r="C67" t="s">
        <v>162</v>
      </c>
      <c r="D67">
        <v>5267</v>
      </c>
      <c r="E67">
        <v>3319</v>
      </c>
      <c r="F67">
        <v>10514</v>
      </c>
      <c r="G67" s="43">
        <v>2.6909999999999998</v>
      </c>
      <c r="H67">
        <v>0.57199999999999995</v>
      </c>
      <c r="I67">
        <v>0.154</v>
      </c>
      <c r="J67">
        <v>0.14299999999999999</v>
      </c>
      <c r="K67">
        <v>151</v>
      </c>
      <c r="L67">
        <v>17.8</v>
      </c>
    </row>
    <row r="68" spans="1:12" x14ac:dyDescent="0.35">
      <c r="A68" s="1" t="str">
        <f>E15</f>
        <v>DA219</v>
      </c>
      <c r="B68" s="1" t="str">
        <f>E16</f>
        <v>lh</v>
      </c>
      <c r="C68" t="s">
        <v>163</v>
      </c>
      <c r="D68">
        <v>980</v>
      </c>
      <c r="E68">
        <v>642</v>
      </c>
      <c r="F68">
        <v>1588</v>
      </c>
      <c r="G68" s="43">
        <v>2.2370000000000001</v>
      </c>
      <c r="H68">
        <v>0.43099999999999999</v>
      </c>
      <c r="I68">
        <v>0.11700000000000001</v>
      </c>
      <c r="J68">
        <v>3.7999999999999999E-2</v>
      </c>
      <c r="K68">
        <v>9</v>
      </c>
      <c r="L68">
        <v>1.6</v>
      </c>
    </row>
    <row r="69" spans="1:12" x14ac:dyDescent="0.35">
      <c r="A69" s="1" t="str">
        <f>E15</f>
        <v>DA219</v>
      </c>
      <c r="B69" s="1" t="str">
        <f>E16</f>
        <v>lh</v>
      </c>
      <c r="C69" t="s">
        <v>164</v>
      </c>
      <c r="D69">
        <v>2536</v>
      </c>
      <c r="E69">
        <v>1535</v>
      </c>
      <c r="F69">
        <v>4012</v>
      </c>
      <c r="G69" s="43">
        <v>2.383</v>
      </c>
      <c r="H69">
        <v>0.57399999999999995</v>
      </c>
      <c r="I69">
        <v>0.13300000000000001</v>
      </c>
      <c r="J69">
        <v>7.5999999999999998E-2</v>
      </c>
      <c r="K69">
        <v>56</v>
      </c>
      <c r="L69">
        <v>9.6</v>
      </c>
    </row>
    <row r="70" spans="1:12" x14ac:dyDescent="0.35">
      <c r="A70" s="1" t="str">
        <f>E15</f>
        <v>DA219</v>
      </c>
      <c r="B70" s="1" t="str">
        <f>E16</f>
        <v>lh</v>
      </c>
      <c r="C70" t="s">
        <v>165</v>
      </c>
      <c r="D70">
        <v>2110</v>
      </c>
      <c r="E70">
        <v>1347</v>
      </c>
      <c r="F70">
        <v>3794</v>
      </c>
      <c r="G70" s="43">
        <v>2.681</v>
      </c>
      <c r="H70">
        <v>0.53300000000000003</v>
      </c>
      <c r="I70">
        <v>0.152</v>
      </c>
      <c r="J70">
        <v>0.12</v>
      </c>
      <c r="K70">
        <v>50</v>
      </c>
      <c r="L70">
        <v>14.8</v>
      </c>
    </row>
    <row r="71" spans="1:12" x14ac:dyDescent="0.35">
      <c r="A71" s="1" t="str">
        <f>E15</f>
        <v>DA219</v>
      </c>
      <c r="B71" s="1" t="str">
        <f>E16</f>
        <v>lh</v>
      </c>
      <c r="C71" t="s">
        <v>166</v>
      </c>
      <c r="D71">
        <v>1210</v>
      </c>
      <c r="E71">
        <v>639</v>
      </c>
      <c r="F71">
        <v>1866</v>
      </c>
      <c r="G71" s="43">
        <v>2.5299999999999998</v>
      </c>
      <c r="H71">
        <v>0.58899999999999997</v>
      </c>
      <c r="I71">
        <v>0.16500000000000001</v>
      </c>
      <c r="J71">
        <v>0.14199999999999999</v>
      </c>
      <c r="K71">
        <v>68</v>
      </c>
      <c r="L71">
        <v>8.8000000000000007</v>
      </c>
    </row>
    <row r="72" spans="1:12" x14ac:dyDescent="0.35">
      <c r="A72" s="1" t="str">
        <f>E15</f>
        <v>DA219</v>
      </c>
      <c r="B72" s="1" t="str">
        <f>E16</f>
        <v>lh</v>
      </c>
      <c r="C72" t="s">
        <v>167</v>
      </c>
      <c r="D72">
        <v>2245</v>
      </c>
      <c r="E72">
        <v>1375</v>
      </c>
      <c r="F72">
        <v>3424</v>
      </c>
      <c r="G72" s="43">
        <v>2.3050000000000002</v>
      </c>
      <c r="H72">
        <v>0.57199999999999995</v>
      </c>
      <c r="I72">
        <v>0.156</v>
      </c>
      <c r="J72">
        <v>0.17399999999999999</v>
      </c>
      <c r="K72">
        <v>91</v>
      </c>
      <c r="L72">
        <v>10.5</v>
      </c>
    </row>
    <row r="73" spans="1:12" x14ac:dyDescent="0.35">
      <c r="A73" s="1" t="str">
        <f>E15</f>
        <v>DA219</v>
      </c>
      <c r="B73" s="1" t="str">
        <f>E16</f>
        <v>lh</v>
      </c>
      <c r="C73" t="s">
        <v>168</v>
      </c>
      <c r="D73">
        <v>2509</v>
      </c>
      <c r="E73">
        <v>1638</v>
      </c>
      <c r="F73">
        <v>2588</v>
      </c>
      <c r="G73" s="43">
        <v>1.657</v>
      </c>
      <c r="H73">
        <v>0.42499999999999999</v>
      </c>
      <c r="I73">
        <v>0.14499999999999999</v>
      </c>
      <c r="J73">
        <v>5.7000000000000002E-2</v>
      </c>
      <c r="K73">
        <v>40</v>
      </c>
      <c r="L73">
        <v>6.1</v>
      </c>
    </row>
    <row r="74" spans="1:12" x14ac:dyDescent="0.35">
      <c r="A74" s="1" t="str">
        <f>E15</f>
        <v>DA219</v>
      </c>
      <c r="B74" s="1" t="str">
        <f>E16</f>
        <v>lh</v>
      </c>
      <c r="C74" t="s">
        <v>169</v>
      </c>
      <c r="D74">
        <v>7737</v>
      </c>
      <c r="E74">
        <v>4592</v>
      </c>
      <c r="F74">
        <v>9608</v>
      </c>
      <c r="G74" s="43">
        <v>1.9359999999999999</v>
      </c>
      <c r="H74">
        <v>0.59799999999999998</v>
      </c>
      <c r="I74">
        <v>0.128</v>
      </c>
      <c r="J74">
        <v>6.7000000000000004E-2</v>
      </c>
      <c r="K74">
        <v>148</v>
      </c>
      <c r="L74">
        <v>26.2</v>
      </c>
    </row>
    <row r="75" spans="1:12" x14ac:dyDescent="0.35">
      <c r="A75" s="1" t="str">
        <f>E15</f>
        <v>DA219</v>
      </c>
      <c r="B75" s="1" t="str">
        <f>E16</f>
        <v>lh</v>
      </c>
      <c r="C75" t="s">
        <v>170</v>
      </c>
      <c r="D75">
        <v>1619</v>
      </c>
      <c r="E75">
        <v>1067</v>
      </c>
      <c r="F75">
        <v>2864</v>
      </c>
      <c r="G75" s="43">
        <v>2.5089999999999999</v>
      </c>
      <c r="H75">
        <v>0.60399999999999998</v>
      </c>
      <c r="I75">
        <v>0.17100000000000001</v>
      </c>
      <c r="J75">
        <v>0.19500000000000001</v>
      </c>
      <c r="K75">
        <v>364</v>
      </c>
      <c r="L75">
        <v>4.3</v>
      </c>
    </row>
    <row r="76" spans="1:12" x14ac:dyDescent="0.35">
      <c r="A76" s="1" t="str">
        <f>E15</f>
        <v>DA219</v>
      </c>
      <c r="B76" s="1" t="str">
        <f>E16</f>
        <v>lh</v>
      </c>
      <c r="C76" t="s">
        <v>171</v>
      </c>
      <c r="D76">
        <v>9675</v>
      </c>
      <c r="E76">
        <v>5553</v>
      </c>
      <c r="F76">
        <v>14610</v>
      </c>
      <c r="G76" s="43">
        <v>2.4300000000000002</v>
      </c>
      <c r="H76">
        <v>0.54200000000000004</v>
      </c>
      <c r="I76">
        <v>0.124</v>
      </c>
      <c r="J76">
        <v>6.7000000000000004E-2</v>
      </c>
      <c r="K76">
        <v>263</v>
      </c>
      <c r="L76">
        <v>27.3</v>
      </c>
    </row>
    <row r="77" spans="1:12" x14ac:dyDescent="0.35">
      <c r="A77" s="1" t="str">
        <f>E15</f>
        <v>DA219</v>
      </c>
      <c r="B77" s="1" t="str">
        <f>E16</f>
        <v>lh</v>
      </c>
      <c r="C77" t="s">
        <v>172</v>
      </c>
      <c r="D77">
        <v>5869</v>
      </c>
      <c r="E77">
        <v>3792</v>
      </c>
      <c r="F77">
        <v>9205</v>
      </c>
      <c r="G77" s="43">
        <v>2.2440000000000002</v>
      </c>
      <c r="H77">
        <v>0.53700000000000003</v>
      </c>
      <c r="I77">
        <v>0.14099999999999999</v>
      </c>
      <c r="J77">
        <v>5.5E-2</v>
      </c>
      <c r="K77">
        <v>103</v>
      </c>
      <c r="L77">
        <v>12.1</v>
      </c>
    </row>
    <row r="78" spans="1:12" x14ac:dyDescent="0.35">
      <c r="A78" s="1" t="str">
        <f>E15</f>
        <v>DA219</v>
      </c>
      <c r="B78" s="1" t="str">
        <f>E16</f>
        <v>lh</v>
      </c>
      <c r="C78" t="s">
        <v>173</v>
      </c>
      <c r="D78">
        <v>1336</v>
      </c>
      <c r="E78">
        <v>856</v>
      </c>
      <c r="F78">
        <v>2625</v>
      </c>
      <c r="G78" s="43">
        <v>2.7320000000000002</v>
      </c>
      <c r="H78">
        <v>0.80400000000000005</v>
      </c>
      <c r="I78">
        <v>0.16800000000000001</v>
      </c>
      <c r="J78">
        <v>7.8E-2</v>
      </c>
      <c r="K78">
        <v>37</v>
      </c>
      <c r="L78">
        <v>3.9</v>
      </c>
    </row>
    <row r="79" spans="1:12" x14ac:dyDescent="0.35">
      <c r="A79" s="1" t="str">
        <f>E15</f>
        <v>DA219</v>
      </c>
      <c r="B79" s="1" t="str">
        <f>E16</f>
        <v>lh</v>
      </c>
      <c r="C79" t="s">
        <v>174</v>
      </c>
      <c r="D79">
        <v>11517</v>
      </c>
      <c r="E79">
        <v>6790</v>
      </c>
      <c r="F79">
        <v>15566</v>
      </c>
      <c r="G79" s="43">
        <v>2.1120000000000001</v>
      </c>
      <c r="H79">
        <v>0.51400000000000001</v>
      </c>
      <c r="I79">
        <v>0.14799999999999999</v>
      </c>
      <c r="J79">
        <v>0.14699999999999999</v>
      </c>
      <c r="K79">
        <v>705</v>
      </c>
      <c r="L79">
        <v>43.3</v>
      </c>
    </row>
    <row r="80" spans="1:12" x14ac:dyDescent="0.35">
      <c r="A80" s="1" t="str">
        <f>E15</f>
        <v>DA219</v>
      </c>
      <c r="B80" s="1" t="str">
        <f>E16</f>
        <v>lh</v>
      </c>
      <c r="C80" t="s">
        <v>175</v>
      </c>
      <c r="D80">
        <v>11642</v>
      </c>
      <c r="E80">
        <v>7452</v>
      </c>
      <c r="F80">
        <v>21998</v>
      </c>
      <c r="G80" s="43">
        <v>2.5579999999999998</v>
      </c>
      <c r="H80">
        <v>0.621</v>
      </c>
      <c r="I80">
        <v>0.14599999999999999</v>
      </c>
      <c r="J80">
        <v>7.5999999999999998E-2</v>
      </c>
      <c r="K80">
        <v>201</v>
      </c>
      <c r="L80">
        <v>42.4</v>
      </c>
    </row>
    <row r="81" spans="1:12" x14ac:dyDescent="0.35">
      <c r="A81" s="1" t="str">
        <f>E15</f>
        <v>DA219</v>
      </c>
      <c r="B81" s="1" t="str">
        <f>E16</f>
        <v>lh</v>
      </c>
      <c r="C81" t="s">
        <v>176</v>
      </c>
      <c r="D81">
        <v>10980</v>
      </c>
      <c r="E81">
        <v>6268</v>
      </c>
      <c r="F81">
        <v>13954</v>
      </c>
      <c r="G81" s="43">
        <v>2.0499999999999998</v>
      </c>
      <c r="H81">
        <v>0.52200000000000002</v>
      </c>
      <c r="I81">
        <v>0.128</v>
      </c>
      <c r="J81">
        <v>8.8999999999999996E-2</v>
      </c>
      <c r="K81">
        <v>371</v>
      </c>
      <c r="L81">
        <v>46.3</v>
      </c>
    </row>
    <row r="82" spans="1:12" x14ac:dyDescent="0.35">
      <c r="A82" s="1" t="str">
        <f>E15</f>
        <v>DA219</v>
      </c>
      <c r="B82" s="1" t="str">
        <f>E16</f>
        <v>lh</v>
      </c>
      <c r="C82" t="s">
        <v>177</v>
      </c>
      <c r="D82">
        <v>7189</v>
      </c>
      <c r="E82">
        <v>4374</v>
      </c>
      <c r="F82">
        <v>12714</v>
      </c>
      <c r="G82" s="43">
        <v>2.5819999999999999</v>
      </c>
      <c r="H82">
        <v>0.64700000000000002</v>
      </c>
      <c r="I82">
        <v>0.13300000000000001</v>
      </c>
      <c r="J82">
        <v>8.3000000000000004E-2</v>
      </c>
      <c r="K82">
        <v>181</v>
      </c>
      <c r="L82">
        <v>23.2</v>
      </c>
    </row>
    <row r="83" spans="1:12" x14ac:dyDescent="0.35">
      <c r="A83" s="1" t="str">
        <f>E15</f>
        <v>DA219</v>
      </c>
      <c r="B83" s="1" t="str">
        <f>E16</f>
        <v>lh</v>
      </c>
      <c r="C83" t="s">
        <v>178</v>
      </c>
      <c r="D83">
        <v>5976</v>
      </c>
      <c r="E83">
        <v>3728</v>
      </c>
      <c r="F83">
        <v>9072</v>
      </c>
      <c r="G83" s="43">
        <v>2.2850000000000001</v>
      </c>
      <c r="H83">
        <v>0.51800000000000002</v>
      </c>
      <c r="I83">
        <v>0.14000000000000001</v>
      </c>
      <c r="J83">
        <v>0.17499999999999999</v>
      </c>
      <c r="K83">
        <v>169</v>
      </c>
      <c r="L83">
        <v>18.2</v>
      </c>
    </row>
    <row r="84" spans="1:12" x14ac:dyDescent="0.35">
      <c r="A84" s="1" t="str">
        <f>E15</f>
        <v>DA219</v>
      </c>
      <c r="B84" s="1" t="str">
        <f>E16</f>
        <v>lh</v>
      </c>
      <c r="C84" t="s">
        <v>179</v>
      </c>
      <c r="D84">
        <v>304</v>
      </c>
      <c r="E84">
        <v>141</v>
      </c>
      <c r="F84">
        <v>447</v>
      </c>
      <c r="G84" s="43">
        <v>2.2290000000000001</v>
      </c>
      <c r="H84">
        <v>0.51800000000000002</v>
      </c>
      <c r="I84">
        <v>0.191</v>
      </c>
      <c r="J84">
        <v>0.25600000000000001</v>
      </c>
      <c r="K84">
        <v>26</v>
      </c>
      <c r="L84">
        <v>2.6</v>
      </c>
    </row>
    <row r="85" spans="1:12" x14ac:dyDescent="0.35">
      <c r="A85" s="1" t="str">
        <f>E15</f>
        <v>DA219</v>
      </c>
      <c r="B85" s="1" t="str">
        <f>E16</f>
        <v>lh</v>
      </c>
      <c r="C85" t="s">
        <v>180</v>
      </c>
      <c r="D85">
        <v>753</v>
      </c>
      <c r="E85">
        <v>469</v>
      </c>
      <c r="F85">
        <v>1699</v>
      </c>
      <c r="G85" s="43">
        <v>2.8879999999999999</v>
      </c>
      <c r="H85">
        <v>0.92</v>
      </c>
      <c r="I85">
        <v>0.18</v>
      </c>
      <c r="J85">
        <v>0.31900000000000001</v>
      </c>
      <c r="K85">
        <v>120</v>
      </c>
      <c r="L85">
        <v>10</v>
      </c>
    </row>
    <row r="86" spans="1:12" x14ac:dyDescent="0.35">
      <c r="A86" s="1" t="str">
        <f>E15</f>
        <v>DA219</v>
      </c>
      <c r="B86" s="1" t="str">
        <f>E16</f>
        <v>lh</v>
      </c>
      <c r="C86" t="s">
        <v>181</v>
      </c>
      <c r="D86">
        <v>947</v>
      </c>
      <c r="E86">
        <v>479</v>
      </c>
      <c r="F86">
        <v>1157</v>
      </c>
      <c r="G86" s="43">
        <v>2.1349999999999998</v>
      </c>
      <c r="H86">
        <v>0.32800000000000001</v>
      </c>
      <c r="I86">
        <v>0.105</v>
      </c>
      <c r="J86">
        <v>3.5000000000000003E-2</v>
      </c>
      <c r="K86">
        <v>9</v>
      </c>
      <c r="L86">
        <v>1.4</v>
      </c>
    </row>
    <row r="87" spans="1:12" x14ac:dyDescent="0.35">
      <c r="A87" s="1" t="str">
        <f>E15</f>
        <v>DA219</v>
      </c>
      <c r="B87" s="1" t="str">
        <f>E16</f>
        <v>lh</v>
      </c>
      <c r="C87" t="s">
        <v>182</v>
      </c>
      <c r="D87">
        <v>3563</v>
      </c>
      <c r="E87">
        <v>2290</v>
      </c>
      <c r="F87">
        <v>6877</v>
      </c>
      <c r="G87" s="43">
        <v>3.0369999999999999</v>
      </c>
      <c r="H87">
        <v>0.83899999999999997</v>
      </c>
      <c r="I87">
        <v>0.14699999999999999</v>
      </c>
      <c r="J87">
        <v>0.14499999999999999</v>
      </c>
      <c r="K87">
        <v>104</v>
      </c>
      <c r="L87">
        <v>20.9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1</vt:i4>
      </vt:variant>
    </vt:vector>
  </HeadingPairs>
  <TitlesOfParts>
    <vt:vector size="4" baseType="lpstr">
      <vt:lpstr>AMOSTRA_PAC_14</vt:lpstr>
      <vt:lpstr>mris_anatomical_stats pial</vt:lpstr>
      <vt:lpstr>lobes</vt:lpstr>
      <vt:lpstr>'mris_anatomical_stats pial'!Área_de_Impressão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Carneiro Monteiro</dc:creator>
  <cp:lastModifiedBy>Fernanda Hansen</cp:lastModifiedBy>
  <dcterms:created xsi:type="dcterms:W3CDTF">2016-02-22T12:52:14Z</dcterms:created>
  <dcterms:modified xsi:type="dcterms:W3CDTF">2018-04-24T20:43:15Z</dcterms:modified>
</cp:coreProperties>
</file>