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or\Gyrification\data\amostras\"/>
    </mc:Choice>
  </mc:AlternateContent>
  <bookViews>
    <workbookView xWindow="-15" yWindow="45" windowWidth="9570" windowHeight="11955" firstSheet="1" activeTab="1"/>
  </bookViews>
  <sheets>
    <sheet name="AMOSTRA_ALZ_10_Resultados" sheetId="4" state="hidden" r:id="rId1"/>
    <sheet name="AMOSTRA_ARTIGO" sheetId="5" r:id="rId2"/>
    <sheet name="comparacao espessura" sheetId="6" state="hidden" r:id="rId3"/>
    <sheet name="apl. metd. bruno (2)" sheetId="8" state="hidden" r:id="rId4"/>
  </sheets>
  <definedNames>
    <definedName name="_xlnm.Print_Area" localSheetId="0">AMOSTRA_ALZ_10_Resultados!$A$1:$H$33</definedName>
    <definedName name="_xlnm.Print_Area" localSheetId="1">AMOSTRA_ARTIGO!$A$1:$I$33</definedName>
    <definedName name="_xlnm.Print_Area" localSheetId="3">'apl. metd. bruno (2)'!$A$1:$F$39</definedName>
    <definedName name="_xlnm.Print_Area" localSheetId="2">'comparacao espessura'!$A$1:$M$40</definedName>
  </definedNames>
  <calcPr calcId="171027"/>
</workbook>
</file>

<file path=xl/calcChain.xml><?xml version="1.0" encoding="utf-8"?>
<calcChain xmlns="http://schemas.openxmlformats.org/spreadsheetml/2006/main">
  <c r="C10" i="5" l="1"/>
  <c r="I37" i="8" l="1"/>
  <c r="H37" i="8"/>
  <c r="G37" i="8"/>
  <c r="F37" i="8"/>
  <c r="E37" i="8"/>
  <c r="D37" i="8"/>
  <c r="C37" i="8"/>
  <c r="B37" i="8"/>
  <c r="A37" i="8"/>
  <c r="H36" i="8"/>
  <c r="G36" i="8"/>
  <c r="D36" i="8"/>
  <c r="C36" i="8"/>
  <c r="J35" i="8"/>
  <c r="K35" i="8" s="1"/>
  <c r="I35" i="8"/>
  <c r="I36" i="8" s="1"/>
  <c r="H35" i="8"/>
  <c r="G35" i="8"/>
  <c r="F35" i="8"/>
  <c r="F36" i="8" s="1"/>
  <c r="E35" i="8"/>
  <c r="E36" i="8" s="1"/>
  <c r="D35" i="8"/>
  <c r="C35" i="8"/>
  <c r="B35" i="8"/>
  <c r="B36" i="8" s="1"/>
  <c r="A35" i="8"/>
  <c r="A36" i="8" s="1"/>
  <c r="J34" i="8"/>
  <c r="K34" i="8" s="1"/>
  <c r="I34" i="8"/>
  <c r="H34" i="8"/>
  <c r="G34" i="8"/>
  <c r="F34" i="8"/>
  <c r="E34" i="8"/>
  <c r="D34" i="8"/>
  <c r="C34" i="8"/>
  <c r="B34" i="8"/>
  <c r="A34" i="8"/>
  <c r="I18" i="8"/>
  <c r="H18" i="8"/>
  <c r="G18" i="8"/>
  <c r="F18" i="8"/>
  <c r="E18" i="8"/>
  <c r="D18" i="8"/>
  <c r="C18" i="8"/>
  <c r="B18" i="8"/>
  <c r="A18" i="8"/>
  <c r="H17" i="8"/>
  <c r="G17" i="8"/>
  <c r="D17" i="8"/>
  <c r="C17" i="8"/>
  <c r="J16" i="8"/>
  <c r="K16" i="8" s="1"/>
  <c r="I16" i="8"/>
  <c r="I17" i="8" s="1"/>
  <c r="H16" i="8"/>
  <c r="G16" i="8"/>
  <c r="F16" i="8"/>
  <c r="F17" i="8" s="1"/>
  <c r="E16" i="8"/>
  <c r="E17" i="8" s="1"/>
  <c r="D16" i="8"/>
  <c r="C16" i="8"/>
  <c r="B16" i="8"/>
  <c r="B17" i="8" s="1"/>
  <c r="A16" i="8"/>
  <c r="A17" i="8" s="1"/>
  <c r="J15" i="8"/>
  <c r="K15" i="8" s="1"/>
  <c r="I15" i="8"/>
  <c r="H15" i="8"/>
  <c r="G15" i="8"/>
  <c r="F15" i="8"/>
  <c r="E15" i="8"/>
  <c r="D15" i="8"/>
  <c r="C15" i="8"/>
  <c r="B15" i="8"/>
  <c r="A15" i="8"/>
  <c r="F37" i="6"/>
  <c r="E37" i="6"/>
  <c r="D37" i="6"/>
  <c r="C37" i="6"/>
  <c r="B37" i="6"/>
  <c r="E36" i="6"/>
  <c r="D36" i="6"/>
  <c r="F35" i="6"/>
  <c r="F36" i="6" s="1"/>
  <c r="E35" i="6"/>
  <c r="D35" i="6"/>
  <c r="C35" i="6"/>
  <c r="C36" i="6" s="1"/>
  <c r="B35" i="6"/>
  <c r="B36" i="6" s="1"/>
  <c r="F34" i="6"/>
  <c r="E34" i="6"/>
  <c r="D34" i="6"/>
  <c r="C34" i="6"/>
  <c r="B34" i="6"/>
  <c r="H33" i="6"/>
  <c r="G33" i="6"/>
  <c r="G32" i="6"/>
  <c r="H32" i="6" s="1"/>
  <c r="H31" i="6"/>
  <c r="G31" i="6"/>
  <c r="G30" i="6"/>
  <c r="H30" i="6" s="1"/>
  <c r="H29" i="6"/>
  <c r="G29" i="6"/>
  <c r="G28" i="6"/>
  <c r="H28" i="6" s="1"/>
  <c r="H27" i="6"/>
  <c r="G27" i="6"/>
  <c r="G26" i="6"/>
  <c r="H26" i="6" s="1"/>
  <c r="H25" i="6"/>
  <c r="G25" i="6"/>
  <c r="G24" i="6"/>
  <c r="H24" i="6" s="1"/>
  <c r="H23" i="6"/>
  <c r="G23" i="6"/>
  <c r="G22" i="6"/>
  <c r="H22" i="6" s="1"/>
  <c r="F18" i="6"/>
  <c r="E18" i="6"/>
  <c r="H18" i="6" s="1"/>
  <c r="D18" i="6"/>
  <c r="C18" i="6"/>
  <c r="B18" i="6"/>
  <c r="E17" i="6"/>
  <c r="D17" i="6"/>
  <c r="F16" i="6"/>
  <c r="F17" i="6" s="1"/>
  <c r="E16" i="6"/>
  <c r="D16" i="6"/>
  <c r="C16" i="6"/>
  <c r="C17" i="6" s="1"/>
  <c r="B16" i="6"/>
  <c r="B17" i="6" s="1"/>
  <c r="F15" i="6"/>
  <c r="E15" i="6"/>
  <c r="D15" i="6"/>
  <c r="C15" i="6"/>
  <c r="B15" i="6"/>
  <c r="H14" i="6"/>
  <c r="G14" i="6"/>
  <c r="G13" i="6"/>
  <c r="G18" i="6" s="1"/>
  <c r="H12" i="6"/>
  <c r="G12" i="6"/>
  <c r="G11" i="6"/>
  <c r="H11" i="6" s="1"/>
  <c r="H10" i="6"/>
  <c r="G10" i="6"/>
  <c r="G9" i="6"/>
  <c r="H9" i="6" s="1"/>
  <c r="H8" i="6"/>
  <c r="G8" i="6"/>
  <c r="G7" i="6"/>
  <c r="H7" i="6" s="1"/>
  <c r="H6" i="6"/>
  <c r="G6" i="6"/>
  <c r="G5" i="6"/>
  <c r="H5" i="6" s="1"/>
  <c r="H4" i="6"/>
  <c r="G4" i="6"/>
  <c r="G3" i="6"/>
  <c r="G15" i="6" s="1"/>
  <c r="K63" i="5"/>
  <c r="M63" i="5" s="1"/>
  <c r="F63" i="5"/>
  <c r="L63" i="5" s="1"/>
  <c r="C63" i="5"/>
  <c r="K61" i="5"/>
  <c r="M61" i="5" s="1"/>
  <c r="F61" i="5"/>
  <c r="L61" i="5" s="1"/>
  <c r="C61" i="5"/>
  <c r="K60" i="5"/>
  <c r="M60" i="5" s="1"/>
  <c r="F60" i="5"/>
  <c r="L60" i="5" s="1"/>
  <c r="C60" i="5"/>
  <c r="K59" i="5"/>
  <c r="M59" i="5" s="1"/>
  <c r="F59" i="5"/>
  <c r="L59" i="5" s="1"/>
  <c r="C59" i="5"/>
  <c r="K58" i="5"/>
  <c r="M58" i="5" s="1"/>
  <c r="F58" i="5"/>
  <c r="L58" i="5" s="1"/>
  <c r="C58" i="5"/>
  <c r="K57" i="5"/>
  <c r="M57" i="5" s="1"/>
  <c r="F57" i="5"/>
  <c r="L57" i="5" s="1"/>
  <c r="C57" i="5"/>
  <c r="K56" i="5"/>
  <c r="M56" i="5" s="1"/>
  <c r="F56" i="5"/>
  <c r="L56" i="5" s="1"/>
  <c r="C56" i="5"/>
  <c r="K55" i="5"/>
  <c r="M55" i="5" s="1"/>
  <c r="F55" i="5"/>
  <c r="L55" i="5" s="1"/>
  <c r="C55" i="5"/>
  <c r="K54" i="5"/>
  <c r="M54" i="5" s="1"/>
  <c r="F54" i="5"/>
  <c r="L54" i="5" s="1"/>
  <c r="C54" i="5"/>
  <c r="K52" i="5"/>
  <c r="M52" i="5" s="1"/>
  <c r="F52" i="5"/>
  <c r="L52" i="5" s="1"/>
  <c r="C52" i="5"/>
  <c r="K51" i="5"/>
  <c r="M51" i="5" s="1"/>
  <c r="F51" i="5"/>
  <c r="L51" i="5" s="1"/>
  <c r="C51" i="5"/>
  <c r="K49" i="5"/>
  <c r="M49" i="5" s="1"/>
  <c r="F49" i="5"/>
  <c r="L49" i="5" s="1"/>
  <c r="C49" i="5"/>
  <c r="K48" i="5"/>
  <c r="M48" i="5" s="1"/>
  <c r="F48" i="5"/>
  <c r="L48" i="5" s="1"/>
  <c r="C48" i="5"/>
  <c r="K47" i="5"/>
  <c r="M47" i="5" s="1"/>
  <c r="F47" i="5"/>
  <c r="L47" i="5" s="1"/>
  <c r="C47" i="5"/>
  <c r="K46" i="5"/>
  <c r="M46" i="5" s="1"/>
  <c r="F46" i="5"/>
  <c r="L46" i="5" s="1"/>
  <c r="C46" i="5"/>
  <c r="K45" i="5"/>
  <c r="M45" i="5" s="1"/>
  <c r="F45" i="5"/>
  <c r="L45" i="5" s="1"/>
  <c r="C45" i="5"/>
  <c r="K44" i="5"/>
  <c r="M44" i="5" s="1"/>
  <c r="F44" i="5"/>
  <c r="L44" i="5" s="1"/>
  <c r="C44" i="5"/>
  <c r="K43" i="5"/>
  <c r="M43" i="5" s="1"/>
  <c r="F43" i="5"/>
  <c r="L43" i="5" s="1"/>
  <c r="C43" i="5"/>
  <c r="K42" i="5"/>
  <c r="M42" i="5" s="1"/>
  <c r="F42" i="5"/>
  <c r="L42" i="5" s="1"/>
  <c r="C42" i="5"/>
  <c r="K40" i="5"/>
  <c r="M40" i="5" s="1"/>
  <c r="F40" i="5"/>
  <c r="L40" i="5" s="1"/>
  <c r="C40" i="5"/>
  <c r="K39" i="5"/>
  <c r="M39" i="5" s="1"/>
  <c r="F39" i="5"/>
  <c r="L39" i="5" s="1"/>
  <c r="C39" i="5"/>
  <c r="K38" i="5"/>
  <c r="M38" i="5" s="1"/>
  <c r="F38" i="5"/>
  <c r="L38" i="5" s="1"/>
  <c r="C38" i="5"/>
  <c r="K37" i="5"/>
  <c r="M37" i="5" s="1"/>
  <c r="F37" i="5"/>
  <c r="L37" i="5" s="1"/>
  <c r="C37" i="5"/>
  <c r="K36" i="5"/>
  <c r="M36" i="5" s="1"/>
  <c r="F36" i="5"/>
  <c r="L36" i="5" s="1"/>
  <c r="C36" i="5"/>
  <c r="K35" i="5"/>
  <c r="M35" i="5" s="1"/>
  <c r="F35" i="5"/>
  <c r="L35" i="5" s="1"/>
  <c r="C35" i="5"/>
  <c r="K34" i="5"/>
  <c r="M34" i="5" s="1"/>
  <c r="F34" i="5"/>
  <c r="L34" i="5" s="1"/>
  <c r="C34" i="5"/>
  <c r="K33" i="5"/>
  <c r="M33" i="5" s="1"/>
  <c r="F33" i="5"/>
  <c r="L33" i="5" s="1"/>
  <c r="C33" i="5"/>
  <c r="K32" i="5"/>
  <c r="M32" i="5" s="1"/>
  <c r="F32" i="5"/>
  <c r="L32" i="5" s="1"/>
  <c r="C32" i="5"/>
  <c r="K31" i="5"/>
  <c r="M31" i="5" s="1"/>
  <c r="J31" i="5"/>
  <c r="I31" i="5"/>
  <c r="H31" i="5"/>
  <c r="G31" i="5"/>
  <c r="F31" i="5"/>
  <c r="L31" i="5" s="1"/>
  <c r="C31" i="5"/>
  <c r="K30" i="5"/>
  <c r="M30" i="5" s="1"/>
  <c r="J30" i="5"/>
  <c r="I30" i="5"/>
  <c r="H30" i="5"/>
  <c r="G30" i="5"/>
  <c r="F30" i="5"/>
  <c r="L30" i="5" s="1"/>
  <c r="C30" i="5"/>
  <c r="K29" i="5"/>
  <c r="M29" i="5" s="1"/>
  <c r="J29" i="5"/>
  <c r="I29" i="5"/>
  <c r="H29" i="5"/>
  <c r="G29" i="5"/>
  <c r="F29" i="5"/>
  <c r="L29" i="5" s="1"/>
  <c r="C29" i="5"/>
  <c r="K28" i="5"/>
  <c r="M28" i="5" s="1"/>
  <c r="F28" i="5"/>
  <c r="L28" i="5" s="1"/>
  <c r="C28" i="5"/>
  <c r="K27" i="5"/>
  <c r="M27" i="5" s="1"/>
  <c r="F27" i="5"/>
  <c r="L27" i="5" s="1"/>
  <c r="C27" i="5"/>
  <c r="K26" i="5"/>
  <c r="M26" i="5" s="1"/>
  <c r="F26" i="5"/>
  <c r="L26" i="5" s="1"/>
  <c r="C26" i="5"/>
  <c r="K24" i="5"/>
  <c r="M24" i="5" s="1"/>
  <c r="F24" i="5"/>
  <c r="L24" i="5" s="1"/>
  <c r="C24" i="5"/>
  <c r="K22" i="5"/>
  <c r="M22" i="5" s="1"/>
  <c r="F22" i="5"/>
  <c r="L22" i="5" s="1"/>
  <c r="C22" i="5"/>
  <c r="K21" i="5"/>
  <c r="M21" i="5" s="1"/>
  <c r="F21" i="5"/>
  <c r="L21" i="5" s="1"/>
  <c r="C21" i="5"/>
  <c r="K20" i="5"/>
  <c r="M20" i="5" s="1"/>
  <c r="F20" i="5"/>
  <c r="L20" i="5" s="1"/>
  <c r="C20" i="5"/>
  <c r="K19" i="5"/>
  <c r="M19" i="5" s="1"/>
  <c r="F19" i="5"/>
  <c r="L19" i="5" s="1"/>
  <c r="C19" i="5"/>
  <c r="K18" i="5"/>
  <c r="M18" i="5" s="1"/>
  <c r="F18" i="5"/>
  <c r="L18" i="5" s="1"/>
  <c r="C18" i="5"/>
  <c r="K17" i="5"/>
  <c r="M17" i="5" s="1"/>
  <c r="F17" i="5"/>
  <c r="L17" i="5" s="1"/>
  <c r="C17" i="5"/>
  <c r="J16" i="5"/>
  <c r="I16" i="5"/>
  <c r="H16" i="5"/>
  <c r="G16" i="5"/>
  <c r="K15" i="5"/>
  <c r="M15" i="5" s="1"/>
  <c r="F15" i="5"/>
  <c r="L15" i="5" s="1"/>
  <c r="C15" i="5"/>
  <c r="K14" i="5"/>
  <c r="M14" i="5" s="1"/>
  <c r="J14" i="5"/>
  <c r="I14" i="5"/>
  <c r="H14" i="5"/>
  <c r="G14" i="5"/>
  <c r="F14" i="5"/>
  <c r="L14" i="5" s="1"/>
  <c r="C14" i="5"/>
  <c r="K13" i="5"/>
  <c r="M13" i="5" s="1"/>
  <c r="F13" i="5"/>
  <c r="L13" i="5" s="1"/>
  <c r="C13" i="5"/>
  <c r="K12" i="5"/>
  <c r="M12" i="5" s="1"/>
  <c r="F12" i="5"/>
  <c r="L12" i="5" s="1"/>
  <c r="C12" i="5"/>
  <c r="K11" i="5"/>
  <c r="M11" i="5" s="1"/>
  <c r="F11" i="5"/>
  <c r="L11" i="5" s="1"/>
  <c r="C11" i="5"/>
  <c r="K10" i="5"/>
  <c r="M10" i="5" s="1"/>
  <c r="F10" i="5"/>
  <c r="L10" i="5" s="1"/>
  <c r="K9" i="5"/>
  <c r="M9" i="5" s="1"/>
  <c r="F9" i="5"/>
  <c r="L9" i="5" s="1"/>
  <c r="C9" i="5"/>
  <c r="K8" i="5"/>
  <c r="M8" i="5" s="1"/>
  <c r="F8" i="5"/>
  <c r="L8" i="5" s="1"/>
  <c r="C8" i="5"/>
  <c r="K6" i="5"/>
  <c r="M6" i="5" s="1"/>
  <c r="F6" i="5"/>
  <c r="L6" i="5" s="1"/>
  <c r="C6" i="5"/>
  <c r="K5" i="5"/>
  <c r="M5" i="5" s="1"/>
  <c r="F5" i="5"/>
  <c r="L5" i="5" s="1"/>
  <c r="C5" i="5"/>
  <c r="K4" i="5"/>
  <c r="M4" i="5" s="1"/>
  <c r="F4" i="5"/>
  <c r="L4" i="5" s="1"/>
  <c r="C4" i="5"/>
  <c r="K3" i="5"/>
  <c r="M3" i="5" s="1"/>
  <c r="F3" i="5"/>
  <c r="L3" i="5" s="1"/>
  <c r="C3" i="5"/>
  <c r="C37" i="4"/>
  <c r="H37" i="4" s="1"/>
  <c r="H36" i="4"/>
  <c r="C36" i="4"/>
  <c r="H35" i="4"/>
  <c r="D35" i="4"/>
  <c r="C35" i="4"/>
  <c r="G31" i="4"/>
  <c r="F31" i="4"/>
  <c r="D31" i="4"/>
  <c r="C31" i="4"/>
  <c r="B31" i="4"/>
  <c r="H30" i="4"/>
  <c r="E30" i="4"/>
  <c r="H29" i="4"/>
  <c r="H31" i="4" s="1"/>
  <c r="E29" i="4"/>
  <c r="E31" i="4" s="1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G15" i="4"/>
  <c r="F15" i="4"/>
  <c r="E15" i="4"/>
  <c r="D15" i="4"/>
  <c r="C15" i="4"/>
  <c r="B15" i="4"/>
  <c r="H14" i="4"/>
  <c r="E14" i="4"/>
  <c r="H13" i="4"/>
  <c r="H15" i="4" s="1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15" i="6" l="1"/>
  <c r="G16" i="6"/>
  <c r="G35" i="6"/>
  <c r="H13" i="6"/>
  <c r="G34" i="6"/>
  <c r="H34" i="6" s="1"/>
  <c r="G37" i="6"/>
  <c r="H37" i="6" s="1"/>
  <c r="H3" i="6"/>
  <c r="H15" i="5"/>
  <c r="I15" i="5"/>
  <c r="J15" i="5"/>
  <c r="G15" i="5"/>
  <c r="G17" i="6" l="1"/>
  <c r="H17" i="6" s="1"/>
  <c r="H16" i="6"/>
  <c r="G36" i="6"/>
  <c r="H36" i="6" s="1"/>
  <c r="H35" i="6"/>
</calcChain>
</file>

<file path=xl/comments1.xml><?xml version="1.0" encoding="utf-8"?>
<comments xmlns="http://schemas.openxmlformats.org/spreadsheetml/2006/main">
  <authors>
    <author>Fernanda Hansen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Fernanda Hansen:</t>
        </r>
        <r>
          <rPr>
            <sz val="9"/>
            <color indexed="81"/>
            <rFont val="Tahoma"/>
            <family val="2"/>
          </rPr>
          <t xml:space="preserve">
T = Vgm/Atgm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Fernanda Hansen:</t>
        </r>
        <r>
          <rPr>
            <sz val="9"/>
            <color indexed="81"/>
            <rFont val="Tahoma"/>
            <family val="2"/>
          </rPr>
          <t xml:space="preserve">
T = Vgm/Atgm</t>
        </r>
      </text>
    </comment>
  </commentList>
</comments>
</file>

<file path=xl/sharedStrings.xml><?xml version="1.0" encoding="utf-8"?>
<sst xmlns="http://schemas.openxmlformats.org/spreadsheetml/2006/main" count="217" uniqueCount="121">
  <si>
    <t>SUBJ053</t>
  </si>
  <si>
    <t>SUBJ080</t>
  </si>
  <si>
    <t>SUBJ091</t>
  </si>
  <si>
    <t>SUBJ100</t>
  </si>
  <si>
    <t>SUBJ121</t>
  </si>
  <si>
    <t>SUBJ130</t>
  </si>
  <si>
    <t>SUBJ139</t>
  </si>
  <si>
    <t>SUBJ154</t>
  </si>
  <si>
    <t>SUBJ176</t>
  </si>
  <si>
    <t>SUBJ225</t>
  </si>
  <si>
    <t>CTL</t>
  </si>
  <si>
    <t>IDADE</t>
  </si>
  <si>
    <t>ESPESSURA</t>
  </si>
  <si>
    <t>AREA EXPOSTA</t>
  </si>
  <si>
    <t>Hemisfério esquerdo</t>
  </si>
  <si>
    <t>Hemisfério direito</t>
  </si>
  <si>
    <t>SUBJ500 3DT1</t>
  </si>
  <si>
    <t>SUBJ500 VBM</t>
  </si>
  <si>
    <t>AREA TOTAL (total surface area mm²)</t>
  </si>
  <si>
    <t>VOLUME (CORTICAL GRAY MATTER mm³)</t>
  </si>
  <si>
    <t>lGI</t>
  </si>
  <si>
    <t>lGI = areapial/areaouter</t>
  </si>
  <si>
    <t>areaouter=areapial/lGI</t>
  </si>
  <si>
    <t>VOLUME (CORTICAL GRAY MATTER mm³)(aseg.stats)</t>
  </si>
  <si>
    <t>AREA TOTAL (total surface area mm²)(curv.stats)</t>
  </si>
  <si>
    <t>total surface area (mm²)</t>
  </si>
  <si>
    <t>total gray matter volume (mm³)</t>
  </si>
  <si>
    <t>average cortical thickness</t>
  </si>
  <si>
    <t>average integrated rectfied mean curvature</t>
  </si>
  <si>
    <t>average integrated rectfied Gaussian curvature</t>
  </si>
  <si>
    <t>folding index</t>
  </si>
  <si>
    <t>intrinsic curvature index</t>
  </si>
  <si>
    <t>average cortical thickness (mm)</t>
  </si>
  <si>
    <t>stdev (mm)</t>
  </si>
  <si>
    <t>3DT1 X VBM</t>
  </si>
  <si>
    <t>deltaT</t>
  </si>
  <si>
    <t>ref1</t>
  </si>
  <si>
    <t>ref2</t>
  </si>
  <si>
    <t>ref3</t>
  </si>
  <si>
    <t>FI</t>
  </si>
  <si>
    <t>Referência</t>
  </si>
  <si>
    <t>Média</t>
  </si>
  <si>
    <t>DesvPad</t>
  </si>
  <si>
    <t>DesvPad %</t>
  </si>
  <si>
    <t>thickness (mm) (T2=Vg/At)</t>
  </si>
  <si>
    <t>abs(T1-T2)/T2</t>
  </si>
  <si>
    <t>average cortical thickness (T1) (mm)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</si>
  <si>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G</t>
    </r>
  </si>
  <si>
    <t>average cortical thickness (mm) (T1)</t>
  </si>
  <si>
    <t>T2</t>
  </si>
  <si>
    <r>
      <t>total surface area (mm²)(A</t>
    </r>
    <r>
      <rPr>
        <b/>
        <vertAlign val="subscript"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</si>
  <si>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>1/2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</si>
  <si>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A</t>
    </r>
    <r>
      <rPr>
        <vertAlign val="subscript"/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1.329</t>
    </r>
  </si>
  <si>
    <r>
      <t>A</t>
    </r>
    <r>
      <rPr>
        <vertAlign val="subscript"/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1.325</t>
    </r>
  </si>
  <si>
    <r>
      <t>k(T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)A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1.325</t>
    </r>
  </si>
  <si>
    <r>
      <t>k(T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)A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1.325</t>
    </r>
  </si>
  <si>
    <r>
      <t>k(T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)A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1.329</t>
    </r>
  </si>
  <si>
    <r>
      <t>k(T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)A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.329</t>
    </r>
  </si>
  <si>
    <t xml:space="preserve">Hydrochoerus </t>
  </si>
  <si>
    <t>Species</t>
  </si>
  <si>
    <t>Marsupialia</t>
  </si>
  <si>
    <t>Marmota mitis</t>
  </si>
  <si>
    <t>Didelphis virginiana</t>
  </si>
  <si>
    <t>Wallabia rufogrisea</t>
  </si>
  <si>
    <t>Macropus melanops</t>
  </si>
  <si>
    <t>Afrotheria</t>
  </si>
  <si>
    <t>Procavia capensis</t>
  </si>
  <si>
    <t>Dendrohyrax dorsalis</t>
  </si>
  <si>
    <t>Loxodonta africana</t>
  </si>
  <si>
    <t>Setifer setosus</t>
  </si>
  <si>
    <t>Elephantulus fuscipes</t>
  </si>
  <si>
    <t>Potamogale velox</t>
  </si>
  <si>
    <t>Trichechus manatus</t>
  </si>
  <si>
    <t>Glires</t>
  </si>
  <si>
    <t>Mus musculus</t>
  </si>
  <si>
    <t>Rattus norvegicus</t>
  </si>
  <si>
    <t>Cavia porcellus</t>
  </si>
  <si>
    <t>Dasyprocta promnolopha</t>
  </si>
  <si>
    <t>Dolychotus sp.</t>
  </si>
  <si>
    <t>Scandentia</t>
  </si>
  <si>
    <t>Tupaia belangeri</t>
  </si>
  <si>
    <t>Primata</t>
  </si>
  <si>
    <t>Callimico goeldii</t>
  </si>
  <si>
    <t>Callithrix sp.</t>
  </si>
  <si>
    <t>Callithrix jacchus</t>
  </si>
  <si>
    <t>Otolemur garnettii</t>
  </si>
  <si>
    <t>Aotus trivirgatus</t>
  </si>
  <si>
    <t>Saimiri sciureus</t>
  </si>
  <si>
    <t>Cebus apella</t>
  </si>
  <si>
    <t>Cercopithecus aethiops</t>
  </si>
  <si>
    <t>Macaca.mulatta</t>
  </si>
  <si>
    <t>Macaca.radiata</t>
  </si>
  <si>
    <t>Macaca.fascicularis</t>
  </si>
  <si>
    <t>Papio.anubis cynocephalus</t>
  </si>
  <si>
    <t>Homo.sapiens</t>
  </si>
  <si>
    <t>Eulipotyphla</t>
  </si>
  <si>
    <t>Sorex.minutus</t>
  </si>
  <si>
    <t>Sorex.araneus</t>
  </si>
  <si>
    <t>Crocidura.russala</t>
  </si>
  <si>
    <t>Crocidura.flavescens</t>
  </si>
  <si>
    <t>Erinaceus.europaeus</t>
  </si>
  <si>
    <t>Neomys.fodiens</t>
  </si>
  <si>
    <t>Talpa.europaea</t>
  </si>
  <si>
    <t>Galemys.pyrenaicus</t>
  </si>
  <si>
    <t>Carnivora</t>
  </si>
  <si>
    <t>Felis.catus</t>
  </si>
  <si>
    <t>Vulpes.vulpes</t>
  </si>
  <si>
    <t>Artiodactyla</t>
  </si>
  <si>
    <t>Sus.scrofa.domesticus</t>
  </si>
  <si>
    <t>Antidorcas marsupialis</t>
  </si>
  <si>
    <t>Damaliscus.dorcas</t>
  </si>
  <si>
    <t>Tragelaphus stripceros</t>
  </si>
  <si>
    <t>Giraffa camelopardalis</t>
  </si>
  <si>
    <t>Bos.taurus</t>
  </si>
  <si>
    <t>Ovis.aries</t>
  </si>
  <si>
    <t>Perissodactyla</t>
  </si>
  <si>
    <t>Equus.caballus</t>
  </si>
  <si>
    <r>
      <t>T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*A</t>
    </r>
    <r>
      <rPr>
        <vertAlign val="subscript"/>
        <sz val="11"/>
        <color theme="1"/>
        <rFont val="Calibri"/>
        <family val="2"/>
        <scheme val="minor"/>
      </rPr>
      <t>T</t>
    </r>
  </si>
  <si>
    <t>outer area</t>
  </si>
  <si>
    <t>ln outer</t>
  </si>
  <si>
    <r>
      <t>ln T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*A</t>
    </r>
    <r>
      <rPr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</si>
</sst>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34" borderId="1" xfId="0" applyFill="1" applyBorder="1"/>
    <xf numFmtId="0" fontId="0" fillId="35" borderId="1" xfId="0" applyFill="1" applyBorder="1"/>
    <xf numFmtId="2" fontId="0" fillId="35" borderId="1" xfId="0" applyNumberFormat="1" applyFill="1" applyBorder="1"/>
    <xf numFmtId="2" fontId="0" fillId="34" borderId="1" xfId="0" applyNumberFormat="1" applyFill="1" applyBorder="1"/>
    <xf numFmtId="164" fontId="0" fillId="34" borderId="1" xfId="0" applyNumberFormat="1" applyFill="1" applyBorder="1"/>
    <xf numFmtId="2" fontId="0" fillId="0" borderId="1" xfId="0" applyNumberFormat="1" applyFill="1" applyBorder="1"/>
    <xf numFmtId="165" fontId="0" fillId="0" borderId="1" xfId="0" applyNumberFormat="1" applyBorder="1"/>
    <xf numFmtId="165" fontId="0" fillId="35" borderId="1" xfId="0" applyNumberFormat="1" applyFill="1" applyBorder="1"/>
    <xf numFmtId="165" fontId="0" fillId="34" borderId="1" xfId="0" applyNumberFormat="1" applyFill="1" applyBorder="1"/>
    <xf numFmtId="165" fontId="0" fillId="0" borderId="0" xfId="0" applyNumberFormat="1"/>
    <xf numFmtId="0" fontId="0" fillId="0" borderId="0" xfId="0" applyFill="1" applyBorder="1"/>
    <xf numFmtId="0" fontId="0" fillId="0" borderId="0" xfId="0" applyBorder="1"/>
    <xf numFmtId="167" fontId="0" fillId="34" borderId="1" xfId="0" applyNumberFormat="1" applyFill="1" applyBorder="1"/>
    <xf numFmtId="167" fontId="0" fillId="35" borderId="1" xfId="0" applyNumberFormat="1" applyFill="1" applyBorder="1"/>
    <xf numFmtId="2" fontId="0" fillId="0" borderId="1" xfId="0" applyNumberFormat="1" applyBorder="1"/>
    <xf numFmtId="0" fontId="0" fillId="36" borderId="1" xfId="0" applyFill="1" applyBorder="1"/>
    <xf numFmtId="9" fontId="0" fillId="36" borderId="1" xfId="42" applyFont="1" applyFill="1" applyBorder="1"/>
    <xf numFmtId="9" fontId="0" fillId="0" borderId="0" xfId="42" applyFont="1" applyFill="1" applyBorder="1"/>
    <xf numFmtId="0" fontId="16" fillId="2" borderId="1" xfId="0" applyFont="1" applyFill="1" applyBorder="1"/>
    <xf numFmtId="0" fontId="16" fillId="0" borderId="1" xfId="0" applyFont="1" applyBorder="1"/>
    <xf numFmtId="0" fontId="16" fillId="0" borderId="2" xfId="0" applyFont="1" applyFill="1" applyBorder="1" applyAlignment="1"/>
    <xf numFmtId="0" fontId="16" fillId="0" borderId="14" xfId="0" applyFont="1" applyFill="1" applyBorder="1" applyAlignment="1"/>
    <xf numFmtId="166" fontId="0" fillId="0" borderId="1" xfId="0" applyNumberFormat="1" applyFill="1" applyBorder="1"/>
    <xf numFmtId="167" fontId="0" fillId="0" borderId="1" xfId="0" applyNumberFormat="1" applyBorder="1"/>
    <xf numFmtId="11" fontId="0" fillId="0" borderId="0" xfId="0" applyNumberFormat="1" applyBorder="1"/>
    <xf numFmtId="0" fontId="16" fillId="0" borderId="0" xfId="0" applyFont="1" applyBorder="1" applyAlignment="1"/>
    <xf numFmtId="0" fontId="16" fillId="0" borderId="0" xfId="0" applyFont="1" applyFill="1" applyBorder="1"/>
    <xf numFmtId="2" fontId="0" fillId="0" borderId="0" xfId="42" applyNumberFormat="1" applyFont="1" applyFill="1" applyBorder="1"/>
    <xf numFmtId="0" fontId="0" fillId="2" borderId="0" xfId="0" applyFill="1" applyBorder="1"/>
    <xf numFmtId="0" fontId="16" fillId="2" borderId="15" xfId="0" applyFont="1" applyFill="1" applyBorder="1"/>
    <xf numFmtId="0" fontId="16" fillId="0" borderId="15" xfId="0" applyFont="1" applyBorder="1"/>
    <xf numFmtId="0" fontId="0" fillId="0" borderId="15" xfId="0" applyBorder="1"/>
    <xf numFmtId="2" fontId="0" fillId="0" borderId="15" xfId="0" applyNumberFormat="1" applyFill="1" applyBorder="1"/>
    <xf numFmtId="0" fontId="16" fillId="35" borderId="15" xfId="0" applyFont="1" applyFill="1" applyBorder="1"/>
    <xf numFmtId="0" fontId="0" fillId="35" borderId="15" xfId="0" applyFill="1" applyBorder="1"/>
    <xf numFmtId="1" fontId="0" fillId="35" borderId="15" xfId="0" applyNumberFormat="1" applyFill="1" applyBorder="1"/>
    <xf numFmtId="2" fontId="0" fillId="35" borderId="15" xfId="0" applyNumberFormat="1" applyFill="1" applyBorder="1"/>
    <xf numFmtId="167" fontId="0" fillId="35" borderId="15" xfId="0" applyNumberFormat="1" applyFill="1" applyBorder="1"/>
    <xf numFmtId="0" fontId="16" fillId="34" borderId="15" xfId="0" applyFont="1" applyFill="1" applyBorder="1"/>
    <xf numFmtId="0" fontId="0" fillId="34" borderId="15" xfId="0" applyFill="1" applyBorder="1"/>
    <xf numFmtId="1" fontId="0" fillId="34" borderId="15" xfId="0" applyNumberFormat="1" applyFill="1" applyBorder="1"/>
    <xf numFmtId="2" fontId="0" fillId="34" borderId="15" xfId="0" applyNumberFormat="1" applyFill="1" applyBorder="1"/>
    <xf numFmtId="0" fontId="16" fillId="0" borderId="15" xfId="0" applyFont="1" applyFill="1" applyBorder="1"/>
    <xf numFmtId="2" fontId="0" fillId="0" borderId="15" xfId="42" applyNumberFormat="1" applyFont="1" applyFill="1" applyBorder="1"/>
    <xf numFmtId="9" fontId="0" fillId="0" borderId="15" xfId="42" applyFont="1" applyFill="1" applyBorder="1"/>
    <xf numFmtId="0" fontId="16" fillId="36" borderId="15" xfId="0" applyFont="1" applyFill="1" applyBorder="1"/>
    <xf numFmtId="9" fontId="0" fillId="36" borderId="15" xfId="42" applyFont="1" applyFill="1" applyBorder="1"/>
    <xf numFmtId="1" fontId="0" fillId="0" borderId="15" xfId="0" applyNumberFormat="1" applyBorder="1"/>
    <xf numFmtId="0" fontId="16" fillId="0" borderId="15" xfId="0" applyFont="1" applyBorder="1" applyAlignment="1"/>
    <xf numFmtId="2" fontId="0" fillId="36" borderId="15" xfId="42" applyNumberFormat="1" applyFont="1" applyFill="1" applyBorder="1"/>
    <xf numFmtId="0" fontId="0" fillId="0" borderId="0" xfId="0" applyBorder="1"/>
    <xf numFmtId="0" fontId="16" fillId="2" borderId="15" xfId="0" applyFont="1" applyFill="1" applyBorder="1"/>
    <xf numFmtId="0" fontId="0" fillId="0" borderId="15" xfId="0" applyBorder="1"/>
    <xf numFmtId="0" fontId="0" fillId="0" borderId="0" xfId="0" applyFill="1" applyBorder="1"/>
    <xf numFmtId="2" fontId="0" fillId="0" borderId="15" xfId="42" applyNumberFormat="1" applyFont="1" applyFill="1" applyBorder="1"/>
    <xf numFmtId="9" fontId="0" fillId="0" borderId="15" xfId="42" applyFont="1" applyFill="1" applyBorder="1"/>
    <xf numFmtId="0" fontId="16" fillId="0" borderId="15" xfId="0" applyFont="1" applyFill="1" applyBorder="1" applyAlignment="1"/>
    <xf numFmtId="0" fontId="0" fillId="37" borderId="15" xfId="0" applyFill="1" applyBorder="1"/>
    <xf numFmtId="0" fontId="0" fillId="37" borderId="0" xfId="0" applyFill="1" applyBorder="1"/>
    <xf numFmtId="0" fontId="0" fillId="0" borderId="15" xfId="0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35" borderId="0" xfId="0" applyNumberFormat="1" applyFill="1" applyBorder="1"/>
    <xf numFmtId="2" fontId="0" fillId="34" borderId="0" xfId="0" applyNumberFormat="1" applyFill="1" applyBorder="1"/>
    <xf numFmtId="2" fontId="0" fillId="36" borderId="0" xfId="0" applyNumberFormat="1" applyFill="1" applyBorder="1"/>
    <xf numFmtId="0" fontId="16" fillId="2" borderId="16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Normal" xfId="43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AMOSTRA_ARTIGO!$A$2</c:f>
              <c:strCache>
                <c:ptCount val="1"/>
                <c:pt idx="0">
                  <c:v>Marsupialia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AMOSTRA_ARTIGO!$L$3:$L$6</c:f>
              <c:numCache>
                <c:formatCode>General</c:formatCode>
                <c:ptCount val="4"/>
                <c:pt idx="0">
                  <c:v>5.389071729816501</c:v>
                </c:pt>
                <c:pt idx="1">
                  <c:v>6.3798044056906829</c:v>
                </c:pt>
                <c:pt idx="2">
                  <c:v>7.473161471052264</c:v>
                </c:pt>
                <c:pt idx="3">
                  <c:v>7.8824617922489297</c:v>
                </c:pt>
              </c:numCache>
            </c:numRef>
          </c:xVal>
          <c:yVal>
            <c:numRef>
              <c:f>AMOSTRA_ARTIGO!$M$3:$M$6</c:f>
              <c:numCache>
                <c:formatCode>General</c:formatCode>
                <c:ptCount val="4"/>
                <c:pt idx="0">
                  <c:v>5.2812359615787461</c:v>
                </c:pt>
                <c:pt idx="1">
                  <c:v>6.3966595822898915</c:v>
                </c:pt>
                <c:pt idx="2">
                  <c:v>8.1324871039398268</c:v>
                </c:pt>
                <c:pt idx="3">
                  <c:v>8.6320840237203562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C-440D-95B9-F4CC48F944A8}"/>
            </c:ext>
          </c:extLst>
        </c:ser>
        <c:ser>
          <c:idx val="1"/>
          <c:order val="1"/>
          <c:tx>
            <c:strRef>
              <c:f>AMOSTRA_ARTIGO!$A$7</c:f>
              <c:strCache>
                <c:ptCount val="1"/>
                <c:pt idx="0">
                  <c:v>Afrotheria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AMOSTRA_ARTIGO!$L$8:$L$15</c:f>
              <c:numCache>
                <c:formatCode>General</c:formatCode>
                <c:ptCount val="8"/>
                <c:pt idx="0">
                  <c:v>7.3520625632843926</c:v>
                </c:pt>
                <c:pt idx="1">
                  <c:v>7.2394894177685662</c:v>
                </c:pt>
                <c:pt idx="2">
                  <c:v>11.037121142810745</c:v>
                </c:pt>
                <c:pt idx="3">
                  <c:v>11.310879402828496</c:v>
                </c:pt>
                <c:pt idx="4">
                  <c:v>5.3752784076841653</c:v>
                </c:pt>
                <c:pt idx="5">
                  <c:v>5.4510384535657002</c:v>
                </c:pt>
                <c:pt idx="6">
                  <c:v>6.0258659738253142</c:v>
                </c:pt>
                <c:pt idx="7">
                  <c:v>8.6900360042556475</c:v>
                </c:pt>
              </c:numCache>
            </c:numRef>
          </c:xVal>
          <c:yVal>
            <c:numRef>
              <c:f>AMOSTRA_ARTIGO!$M$8:$M$15</c:f>
              <c:numCache>
                <c:formatCode>General</c:formatCode>
                <c:ptCount val="8"/>
                <c:pt idx="0">
                  <c:v>7.8525602810530044</c:v>
                </c:pt>
                <c:pt idx="1">
                  <c:v>7.7813505411885684</c:v>
                </c:pt>
                <c:pt idx="2">
                  <c:v>12.941153970547107</c:v>
                </c:pt>
                <c:pt idx="3">
                  <c:v>13.058248619751636</c:v>
                </c:pt>
                <c:pt idx="4">
                  <c:v>5.3464638512658471</c:v>
                </c:pt>
                <c:pt idx="5">
                  <c:v>5.3785255675405717</c:v>
                </c:pt>
                <c:pt idx="6">
                  <c:v>6.2664613831434641</c:v>
                </c:pt>
                <c:pt idx="7">
                  <c:v>9.4694059089087173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C-440D-95B9-F4CC48F944A8}"/>
            </c:ext>
          </c:extLst>
        </c:ser>
        <c:ser>
          <c:idx val="2"/>
          <c:order val="2"/>
          <c:tx>
            <c:strRef>
              <c:f>AMOSTRA_ARTIGO!$A$16</c:f>
              <c:strCache>
                <c:ptCount val="1"/>
                <c:pt idx="0">
                  <c:v>Glires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AMOSTRA_ARTIGO!$L$17:$L$22</c:f>
              <c:numCache>
                <c:formatCode>General</c:formatCode>
                <c:ptCount val="6"/>
                <c:pt idx="0">
                  <c:v>4.9783905195235274</c:v>
                </c:pt>
                <c:pt idx="1">
                  <c:v>5.8328295548333955</c:v>
                </c:pt>
                <c:pt idx="2">
                  <c:v>6.2410746716103551</c:v>
                </c:pt>
                <c:pt idx="3">
                  <c:v>7.0956122980689473</c:v>
                </c:pt>
                <c:pt idx="4">
                  <c:v>8.4349112710096232</c:v>
                </c:pt>
                <c:pt idx="5">
                  <c:v>7.7387001265327342</c:v>
                </c:pt>
              </c:numCache>
            </c:numRef>
          </c:xVal>
          <c:yVal>
            <c:numRef>
              <c:f>AMOSTRA_ARTIGO!$M$17:$M$22</c:f>
              <c:numCache>
                <c:formatCode>General</c:formatCode>
                <c:ptCount val="6"/>
                <c:pt idx="0">
                  <c:v>4.8364204617003841</c:v>
                </c:pt>
                <c:pt idx="1">
                  <c:v>5.9710666746755914</c:v>
                </c:pt>
                <c:pt idx="2">
                  <c:v>6.4918418805514682</c:v>
                </c:pt>
                <c:pt idx="3">
                  <c:v>7.5599809507248574</c:v>
                </c:pt>
                <c:pt idx="4">
                  <c:v>9.2176512138601829</c:v>
                </c:pt>
                <c:pt idx="5">
                  <c:v>8.4375121807614164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C-440D-95B9-F4CC48F944A8}"/>
            </c:ext>
          </c:extLst>
        </c:ser>
        <c:ser>
          <c:idx val="3"/>
          <c:order val="3"/>
          <c:tx>
            <c:strRef>
              <c:f>AMOSTRA_ARTIGO!$A$23</c:f>
              <c:strCache>
                <c:ptCount val="1"/>
                <c:pt idx="0">
                  <c:v>Scandentia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AMOSTRA_ARTIGO!$L$24</c:f>
              <c:numCache>
                <c:formatCode>General</c:formatCode>
                <c:ptCount val="1"/>
                <c:pt idx="0">
                  <c:v>6.1684082364637973</c:v>
                </c:pt>
              </c:numCache>
            </c:numRef>
          </c:xVal>
          <c:yVal>
            <c:numRef>
              <c:f>AMOSTRA_ARTIGO!$M$24</c:f>
              <c:numCache>
                <c:formatCode>General</c:formatCode>
                <c:ptCount val="1"/>
                <c:pt idx="0">
                  <c:v>6.2424193503335363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C-440D-95B9-F4CC48F944A8}"/>
            </c:ext>
          </c:extLst>
        </c:ser>
        <c:ser>
          <c:idx val="4"/>
          <c:order val="4"/>
          <c:tx>
            <c:v>Primata sem humanos</c:v>
          </c:tx>
          <c:spPr>
            <a:ln w="28575">
              <a:noFill/>
            </a:ln>
          </c:spPr>
          <c:xVal>
            <c:numRef>
              <c:f>AMOSTRA_ARTIGO!$L$26:$L$38</c:f>
              <c:numCache>
                <c:formatCode>General</c:formatCode>
                <c:ptCount val="13"/>
                <c:pt idx="0">
                  <c:v>7.3444241667576575</c:v>
                </c:pt>
                <c:pt idx="1">
                  <c:v>7.4087286063051163</c:v>
                </c:pt>
                <c:pt idx="2">
                  <c:v>7.1743658343310788</c:v>
                </c:pt>
                <c:pt idx="3">
                  <c:v>7.2437691679386278</c:v>
                </c:pt>
                <c:pt idx="4">
                  <c:v>7.3980169237503786</c:v>
                </c:pt>
                <c:pt idx="5">
                  <c:v>8.1123632055904586</c:v>
                </c:pt>
                <c:pt idx="6">
                  <c:v>7.8202842509344004</c:v>
                </c:pt>
                <c:pt idx="7">
                  <c:v>8.4157604105800576</c:v>
                </c:pt>
                <c:pt idx="8">
                  <c:v>8.5940742357521955</c:v>
                </c:pt>
                <c:pt idx="9">
                  <c:v>8.9022676098766684</c:v>
                </c:pt>
                <c:pt idx="10">
                  <c:v>8.4491880523736285</c:v>
                </c:pt>
                <c:pt idx="11">
                  <c:v>8.6444549710271641</c:v>
                </c:pt>
                <c:pt idx="12">
                  <c:v>9.0707008817178405</c:v>
                </c:pt>
              </c:numCache>
            </c:numRef>
          </c:xVal>
          <c:yVal>
            <c:numRef>
              <c:f>AMOSTRA_ARTIGO!$M$26:$M$38</c:f>
              <c:numCache>
                <c:formatCode>General</c:formatCode>
                <c:ptCount val="13"/>
                <c:pt idx="0">
                  <c:v>7.8121237454995462</c:v>
                </c:pt>
                <c:pt idx="1">
                  <c:v>7.8159132502174291</c:v>
                </c:pt>
                <c:pt idx="2">
                  <c:v>7.477094359602237</c:v>
                </c:pt>
                <c:pt idx="3">
                  <c:v>7.6426472665952234</c:v>
                </c:pt>
                <c:pt idx="4">
                  <c:v>7.9012725814740321</c:v>
                </c:pt>
                <c:pt idx="5">
                  <c:v>8.7579338206818313</c:v>
                </c:pt>
                <c:pt idx="6">
                  <c:v>8.545748223085111</c:v>
                </c:pt>
                <c:pt idx="7">
                  <c:v>9.2257939215669555</c:v>
                </c:pt>
                <c:pt idx="8">
                  <c:v>9.5042337044272429</c:v>
                </c:pt>
                <c:pt idx="9">
                  <c:v>9.828620868935726</c:v>
                </c:pt>
                <c:pt idx="10">
                  <c:v>9.2651183627680265</c:v>
                </c:pt>
                <c:pt idx="11">
                  <c:v>9.3185909825612896</c:v>
                </c:pt>
                <c:pt idx="12">
                  <c:v>10.07701536360152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EC-440D-95B9-F4CC48F944A8}"/>
            </c:ext>
          </c:extLst>
        </c:ser>
        <c:ser>
          <c:idx val="5"/>
          <c:order val="5"/>
          <c:tx>
            <c:strRef>
              <c:f>AMOSTRA_ARTIGO!$A$41</c:f>
              <c:strCache>
                <c:ptCount val="1"/>
                <c:pt idx="0">
                  <c:v>Eulipotyphla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AMOSTRA_ARTIGO!$L$42:$L$49</c:f>
              <c:numCache>
                <c:formatCode>General</c:formatCode>
                <c:ptCount val="8"/>
                <c:pt idx="0">
                  <c:v>3.6888794541139363</c:v>
                </c:pt>
                <c:pt idx="1">
                  <c:v>4.2484952420493594</c:v>
                </c:pt>
                <c:pt idx="2">
                  <c:v>4.1108738641733114</c:v>
                </c:pt>
                <c:pt idx="3">
                  <c:v>4.5747109785033828</c:v>
                </c:pt>
                <c:pt idx="4">
                  <c:v>6.1355648910817386</c:v>
                </c:pt>
                <c:pt idx="5">
                  <c:v>4.6634390941120669</c:v>
                </c:pt>
                <c:pt idx="6">
                  <c:v>5.2678581590633282</c:v>
                </c:pt>
                <c:pt idx="7">
                  <c:v>5.5093883366279774</c:v>
                </c:pt>
              </c:numCache>
            </c:numRef>
          </c:xVal>
          <c:yVal>
            <c:numRef>
              <c:f>AMOSTRA_ARTIGO!$M$42:$M$49</c:f>
              <c:numCache>
                <c:formatCode>General</c:formatCode>
                <c:ptCount val="8"/>
                <c:pt idx="0">
                  <c:v>3.1876827386501527</c:v>
                </c:pt>
                <c:pt idx="1">
                  <c:v>3.7751202723699273</c:v>
                </c:pt>
                <c:pt idx="2">
                  <c:v>3.6981056798704657</c:v>
                </c:pt>
                <c:pt idx="3">
                  <c:v>4.3348859753546121</c:v>
                </c:pt>
                <c:pt idx="4">
                  <c:v>6.1585293570259383</c:v>
                </c:pt>
                <c:pt idx="5">
                  <c:v>4.2237007147363475</c:v>
                </c:pt>
                <c:pt idx="6">
                  <c:v>5.1912825693162405</c:v>
                </c:pt>
                <c:pt idx="7">
                  <c:v>5.5073843259292081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EC-440D-95B9-F4CC48F944A8}"/>
            </c:ext>
          </c:extLst>
        </c:ser>
        <c:ser>
          <c:idx val="6"/>
          <c:order val="6"/>
          <c:tx>
            <c:strRef>
              <c:f>AMOSTRA_ARTIGO!$A$50</c:f>
              <c:strCache>
                <c:ptCount val="1"/>
                <c:pt idx="0">
                  <c:v>Carnivora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AMOSTRA_ARTIGO!$L$51:$L$52</c:f>
              <c:numCache>
                <c:formatCode>General</c:formatCode>
                <c:ptCount val="2"/>
                <c:pt idx="0">
                  <c:v>7.8688525236730316</c:v>
                </c:pt>
                <c:pt idx="1">
                  <c:v>8.3392964206026381</c:v>
                </c:pt>
              </c:numCache>
            </c:numRef>
          </c:xVal>
          <c:yVal>
            <c:numRef>
              <c:f>AMOSTRA_ARTIGO!$M$51:$M$52</c:f>
              <c:numCache>
                <c:formatCode>General</c:formatCode>
                <c:ptCount val="2"/>
                <c:pt idx="0">
                  <c:v>8.6385384577174378</c:v>
                </c:pt>
                <c:pt idx="1">
                  <c:v>9.2273455761014773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EC-440D-95B9-F4CC48F944A8}"/>
            </c:ext>
          </c:extLst>
        </c:ser>
        <c:ser>
          <c:idx val="7"/>
          <c:order val="7"/>
          <c:tx>
            <c:strRef>
              <c:f>AMOSTRA_ARTIGO!$A$53</c:f>
              <c:strCache>
                <c:ptCount val="1"/>
                <c:pt idx="0">
                  <c:v>Artiodactyla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AMOSTRA_ARTIGO!$L$54:$L$61</c:f>
              <c:numCache>
                <c:formatCode>General</c:formatCode>
                <c:ptCount val="8"/>
                <c:pt idx="0">
                  <c:v>8.1578678351123042</c:v>
                </c:pt>
                <c:pt idx="1">
                  <c:v>9.0238608050335642</c:v>
                </c:pt>
                <c:pt idx="2">
                  <c:v>8.4698044234249839</c:v>
                </c:pt>
                <c:pt idx="3">
                  <c:v>9.0388168793853261</c:v>
                </c:pt>
                <c:pt idx="4">
                  <c:v>9.301919288039084</c:v>
                </c:pt>
                <c:pt idx="5">
                  <c:v>9.7210330965460177</c:v>
                </c:pt>
                <c:pt idx="6">
                  <c:v>9.9618398764613794</c:v>
                </c:pt>
                <c:pt idx="7">
                  <c:v>8.9490091654518054</c:v>
                </c:pt>
              </c:numCache>
            </c:numRef>
          </c:xVal>
          <c:yVal>
            <c:numRef>
              <c:f>AMOSTRA_ARTIGO!$M$54:$M$61</c:f>
              <c:numCache>
                <c:formatCode>General</c:formatCode>
                <c:ptCount val="8"/>
                <c:pt idx="0">
                  <c:v>8.9387554611889026</c:v>
                </c:pt>
                <c:pt idx="1">
                  <c:v>10.189849446148665</c:v>
                </c:pt>
                <c:pt idx="2">
                  <c:v>9.4280236676962499</c:v>
                </c:pt>
                <c:pt idx="3">
                  <c:v>10.123089197137178</c:v>
                </c:pt>
                <c:pt idx="4">
                  <c:v>10.433912129722959</c:v>
                </c:pt>
                <c:pt idx="5">
                  <c:v>11.036312427560484</c:v>
                </c:pt>
                <c:pt idx="6">
                  <c:v>11.254189037351091</c:v>
                </c:pt>
                <c:pt idx="7">
                  <c:v>9.8854840053551509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EC-440D-95B9-F4CC48F944A8}"/>
            </c:ext>
          </c:extLst>
        </c:ser>
        <c:ser>
          <c:idx val="8"/>
          <c:order val="8"/>
          <c:tx>
            <c:strRef>
              <c:f>AMOSTRA_ARTIGO!$A$62</c:f>
              <c:strCache>
                <c:ptCount val="1"/>
                <c:pt idx="0">
                  <c:v>Perissodactyla</c:v>
                </c:pt>
              </c:strCache>
            </c:strRef>
          </c:tx>
          <c:spPr>
            <a:ln w="28575">
              <a:noFill/>
            </a:ln>
          </c:spPr>
          <c:xVal>
            <c:numRef>
              <c:f>AMOSTRA_ARTIGO!$L$63</c:f>
              <c:numCache>
                <c:formatCode>General</c:formatCode>
                <c:ptCount val="1"/>
                <c:pt idx="0">
                  <c:v>9.9966176999154115</c:v>
                </c:pt>
              </c:numCache>
            </c:numRef>
          </c:xVal>
          <c:yVal>
            <c:numRef>
              <c:f>AMOSTRA_ARTIGO!$M$63</c:f>
              <c:numCache>
                <c:formatCode>General</c:formatCode>
                <c:ptCount val="1"/>
                <c:pt idx="0">
                  <c:v>11.440749353363893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EC-440D-95B9-F4CC48F944A8}"/>
            </c:ext>
          </c:extLst>
        </c:ser>
        <c:ser>
          <c:idx val="11"/>
          <c:order val="9"/>
          <c:tx>
            <c:v>Humanos (Bruno)</c:v>
          </c:tx>
          <c:spPr>
            <a:ln w="28575">
              <a:noFill/>
            </a:ln>
          </c:spPr>
          <c:xVal>
            <c:numRef>
              <c:f>AMOSTRA_ARTIGO!$L$39:$L$40</c:f>
              <c:numCache>
                <c:formatCode>General</c:formatCode>
                <c:ptCount val="2"/>
                <c:pt idx="0">
                  <c:v>10.658589319199516</c:v>
                </c:pt>
                <c:pt idx="1">
                  <c:v>10.668807257500404</c:v>
                </c:pt>
              </c:numCache>
            </c:numRef>
          </c:xVal>
          <c:yVal>
            <c:numRef>
              <c:f>AMOSTRA_ARTIGO!$M$39:$M$40</c:f>
              <c:numCache>
                <c:formatCode>General</c:formatCode>
                <c:ptCount val="2"/>
                <c:pt idx="0">
                  <c:v>11.990446373605019</c:v>
                </c:pt>
                <c:pt idx="1">
                  <c:v>12.224439687724937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EC-440D-95B9-F4CC48F944A8}"/>
            </c:ext>
          </c:extLst>
        </c:ser>
        <c:ser>
          <c:idx val="9"/>
          <c:order val="10"/>
          <c:tx>
            <c:v>Humanos</c:v>
          </c:tx>
          <c:spPr>
            <a:ln w="28575">
              <a:noFill/>
            </a:ln>
          </c:spPr>
          <c:xVal>
            <c:numRef>
              <c:f>(AMOSTRA_ARTIGO!#REF!,AMOSTRA_ARTIGO!#REF!,AMOSTRA_ARTIGO!#REF!,AMOSTRA_ARTIGO!#REF!,AMOSTRA_ARTIGO!#REF!,AMOSTRA_ARTIGO!#REF!,AMOSTRA_ARTIGO!#REF!,AMOSTRA_ARTIGO!#REF!,AMOSTRA_ARTIGO!#REF!,AMOSTRA_ARTIGO!#REF!,AMOSTRA_ARTIGO!#REF!,AMOSTRA_ARTIGO!#REF!,AMOSTRA_ARTIGO!#REF!,AMOSTRA_ARTIGO!#REF!,AMOSTRA_ARTIGO!#REF!)</c:f>
            </c:numRef>
          </c:xVal>
          <c:yVal>
            <c:numRef>
              <c:f>(AMOSTRA_ARTIGO!#REF!,AMOSTRA_ARTIGO!#REF!,AMOSTRA_ARTIGO!#REF!,AMOSTRA_ARTIGO!#REF!,AMOSTRA_ARTIGO!#REF!,AMOSTRA_ARTIGO!#REF!,AMOSTRA_ARTIGO!#REF!,AMOSTRA_ARTIGO!#REF!,AMOSTRA_ARTIGO!#REF!,AMOSTRA_ARTIGO!#REF!,AMOSTRA_ARTIGO!#REF!,AMOSTRA_ARTIGO!#REF!,AMOSTRA_ARTIGO!#REF!,AMOSTRA_ARTIGO!#REF!,AMOSTRA_ARTIGO!#REF!,AMOSTRA_ARTIGO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EC-440D-95B9-F4CC48F9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856"/>
        <c:axId val="57938432"/>
      </c:scatterChart>
      <c:valAx>
        <c:axId val="579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en-US"/>
                  <a:t>Area Exposta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38432"/>
        <c:crosses val="autoZero"/>
        <c:crossBetween val="midCat"/>
      </c:valAx>
      <c:valAx>
        <c:axId val="579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ln TT1/2 *AT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3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Hemisfério esquerdo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'apl. metd. bruno (2)'!$J$2</c:f>
              <c:strCache>
                <c:ptCount val="1"/>
                <c:pt idx="0">
                  <c:v>k(T1)AE1.325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'apl. metd. bruno (2)'!$A$3:$A$14</c:f>
              <c:numCache>
                <c:formatCode>General</c:formatCode>
                <c:ptCount val="12"/>
                <c:pt idx="0">
                  <c:v>63</c:v>
                </c:pt>
                <c:pt idx="1">
                  <c:v>68</c:v>
                </c:pt>
                <c:pt idx="2">
                  <c:v>70</c:v>
                </c:pt>
                <c:pt idx="3">
                  <c:v>75</c:v>
                </c:pt>
                <c:pt idx="4">
                  <c:v>64</c:v>
                </c:pt>
                <c:pt idx="5">
                  <c:v>74</c:v>
                </c:pt>
                <c:pt idx="6">
                  <c:v>77</c:v>
                </c:pt>
                <c:pt idx="7">
                  <c:v>63</c:v>
                </c:pt>
                <c:pt idx="8">
                  <c:v>69</c:v>
                </c:pt>
                <c:pt idx="9">
                  <c:v>67</c:v>
                </c:pt>
                <c:pt idx="10">
                  <c:v>36</c:v>
                </c:pt>
                <c:pt idx="11">
                  <c:v>36</c:v>
                </c:pt>
              </c:numCache>
            </c:numRef>
          </c:xVal>
          <c:yVal>
            <c:numRef>
              <c:f>'apl. metd. bruno (2)'!$J$3:$J$14</c:f>
              <c:numCache>
                <c:formatCode>General</c:formatCode>
                <c:ptCount val="12"/>
                <c:pt idx="0">
                  <c:v>0.1350630672589363</c:v>
                </c:pt>
                <c:pt idx="1">
                  <c:v>0.14645912074817771</c:v>
                </c:pt>
                <c:pt idx="2">
                  <c:v>0.14188798284487775</c:v>
                </c:pt>
                <c:pt idx="3">
                  <c:v>0.14853922142298726</c:v>
                </c:pt>
                <c:pt idx="4">
                  <c:v>0.14004618079771797</c:v>
                </c:pt>
                <c:pt idx="5">
                  <c:v>0.139536414271417</c:v>
                </c:pt>
                <c:pt idx="6">
                  <c:v>0.13853171370912912</c:v>
                </c:pt>
                <c:pt idx="7">
                  <c:v>0.14387243068344821</c:v>
                </c:pt>
                <c:pt idx="8">
                  <c:v>0.14010204234016901</c:v>
                </c:pt>
                <c:pt idx="9">
                  <c:v>0.139536414271417</c:v>
                </c:pt>
                <c:pt idx="10" formatCode="0.000">
                  <c:v>0.15690568050463119</c:v>
                </c:pt>
                <c:pt idx="11" formatCode="0.00">
                  <c:v>0.15622127690379992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A-44CB-8156-BAA6D2B8410D}"/>
            </c:ext>
          </c:extLst>
        </c:ser>
        <c:ser>
          <c:idx val="1"/>
          <c:order val="1"/>
          <c:tx>
            <c:strRef>
              <c:f>'apl. metd. bruno (2)'!$K$2</c:f>
              <c:strCache>
                <c:ptCount val="1"/>
                <c:pt idx="0">
                  <c:v>k(T1)AE1.329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'apl. metd. bruno (2)'!$A$3:$A$14</c:f>
              <c:numCache>
                <c:formatCode>General</c:formatCode>
                <c:ptCount val="12"/>
                <c:pt idx="0">
                  <c:v>63</c:v>
                </c:pt>
                <c:pt idx="1">
                  <c:v>68</c:v>
                </c:pt>
                <c:pt idx="2">
                  <c:v>70</c:v>
                </c:pt>
                <c:pt idx="3">
                  <c:v>75</c:v>
                </c:pt>
                <c:pt idx="4">
                  <c:v>64</c:v>
                </c:pt>
                <c:pt idx="5">
                  <c:v>74</c:v>
                </c:pt>
                <c:pt idx="6">
                  <c:v>77</c:v>
                </c:pt>
                <c:pt idx="7">
                  <c:v>63</c:v>
                </c:pt>
                <c:pt idx="8">
                  <c:v>69</c:v>
                </c:pt>
                <c:pt idx="9">
                  <c:v>67</c:v>
                </c:pt>
                <c:pt idx="10">
                  <c:v>36</c:v>
                </c:pt>
                <c:pt idx="11">
                  <c:v>36</c:v>
                </c:pt>
              </c:numCache>
            </c:numRef>
          </c:xVal>
          <c:yVal>
            <c:numRef>
              <c:f>'apl. metd. bruno (2)'!$K$3:$K$14</c:f>
              <c:numCache>
                <c:formatCode>General</c:formatCode>
                <c:ptCount val="12"/>
                <c:pt idx="0">
                  <c:v>0.12945659427839615</c:v>
                </c:pt>
                <c:pt idx="1">
                  <c:v>0.14045296886931349</c:v>
                </c:pt>
                <c:pt idx="2">
                  <c:v>0.13607717057634006</c:v>
                </c:pt>
                <c:pt idx="3">
                  <c:v>0.14247247006024086</c:v>
                </c:pt>
                <c:pt idx="4">
                  <c:v>0.13424367303980356</c:v>
                </c:pt>
                <c:pt idx="5">
                  <c:v>0.13378058982009602</c:v>
                </c:pt>
                <c:pt idx="6">
                  <c:v>0.13285917079851137</c:v>
                </c:pt>
                <c:pt idx="7">
                  <c:v>0.13798385800602728</c:v>
                </c:pt>
                <c:pt idx="8">
                  <c:v>0.1342806564204467</c:v>
                </c:pt>
                <c:pt idx="9">
                  <c:v>0.13378058982009602</c:v>
                </c:pt>
                <c:pt idx="10">
                  <c:v>0.15045361416555769</c:v>
                </c:pt>
                <c:pt idx="11">
                  <c:v>0.14980434852575397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A-44CB-8156-BAA6D2B8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8752"/>
        <c:axId val="132339328"/>
      </c:scatterChart>
      <c:valAx>
        <c:axId val="13233875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9328"/>
        <c:crosses val="autoZero"/>
        <c:crossBetween val="midCat"/>
      </c:valAx>
      <c:valAx>
        <c:axId val="13233932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Hemisfério direito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'apl. metd. bruno (2)'!$J$2</c:f>
              <c:strCache>
                <c:ptCount val="1"/>
                <c:pt idx="0">
                  <c:v>k(T1)AE1.325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'apl. metd. bruno (2)'!$A$3:$A$14</c:f>
              <c:numCache>
                <c:formatCode>General</c:formatCode>
                <c:ptCount val="12"/>
                <c:pt idx="0">
                  <c:v>63</c:v>
                </c:pt>
                <c:pt idx="1">
                  <c:v>68</c:v>
                </c:pt>
                <c:pt idx="2">
                  <c:v>70</c:v>
                </c:pt>
                <c:pt idx="3">
                  <c:v>75</c:v>
                </c:pt>
                <c:pt idx="4">
                  <c:v>64</c:v>
                </c:pt>
                <c:pt idx="5">
                  <c:v>74</c:v>
                </c:pt>
                <c:pt idx="6">
                  <c:v>77</c:v>
                </c:pt>
                <c:pt idx="7">
                  <c:v>63</c:v>
                </c:pt>
                <c:pt idx="8">
                  <c:v>69</c:v>
                </c:pt>
                <c:pt idx="9">
                  <c:v>67</c:v>
                </c:pt>
                <c:pt idx="10">
                  <c:v>36</c:v>
                </c:pt>
                <c:pt idx="11">
                  <c:v>36</c:v>
                </c:pt>
              </c:numCache>
            </c:numRef>
          </c:xVal>
          <c:yVal>
            <c:numRef>
              <c:f>'apl. metd. bruno (2)'!$J$3:$J$14</c:f>
              <c:numCache>
                <c:formatCode>General</c:formatCode>
                <c:ptCount val="12"/>
                <c:pt idx="0">
                  <c:v>0.1350630672589363</c:v>
                </c:pt>
                <c:pt idx="1">
                  <c:v>0.14645912074817771</c:v>
                </c:pt>
                <c:pt idx="2">
                  <c:v>0.14188798284487775</c:v>
                </c:pt>
                <c:pt idx="3">
                  <c:v>0.14853922142298726</c:v>
                </c:pt>
                <c:pt idx="4">
                  <c:v>0.14004618079771797</c:v>
                </c:pt>
                <c:pt idx="5">
                  <c:v>0.139536414271417</c:v>
                </c:pt>
                <c:pt idx="6">
                  <c:v>0.13853171370912912</c:v>
                </c:pt>
                <c:pt idx="7">
                  <c:v>0.14387243068344821</c:v>
                </c:pt>
                <c:pt idx="8">
                  <c:v>0.14010204234016901</c:v>
                </c:pt>
                <c:pt idx="9">
                  <c:v>0.139536414271417</c:v>
                </c:pt>
                <c:pt idx="10" formatCode="0.000">
                  <c:v>0.15690568050463119</c:v>
                </c:pt>
                <c:pt idx="11" formatCode="0.00">
                  <c:v>0.15622127690379992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2-4F8C-AEC7-6134A7FC90F2}"/>
            </c:ext>
          </c:extLst>
        </c:ser>
        <c:ser>
          <c:idx val="1"/>
          <c:order val="1"/>
          <c:tx>
            <c:strRef>
              <c:f>'apl. metd. bruno (2)'!$K$2</c:f>
              <c:strCache>
                <c:ptCount val="1"/>
                <c:pt idx="0">
                  <c:v>k(T1)AE1.329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'apl. metd. bruno (2)'!$A$3:$A$14</c:f>
              <c:numCache>
                <c:formatCode>General</c:formatCode>
                <c:ptCount val="12"/>
                <c:pt idx="0">
                  <c:v>63</c:v>
                </c:pt>
                <c:pt idx="1">
                  <c:v>68</c:v>
                </c:pt>
                <c:pt idx="2">
                  <c:v>70</c:v>
                </c:pt>
                <c:pt idx="3">
                  <c:v>75</c:v>
                </c:pt>
                <c:pt idx="4">
                  <c:v>64</c:v>
                </c:pt>
                <c:pt idx="5">
                  <c:v>74</c:v>
                </c:pt>
                <c:pt idx="6">
                  <c:v>77</c:v>
                </c:pt>
                <c:pt idx="7">
                  <c:v>63</c:v>
                </c:pt>
                <c:pt idx="8">
                  <c:v>69</c:v>
                </c:pt>
                <c:pt idx="9">
                  <c:v>67</c:v>
                </c:pt>
                <c:pt idx="10">
                  <c:v>36</c:v>
                </c:pt>
                <c:pt idx="11">
                  <c:v>36</c:v>
                </c:pt>
              </c:numCache>
            </c:numRef>
          </c:xVal>
          <c:yVal>
            <c:numRef>
              <c:f>'apl. metd. bruno (2)'!$K$3:$K$14</c:f>
              <c:numCache>
                <c:formatCode>General</c:formatCode>
                <c:ptCount val="12"/>
                <c:pt idx="0">
                  <c:v>0.12945659427839615</c:v>
                </c:pt>
                <c:pt idx="1">
                  <c:v>0.14045296886931349</c:v>
                </c:pt>
                <c:pt idx="2">
                  <c:v>0.13607717057634006</c:v>
                </c:pt>
                <c:pt idx="3">
                  <c:v>0.14247247006024086</c:v>
                </c:pt>
                <c:pt idx="4">
                  <c:v>0.13424367303980356</c:v>
                </c:pt>
                <c:pt idx="5">
                  <c:v>0.13378058982009602</c:v>
                </c:pt>
                <c:pt idx="6">
                  <c:v>0.13285917079851137</c:v>
                </c:pt>
                <c:pt idx="7">
                  <c:v>0.13798385800602728</c:v>
                </c:pt>
                <c:pt idx="8">
                  <c:v>0.1342806564204467</c:v>
                </c:pt>
                <c:pt idx="9">
                  <c:v>0.13378058982009602</c:v>
                </c:pt>
                <c:pt idx="10">
                  <c:v>0.15045361416555769</c:v>
                </c:pt>
                <c:pt idx="11">
                  <c:v>0.14980434852575397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2-4F8C-AEC7-6134A7FC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4752"/>
        <c:axId val="132555328"/>
      </c:scatterChart>
      <c:valAx>
        <c:axId val="13255475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328"/>
        <c:crosses val="autoZero"/>
        <c:crossBetween val="midCat"/>
      </c:valAx>
      <c:valAx>
        <c:axId val="13255532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547005</xdr:colOff>
      <xdr:row>7</xdr:row>
      <xdr:rowOff>146277</xdr:rowOff>
    </xdr:from>
    <xdr:to>
      <xdr:col>35</xdr:col>
      <xdr:colOff>346981</xdr:colOff>
      <xdr:row>32</xdr:row>
      <xdr:rowOff>65315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398318</xdr:colOff>
      <xdr:row>0</xdr:row>
      <xdr:rowOff>165388</xdr:rowOff>
    </xdr:from>
    <xdr:to>
      <xdr:col>19</xdr:col>
      <xdr:colOff>121228</xdr:colOff>
      <xdr:row>18</xdr:row>
      <xdr:rowOff>189633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329045</xdr:colOff>
      <xdr:row>20</xdr:row>
      <xdr:rowOff>17318</xdr:rowOff>
    </xdr:from>
    <xdr:to>
      <xdr:col>19</xdr:col>
      <xdr:colOff>51955</xdr:colOff>
      <xdr:row>38</xdr:row>
      <xdr:rowOff>41564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F19" sqref="F19:G28"/>
    </sheetView>
  </sheetViews>
  <sheetFormatPr defaultRowHeight="15" x14ac:dyDescent="0.25"/>
  <cols>
    <col min="1" max="1" width="12.85546875" bestFit="1" customWidth="1"/>
    <col min="2" max="2" width="6.42578125" bestFit="1" customWidth="1"/>
    <col min="3" max="3" width="44.42578125" bestFit="1" customWidth="1"/>
    <col min="4" max="4" width="47.7109375" bestFit="1" customWidth="1"/>
    <col min="5" max="5" width="15.7109375" bestFit="1" customWidth="1"/>
    <col min="6" max="7" width="15.7109375" customWidth="1"/>
    <col min="8" max="8" width="14.85546875" bestFit="1" customWidth="1"/>
  </cols>
  <sheetData>
    <row r="1" spans="1:8" x14ac:dyDescent="0.25">
      <c r="A1" s="71" t="s">
        <v>14</v>
      </c>
      <c r="B1" s="71"/>
      <c r="C1" s="71"/>
      <c r="D1" s="71"/>
      <c r="E1" s="71"/>
      <c r="F1" s="71"/>
      <c r="G1" s="71"/>
      <c r="H1" s="71"/>
    </row>
    <row r="2" spans="1:8" x14ac:dyDescent="0.25">
      <c r="A2" s="1" t="s">
        <v>10</v>
      </c>
      <c r="B2" s="1" t="s">
        <v>11</v>
      </c>
      <c r="C2" s="1" t="s">
        <v>24</v>
      </c>
      <c r="D2" s="1" t="s">
        <v>23</v>
      </c>
      <c r="E2" s="1" t="s">
        <v>12</v>
      </c>
      <c r="F2" s="1" t="s">
        <v>20</v>
      </c>
      <c r="G2" s="1" t="s">
        <v>35</v>
      </c>
      <c r="H2" s="1" t="s">
        <v>13</v>
      </c>
    </row>
    <row r="3" spans="1:8" ht="14.45" x14ac:dyDescent="0.35">
      <c r="A3" s="2" t="s">
        <v>0</v>
      </c>
      <c r="B3" s="2">
        <v>63</v>
      </c>
      <c r="C3" s="2">
        <v>89859.734379999994</v>
      </c>
      <c r="D3" s="10">
        <v>239299.59398500001</v>
      </c>
      <c r="E3" s="9">
        <f t="shared" ref="E3:E11" si="0">D3/C3</f>
        <v>2.6630347355918818</v>
      </c>
      <c r="F3" s="2">
        <v>2.7635999999999998</v>
      </c>
      <c r="G3" s="18">
        <v>3329.8</v>
      </c>
      <c r="H3" s="2">
        <f t="shared" ref="H3:H14" si="1">C3/F3</f>
        <v>32515.46330149081</v>
      </c>
    </row>
    <row r="4" spans="1:8" ht="14.45" x14ac:dyDescent="0.35">
      <c r="A4" s="2" t="s">
        <v>1</v>
      </c>
      <c r="B4" s="2">
        <v>68</v>
      </c>
      <c r="C4">
        <v>76983.804690000004</v>
      </c>
      <c r="D4" s="10">
        <v>222599.26339000001</v>
      </c>
      <c r="E4" s="9">
        <f t="shared" si="0"/>
        <v>2.8915076916030245</v>
      </c>
      <c r="F4" s="26">
        <v>2.7951999999999999</v>
      </c>
      <c r="G4" s="9">
        <v>2778.8</v>
      </c>
      <c r="H4" s="2">
        <f t="shared" si="1"/>
        <v>27541.429840440756</v>
      </c>
    </row>
    <row r="5" spans="1:8" ht="14.45" x14ac:dyDescent="0.35">
      <c r="A5" s="2" t="s">
        <v>2</v>
      </c>
      <c r="B5" s="2">
        <v>70</v>
      </c>
      <c r="C5" s="2">
        <v>78127.484379999994</v>
      </c>
      <c r="D5" s="10">
        <v>205528.04257300001</v>
      </c>
      <c r="E5" s="9">
        <f t="shared" si="0"/>
        <v>2.6306752892918377</v>
      </c>
      <c r="F5" s="26">
        <v>2.7892000000000001</v>
      </c>
      <c r="G5" s="9">
        <v>2893.6</v>
      </c>
      <c r="H5" s="2">
        <f t="shared" si="1"/>
        <v>28010.714319518138</v>
      </c>
    </row>
    <row r="6" spans="1:8" ht="14.45" x14ac:dyDescent="0.35">
      <c r="A6" s="2" t="s">
        <v>3</v>
      </c>
      <c r="B6" s="2">
        <v>75</v>
      </c>
      <c r="C6" s="2">
        <v>71957.554690000004</v>
      </c>
      <c r="D6" s="10">
        <v>207801.44393000001</v>
      </c>
      <c r="E6" s="9">
        <f t="shared" si="0"/>
        <v>2.8878335961418982</v>
      </c>
      <c r="F6" s="26">
        <v>2.8433000000000002</v>
      </c>
      <c r="G6" s="9">
        <v>2702.4</v>
      </c>
      <c r="H6" s="2">
        <f t="shared" si="1"/>
        <v>25307.760239862131</v>
      </c>
    </row>
    <row r="7" spans="1:8" ht="14.45" x14ac:dyDescent="0.35">
      <c r="A7" s="2" t="s">
        <v>4</v>
      </c>
      <c r="B7" s="2">
        <v>64</v>
      </c>
      <c r="C7" s="2">
        <v>90262.984379999994</v>
      </c>
      <c r="D7" s="10">
        <v>240797.934427</v>
      </c>
      <c r="E7" s="9">
        <f t="shared" si="0"/>
        <v>2.6677373463884133</v>
      </c>
      <c r="F7" s="26">
        <v>2.8597000000000001</v>
      </c>
      <c r="G7" s="9">
        <v>3505.9</v>
      </c>
      <c r="H7" s="2">
        <f t="shared" si="1"/>
        <v>31563.794936531802</v>
      </c>
    </row>
    <row r="8" spans="1:8" ht="14.45" x14ac:dyDescent="0.35">
      <c r="A8" s="2" t="s">
        <v>5</v>
      </c>
      <c r="B8" s="2">
        <v>74</v>
      </c>
      <c r="C8" s="2">
        <v>80252.265620000006</v>
      </c>
      <c r="D8" s="10">
        <v>226970.37816600001</v>
      </c>
      <c r="E8" s="9">
        <f t="shared" si="0"/>
        <v>2.8282114705735579</v>
      </c>
      <c r="F8" s="26">
        <v>2.7566000000000002</v>
      </c>
      <c r="G8" s="9">
        <v>3043.3</v>
      </c>
      <c r="H8" s="2">
        <f t="shared" si="1"/>
        <v>29112.771392294857</v>
      </c>
    </row>
    <row r="9" spans="1:8" ht="14.45" x14ac:dyDescent="0.35">
      <c r="A9" s="2" t="s">
        <v>6</v>
      </c>
      <c r="B9" s="2">
        <v>77</v>
      </c>
      <c r="C9" s="2">
        <v>74852.53125</v>
      </c>
      <c r="D9" s="10">
        <v>197350.710017</v>
      </c>
      <c r="E9" s="9">
        <f t="shared" si="0"/>
        <v>2.6365268711871384</v>
      </c>
      <c r="F9" s="2">
        <v>2.7427000000000001</v>
      </c>
      <c r="G9" s="18">
        <v>2781.3</v>
      </c>
      <c r="H9" s="2">
        <f t="shared" si="1"/>
        <v>27291.548929886605</v>
      </c>
    </row>
    <row r="10" spans="1:8" ht="14.45" x14ac:dyDescent="0.35">
      <c r="A10" s="2" t="s">
        <v>7</v>
      </c>
      <c r="B10" s="2">
        <v>63</v>
      </c>
      <c r="C10" s="2">
        <v>74246.78125</v>
      </c>
      <c r="D10" s="10">
        <v>214491.54498400001</v>
      </c>
      <c r="E10" s="9">
        <f t="shared" si="0"/>
        <v>2.8889002509317536</v>
      </c>
      <c r="F10" s="27">
        <v>2.7240000000000002</v>
      </c>
      <c r="G10" s="18">
        <v>2714.3</v>
      </c>
      <c r="H10" s="2">
        <f t="shared" si="1"/>
        <v>27256.527624816445</v>
      </c>
    </row>
    <row r="11" spans="1:8" ht="14.45" x14ac:dyDescent="0.35">
      <c r="A11" s="2" t="s">
        <v>8</v>
      </c>
      <c r="B11" s="2">
        <v>69</v>
      </c>
      <c r="C11" s="2">
        <v>94201.46875</v>
      </c>
      <c r="D11" s="10">
        <v>249026.92426900001</v>
      </c>
      <c r="E11" s="9">
        <f t="shared" si="0"/>
        <v>2.6435567043003245</v>
      </c>
      <c r="F11" s="2">
        <v>2.9028</v>
      </c>
      <c r="G11" s="18">
        <v>4035.2</v>
      </c>
      <c r="H11" s="2">
        <f t="shared" si="1"/>
        <v>32451.932186165082</v>
      </c>
    </row>
    <row r="12" spans="1:8" ht="14.45" x14ac:dyDescent="0.35">
      <c r="A12" s="2" t="s">
        <v>9</v>
      </c>
      <c r="B12" s="2">
        <v>67</v>
      </c>
      <c r="C12">
        <v>80252.265620000006</v>
      </c>
      <c r="D12" s="10">
        <v>226970.37816600001</v>
      </c>
      <c r="E12" s="9">
        <f>D12/C3</f>
        <v>2.5258296135862675</v>
      </c>
      <c r="F12" s="2">
        <v>2.7566000000000002</v>
      </c>
      <c r="G12" s="18">
        <v>2970.8</v>
      </c>
      <c r="H12" s="2">
        <f t="shared" si="1"/>
        <v>29112.771392294857</v>
      </c>
    </row>
    <row r="13" spans="1:8" ht="14.45" x14ac:dyDescent="0.35">
      <c r="A13" s="5" t="s">
        <v>16</v>
      </c>
      <c r="B13" s="5">
        <v>36</v>
      </c>
      <c r="C13" s="5">
        <v>86665.992190000004</v>
      </c>
      <c r="D13" s="11">
        <v>247321.06075999999</v>
      </c>
      <c r="E13" s="6">
        <f>D13/C13</f>
        <v>2.8537267561397313</v>
      </c>
      <c r="F13" s="17">
        <v>3.0615999999999999</v>
      </c>
      <c r="G13" s="17">
        <v>3258</v>
      </c>
      <c r="H13" s="6">
        <f t="shared" si="1"/>
        <v>28307.418405408938</v>
      </c>
    </row>
    <row r="14" spans="1:8" ht="14.45" x14ac:dyDescent="0.35">
      <c r="A14" s="4" t="s">
        <v>17</v>
      </c>
      <c r="B14" s="4">
        <v>36</v>
      </c>
      <c r="C14" s="4">
        <v>83059.28125</v>
      </c>
      <c r="D14" s="12">
        <v>235334.26060099999</v>
      </c>
      <c r="E14" s="7">
        <f>D14/C14</f>
        <v>2.833328883411208</v>
      </c>
      <c r="F14" s="16">
        <v>3.0680000000000001</v>
      </c>
      <c r="G14" s="16">
        <v>2895.6</v>
      </c>
      <c r="H14" s="7">
        <f t="shared" si="1"/>
        <v>27072.777460886569</v>
      </c>
    </row>
    <row r="15" spans="1:8" ht="14.45" x14ac:dyDescent="0.35">
      <c r="A15" s="19" t="s">
        <v>34</v>
      </c>
      <c r="B15" s="20">
        <f>ABS(B13-B14)/B14</f>
        <v>0</v>
      </c>
      <c r="C15" s="20">
        <f t="shared" ref="C15:H15" si="2">ABS(C13-C14)/C14</f>
        <v>4.3423334342903484E-2</v>
      </c>
      <c r="D15" s="20">
        <f t="shared" si="2"/>
        <v>5.0935210744019785E-2</v>
      </c>
      <c r="E15" s="20">
        <f t="shared" si="2"/>
        <v>7.199260505178294E-3</v>
      </c>
      <c r="F15" s="20">
        <f t="shared" si="2"/>
        <v>2.0860495436767221E-3</v>
      </c>
      <c r="G15" s="20">
        <f t="shared" si="2"/>
        <v>0.12515540820555329</v>
      </c>
      <c r="H15" s="20">
        <f t="shared" si="2"/>
        <v>4.5604517168809817E-2</v>
      </c>
    </row>
    <row r="16" spans="1:8" ht="14.45" x14ac:dyDescent="0.35">
      <c r="A16" s="3"/>
      <c r="B16" s="3"/>
      <c r="C16" s="3"/>
      <c r="D16" s="3"/>
      <c r="E16" s="3"/>
      <c r="F16" s="3"/>
      <c r="G16" s="3"/>
      <c r="H16" s="3"/>
    </row>
    <row r="17" spans="1:12" x14ac:dyDescent="0.25">
      <c r="A17" s="72" t="s">
        <v>15</v>
      </c>
      <c r="B17" s="72"/>
      <c r="C17" s="72"/>
      <c r="D17" s="72"/>
      <c r="E17" s="72"/>
      <c r="F17" s="72"/>
      <c r="G17" s="72"/>
      <c r="H17" s="72"/>
    </row>
    <row r="18" spans="1:12" x14ac:dyDescent="0.25">
      <c r="A18" s="1" t="s">
        <v>10</v>
      </c>
      <c r="B18" s="1" t="s">
        <v>11</v>
      </c>
      <c r="C18" s="1" t="s">
        <v>18</v>
      </c>
      <c r="D18" s="1" t="s">
        <v>19</v>
      </c>
      <c r="E18" s="1" t="s">
        <v>12</v>
      </c>
      <c r="F18" s="1" t="s">
        <v>20</v>
      </c>
      <c r="G18" s="1" t="s">
        <v>35</v>
      </c>
      <c r="H18" s="1" t="s">
        <v>13</v>
      </c>
    </row>
    <row r="19" spans="1:12" ht="14.45" x14ac:dyDescent="0.35">
      <c r="A19" s="2" t="s">
        <v>0</v>
      </c>
      <c r="B19" s="2">
        <v>63</v>
      </c>
      <c r="C19" s="2">
        <v>89613.867190000004</v>
      </c>
      <c r="D19" s="10">
        <v>241536.892956</v>
      </c>
      <c r="E19" s="9">
        <f t="shared" ref="E19:E24" si="3">D19/C19</f>
        <v>2.6953071051368829</v>
      </c>
      <c r="F19" s="2">
        <v>2.7547000000000001</v>
      </c>
      <c r="G19" s="18">
        <v>3332.2</v>
      </c>
      <c r="H19" s="2">
        <f t="shared" ref="H19:H30" si="4">C19/F19</f>
        <v>32531.261912367954</v>
      </c>
    </row>
    <row r="20" spans="1:12" ht="14.45" x14ac:dyDescent="0.35">
      <c r="A20" s="2" t="s">
        <v>1</v>
      </c>
      <c r="B20" s="2">
        <v>68</v>
      </c>
      <c r="C20" s="2">
        <v>75175.632809999996</v>
      </c>
      <c r="D20" s="10">
        <v>220083.91070400001</v>
      </c>
      <c r="E20" s="9">
        <f t="shared" si="3"/>
        <v>2.9275963829961142</v>
      </c>
      <c r="F20" s="26">
        <v>2.7374999999999998</v>
      </c>
      <c r="G20" s="9">
        <v>2757.4</v>
      </c>
      <c r="H20" s="2">
        <f t="shared" si="4"/>
        <v>27461.418378082191</v>
      </c>
      <c r="L20" s="14" t="s">
        <v>21</v>
      </c>
    </row>
    <row r="21" spans="1:12" ht="14.45" x14ac:dyDescent="0.35">
      <c r="A21" s="2" t="s">
        <v>2</v>
      </c>
      <c r="B21" s="2">
        <v>70</v>
      </c>
      <c r="C21" s="2">
        <v>77727.492190000004</v>
      </c>
      <c r="D21" s="10">
        <v>202375.309565</v>
      </c>
      <c r="E21" s="9">
        <f t="shared" si="3"/>
        <v>2.6036516020651508</v>
      </c>
      <c r="F21" s="26">
        <v>2.8342999999999998</v>
      </c>
      <c r="G21" s="9">
        <v>2922</v>
      </c>
      <c r="H21" s="2">
        <f t="shared" si="4"/>
        <v>27423.876156370185</v>
      </c>
      <c r="L21" s="15" t="s">
        <v>22</v>
      </c>
    </row>
    <row r="22" spans="1:12" ht="14.45" x14ac:dyDescent="0.35">
      <c r="A22" s="2" t="s">
        <v>3</v>
      </c>
      <c r="B22" s="2">
        <v>75</v>
      </c>
      <c r="C22" s="2">
        <v>70458.445309999996</v>
      </c>
      <c r="D22" s="10">
        <v>206137.75806299999</v>
      </c>
      <c r="E22" s="9">
        <f t="shared" si="3"/>
        <v>2.9256642998017353</v>
      </c>
      <c r="F22" s="26">
        <v>2.9180000000000001</v>
      </c>
      <c r="G22" s="9">
        <v>2577.9</v>
      </c>
      <c r="H22" s="2">
        <f t="shared" si="4"/>
        <v>24146.143012337216</v>
      </c>
    </row>
    <row r="23" spans="1:12" ht="14.45" x14ac:dyDescent="0.35">
      <c r="A23" s="2" t="s">
        <v>4</v>
      </c>
      <c r="B23" s="2">
        <v>64</v>
      </c>
      <c r="C23" s="2">
        <v>91218.625</v>
      </c>
      <c r="D23" s="10">
        <v>244592.38022299999</v>
      </c>
      <c r="E23" s="9">
        <f t="shared" si="3"/>
        <v>2.6813863969447027</v>
      </c>
      <c r="F23" s="26">
        <v>2.9281000000000001</v>
      </c>
      <c r="G23" s="9">
        <v>3641.2</v>
      </c>
      <c r="H23" s="2">
        <f t="shared" si="4"/>
        <v>31152.83801782726</v>
      </c>
    </row>
    <row r="24" spans="1:12" ht="14.45" x14ac:dyDescent="0.35">
      <c r="A24" s="2" t="s">
        <v>5</v>
      </c>
      <c r="B24" s="2">
        <v>74</v>
      </c>
      <c r="C24" s="2">
        <v>81382.109379999994</v>
      </c>
      <c r="D24" s="10">
        <v>230667.39917399999</v>
      </c>
      <c r="E24" s="9">
        <f t="shared" si="3"/>
        <v>2.8343747898808767</v>
      </c>
      <c r="F24" s="26">
        <v>2.8210000000000002</v>
      </c>
      <c r="G24" s="9">
        <v>3246.9</v>
      </c>
      <c r="H24" s="2">
        <f t="shared" si="4"/>
        <v>28848.674009216586</v>
      </c>
    </row>
    <row r="25" spans="1:12" x14ac:dyDescent="0.25">
      <c r="A25" s="2" t="s">
        <v>6</v>
      </c>
      <c r="B25" s="2">
        <v>77</v>
      </c>
      <c r="C25" s="2">
        <v>73255.304690000004</v>
      </c>
      <c r="D25" s="13">
        <v>194151.67490300001</v>
      </c>
      <c r="E25" s="9">
        <f>D26/C26</f>
        <v>2.9067747660561407</v>
      </c>
      <c r="F25" s="26">
        <v>2.7218</v>
      </c>
      <c r="G25" s="9">
        <v>2764.7</v>
      </c>
      <c r="H25" s="2">
        <f t="shared" si="4"/>
        <v>26914.28638768462</v>
      </c>
    </row>
    <row r="26" spans="1:12" x14ac:dyDescent="0.25">
      <c r="A26" s="2" t="s">
        <v>7</v>
      </c>
      <c r="B26" s="2">
        <v>63</v>
      </c>
      <c r="C26" s="2">
        <v>74577.882809999996</v>
      </c>
      <c r="D26" s="10">
        <v>216781.107858</v>
      </c>
      <c r="E26" s="9">
        <f>D27/C27</f>
        <v>2.627546636174718</v>
      </c>
      <c r="F26" s="26">
        <v>2.7576000000000001</v>
      </c>
      <c r="G26" s="9">
        <v>2795.8</v>
      </c>
      <c r="H26" s="2">
        <f t="shared" si="4"/>
        <v>27044.48897954743</v>
      </c>
    </row>
    <row r="27" spans="1:12" x14ac:dyDescent="0.25">
      <c r="A27" s="2" t="s">
        <v>8</v>
      </c>
      <c r="B27" s="2">
        <v>69</v>
      </c>
      <c r="C27" s="2">
        <v>95609.9375</v>
      </c>
      <c r="D27" s="10">
        <v>251219.569663</v>
      </c>
      <c r="E27" s="9">
        <f>D27/C27</f>
        <v>2.627546636174718</v>
      </c>
      <c r="F27" s="26">
        <v>2.9300999999999999</v>
      </c>
      <c r="G27" s="9">
        <v>3804.6</v>
      </c>
      <c r="H27" s="2">
        <f t="shared" si="4"/>
        <v>32630.264325449643</v>
      </c>
    </row>
    <row r="28" spans="1:12" x14ac:dyDescent="0.25">
      <c r="A28" s="2" t="s">
        <v>9</v>
      </c>
      <c r="B28" s="2">
        <v>67</v>
      </c>
      <c r="C28" s="2">
        <v>81382.109379999994</v>
      </c>
      <c r="D28" s="10">
        <v>230667.39917399999</v>
      </c>
      <c r="E28" s="9">
        <f>D28/C28</f>
        <v>2.8343747898808767</v>
      </c>
      <c r="F28" s="26">
        <v>2.8210000000000002</v>
      </c>
      <c r="G28" s="9">
        <v>3121.1</v>
      </c>
      <c r="H28" s="2">
        <f t="shared" si="4"/>
        <v>28848.674009216586</v>
      </c>
    </row>
    <row r="29" spans="1:12" x14ac:dyDescent="0.25">
      <c r="A29" s="5" t="s">
        <v>16</v>
      </c>
      <c r="B29" s="5">
        <v>36</v>
      </c>
      <c r="C29" s="5">
        <v>86865.90625</v>
      </c>
      <c r="D29" s="11">
        <v>248753.037021</v>
      </c>
      <c r="E29" s="6">
        <f>D29/C29</f>
        <v>2.8636440665810703</v>
      </c>
      <c r="F29" s="6">
        <v>3.1153</v>
      </c>
      <c r="G29" s="6">
        <v>3296.3</v>
      </c>
      <c r="H29" s="6">
        <f t="shared" si="4"/>
        <v>27883.640821108722</v>
      </c>
    </row>
    <row r="30" spans="1:12" x14ac:dyDescent="0.25">
      <c r="A30" s="4" t="s">
        <v>17</v>
      </c>
      <c r="B30" s="4">
        <v>36</v>
      </c>
      <c r="C30" s="8">
        <v>84030.625</v>
      </c>
      <c r="D30" s="12">
        <v>239290.49504400001</v>
      </c>
      <c r="E30" s="7">
        <f>D30/C30</f>
        <v>2.847658160866946</v>
      </c>
      <c r="F30" s="7">
        <v>3.1387999999999998</v>
      </c>
      <c r="G30" s="7">
        <v>2957</v>
      </c>
      <c r="H30" s="7">
        <f t="shared" si="4"/>
        <v>26771.576717216773</v>
      </c>
    </row>
    <row r="31" spans="1:12" x14ac:dyDescent="0.25">
      <c r="A31" s="19" t="s">
        <v>34</v>
      </c>
      <c r="B31" s="20">
        <f>ABS(B29-B30)/B30</f>
        <v>0</v>
      </c>
      <c r="C31" s="20">
        <f t="shared" ref="C31:H31" si="5">ABS(C29-C30)/C30</f>
        <v>3.3741046790976503E-2</v>
      </c>
      <c r="D31" s="20">
        <f t="shared" si="5"/>
        <v>3.9544161481466458E-2</v>
      </c>
      <c r="E31" s="20">
        <f t="shared" si="5"/>
        <v>5.613702492035598E-3</v>
      </c>
      <c r="F31" s="20">
        <f t="shared" si="5"/>
        <v>7.4869376831909829E-3</v>
      </c>
      <c r="G31" s="20">
        <f t="shared" si="5"/>
        <v>0.11474467365573222</v>
      </c>
      <c r="H31" s="20">
        <f t="shared" si="5"/>
        <v>4.1538984260750769E-2</v>
      </c>
    </row>
    <row r="32" spans="1:12" x14ac:dyDescent="0.25">
      <c r="A32" s="14"/>
      <c r="B32" s="21"/>
      <c r="C32" s="21"/>
      <c r="D32" s="21"/>
      <c r="E32" s="21"/>
      <c r="F32" s="21"/>
      <c r="G32" s="21"/>
      <c r="H32" s="21"/>
    </row>
    <row r="33" spans="1:10" x14ac:dyDescent="0.25">
      <c r="A33" s="73" t="s">
        <v>40</v>
      </c>
      <c r="B33" s="74"/>
      <c r="C33" s="74"/>
      <c r="D33" s="74"/>
      <c r="E33" s="74"/>
      <c r="F33" s="74"/>
      <c r="G33" s="74"/>
      <c r="H33" s="74"/>
      <c r="I33" s="24"/>
      <c r="J33" s="25"/>
    </row>
    <row r="34" spans="1:10" x14ac:dyDescent="0.25">
      <c r="A34" s="22" t="s">
        <v>10</v>
      </c>
      <c r="B34" s="22" t="s">
        <v>11</v>
      </c>
      <c r="C34" s="22" t="s">
        <v>25</v>
      </c>
      <c r="D34" s="22" t="s">
        <v>26</v>
      </c>
      <c r="E34" s="22" t="s">
        <v>27</v>
      </c>
      <c r="F34" s="22" t="s">
        <v>39</v>
      </c>
      <c r="G34" s="22"/>
      <c r="H34" s="22" t="s">
        <v>13</v>
      </c>
    </row>
    <row r="35" spans="1:10" x14ac:dyDescent="0.25">
      <c r="A35" s="23" t="s">
        <v>36</v>
      </c>
      <c r="B35" s="2"/>
      <c r="C35" s="2">
        <f>94.05*1000</f>
        <v>94050</v>
      </c>
      <c r="D35" s="2">
        <f>C35*E35</f>
        <v>276318.90000000002</v>
      </c>
      <c r="E35" s="2">
        <v>2.9380000000000002</v>
      </c>
      <c r="F35" s="2">
        <v>2.21</v>
      </c>
      <c r="G35" s="2"/>
      <c r="H35" s="2">
        <f>C35/F35</f>
        <v>42556.561085972855</v>
      </c>
    </row>
    <row r="36" spans="1:10" x14ac:dyDescent="0.25">
      <c r="A36" s="23" t="s">
        <v>37</v>
      </c>
      <c r="B36" s="2"/>
      <c r="C36" s="2">
        <f>121.5*1000</f>
        <v>121500</v>
      </c>
      <c r="D36" s="2"/>
      <c r="E36" s="2"/>
      <c r="F36" s="2">
        <v>2.8260000000000001</v>
      </c>
      <c r="G36" s="2"/>
      <c r="H36" s="2">
        <f>C36/F36</f>
        <v>42993.630573248403</v>
      </c>
    </row>
    <row r="37" spans="1:10" x14ac:dyDescent="0.25">
      <c r="A37" s="23" t="s">
        <v>38</v>
      </c>
      <c r="B37" s="2"/>
      <c r="C37" s="2">
        <f>113.75*1000</f>
        <v>113750</v>
      </c>
      <c r="D37" s="2"/>
      <c r="E37" s="2"/>
      <c r="F37" s="2">
        <v>2.8620000000000001</v>
      </c>
      <c r="G37" s="2"/>
      <c r="H37" s="2">
        <f>C37/F37</f>
        <v>39744.933612858142</v>
      </c>
    </row>
  </sheetData>
  <mergeCells count="3">
    <mergeCell ref="A1:H1"/>
    <mergeCell ref="A17:H17"/>
    <mergeCell ref="A33:H33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41" zoomScale="50" zoomScaleNormal="50" workbookViewId="0">
      <pane xSplit="1" topLeftCell="B1" activePane="topRight" state="frozen"/>
      <selection pane="topRight" activeCell="A64" sqref="A64:XFD565"/>
    </sheetView>
  </sheetViews>
  <sheetFormatPr defaultColWidth="9.140625" defaultRowHeight="15" x14ac:dyDescent="0.25"/>
  <cols>
    <col min="1" max="1" width="42.85546875" style="15" bestFit="1" customWidth="1"/>
    <col min="2" max="2" width="22.85546875" style="15" bestFit="1" customWidth="1"/>
    <col min="3" max="3" width="29.5703125" style="15" bestFit="1" customWidth="1"/>
    <col min="4" max="4" width="18" style="15" customWidth="1"/>
    <col min="5" max="5" width="7.7109375" style="15" bestFit="1" customWidth="1"/>
    <col min="6" max="6" width="14.28515625" style="15" customWidth="1"/>
    <col min="7" max="7" width="40.42578125" style="15" hidden="1" customWidth="1"/>
    <col min="8" max="8" width="43.42578125" style="15" hidden="1" customWidth="1"/>
    <col min="9" max="9" width="12.7109375" style="15" hidden="1" customWidth="1"/>
    <col min="10" max="10" width="22.85546875" style="15" hidden="1" customWidth="1"/>
    <col min="11" max="11" width="14.85546875" style="15" bestFit="1" customWidth="1"/>
    <col min="12" max="16384" width="9.140625" style="15"/>
  </cols>
  <sheetData>
    <row r="1" spans="1:13" ht="18.75" x14ac:dyDescent="0.35">
      <c r="A1" s="55" t="s">
        <v>59</v>
      </c>
      <c r="B1" s="33" t="s">
        <v>25</v>
      </c>
      <c r="C1" s="33" t="s">
        <v>26</v>
      </c>
      <c r="D1" s="33" t="s">
        <v>32</v>
      </c>
      <c r="E1" s="33" t="s">
        <v>20</v>
      </c>
      <c r="F1" s="33" t="s">
        <v>118</v>
      </c>
      <c r="G1" s="32" t="s">
        <v>28</v>
      </c>
      <c r="H1" s="32" t="s">
        <v>29</v>
      </c>
      <c r="I1" s="32" t="s">
        <v>30</v>
      </c>
      <c r="J1" s="32" t="s">
        <v>31</v>
      </c>
      <c r="K1" s="55" t="s">
        <v>117</v>
      </c>
      <c r="L1" s="32" t="s">
        <v>119</v>
      </c>
      <c r="M1" s="70" t="s">
        <v>120</v>
      </c>
    </row>
    <row r="2" spans="1:13" s="62" customFormat="1" x14ac:dyDescent="0.25">
      <c r="A2" s="61" t="s">
        <v>60</v>
      </c>
      <c r="B2" s="61"/>
      <c r="C2" s="61"/>
      <c r="D2" s="61"/>
      <c r="E2" s="61"/>
      <c r="F2" s="61"/>
      <c r="G2" s="62">
        <v>0.156</v>
      </c>
      <c r="H2" s="62">
        <v>9.1999999999999998E-2</v>
      </c>
      <c r="I2" s="62">
        <v>6328</v>
      </c>
      <c r="J2" s="62">
        <v>416</v>
      </c>
      <c r="K2" s="61"/>
      <c r="L2" s="61"/>
      <c r="M2" s="61"/>
    </row>
    <row r="3" spans="1:13" x14ac:dyDescent="0.25">
      <c r="A3" s="56" t="s">
        <v>61</v>
      </c>
      <c r="B3" s="64">
        <v>219</v>
      </c>
      <c r="C3" s="64">
        <f>B3*D3</f>
        <v>176.51400000000001</v>
      </c>
      <c r="D3" s="64">
        <v>0.80600000000000005</v>
      </c>
      <c r="E3" s="64">
        <v>1</v>
      </c>
      <c r="F3" s="64">
        <f t="shared" ref="F3:F55" si="0">B3/E3</f>
        <v>219</v>
      </c>
      <c r="G3" s="65">
        <v>0.17</v>
      </c>
      <c r="H3" s="65">
        <v>1.5349999999999999</v>
      </c>
      <c r="I3" s="65">
        <v>20978</v>
      </c>
      <c r="J3" s="65">
        <v>15448</v>
      </c>
      <c r="K3" s="64">
        <f>(D3^(1/2))*B3</f>
        <v>196.61273102217976</v>
      </c>
      <c r="L3" s="63">
        <f>LN(F3)</f>
        <v>5.389071729816501</v>
      </c>
      <c r="M3" s="63">
        <f>LN(K3)</f>
        <v>5.2812359615787461</v>
      </c>
    </row>
    <row r="4" spans="1:13" x14ac:dyDescent="0.25">
      <c r="A4" s="56" t="s">
        <v>62</v>
      </c>
      <c r="B4" s="64">
        <v>660</v>
      </c>
      <c r="C4" s="64">
        <f t="shared" ref="C4:C56" si="1">B4*D4</f>
        <v>545.16</v>
      </c>
      <c r="D4" s="64">
        <v>0.82599999999999996</v>
      </c>
      <c r="E4" s="64">
        <v>1.119</v>
      </c>
      <c r="F4" s="64">
        <f t="shared" si="0"/>
        <v>589.81233243967824</v>
      </c>
      <c r="G4" s="65">
        <v>0.16900000000000001</v>
      </c>
      <c r="H4" s="65">
        <v>0.51</v>
      </c>
      <c r="I4" s="65">
        <v>10838</v>
      </c>
      <c r="J4" s="65">
        <v>4483.3999999999996</v>
      </c>
      <c r="K4" s="64">
        <f>(D4^(1/2))*B4</f>
        <v>599.83797812409307</v>
      </c>
      <c r="L4" s="63">
        <f t="shared" ref="L4:L6" si="2">LN(F4)</f>
        <v>6.3798044056906829</v>
      </c>
      <c r="M4" s="63">
        <f t="shared" ref="M4:M6" si="3">LN(K4)</f>
        <v>6.3966595822898915</v>
      </c>
    </row>
    <row r="5" spans="1:13" x14ac:dyDescent="0.25">
      <c r="A5" s="56" t="s">
        <v>63</v>
      </c>
      <c r="B5" s="64">
        <v>2165</v>
      </c>
      <c r="C5" s="64">
        <f t="shared" si="1"/>
        <v>5349.7150000000001</v>
      </c>
      <c r="D5" s="64">
        <v>2.4710000000000001</v>
      </c>
      <c r="E5" s="64">
        <v>1.23</v>
      </c>
      <c r="F5" s="64">
        <f t="shared" si="0"/>
        <v>1760.1626016260163</v>
      </c>
      <c r="G5" s="65">
        <v>0.16700000000000001</v>
      </c>
      <c r="H5" s="65">
        <v>0.1</v>
      </c>
      <c r="I5" s="65">
        <v>7096</v>
      </c>
      <c r="J5" s="65">
        <v>413.1</v>
      </c>
      <c r="K5" s="64">
        <f>(D5^(1/2))*B5</f>
        <v>3403.2532928067521</v>
      </c>
      <c r="L5" s="63">
        <f t="shared" si="2"/>
        <v>7.473161471052264</v>
      </c>
      <c r="M5" s="63">
        <f t="shared" si="3"/>
        <v>8.1324871039398268</v>
      </c>
    </row>
    <row r="6" spans="1:13" x14ac:dyDescent="0.25">
      <c r="A6" s="56" t="s">
        <v>64</v>
      </c>
      <c r="B6" s="64">
        <v>3745</v>
      </c>
      <c r="C6" s="64">
        <f t="shared" si="1"/>
        <v>8400.0349999999999</v>
      </c>
      <c r="D6" s="64">
        <v>2.2429999999999999</v>
      </c>
      <c r="E6" s="64">
        <v>1.413</v>
      </c>
      <c r="F6" s="64">
        <f t="shared" si="0"/>
        <v>2650.3892427459305</v>
      </c>
      <c r="G6" s="65">
        <v>0.16600000000000001</v>
      </c>
      <c r="H6" s="65">
        <v>0.13300000000000001</v>
      </c>
      <c r="I6" s="65">
        <v>294459</v>
      </c>
      <c r="J6" s="65">
        <v>739.2</v>
      </c>
      <c r="K6" s="64">
        <f>(D6^(1/2))*B6</f>
        <v>5608.7548595922781</v>
      </c>
      <c r="L6" s="63">
        <f t="shared" si="2"/>
        <v>7.8824617922489297</v>
      </c>
      <c r="M6" s="63">
        <f t="shared" si="3"/>
        <v>8.6320840237203562</v>
      </c>
    </row>
    <row r="7" spans="1:13" s="62" customFormat="1" x14ac:dyDescent="0.25">
      <c r="A7" s="61" t="s">
        <v>65</v>
      </c>
      <c r="B7" s="61"/>
      <c r="C7" s="61"/>
      <c r="D7" s="61"/>
      <c r="E7" s="61"/>
      <c r="F7" s="61"/>
      <c r="G7" s="62">
        <v>0.16300000000000001</v>
      </c>
      <c r="H7" s="62">
        <v>0.114</v>
      </c>
      <c r="I7" s="62">
        <v>8910</v>
      </c>
      <c r="J7" s="62">
        <v>451.3</v>
      </c>
      <c r="K7" s="61"/>
      <c r="L7" s="61"/>
      <c r="M7" s="61"/>
    </row>
    <row r="8" spans="1:13" x14ac:dyDescent="0.25">
      <c r="A8" s="56" t="s">
        <v>66</v>
      </c>
      <c r="B8" s="64">
        <v>2113</v>
      </c>
      <c r="C8" s="64">
        <f t="shared" si="1"/>
        <v>3131.4659999999999</v>
      </c>
      <c r="D8" s="64">
        <v>1.482</v>
      </c>
      <c r="E8" s="64">
        <v>1.355</v>
      </c>
      <c r="F8" s="64">
        <f t="shared" si="0"/>
        <v>1559.409594095941</v>
      </c>
      <c r="G8" s="65">
        <v>0.161</v>
      </c>
      <c r="H8" s="65">
        <v>9.5000000000000001E-2</v>
      </c>
      <c r="I8" s="65">
        <v>7516</v>
      </c>
      <c r="J8" s="65">
        <v>472.9</v>
      </c>
      <c r="K8" s="64">
        <f>(D8^(1/2))*B8</f>
        <v>2572.3117342188525</v>
      </c>
      <c r="L8" s="63">
        <f>LN(F8)</f>
        <v>7.3520625632843926</v>
      </c>
      <c r="M8" s="63">
        <f>LN(K8)</f>
        <v>7.8525602810530044</v>
      </c>
    </row>
    <row r="9" spans="1:13" x14ac:dyDescent="0.25">
      <c r="A9" s="56" t="s">
        <v>67</v>
      </c>
      <c r="B9" s="64">
        <v>1895</v>
      </c>
      <c r="C9" s="64">
        <f t="shared" si="1"/>
        <v>3028.21</v>
      </c>
      <c r="D9" s="64">
        <v>1.5980000000000001</v>
      </c>
      <c r="E9" s="64">
        <v>1.36</v>
      </c>
      <c r="F9" s="64">
        <f t="shared" si="0"/>
        <v>1393.3823529411764</v>
      </c>
      <c r="G9" s="65">
        <v>0.16800000000000001</v>
      </c>
      <c r="H9" s="65">
        <v>0.125</v>
      </c>
      <c r="I9" s="65">
        <v>17513</v>
      </c>
      <c r="J9" s="65">
        <v>702.2</v>
      </c>
      <c r="K9" s="64">
        <f t="shared" ref="K9:K15" si="4">(D9^(1/2))*B9</f>
        <v>2395.5078689079696</v>
      </c>
      <c r="L9" s="63">
        <f t="shared" ref="L9:L15" si="5">LN(F9)</f>
        <v>7.2394894177685662</v>
      </c>
      <c r="M9" s="63">
        <f t="shared" ref="M9:M15" si="6">LN(K9)</f>
        <v>7.7813505411885684</v>
      </c>
    </row>
    <row r="10" spans="1:13" x14ac:dyDescent="0.25">
      <c r="A10" s="56" t="s">
        <v>68</v>
      </c>
      <c r="B10" s="64">
        <v>257067</v>
      </c>
      <c r="C10" s="64">
        <f t="shared" si="1"/>
        <v>676857.41099999996</v>
      </c>
      <c r="D10" s="64">
        <v>2.633</v>
      </c>
      <c r="E10" s="64">
        <v>4.1369999999999996</v>
      </c>
      <c r="F10" s="64">
        <f t="shared" si="0"/>
        <v>62138.506163886879</v>
      </c>
      <c r="G10" s="65">
        <v>0.16800000000000001</v>
      </c>
      <c r="H10" s="65">
        <v>1.905</v>
      </c>
      <c r="I10" s="65">
        <v>31004</v>
      </c>
      <c r="J10" s="65">
        <v>22654.400000000001</v>
      </c>
      <c r="K10" s="64">
        <f t="shared" si="4"/>
        <v>417130.32025200111</v>
      </c>
      <c r="L10" s="63">
        <f t="shared" si="5"/>
        <v>11.037121142810745</v>
      </c>
      <c r="M10" s="63">
        <f t="shared" si="6"/>
        <v>12.941153970547107</v>
      </c>
    </row>
    <row r="11" spans="1:13" x14ac:dyDescent="0.25">
      <c r="A11" s="56" t="s">
        <v>68</v>
      </c>
      <c r="B11" s="64">
        <v>313750</v>
      </c>
      <c r="C11" s="64">
        <f t="shared" si="1"/>
        <v>700917.5</v>
      </c>
      <c r="D11" s="64">
        <v>2.234</v>
      </c>
      <c r="E11" s="64">
        <v>3.84</v>
      </c>
      <c r="F11" s="64">
        <f t="shared" si="0"/>
        <v>81705.729166666672</v>
      </c>
      <c r="G11" s="65">
        <v>0.16300000000000001</v>
      </c>
      <c r="H11" s="65">
        <v>0.114</v>
      </c>
      <c r="I11" s="65">
        <v>8910</v>
      </c>
      <c r="J11" s="65">
        <v>451.3</v>
      </c>
      <c r="K11" s="64">
        <f t="shared" si="4"/>
        <v>468948.6812274878</v>
      </c>
      <c r="L11" s="63">
        <f t="shared" si="5"/>
        <v>11.310879402828496</v>
      </c>
      <c r="M11" s="63">
        <f t="shared" si="6"/>
        <v>13.058248619751636</v>
      </c>
    </row>
    <row r="12" spans="1:13" x14ac:dyDescent="0.25">
      <c r="A12" s="56" t="s">
        <v>69</v>
      </c>
      <c r="B12" s="64">
        <v>216</v>
      </c>
      <c r="C12" s="64">
        <f t="shared" si="1"/>
        <v>203.904</v>
      </c>
      <c r="D12" s="64">
        <v>0.94399999999999995</v>
      </c>
      <c r="E12" s="64">
        <v>1</v>
      </c>
      <c r="F12" s="64">
        <f t="shared" si="0"/>
        <v>216</v>
      </c>
      <c r="G12" s="67">
        <v>0.182</v>
      </c>
      <c r="H12" s="67">
        <v>0.152</v>
      </c>
      <c r="I12" s="67">
        <v>14094</v>
      </c>
      <c r="J12" s="67">
        <v>786.4</v>
      </c>
      <c r="K12" s="64">
        <f t="shared" si="4"/>
        <v>209.86487080976653</v>
      </c>
      <c r="L12" s="63">
        <f t="shared" si="5"/>
        <v>5.3752784076841653</v>
      </c>
      <c r="M12" s="63">
        <f t="shared" si="6"/>
        <v>5.3464638512658471</v>
      </c>
    </row>
    <row r="13" spans="1:13" x14ac:dyDescent="0.25">
      <c r="A13" s="56" t="s">
        <v>70</v>
      </c>
      <c r="B13" s="64">
        <v>233</v>
      </c>
      <c r="C13" s="64">
        <f t="shared" si="1"/>
        <v>201.54499999999999</v>
      </c>
      <c r="D13" s="64">
        <v>0.86499999999999999</v>
      </c>
      <c r="E13" s="64">
        <v>1</v>
      </c>
      <c r="F13" s="64">
        <f t="shared" si="0"/>
        <v>233</v>
      </c>
      <c r="G13" s="68">
        <v>0.189</v>
      </c>
      <c r="H13" s="68">
        <v>0.375</v>
      </c>
      <c r="I13" s="68">
        <v>10494</v>
      </c>
      <c r="J13" s="68">
        <v>764.8</v>
      </c>
      <c r="K13" s="64">
        <f t="shared" si="4"/>
        <v>216.70252651965089</v>
      </c>
      <c r="L13" s="63">
        <f t="shared" si="5"/>
        <v>5.4510384535657002</v>
      </c>
      <c r="M13" s="63">
        <f t="shared" si="6"/>
        <v>5.3785255675405717</v>
      </c>
    </row>
    <row r="14" spans="1:13" x14ac:dyDescent="0.25">
      <c r="A14" s="56" t="s">
        <v>71</v>
      </c>
      <c r="B14" s="64">
        <v>414</v>
      </c>
      <c r="C14" s="64">
        <f t="shared" si="1"/>
        <v>669.85200000000009</v>
      </c>
      <c r="D14" s="64">
        <v>1.6180000000000001</v>
      </c>
      <c r="E14" s="64">
        <v>1</v>
      </c>
      <c r="F14" s="64">
        <f t="shared" si="0"/>
        <v>414</v>
      </c>
      <c r="G14" s="65">
        <f>AVERAGE(G2:G13)</f>
        <v>0.16849999999999998</v>
      </c>
      <c r="H14" s="65">
        <f>AVERAGE(H2:H13)</f>
        <v>0.4375</v>
      </c>
      <c r="I14" s="65">
        <f>AVERAGE(I2:I13)</f>
        <v>36511.666666666664</v>
      </c>
      <c r="J14" s="65">
        <f>AVERAGE(J2:J13)</f>
        <v>3981.9166666666674</v>
      </c>
      <c r="K14" s="64">
        <f t="shared" si="4"/>
        <v>526.61060376714795</v>
      </c>
      <c r="L14" s="63">
        <f t="shared" si="5"/>
        <v>6.0258659738253142</v>
      </c>
      <c r="M14" s="63">
        <f t="shared" si="6"/>
        <v>6.2664613831434641</v>
      </c>
    </row>
    <row r="15" spans="1:13" x14ac:dyDescent="0.25">
      <c r="A15" s="56" t="s">
        <v>72</v>
      </c>
      <c r="B15" s="64">
        <v>6300</v>
      </c>
      <c r="C15" s="64">
        <f t="shared" si="1"/>
        <v>26649.000000000004</v>
      </c>
      <c r="D15" s="64">
        <v>4.2300000000000004</v>
      </c>
      <c r="E15" s="64">
        <v>1.06</v>
      </c>
      <c r="F15" s="64">
        <f t="shared" si="0"/>
        <v>5943.3962264150941</v>
      </c>
      <c r="G15" s="31" t="e">
        <f>(#REF!/G14)</f>
        <v>#REF!</v>
      </c>
      <c r="H15" s="31" t="e">
        <f>(#REF!/H14)</f>
        <v>#REF!</v>
      </c>
      <c r="I15" s="31" t="e">
        <f>(#REF!/I14)</f>
        <v>#REF!</v>
      </c>
      <c r="J15" s="31" t="e">
        <f>(#REF!/J14)</f>
        <v>#REF!</v>
      </c>
      <c r="K15" s="64">
        <f t="shared" si="4"/>
        <v>12957.187194757975</v>
      </c>
      <c r="L15" s="63">
        <f t="shared" si="5"/>
        <v>8.6900360042556475</v>
      </c>
      <c r="M15" s="63">
        <f t="shared" si="6"/>
        <v>9.4694059089087173</v>
      </c>
    </row>
    <row r="16" spans="1:13" s="62" customFormat="1" x14ac:dyDescent="0.25">
      <c r="A16" s="61" t="s">
        <v>73</v>
      </c>
      <c r="B16" s="61"/>
      <c r="C16" s="61"/>
      <c r="D16" s="61"/>
      <c r="E16" s="61"/>
      <c r="F16" s="61"/>
      <c r="G16" s="62">
        <f>ABS(G12-G13)/G13</f>
        <v>3.703703703703707E-2</v>
      </c>
      <c r="H16" s="62">
        <f>ABS(H12-H13)/H13</f>
        <v>0.59466666666666668</v>
      </c>
      <c r="I16" s="62">
        <f>ABS(I12-I13)/I13</f>
        <v>0.34305317324185247</v>
      </c>
      <c r="J16" s="62">
        <f>ABS(J12-J13)/J13</f>
        <v>2.8242677824267814E-2</v>
      </c>
      <c r="K16" s="61"/>
      <c r="L16" s="61"/>
      <c r="M16" s="61"/>
    </row>
    <row r="17" spans="1:13" x14ac:dyDescent="0.25">
      <c r="A17" s="56" t="s">
        <v>74</v>
      </c>
      <c r="B17" s="64">
        <v>148</v>
      </c>
      <c r="C17" s="64">
        <f t="shared" si="1"/>
        <v>107.3</v>
      </c>
      <c r="D17" s="64">
        <v>0.72499999999999998</v>
      </c>
      <c r="E17" s="64">
        <v>1.0189999999999999</v>
      </c>
      <c r="F17" s="64">
        <f t="shared" si="0"/>
        <v>145.24043179587832</v>
      </c>
      <c r="G17" s="65"/>
      <c r="H17" s="65"/>
      <c r="I17" s="65"/>
      <c r="J17" s="65"/>
      <c r="K17" s="64">
        <f>(D17^(1/2))*B17</f>
        <v>126.01745910785536</v>
      </c>
      <c r="L17" s="63">
        <f>LN(F17)</f>
        <v>4.9783905195235274</v>
      </c>
      <c r="M17" s="63">
        <f>LN(K17)</f>
        <v>4.8364204617003841</v>
      </c>
    </row>
    <row r="18" spans="1:13" x14ac:dyDescent="0.25">
      <c r="A18" s="56" t="s">
        <v>75</v>
      </c>
      <c r="B18" s="64">
        <v>356</v>
      </c>
      <c r="C18" s="64">
        <f t="shared" si="1"/>
        <v>431.47199999999998</v>
      </c>
      <c r="D18" s="64">
        <v>1.212</v>
      </c>
      <c r="E18" s="64">
        <v>1.0429999999999999</v>
      </c>
      <c r="F18" s="64">
        <f t="shared" si="0"/>
        <v>341.32310642377757</v>
      </c>
      <c r="G18" s="65"/>
      <c r="H18" s="65"/>
      <c r="I18" s="65"/>
      <c r="J18" s="65"/>
      <c r="K18" s="64">
        <f t="shared" ref="K18:K22" si="7">(D18^(1/2))*B18</f>
        <v>391.92350274001171</v>
      </c>
      <c r="L18" s="63">
        <f t="shared" ref="L18:L22" si="8">LN(F18)</f>
        <v>5.8328295548333955</v>
      </c>
      <c r="M18" s="63">
        <f t="shared" ref="M18:M22" si="9">LN(K18)</f>
        <v>5.9710666746755914</v>
      </c>
    </row>
    <row r="19" spans="1:13" x14ac:dyDescent="0.25">
      <c r="A19" s="56" t="s">
        <v>76</v>
      </c>
      <c r="B19" s="64">
        <v>536</v>
      </c>
      <c r="C19" s="64">
        <f t="shared" si="1"/>
        <v>812.04</v>
      </c>
      <c r="D19" s="64">
        <v>1.5149999999999999</v>
      </c>
      <c r="E19" s="64">
        <v>1.044</v>
      </c>
      <c r="F19" s="64">
        <f t="shared" si="0"/>
        <v>513.40996168582376</v>
      </c>
      <c r="G19" s="65">
        <v>0.16500000000000001</v>
      </c>
      <c r="H19" s="65">
        <v>7.8E-2</v>
      </c>
      <c r="I19" s="65">
        <v>2407385</v>
      </c>
      <c r="J19" s="65">
        <v>417.3</v>
      </c>
      <c r="K19" s="64">
        <f t="shared" si="7"/>
        <v>659.73740230488681</v>
      </c>
      <c r="L19" s="63">
        <f t="shared" si="8"/>
        <v>6.2410746716103551</v>
      </c>
      <c r="M19" s="63">
        <f t="shared" si="9"/>
        <v>6.4918418805514682</v>
      </c>
    </row>
    <row r="20" spans="1:13" x14ac:dyDescent="0.25">
      <c r="A20" s="56" t="s">
        <v>77</v>
      </c>
      <c r="B20" s="64">
        <v>1413</v>
      </c>
      <c r="C20" s="64">
        <f t="shared" si="1"/>
        <v>2608.3980000000001</v>
      </c>
      <c r="D20" s="64">
        <v>1.8460000000000001</v>
      </c>
      <c r="E20" s="64">
        <v>1.171</v>
      </c>
      <c r="F20" s="64">
        <f t="shared" si="0"/>
        <v>1206.6609735269001</v>
      </c>
      <c r="G20" s="65">
        <v>0.17</v>
      </c>
      <c r="H20" s="65">
        <v>0.253</v>
      </c>
      <c r="I20" s="65">
        <v>13391</v>
      </c>
      <c r="J20" s="65">
        <v>516.79999999999995</v>
      </c>
      <c r="K20" s="64">
        <f t="shared" si="7"/>
        <v>1919.8089420564745</v>
      </c>
      <c r="L20" s="63">
        <f t="shared" si="8"/>
        <v>7.0956122980689473</v>
      </c>
      <c r="M20" s="63">
        <f t="shared" si="9"/>
        <v>7.5599809507248574</v>
      </c>
    </row>
    <row r="21" spans="1:13" x14ac:dyDescent="0.25">
      <c r="A21" s="56" t="s">
        <v>58</v>
      </c>
      <c r="B21" s="64">
        <v>6005</v>
      </c>
      <c r="C21" s="64">
        <f t="shared" si="1"/>
        <v>16898.07</v>
      </c>
      <c r="D21" s="64">
        <v>2.8140000000000001</v>
      </c>
      <c r="E21" s="64">
        <v>1.304</v>
      </c>
      <c r="F21" s="64">
        <f t="shared" si="0"/>
        <v>4605.061349693251</v>
      </c>
      <c r="G21" s="65">
        <v>0.16900000000000001</v>
      </c>
      <c r="H21" s="65">
        <v>0.16200000000000001</v>
      </c>
      <c r="I21" s="65">
        <v>11705</v>
      </c>
      <c r="J21" s="65">
        <v>1007.5</v>
      </c>
      <c r="K21" s="64">
        <f t="shared" si="7"/>
        <v>10073.37631333209</v>
      </c>
      <c r="L21" s="63">
        <f t="shared" si="8"/>
        <v>8.4349112710096232</v>
      </c>
      <c r="M21" s="63">
        <f t="shared" si="9"/>
        <v>9.2176512138601829</v>
      </c>
    </row>
    <row r="22" spans="1:13" x14ac:dyDescent="0.25">
      <c r="A22" s="56" t="s">
        <v>78</v>
      </c>
      <c r="B22" s="64">
        <v>3255</v>
      </c>
      <c r="C22" s="64">
        <f t="shared" si="1"/>
        <v>6549.06</v>
      </c>
      <c r="D22" s="64">
        <v>2.012</v>
      </c>
      <c r="E22" s="64">
        <v>1.4179999999999999</v>
      </c>
      <c r="F22" s="64">
        <f t="shared" si="0"/>
        <v>2295.4866008462623</v>
      </c>
      <c r="G22" s="65">
        <v>0.16300000000000001</v>
      </c>
      <c r="H22" s="65">
        <v>0.11</v>
      </c>
      <c r="I22" s="65">
        <v>10591</v>
      </c>
      <c r="J22" s="65">
        <v>575.9</v>
      </c>
      <c r="K22" s="64">
        <f t="shared" si="7"/>
        <v>4617.0542881798565</v>
      </c>
      <c r="L22" s="63">
        <f t="shared" si="8"/>
        <v>7.7387001265327342</v>
      </c>
      <c r="M22" s="63">
        <f t="shared" si="9"/>
        <v>8.4375121807614164</v>
      </c>
    </row>
    <row r="23" spans="1:13" s="62" customFormat="1" x14ac:dyDescent="0.25">
      <c r="A23" s="61" t="s">
        <v>79</v>
      </c>
      <c r="B23" s="61"/>
      <c r="C23" s="61"/>
      <c r="D23" s="61"/>
      <c r="E23" s="61"/>
      <c r="F23" s="61"/>
      <c r="G23" s="62">
        <v>0.16800000000000001</v>
      </c>
      <c r="H23" s="62">
        <v>0.193</v>
      </c>
      <c r="I23" s="62">
        <v>11842</v>
      </c>
      <c r="J23" s="62">
        <v>1138.0999999999999</v>
      </c>
      <c r="K23" s="61"/>
      <c r="L23" s="61"/>
      <c r="M23" s="61"/>
    </row>
    <row r="24" spans="1:13" x14ac:dyDescent="0.25">
      <c r="A24" s="56" t="s">
        <v>80</v>
      </c>
      <c r="B24" s="64">
        <v>497</v>
      </c>
      <c r="C24" s="64">
        <f t="shared" si="1"/>
        <v>531.79000000000008</v>
      </c>
      <c r="D24" s="64">
        <v>1.07</v>
      </c>
      <c r="E24" s="64">
        <v>1.0409999999999999</v>
      </c>
      <c r="F24" s="64">
        <f t="shared" si="0"/>
        <v>477.4255523535063</v>
      </c>
      <c r="G24" s="65">
        <v>0.16800000000000001</v>
      </c>
      <c r="H24" s="65">
        <v>0.16200000000000001</v>
      </c>
      <c r="I24" s="65">
        <v>13792</v>
      </c>
      <c r="J24" s="65">
        <v>1114.0999999999999</v>
      </c>
      <c r="K24" s="64">
        <f>(D24^(1/2))*B24</f>
        <v>514.10079750959346</v>
      </c>
      <c r="L24" s="63">
        <f>LN(F24)</f>
        <v>6.1684082364637973</v>
      </c>
      <c r="M24" s="63">
        <f>LN(K24)</f>
        <v>6.2424193503335363</v>
      </c>
    </row>
    <row r="25" spans="1:13" s="62" customFormat="1" x14ac:dyDescent="0.25">
      <c r="A25" s="61" t="s">
        <v>81</v>
      </c>
      <c r="B25" s="61"/>
      <c r="C25" s="61"/>
      <c r="D25" s="61"/>
      <c r="E25" s="61"/>
      <c r="F25" s="61"/>
      <c r="G25" s="62">
        <v>0.16200000000000001</v>
      </c>
      <c r="H25" s="62">
        <v>0.121</v>
      </c>
      <c r="I25" s="62">
        <v>9047</v>
      </c>
      <c r="J25" s="62">
        <v>845.7</v>
      </c>
      <c r="K25" s="61"/>
      <c r="L25" s="61"/>
      <c r="M25" s="61"/>
    </row>
    <row r="26" spans="1:13" x14ac:dyDescent="0.25">
      <c r="A26" s="56" t="s">
        <v>82</v>
      </c>
      <c r="B26" s="64">
        <v>1953</v>
      </c>
      <c r="C26" s="64">
        <f t="shared" si="1"/>
        <v>3124.8</v>
      </c>
      <c r="D26" s="64">
        <v>1.6</v>
      </c>
      <c r="E26" s="64">
        <v>1.262</v>
      </c>
      <c r="F26" s="64">
        <f t="shared" si="0"/>
        <v>1547.5435816164818</v>
      </c>
      <c r="G26" s="65">
        <v>0.16800000000000001</v>
      </c>
      <c r="H26" s="65">
        <v>0.193</v>
      </c>
      <c r="I26" s="65">
        <v>11842</v>
      </c>
      <c r="J26" s="65">
        <v>1138.0999999999999</v>
      </c>
      <c r="K26" s="64">
        <f>(D26^(1/2))*B26</f>
        <v>2470.3713081235378</v>
      </c>
      <c r="L26" s="63">
        <f>LN(F26)</f>
        <v>7.3444241667576575</v>
      </c>
      <c r="M26" s="63">
        <f>LN(K26)</f>
        <v>7.8121237454995462</v>
      </c>
    </row>
    <row r="27" spans="1:13" x14ac:dyDescent="0.25">
      <c r="A27" s="56" t="s">
        <v>83</v>
      </c>
      <c r="B27" s="64">
        <v>2020</v>
      </c>
      <c r="C27" s="64">
        <f t="shared" si="1"/>
        <v>3044.14</v>
      </c>
      <c r="D27" s="64">
        <v>1.5069999999999999</v>
      </c>
      <c r="E27" s="64">
        <v>1.224</v>
      </c>
      <c r="F27" s="64">
        <f t="shared" si="0"/>
        <v>1650.3267973856209</v>
      </c>
      <c r="G27" s="67">
        <v>0.183</v>
      </c>
      <c r="H27" s="67">
        <v>0.129</v>
      </c>
      <c r="I27" s="67">
        <v>130240</v>
      </c>
      <c r="J27" s="67">
        <v>722.9</v>
      </c>
      <c r="K27" s="64">
        <f t="shared" ref="K27:K40" si="10">(D27^(1/2))*B27</f>
        <v>2479.750551970903</v>
      </c>
      <c r="L27" s="63">
        <f t="shared" ref="L27:L40" si="11">LN(F27)</f>
        <v>7.4087286063051163</v>
      </c>
      <c r="M27" s="63">
        <f t="shared" ref="M27:M40" si="12">LN(K27)</f>
        <v>7.8159132502174291</v>
      </c>
    </row>
    <row r="28" spans="1:13" x14ac:dyDescent="0.25">
      <c r="A28" s="56" t="s">
        <v>84</v>
      </c>
      <c r="B28" s="64">
        <v>1534</v>
      </c>
      <c r="C28" s="64">
        <f t="shared" si="1"/>
        <v>2035.6179999999999</v>
      </c>
      <c r="D28" s="64">
        <v>1.327</v>
      </c>
      <c r="E28" s="64">
        <v>1.175</v>
      </c>
      <c r="F28" s="64">
        <f t="shared" si="0"/>
        <v>1305.5319148936169</v>
      </c>
      <c r="G28" s="68">
        <v>0.19500000000000001</v>
      </c>
      <c r="H28" s="68">
        <v>0.47699999999999998</v>
      </c>
      <c r="I28" s="68">
        <v>8516</v>
      </c>
      <c r="J28" s="68">
        <v>4059.6</v>
      </c>
      <c r="K28" s="64">
        <f t="shared" si="10"/>
        <v>1767.0987555878137</v>
      </c>
      <c r="L28" s="63">
        <f t="shared" si="11"/>
        <v>7.1743658343310788</v>
      </c>
      <c r="M28" s="63">
        <f t="shared" si="12"/>
        <v>7.477094359602237</v>
      </c>
    </row>
    <row r="29" spans="1:13" x14ac:dyDescent="0.25">
      <c r="A29" s="56" t="s">
        <v>85</v>
      </c>
      <c r="B29" s="64">
        <v>1745</v>
      </c>
      <c r="C29" s="64">
        <f t="shared" si="1"/>
        <v>2491.8599999999997</v>
      </c>
      <c r="D29" s="64">
        <v>1.4279999999999999</v>
      </c>
      <c r="E29" s="64">
        <v>1.2470000000000001</v>
      </c>
      <c r="F29" s="64">
        <f t="shared" si="0"/>
        <v>1399.3584603047311</v>
      </c>
      <c r="G29" s="65">
        <f>AVERAGE(G19:G28)</f>
        <v>0.1711</v>
      </c>
      <c r="H29" s="65">
        <f>AVERAGE(H19:H28)</f>
        <v>0.18780000000000002</v>
      </c>
      <c r="I29" s="65">
        <f>AVERAGE(I19:I28)</f>
        <v>262835.09999999998</v>
      </c>
      <c r="J29" s="65">
        <f>AVERAGE(J19:J28)</f>
        <v>1153.5999999999999</v>
      </c>
      <c r="K29" s="64">
        <f t="shared" si="10"/>
        <v>2085.2567467820359</v>
      </c>
      <c r="L29" s="63">
        <f t="shared" si="11"/>
        <v>7.2437691679386278</v>
      </c>
      <c r="M29" s="63">
        <f t="shared" si="12"/>
        <v>7.6426472665952234</v>
      </c>
    </row>
    <row r="30" spans="1:13" x14ac:dyDescent="0.25">
      <c r="A30" s="56" t="s">
        <v>86</v>
      </c>
      <c r="B30" s="64">
        <v>2214</v>
      </c>
      <c r="C30" s="64">
        <f t="shared" si="1"/>
        <v>3294.4319999999998</v>
      </c>
      <c r="D30" s="64">
        <v>1.488</v>
      </c>
      <c r="E30" s="64">
        <v>1.3560000000000001</v>
      </c>
      <c r="F30" s="64">
        <f t="shared" si="0"/>
        <v>1632.7433628318583</v>
      </c>
      <c r="G30" s="31">
        <f>STDEVA(G19:G28)</f>
        <v>1.0181137242742361E-2</v>
      </c>
      <c r="H30" s="31">
        <f>STDEVA(H19:H28)</f>
        <v>0.11318696430635855</v>
      </c>
      <c r="I30" s="31">
        <f>STDEVA(I19:I28)</f>
        <v>754445.76042055164</v>
      </c>
      <c r="J30" s="31">
        <f>STDEVA(J19:J28)</f>
        <v>1055.6680917788508</v>
      </c>
      <c r="K30" s="64">
        <f t="shared" si="10"/>
        <v>2700.7170247917497</v>
      </c>
      <c r="L30" s="63">
        <f t="shared" si="11"/>
        <v>7.3980169237503786</v>
      </c>
      <c r="M30" s="63">
        <f t="shared" si="12"/>
        <v>7.9012725814740321</v>
      </c>
    </row>
    <row r="31" spans="1:13" x14ac:dyDescent="0.25">
      <c r="A31" s="56" t="s">
        <v>87</v>
      </c>
      <c r="B31" s="64">
        <v>5250</v>
      </c>
      <c r="C31" s="64">
        <f t="shared" si="1"/>
        <v>7707</v>
      </c>
      <c r="D31" s="64">
        <v>1.468</v>
      </c>
      <c r="E31" s="64">
        <v>1.5740000000000001</v>
      </c>
      <c r="F31" s="64">
        <f t="shared" si="0"/>
        <v>3335.4510800508256</v>
      </c>
      <c r="G31" s="69">
        <f>ABS(G27-G28)/G28</f>
        <v>6.153846153846159E-2</v>
      </c>
      <c r="H31" s="69">
        <f>ABS(H27-H28)/H28</f>
        <v>0.72955974842767291</v>
      </c>
      <c r="I31" s="69">
        <f>ABS(I27-I28)/I28</f>
        <v>14.29356505401597</v>
      </c>
      <c r="J31" s="69">
        <f>ABS(J27-J28)/J28</f>
        <v>0.82192826879495517</v>
      </c>
      <c r="K31" s="64">
        <f t="shared" si="10"/>
        <v>6360.9551169616025</v>
      </c>
      <c r="L31" s="63">
        <f t="shared" si="11"/>
        <v>8.1123632055904586</v>
      </c>
      <c r="M31" s="63">
        <f t="shared" si="12"/>
        <v>8.7579338206818313</v>
      </c>
    </row>
    <row r="32" spans="1:13" s="14" customFormat="1" x14ac:dyDescent="0.25">
      <c r="A32" s="56" t="s">
        <v>87</v>
      </c>
      <c r="B32" s="64">
        <v>3980</v>
      </c>
      <c r="C32" s="64">
        <f t="shared" si="1"/>
        <v>6650.58</v>
      </c>
      <c r="D32" s="64">
        <v>1.671</v>
      </c>
      <c r="E32" s="64">
        <v>1.5980000000000001</v>
      </c>
      <c r="F32" s="64">
        <f t="shared" si="0"/>
        <v>2490.6132665832288</v>
      </c>
      <c r="G32" s="66"/>
      <c r="H32" s="66"/>
      <c r="I32" s="66"/>
      <c r="J32" s="66"/>
      <c r="K32" s="64">
        <f t="shared" si="10"/>
        <v>5144.8331751379465</v>
      </c>
      <c r="L32" s="63">
        <f t="shared" si="11"/>
        <v>7.8202842509344004</v>
      </c>
      <c r="M32" s="63">
        <f t="shared" si="12"/>
        <v>8.545748223085111</v>
      </c>
    </row>
    <row r="33" spans="1:13" x14ac:dyDescent="0.25">
      <c r="A33" s="56" t="s">
        <v>88</v>
      </c>
      <c r="B33" s="64">
        <v>7653</v>
      </c>
      <c r="C33" s="64">
        <f t="shared" si="1"/>
        <v>13476.932999999999</v>
      </c>
      <c r="D33" s="64">
        <v>1.7609999999999999</v>
      </c>
      <c r="E33" s="64">
        <v>1.694</v>
      </c>
      <c r="F33" s="64">
        <f t="shared" si="0"/>
        <v>4517.7095631641087</v>
      </c>
      <c r="G33" s="65"/>
      <c r="H33" s="65"/>
      <c r="I33" s="65"/>
      <c r="J33" s="65"/>
      <c r="K33" s="64">
        <f t="shared" si="10"/>
        <v>10155.73573154599</v>
      </c>
      <c r="L33" s="63">
        <f t="shared" si="11"/>
        <v>8.4157604105800576</v>
      </c>
      <c r="M33" s="63">
        <f t="shared" si="12"/>
        <v>9.2257939215669555</v>
      </c>
    </row>
    <row r="34" spans="1:13" x14ac:dyDescent="0.25">
      <c r="A34" s="56" t="s">
        <v>89</v>
      </c>
      <c r="B34" s="64">
        <v>10000</v>
      </c>
      <c r="C34" s="64">
        <f t="shared" si="1"/>
        <v>18000</v>
      </c>
      <c r="D34" s="64">
        <v>1.8</v>
      </c>
      <c r="E34" s="64">
        <v>1.8520000000000001</v>
      </c>
      <c r="F34" s="64">
        <f t="shared" si="0"/>
        <v>5399.5680345572355</v>
      </c>
      <c r="G34" s="65"/>
      <c r="H34" s="65"/>
      <c r="I34" s="65"/>
      <c r="J34" s="65"/>
      <c r="K34" s="64">
        <f t="shared" si="10"/>
        <v>13416.407864998739</v>
      </c>
      <c r="L34" s="63">
        <f t="shared" si="11"/>
        <v>8.5940742357521955</v>
      </c>
      <c r="M34" s="63">
        <f t="shared" si="12"/>
        <v>9.5042337044272429</v>
      </c>
    </row>
    <row r="35" spans="1:13" x14ac:dyDescent="0.25">
      <c r="A35" s="56" t="s">
        <v>90</v>
      </c>
      <c r="B35" s="64">
        <v>12500</v>
      </c>
      <c r="C35" s="64">
        <f t="shared" si="1"/>
        <v>27550.000000000004</v>
      </c>
      <c r="D35" s="64">
        <v>2.2040000000000002</v>
      </c>
      <c r="E35" s="64">
        <v>1.7010000000000001</v>
      </c>
      <c r="F35" s="64">
        <f t="shared" si="0"/>
        <v>7348.6184597295705</v>
      </c>
      <c r="G35" s="65"/>
      <c r="H35" s="65"/>
      <c r="I35" s="65"/>
      <c r="J35" s="65"/>
      <c r="K35" s="64">
        <f t="shared" si="10"/>
        <v>18557.343559895635</v>
      </c>
      <c r="L35" s="63">
        <f t="shared" si="11"/>
        <v>8.9022676098766684</v>
      </c>
      <c r="M35" s="63">
        <f t="shared" si="12"/>
        <v>9.828620868935726</v>
      </c>
    </row>
    <row r="36" spans="1:13" x14ac:dyDescent="0.25">
      <c r="A36" s="56" t="s">
        <v>91</v>
      </c>
      <c r="B36" s="64">
        <v>8441</v>
      </c>
      <c r="C36" s="64">
        <f t="shared" si="1"/>
        <v>13218.606</v>
      </c>
      <c r="D36" s="64">
        <v>1.5660000000000001</v>
      </c>
      <c r="E36" s="64">
        <v>1.8069999999999999</v>
      </c>
      <c r="F36" s="64">
        <f t="shared" si="0"/>
        <v>4671.2783619258444</v>
      </c>
      <c r="G36" s="65"/>
      <c r="H36" s="65"/>
      <c r="I36" s="65"/>
      <c r="J36" s="65"/>
      <c r="K36" s="64">
        <f t="shared" si="10"/>
        <v>10563.060789657513</v>
      </c>
      <c r="L36" s="63">
        <f t="shared" si="11"/>
        <v>8.4491880523736285</v>
      </c>
      <c r="M36" s="63">
        <f t="shared" si="12"/>
        <v>9.2651183627680265</v>
      </c>
    </row>
    <row r="37" spans="1:13" x14ac:dyDescent="0.25">
      <c r="A37" s="56" t="s">
        <v>92</v>
      </c>
      <c r="B37" s="64">
        <v>9381</v>
      </c>
      <c r="C37" s="64">
        <f t="shared" si="1"/>
        <v>13236.591</v>
      </c>
      <c r="D37" s="64">
        <v>1.411</v>
      </c>
      <c r="E37" s="64">
        <v>1.6519999999999999</v>
      </c>
      <c r="F37" s="64">
        <f t="shared" si="0"/>
        <v>5678.5714285714284</v>
      </c>
      <c r="G37" s="65"/>
      <c r="H37" s="65"/>
      <c r="I37" s="65"/>
      <c r="J37" s="65"/>
      <c r="K37" s="64">
        <f t="shared" si="10"/>
        <v>11143.269725309532</v>
      </c>
      <c r="L37" s="63">
        <f t="shared" si="11"/>
        <v>8.6444549710271641</v>
      </c>
      <c r="M37" s="63">
        <f t="shared" si="12"/>
        <v>9.3185909825612896</v>
      </c>
    </row>
    <row r="38" spans="1:13" x14ac:dyDescent="0.25">
      <c r="A38" s="56" t="s">
        <v>93</v>
      </c>
      <c r="B38" s="64">
        <v>16689</v>
      </c>
      <c r="C38" s="64">
        <f t="shared" si="1"/>
        <v>33912.048000000003</v>
      </c>
      <c r="D38" s="64">
        <v>2.032</v>
      </c>
      <c r="E38" s="64">
        <v>1.919</v>
      </c>
      <c r="F38" s="64">
        <f t="shared" si="0"/>
        <v>8696.7170401250642</v>
      </c>
      <c r="G38" s="65"/>
      <c r="H38" s="65"/>
      <c r="I38" s="65"/>
      <c r="J38" s="65"/>
      <c r="K38" s="64">
        <f t="shared" si="10"/>
        <v>23789.875347971036</v>
      </c>
      <c r="L38" s="63">
        <f t="shared" si="11"/>
        <v>9.0707008817178405</v>
      </c>
      <c r="M38" s="63">
        <f t="shared" si="12"/>
        <v>10.07701536360152</v>
      </c>
    </row>
    <row r="39" spans="1:13" x14ac:dyDescent="0.25">
      <c r="A39" s="56" t="s">
        <v>94</v>
      </c>
      <c r="B39" s="64">
        <v>94050</v>
      </c>
      <c r="C39" s="64">
        <f t="shared" si="1"/>
        <v>276318.90000000002</v>
      </c>
      <c r="D39" s="64">
        <v>2.9380000000000002</v>
      </c>
      <c r="E39" s="64">
        <v>2.21</v>
      </c>
      <c r="F39" s="64">
        <f t="shared" si="0"/>
        <v>42556.561085972855</v>
      </c>
      <c r="G39" s="65"/>
      <c r="H39" s="65"/>
      <c r="I39" s="65"/>
      <c r="J39" s="65"/>
      <c r="K39" s="64">
        <f t="shared" si="10"/>
        <v>161207.29681065929</v>
      </c>
      <c r="L39" s="63">
        <f t="shared" si="11"/>
        <v>10.658589319199516</v>
      </c>
      <c r="M39" s="63">
        <f t="shared" si="12"/>
        <v>11.990446373605019</v>
      </c>
    </row>
    <row r="40" spans="1:13" x14ac:dyDescent="0.25">
      <c r="A40" s="56" t="s">
        <v>94</v>
      </c>
      <c r="B40" s="64">
        <v>121500</v>
      </c>
      <c r="C40" s="64">
        <f t="shared" si="1"/>
        <v>341536.5</v>
      </c>
      <c r="D40" s="64">
        <v>2.8109999999999999</v>
      </c>
      <c r="E40" s="64">
        <v>2.8260000000000001</v>
      </c>
      <c r="F40" s="64">
        <f t="shared" si="0"/>
        <v>42993.630573248403</v>
      </c>
      <c r="G40" s="65"/>
      <c r="H40" s="65"/>
      <c r="I40" s="65"/>
      <c r="J40" s="65"/>
      <c r="K40" s="64">
        <f t="shared" si="10"/>
        <v>203707.35075102223</v>
      </c>
      <c r="L40" s="63">
        <f t="shared" si="11"/>
        <v>10.668807257500404</v>
      </c>
      <c r="M40" s="63">
        <f t="shared" si="12"/>
        <v>12.224439687724937</v>
      </c>
    </row>
    <row r="41" spans="1:13" s="62" customFormat="1" x14ac:dyDescent="0.25">
      <c r="A41" s="61" t="s">
        <v>95</v>
      </c>
      <c r="B41" s="61"/>
      <c r="C41" s="61"/>
      <c r="D41" s="61"/>
      <c r="E41" s="61"/>
      <c r="F41" s="61"/>
      <c r="K41" s="61"/>
      <c r="L41" s="61"/>
      <c r="M41" s="61"/>
    </row>
    <row r="42" spans="1:13" x14ac:dyDescent="0.25">
      <c r="A42" s="56" t="s">
        <v>96</v>
      </c>
      <c r="B42" s="64">
        <v>40</v>
      </c>
      <c r="C42" s="64">
        <f t="shared" si="1"/>
        <v>14.68</v>
      </c>
      <c r="D42" s="64">
        <v>0.36699999999999999</v>
      </c>
      <c r="E42" s="64">
        <v>1</v>
      </c>
      <c r="F42" s="64">
        <f t="shared" si="0"/>
        <v>40</v>
      </c>
      <c r="G42" s="65"/>
      <c r="H42" s="65"/>
      <c r="I42" s="65"/>
      <c r="J42" s="65"/>
      <c r="K42" s="64">
        <f>(D42^(1/2))*B42</f>
        <v>24.232209969377536</v>
      </c>
      <c r="L42" s="63">
        <f>LN(F42)</f>
        <v>3.6888794541139363</v>
      </c>
      <c r="M42" s="63">
        <f>LN(K42)</f>
        <v>3.1876827386501527</v>
      </c>
    </row>
    <row r="43" spans="1:13" x14ac:dyDescent="0.25">
      <c r="A43" s="56" t="s">
        <v>97</v>
      </c>
      <c r="B43" s="64">
        <v>70</v>
      </c>
      <c r="C43" s="64">
        <f t="shared" si="1"/>
        <v>27.16</v>
      </c>
      <c r="D43" s="64">
        <v>0.38800000000000001</v>
      </c>
      <c r="E43" s="64">
        <v>1</v>
      </c>
      <c r="F43" s="64">
        <f t="shared" si="0"/>
        <v>70</v>
      </c>
      <c r="G43" s="65"/>
      <c r="H43" s="65"/>
      <c r="I43" s="65"/>
      <c r="J43" s="65"/>
      <c r="K43" s="64">
        <f t="shared" ref="K43:K49" si="13">(D43^(1/2))*B43</f>
        <v>43.602752206712822</v>
      </c>
      <c r="L43" s="63">
        <f t="shared" ref="L43:L49" si="14">LN(F43)</f>
        <v>4.2484952420493594</v>
      </c>
      <c r="M43" s="63">
        <f t="shared" ref="M43:M49" si="15">LN(K43)</f>
        <v>3.7751202723699273</v>
      </c>
    </row>
    <row r="44" spans="1:13" x14ac:dyDescent="0.25">
      <c r="A44" s="56" t="s">
        <v>98</v>
      </c>
      <c r="B44" s="64">
        <v>61</v>
      </c>
      <c r="C44" s="64">
        <f t="shared" si="1"/>
        <v>26.718</v>
      </c>
      <c r="D44" s="64">
        <v>0.438</v>
      </c>
      <c r="E44" s="64">
        <v>1</v>
      </c>
      <c r="F44" s="64">
        <f t="shared" si="0"/>
        <v>61</v>
      </c>
      <c r="G44" s="65"/>
      <c r="H44" s="65"/>
      <c r="I44" s="65"/>
      <c r="J44" s="65"/>
      <c r="K44" s="64">
        <f t="shared" si="13"/>
        <v>40.370756742969284</v>
      </c>
      <c r="L44" s="63">
        <f t="shared" si="14"/>
        <v>4.1108738641733114</v>
      </c>
      <c r="M44" s="63">
        <f t="shared" si="15"/>
        <v>3.6981056798704657</v>
      </c>
    </row>
    <row r="45" spans="1:13" x14ac:dyDescent="0.25">
      <c r="A45" s="56" t="s">
        <v>99</v>
      </c>
      <c r="B45" s="64">
        <v>97</v>
      </c>
      <c r="C45" s="64">
        <f t="shared" si="1"/>
        <v>60.042999999999999</v>
      </c>
      <c r="D45" s="64">
        <v>0.61899999999999999</v>
      </c>
      <c r="E45" s="64">
        <v>1</v>
      </c>
      <c r="F45" s="64">
        <f t="shared" si="0"/>
        <v>97</v>
      </c>
      <c r="G45" s="65"/>
      <c r="H45" s="65"/>
      <c r="I45" s="65"/>
      <c r="J45" s="65"/>
      <c r="K45" s="64">
        <f t="shared" si="13"/>
        <v>76.316256459551255</v>
      </c>
      <c r="L45" s="63">
        <f t="shared" si="14"/>
        <v>4.5747109785033828</v>
      </c>
      <c r="M45" s="63">
        <f t="shared" si="15"/>
        <v>4.3348859753546121</v>
      </c>
    </row>
    <row r="46" spans="1:13" x14ac:dyDescent="0.25">
      <c r="A46" s="56" t="s">
        <v>100</v>
      </c>
      <c r="B46" s="64">
        <v>462</v>
      </c>
      <c r="C46" s="64">
        <f t="shared" si="1"/>
        <v>483.71399999999994</v>
      </c>
      <c r="D46" s="64">
        <v>1.0469999999999999</v>
      </c>
      <c r="E46" s="64">
        <v>1</v>
      </c>
      <c r="F46" s="64">
        <f t="shared" si="0"/>
        <v>462</v>
      </c>
      <c r="G46" s="65"/>
      <c r="H46" s="65"/>
      <c r="I46" s="65"/>
      <c r="J46" s="65"/>
      <c r="K46" s="64">
        <f t="shared" si="13"/>
        <v>472.7323428749084</v>
      </c>
      <c r="L46" s="63">
        <f t="shared" si="14"/>
        <v>6.1355648910817386</v>
      </c>
      <c r="M46" s="63">
        <f t="shared" si="15"/>
        <v>6.1585293570259383</v>
      </c>
    </row>
    <row r="47" spans="1:13" x14ac:dyDescent="0.25">
      <c r="A47" s="56" t="s">
        <v>101</v>
      </c>
      <c r="B47" s="64">
        <v>106</v>
      </c>
      <c r="C47" s="64">
        <f t="shared" si="1"/>
        <v>43.989999999999995</v>
      </c>
      <c r="D47" s="64">
        <v>0.41499999999999998</v>
      </c>
      <c r="E47" s="64">
        <v>1</v>
      </c>
      <c r="F47" s="64">
        <f t="shared" si="0"/>
        <v>106</v>
      </c>
      <c r="G47" s="65"/>
      <c r="H47" s="65"/>
      <c r="I47" s="65"/>
      <c r="J47" s="65"/>
      <c r="K47" s="64">
        <f t="shared" si="13"/>
        <v>68.285723251643162</v>
      </c>
      <c r="L47" s="63">
        <f t="shared" si="14"/>
        <v>4.6634390941120669</v>
      </c>
      <c r="M47" s="63">
        <f t="shared" si="15"/>
        <v>4.2237007147363475</v>
      </c>
    </row>
    <row r="48" spans="1:13" x14ac:dyDescent="0.25">
      <c r="A48" s="56" t="s">
        <v>102</v>
      </c>
      <c r="B48" s="64">
        <v>194</v>
      </c>
      <c r="C48" s="64">
        <f t="shared" si="1"/>
        <v>166.452</v>
      </c>
      <c r="D48" s="64">
        <v>0.85799999999999998</v>
      </c>
      <c r="E48" s="64">
        <v>1</v>
      </c>
      <c r="F48" s="64">
        <f t="shared" si="0"/>
        <v>194</v>
      </c>
      <c r="G48" s="65"/>
      <c r="H48" s="65"/>
      <c r="I48" s="65"/>
      <c r="J48" s="65"/>
      <c r="K48" s="64">
        <f t="shared" si="13"/>
        <v>179.69888146563406</v>
      </c>
      <c r="L48" s="63">
        <f t="shared" si="14"/>
        <v>5.2678581590633282</v>
      </c>
      <c r="M48" s="63">
        <f t="shared" si="15"/>
        <v>5.1912825693162405</v>
      </c>
    </row>
    <row r="49" spans="1:13" x14ac:dyDescent="0.25">
      <c r="A49" s="56" t="s">
        <v>103</v>
      </c>
      <c r="B49" s="64">
        <v>247</v>
      </c>
      <c r="C49" s="64">
        <f t="shared" si="1"/>
        <v>246.012</v>
      </c>
      <c r="D49" s="64">
        <v>0.996</v>
      </c>
      <c r="E49" s="64">
        <v>1</v>
      </c>
      <c r="F49" s="64">
        <f t="shared" si="0"/>
        <v>247</v>
      </c>
      <c r="G49" s="65"/>
      <c r="H49" s="65"/>
      <c r="I49" s="65"/>
      <c r="J49" s="65"/>
      <c r="K49" s="64">
        <f t="shared" si="13"/>
        <v>246.50550500952306</v>
      </c>
      <c r="L49" s="63">
        <f t="shared" si="14"/>
        <v>5.5093883366279774</v>
      </c>
      <c r="M49" s="63">
        <f t="shared" si="15"/>
        <v>5.5073843259292081</v>
      </c>
    </row>
    <row r="50" spans="1:13" s="62" customFormat="1" x14ac:dyDescent="0.25">
      <c r="A50" s="61" t="s">
        <v>104</v>
      </c>
      <c r="B50" s="61"/>
      <c r="C50" s="61"/>
      <c r="D50" s="61"/>
      <c r="E50" s="61"/>
      <c r="F50" s="61"/>
      <c r="K50" s="61"/>
      <c r="L50" s="61"/>
      <c r="M50" s="61"/>
    </row>
    <row r="51" spans="1:13" x14ac:dyDescent="0.25">
      <c r="A51" s="56" t="s">
        <v>105</v>
      </c>
      <c r="B51" s="64">
        <v>4165</v>
      </c>
      <c r="C51" s="64">
        <f t="shared" si="1"/>
        <v>7651.1049999999996</v>
      </c>
      <c r="D51" s="64">
        <v>1.837</v>
      </c>
      <c r="E51" s="64">
        <v>1.593</v>
      </c>
      <c r="F51" s="64">
        <f t="shared" si="0"/>
        <v>2614.5637162586318</v>
      </c>
      <c r="G51" s="65"/>
      <c r="H51" s="65"/>
      <c r="I51" s="65"/>
      <c r="J51" s="65"/>
      <c r="K51" s="64">
        <f>(D51^(1/2))*B51</f>
        <v>5645.0732789752165</v>
      </c>
      <c r="L51" s="63">
        <f>LN(F51)</f>
        <v>7.8688525236730316</v>
      </c>
      <c r="M51" s="63">
        <f>LN(K51)</f>
        <v>8.6385384577174378</v>
      </c>
    </row>
    <row r="52" spans="1:13" x14ac:dyDescent="0.25">
      <c r="A52" s="56" t="s">
        <v>106</v>
      </c>
      <c r="B52" s="64">
        <v>7550</v>
      </c>
      <c r="C52" s="64">
        <f t="shared" si="1"/>
        <v>13703.25</v>
      </c>
      <c r="D52" s="64">
        <v>1.8149999999999999</v>
      </c>
      <c r="E52" s="64">
        <v>1.804</v>
      </c>
      <c r="F52" s="64">
        <f t="shared" si="0"/>
        <v>4185.1441241685143</v>
      </c>
      <c r="G52" s="65"/>
      <c r="H52" s="65"/>
      <c r="I52" s="65"/>
      <c r="J52" s="65"/>
      <c r="K52" s="64">
        <f>(D52^(1/2))*B52</f>
        <v>10171.506156907148</v>
      </c>
      <c r="L52" s="63">
        <f t="shared" ref="L52" si="16">LN(F52)</f>
        <v>8.3392964206026381</v>
      </c>
      <c r="M52" s="63">
        <f t="shared" ref="M52" si="17">LN(K52)</f>
        <v>9.2273455761014773</v>
      </c>
    </row>
    <row r="53" spans="1:13" s="62" customFormat="1" x14ac:dyDescent="0.25">
      <c r="A53" s="61" t="s">
        <v>107</v>
      </c>
      <c r="B53" s="61"/>
      <c r="C53" s="61"/>
      <c r="D53" s="61"/>
      <c r="E53" s="61"/>
      <c r="F53" s="61"/>
      <c r="K53" s="61"/>
      <c r="L53" s="61"/>
      <c r="M53" s="61"/>
    </row>
    <row r="54" spans="1:13" x14ac:dyDescent="0.25">
      <c r="A54" s="56" t="s">
        <v>108</v>
      </c>
      <c r="B54" s="64">
        <v>6594</v>
      </c>
      <c r="C54" s="64">
        <f t="shared" si="1"/>
        <v>8809.5840000000007</v>
      </c>
      <c r="D54" s="64">
        <v>1.3360000000000001</v>
      </c>
      <c r="E54" s="64">
        <v>1.889</v>
      </c>
      <c r="F54" s="64">
        <f t="shared" si="0"/>
        <v>3490.7358390682903</v>
      </c>
      <c r="G54" s="65"/>
      <c r="H54" s="65"/>
      <c r="I54" s="65"/>
      <c r="J54" s="65"/>
      <c r="K54" s="64">
        <f>(D54^(1/2))*B54</f>
        <v>7621.7056421774778</v>
      </c>
      <c r="L54" s="63">
        <f>LN(F54)</f>
        <v>8.1578678351123042</v>
      </c>
      <c r="M54" s="63">
        <f>LN(K54)</f>
        <v>8.9387554611889026</v>
      </c>
    </row>
    <row r="55" spans="1:13" x14ac:dyDescent="0.25">
      <c r="A55" s="56" t="s">
        <v>108</v>
      </c>
      <c r="B55" s="64">
        <v>18000</v>
      </c>
      <c r="C55" s="64">
        <f t="shared" si="1"/>
        <v>39402</v>
      </c>
      <c r="D55" s="64">
        <v>2.1890000000000001</v>
      </c>
      <c r="E55" s="64">
        <v>2.169</v>
      </c>
      <c r="F55" s="64">
        <f t="shared" si="0"/>
        <v>8298.7551867219918</v>
      </c>
      <c r="G55" s="65"/>
      <c r="H55" s="65"/>
      <c r="I55" s="65"/>
      <c r="J55" s="65"/>
      <c r="K55" s="64">
        <f t="shared" ref="K55:K61" si="18">(D55^(1/2))*B55</f>
        <v>26631.48512569286</v>
      </c>
      <c r="L55" s="63">
        <f t="shared" ref="L55:L61" si="19">LN(F55)</f>
        <v>9.0238608050335642</v>
      </c>
      <c r="M55" s="63">
        <f t="shared" ref="M55:M61" si="20">LN(K55)</f>
        <v>10.189849446148665</v>
      </c>
    </row>
    <row r="56" spans="1:13" x14ac:dyDescent="0.25">
      <c r="A56" s="56" t="s">
        <v>109</v>
      </c>
      <c r="B56" s="64">
        <v>9623</v>
      </c>
      <c r="C56" s="64">
        <f t="shared" si="1"/>
        <v>16060.787</v>
      </c>
      <c r="D56" s="64">
        <v>1.669</v>
      </c>
      <c r="E56" s="64">
        <v>2.0179999999999998</v>
      </c>
      <c r="F56" s="64">
        <f t="shared" ref="F56:F63" si="21">B56/E56</f>
        <v>4768.5827552031724</v>
      </c>
      <c r="G56" s="65"/>
      <c r="H56" s="65"/>
      <c r="I56" s="65"/>
      <c r="J56" s="65"/>
      <c r="K56" s="64">
        <f t="shared" si="18"/>
        <v>12431.932806325813</v>
      </c>
      <c r="L56" s="63">
        <f t="shared" si="19"/>
        <v>8.4698044234249839</v>
      </c>
      <c r="M56" s="63">
        <f t="shared" si="20"/>
        <v>9.4280236676962499</v>
      </c>
    </row>
    <row r="57" spans="1:13" x14ac:dyDescent="0.25">
      <c r="A57" s="56" t="s">
        <v>110</v>
      </c>
      <c r="B57" s="64">
        <v>16915</v>
      </c>
      <c r="C57" s="64">
        <f t="shared" ref="C57:C63" si="22">B57*D57</f>
        <v>36688.635000000002</v>
      </c>
      <c r="D57" s="64">
        <v>2.169</v>
      </c>
      <c r="E57" s="64">
        <v>2.008</v>
      </c>
      <c r="F57" s="64">
        <f t="shared" si="21"/>
        <v>8423.8047808764932</v>
      </c>
      <c r="G57" s="65"/>
      <c r="H57" s="65"/>
      <c r="I57" s="65"/>
      <c r="J57" s="65"/>
      <c r="K57" s="64">
        <f t="shared" si="18"/>
        <v>24911.608960984438</v>
      </c>
      <c r="L57" s="63">
        <f t="shared" si="19"/>
        <v>9.0388168793853261</v>
      </c>
      <c r="M57" s="63">
        <f t="shared" si="20"/>
        <v>10.123089197137178</v>
      </c>
    </row>
    <row r="58" spans="1:13" x14ac:dyDescent="0.25">
      <c r="A58" s="56" t="s">
        <v>111</v>
      </c>
      <c r="B58" s="64">
        <v>22203</v>
      </c>
      <c r="C58" s="64">
        <f t="shared" si="22"/>
        <v>52043.831999999995</v>
      </c>
      <c r="D58" s="64">
        <v>2.3439999999999999</v>
      </c>
      <c r="E58" s="64">
        <v>2.0259999999999998</v>
      </c>
      <c r="F58" s="64">
        <f t="shared" si="21"/>
        <v>10959.032576505431</v>
      </c>
      <c r="G58" s="65"/>
      <c r="H58" s="65"/>
      <c r="I58" s="65"/>
      <c r="J58" s="65"/>
      <c r="K58" s="64">
        <f t="shared" si="18"/>
        <v>33993.075793402393</v>
      </c>
      <c r="L58" s="63">
        <f t="shared" si="19"/>
        <v>9.301919288039084</v>
      </c>
      <c r="M58" s="63">
        <f t="shared" si="20"/>
        <v>10.433912129722959</v>
      </c>
    </row>
    <row r="59" spans="1:13" x14ac:dyDescent="0.25">
      <c r="A59" s="56" t="s">
        <v>112</v>
      </c>
      <c r="B59" s="64">
        <v>40128</v>
      </c>
      <c r="C59" s="64">
        <f t="shared" si="22"/>
        <v>96066.432000000001</v>
      </c>
      <c r="D59" s="64">
        <v>2.3940000000000001</v>
      </c>
      <c r="E59" s="64">
        <v>2.4079999999999999</v>
      </c>
      <c r="F59" s="64">
        <f t="shared" si="21"/>
        <v>16664.451827242527</v>
      </c>
      <c r="G59" s="65"/>
      <c r="H59" s="65"/>
      <c r="I59" s="65"/>
      <c r="J59" s="65"/>
      <c r="K59" s="64">
        <f t="shared" si="18"/>
        <v>62088.274120770984</v>
      </c>
      <c r="L59" s="63">
        <f t="shared" si="19"/>
        <v>9.7210330965460177</v>
      </c>
      <c r="M59" s="63">
        <f t="shared" si="20"/>
        <v>11.036312427560484</v>
      </c>
    </row>
    <row r="60" spans="1:13" x14ac:dyDescent="0.25">
      <c r="A60" s="56" t="s">
        <v>113</v>
      </c>
      <c r="B60" s="64">
        <v>52750</v>
      </c>
      <c r="C60" s="64">
        <f t="shared" si="22"/>
        <v>112990.5</v>
      </c>
      <c r="D60" s="64">
        <v>2.1419999999999999</v>
      </c>
      <c r="E60" s="64">
        <v>2.488</v>
      </c>
      <c r="F60" s="64">
        <f t="shared" si="21"/>
        <v>21201.76848874598</v>
      </c>
      <c r="G60" s="65"/>
      <c r="H60" s="65"/>
      <c r="I60" s="65"/>
      <c r="J60" s="65"/>
      <c r="K60" s="64">
        <f t="shared" si="18"/>
        <v>77202.648108727459</v>
      </c>
      <c r="L60" s="63">
        <f t="shared" si="19"/>
        <v>9.9618398764613794</v>
      </c>
      <c r="M60" s="63">
        <f t="shared" si="20"/>
        <v>11.254189037351091</v>
      </c>
    </row>
    <row r="61" spans="1:13" x14ac:dyDescent="0.25">
      <c r="A61" s="56" t="s">
        <v>114</v>
      </c>
      <c r="B61" s="64">
        <v>14900</v>
      </c>
      <c r="C61" s="64">
        <f t="shared" si="22"/>
        <v>25896.2</v>
      </c>
      <c r="D61" s="64">
        <v>1.738</v>
      </c>
      <c r="E61" s="64">
        <v>1.9350000000000001</v>
      </c>
      <c r="F61" s="64">
        <f t="shared" si="21"/>
        <v>7700.2583979328165</v>
      </c>
      <c r="G61" s="65"/>
      <c r="H61" s="65"/>
      <c r="I61" s="65"/>
      <c r="J61" s="65"/>
      <c r="K61" s="64">
        <f t="shared" si="18"/>
        <v>19643.150969230981</v>
      </c>
      <c r="L61" s="63">
        <f t="shared" si="19"/>
        <v>8.9490091654518054</v>
      </c>
      <c r="M61" s="63">
        <f t="shared" si="20"/>
        <v>9.8854840053551509</v>
      </c>
    </row>
    <row r="62" spans="1:13" s="62" customFormat="1" x14ac:dyDescent="0.25">
      <c r="A62" s="61" t="s">
        <v>115</v>
      </c>
      <c r="B62" s="61"/>
      <c r="C62" s="61"/>
      <c r="D62" s="61"/>
      <c r="E62" s="61"/>
      <c r="F62" s="61"/>
      <c r="K62" s="61"/>
      <c r="L62" s="61"/>
      <c r="M62" s="61"/>
    </row>
    <row r="63" spans="1:13" x14ac:dyDescent="0.25">
      <c r="A63" s="56" t="s">
        <v>116</v>
      </c>
      <c r="B63" s="64">
        <v>61400</v>
      </c>
      <c r="C63" s="64">
        <f t="shared" si="22"/>
        <v>140974.39999999999</v>
      </c>
      <c r="D63" s="64">
        <v>2.2959999999999998</v>
      </c>
      <c r="E63" s="64">
        <v>2.7970000000000002</v>
      </c>
      <c r="F63" s="64">
        <f t="shared" si="21"/>
        <v>21952.091526635679</v>
      </c>
      <c r="G63" s="65"/>
      <c r="H63" s="65"/>
      <c r="I63" s="65"/>
      <c r="J63" s="65"/>
      <c r="K63" s="64">
        <f>(D63^(1/2))*B63</f>
        <v>93036.703294989988</v>
      </c>
      <c r="L63" s="63">
        <f>LN(F63)</f>
        <v>9.9966176999154115</v>
      </c>
      <c r="M63" s="63">
        <f>LN(K63)</f>
        <v>11.440749353363893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zoomScaleNormal="100" workbookViewId="0">
      <selection activeCell="H15" sqref="H15"/>
    </sheetView>
  </sheetViews>
  <sheetFormatPr defaultColWidth="9.140625" defaultRowHeight="15" x14ac:dyDescent="0.25"/>
  <cols>
    <col min="1" max="1" width="20" style="15" bestFit="1" customWidth="1"/>
    <col min="2" max="2" width="8.5703125" style="15" bestFit="1" customWidth="1"/>
    <col min="3" max="3" width="12" style="15" customWidth="1"/>
    <col min="4" max="4" width="22.85546875" style="15" bestFit="1" customWidth="1"/>
    <col min="5" max="5" width="33.42578125" style="15" bestFit="1" customWidth="1"/>
    <col min="6" max="6" width="29.5703125" style="15" bestFit="1" customWidth="1"/>
    <col min="7" max="8" width="24" style="15" bestFit="1" customWidth="1"/>
    <col min="9" max="9" width="8.5703125" style="15" customWidth="1"/>
    <col min="10" max="10" width="14.28515625" style="15" customWidth="1"/>
    <col min="11" max="11" width="40.42578125" style="15" customWidth="1"/>
    <col min="12" max="12" width="43.42578125" style="15" customWidth="1"/>
    <col min="13" max="13" width="12.7109375" style="15" customWidth="1"/>
    <col min="14" max="14" width="22.85546875" style="15" customWidth="1"/>
    <col min="15" max="16384" width="9.140625" style="15"/>
  </cols>
  <sheetData>
    <row r="1" spans="1:10" x14ac:dyDescent="0.25">
      <c r="A1" s="75" t="s">
        <v>14</v>
      </c>
      <c r="B1" s="75"/>
      <c r="C1" s="75"/>
      <c r="D1" s="75"/>
      <c r="E1" s="75"/>
      <c r="F1" s="75"/>
      <c r="G1" s="75"/>
      <c r="H1" s="52"/>
      <c r="I1" s="29"/>
      <c r="J1" s="29"/>
    </row>
    <row r="2" spans="1:10" x14ac:dyDescent="0.25">
      <c r="A2" s="33" t="s">
        <v>10</v>
      </c>
      <c r="B2" s="33" t="s">
        <v>11</v>
      </c>
      <c r="C2" s="33" t="s">
        <v>25</v>
      </c>
      <c r="D2" s="33" t="s">
        <v>26</v>
      </c>
      <c r="E2" s="33" t="s">
        <v>46</v>
      </c>
      <c r="F2" s="33" t="s">
        <v>33</v>
      </c>
      <c r="G2" s="33" t="s">
        <v>44</v>
      </c>
      <c r="H2" s="33" t="s">
        <v>45</v>
      </c>
    </row>
    <row r="3" spans="1:10" ht="14.45" x14ac:dyDescent="0.35">
      <c r="A3" s="34" t="s">
        <v>0</v>
      </c>
      <c r="B3" s="35">
        <v>63</v>
      </c>
      <c r="C3" s="35">
        <v>110811</v>
      </c>
      <c r="D3" s="35">
        <v>247847</v>
      </c>
      <c r="E3" s="35">
        <v>2.3450000000000002</v>
      </c>
      <c r="F3" s="35">
        <v>0.82</v>
      </c>
      <c r="G3" s="35">
        <f>D3/C3</f>
        <v>2.2366642300854607</v>
      </c>
      <c r="H3" s="35">
        <f>ABS(E3-G3)/G3</f>
        <v>4.8436313532138939E-2</v>
      </c>
    </row>
    <row r="4" spans="1:10" ht="14.45" x14ac:dyDescent="0.35">
      <c r="A4" s="34" t="s">
        <v>1</v>
      </c>
      <c r="B4" s="35">
        <v>68</v>
      </c>
      <c r="C4" s="35">
        <v>98353</v>
      </c>
      <c r="D4" s="35">
        <v>230289</v>
      </c>
      <c r="E4" s="35">
        <v>2.476</v>
      </c>
      <c r="F4" s="35">
        <v>0.83799999999999997</v>
      </c>
      <c r="G4" s="35">
        <f t="shared" ref="G4:G14" si="0">D4/C4</f>
        <v>2.3414537431496751</v>
      </c>
      <c r="H4" s="35">
        <f t="shared" ref="H4:H18" si="1">ABS(E4-G4)/G4</f>
        <v>5.7462701214560832E-2</v>
      </c>
    </row>
    <row r="5" spans="1:10" ht="14.45" x14ac:dyDescent="0.35">
      <c r="A5" s="34" t="s">
        <v>2</v>
      </c>
      <c r="B5" s="35">
        <v>70</v>
      </c>
      <c r="C5" s="35">
        <v>96731</v>
      </c>
      <c r="D5" s="35">
        <v>213834</v>
      </c>
      <c r="E5" s="35">
        <v>2.3119999999999998</v>
      </c>
      <c r="F5" s="35">
        <v>0.80300000000000005</v>
      </c>
      <c r="G5" s="35">
        <f t="shared" si="0"/>
        <v>2.2106046665495032</v>
      </c>
      <c r="H5" s="35">
        <f t="shared" si="1"/>
        <v>4.586769176089861E-2</v>
      </c>
    </row>
    <row r="6" spans="1:10" ht="14.45" x14ac:dyDescent="0.35">
      <c r="A6" s="34" t="s">
        <v>3</v>
      </c>
      <c r="B6" s="35">
        <v>75</v>
      </c>
      <c r="C6" s="35">
        <v>95801</v>
      </c>
      <c r="D6" s="35">
        <v>215642</v>
      </c>
      <c r="E6" s="35">
        <v>2.3929999999999998</v>
      </c>
      <c r="F6" s="35">
        <v>0.86499999999999999</v>
      </c>
      <c r="G6" s="35">
        <f t="shared" si="0"/>
        <v>2.2509368378200647</v>
      </c>
      <c r="H6" s="35">
        <f t="shared" si="1"/>
        <v>6.3112904721714505E-2</v>
      </c>
    </row>
    <row r="7" spans="1:10" ht="14.45" x14ac:dyDescent="0.35">
      <c r="A7" s="34" t="s">
        <v>4</v>
      </c>
      <c r="B7" s="35">
        <v>64</v>
      </c>
      <c r="C7" s="35">
        <v>112378</v>
      </c>
      <c r="D7" s="35">
        <v>249263</v>
      </c>
      <c r="E7" s="35">
        <v>2.3239999999999998</v>
      </c>
      <c r="F7" s="35">
        <v>0.78900000000000003</v>
      </c>
      <c r="G7" s="35">
        <f t="shared" si="0"/>
        <v>2.2180764918400397</v>
      </c>
      <c r="H7" s="35">
        <f t="shared" si="1"/>
        <v>4.7754668763514828E-2</v>
      </c>
    </row>
    <row r="8" spans="1:10" ht="14.45" x14ac:dyDescent="0.35">
      <c r="A8" s="34" t="s">
        <v>5</v>
      </c>
      <c r="B8" s="35">
        <v>74</v>
      </c>
      <c r="C8" s="35">
        <v>103273</v>
      </c>
      <c r="D8" s="35">
        <v>235597</v>
      </c>
      <c r="E8" s="35">
        <v>2.407</v>
      </c>
      <c r="F8" s="35">
        <v>0.85799999999999998</v>
      </c>
      <c r="G8" s="35">
        <f t="shared" si="0"/>
        <v>2.2813029543055783</v>
      </c>
      <c r="H8" s="35">
        <f t="shared" si="1"/>
        <v>5.5098795825074251E-2</v>
      </c>
      <c r="I8" s="14" t="s">
        <v>21</v>
      </c>
    </row>
    <row r="9" spans="1:10" ht="14.45" x14ac:dyDescent="0.35">
      <c r="A9" s="34" t="s">
        <v>6</v>
      </c>
      <c r="B9" s="35">
        <v>77</v>
      </c>
      <c r="C9" s="35">
        <v>94972</v>
      </c>
      <c r="D9" s="35">
        <v>204867</v>
      </c>
      <c r="E9" s="35">
        <v>2.2770000000000001</v>
      </c>
      <c r="F9" s="35">
        <v>0.80700000000000005</v>
      </c>
      <c r="G9" s="35">
        <f t="shared" si="0"/>
        <v>2.1571305226803688</v>
      </c>
      <c r="H9" s="35">
        <f t="shared" si="1"/>
        <v>5.5568949611211331E-2</v>
      </c>
      <c r="I9" s="15" t="s">
        <v>22</v>
      </c>
    </row>
    <row r="10" spans="1:10" ht="14.45" x14ac:dyDescent="0.35">
      <c r="A10" s="34" t="s">
        <v>7</v>
      </c>
      <c r="B10" s="35">
        <v>63</v>
      </c>
      <c r="C10" s="35">
        <v>93871</v>
      </c>
      <c r="D10" s="35">
        <v>221648</v>
      </c>
      <c r="E10" s="35">
        <v>2.4820000000000002</v>
      </c>
      <c r="F10" s="35">
        <v>0.877</v>
      </c>
      <c r="G10" s="35">
        <f t="shared" si="0"/>
        <v>2.3611978140213696</v>
      </c>
      <c r="H10" s="35">
        <f t="shared" si="1"/>
        <v>5.1161400057749364E-2</v>
      </c>
    </row>
    <row r="11" spans="1:10" ht="14.45" x14ac:dyDescent="0.35">
      <c r="A11" s="34" t="s">
        <v>8</v>
      </c>
      <c r="B11" s="35">
        <v>69</v>
      </c>
      <c r="C11" s="35">
        <v>117644</v>
      </c>
      <c r="D11" s="35">
        <v>258602</v>
      </c>
      <c r="E11" s="35">
        <v>2.3029999999999999</v>
      </c>
      <c r="F11" s="35">
        <v>0.81100000000000005</v>
      </c>
      <c r="G11" s="35">
        <f t="shared" si="0"/>
        <v>2.1981741525279657</v>
      </c>
      <c r="H11" s="35">
        <f t="shared" si="1"/>
        <v>4.7687689963728047E-2</v>
      </c>
    </row>
    <row r="12" spans="1:10" ht="14.45" x14ac:dyDescent="0.35">
      <c r="A12" s="34" t="s">
        <v>9</v>
      </c>
      <c r="B12" s="35">
        <v>67</v>
      </c>
      <c r="C12" s="35">
        <v>103273</v>
      </c>
      <c r="D12" s="35">
        <v>235597</v>
      </c>
      <c r="E12" s="35">
        <v>2.407</v>
      </c>
      <c r="F12" s="35">
        <v>0.85799999999999998</v>
      </c>
      <c r="G12" s="35">
        <f t="shared" si="0"/>
        <v>2.2813029543055783</v>
      </c>
      <c r="H12" s="35">
        <f t="shared" si="1"/>
        <v>5.5098795825074251E-2</v>
      </c>
    </row>
    <row r="13" spans="1:10" ht="14.45" x14ac:dyDescent="0.35">
      <c r="A13" s="37" t="s">
        <v>16</v>
      </c>
      <c r="B13" s="38">
        <v>36</v>
      </c>
      <c r="C13" s="38">
        <v>110907</v>
      </c>
      <c r="D13" s="39">
        <v>253459</v>
      </c>
      <c r="E13" s="40">
        <v>2.4140000000000001</v>
      </c>
      <c r="F13" s="40">
        <v>0.83799999999999997</v>
      </c>
      <c r="G13" s="40">
        <f t="shared" si="0"/>
        <v>2.2853291496479033</v>
      </c>
      <c r="H13" s="40">
        <f t="shared" si="1"/>
        <v>5.6302983914558166E-2</v>
      </c>
    </row>
    <row r="14" spans="1:10" ht="14.45" x14ac:dyDescent="0.35">
      <c r="A14" s="42" t="s">
        <v>17</v>
      </c>
      <c r="B14" s="43">
        <v>36</v>
      </c>
      <c r="C14" s="43">
        <v>109849</v>
      </c>
      <c r="D14" s="44">
        <v>242445</v>
      </c>
      <c r="E14" s="45">
        <v>2.3650000000000002</v>
      </c>
      <c r="F14" s="45">
        <v>0.88500000000000001</v>
      </c>
      <c r="G14" s="45">
        <f t="shared" si="0"/>
        <v>2.2070751668199073</v>
      </c>
      <c r="H14" s="45">
        <f t="shared" si="1"/>
        <v>7.155389882241342E-2</v>
      </c>
    </row>
    <row r="15" spans="1:10" x14ac:dyDescent="0.25">
      <c r="A15" s="46" t="s">
        <v>41</v>
      </c>
      <c r="B15" s="35">
        <f t="shared" ref="B15:G15" si="2">AVERAGE(B3:B14)</f>
        <v>63.5</v>
      </c>
      <c r="C15" s="35">
        <f t="shared" si="2"/>
        <v>103988.58333333333</v>
      </c>
      <c r="D15" s="35">
        <f t="shared" si="2"/>
        <v>234090.83333333334</v>
      </c>
      <c r="E15" s="35">
        <f t="shared" si="2"/>
        <v>2.3754166666666667</v>
      </c>
      <c r="F15" s="35">
        <f t="shared" si="2"/>
        <v>0.83741666666666648</v>
      </c>
      <c r="G15" s="35">
        <f t="shared" si="2"/>
        <v>2.2524373903127848</v>
      </c>
      <c r="H15" s="35">
        <f t="shared" si="1"/>
        <v>5.4598310649071773E-2</v>
      </c>
    </row>
    <row r="16" spans="1:10" ht="14.45" x14ac:dyDescent="0.35">
      <c r="A16" s="46" t="s">
        <v>42</v>
      </c>
      <c r="B16" s="47">
        <f t="shared" ref="B16:G16" si="3">STDEVA(B3:B14)</f>
        <v>13.62817936216253</v>
      </c>
      <c r="C16" s="47">
        <f t="shared" si="3"/>
        <v>8100.3046009880318</v>
      </c>
      <c r="D16" s="47">
        <f t="shared" si="3"/>
        <v>17172.092400876558</v>
      </c>
      <c r="E16" s="47">
        <f t="shared" si="3"/>
        <v>6.5988233570061366E-2</v>
      </c>
      <c r="F16" s="47">
        <f t="shared" si="3"/>
        <v>3.1471367458325808E-2</v>
      </c>
      <c r="G16" s="47">
        <f t="shared" si="3"/>
        <v>6.0127419183777141E-2</v>
      </c>
      <c r="H16" s="35">
        <f t="shared" si="1"/>
        <v>9.7473240425817578E-2</v>
      </c>
    </row>
    <row r="17" spans="1:10" ht="14.45" x14ac:dyDescent="0.35">
      <c r="A17" s="46" t="s">
        <v>43</v>
      </c>
      <c r="B17" s="48">
        <f t="shared" ref="B17:G17" si="4">(B16/B15)</f>
        <v>0.21461699782933119</v>
      </c>
      <c r="C17" s="48">
        <f t="shared" si="4"/>
        <v>7.789609533406823E-2</v>
      </c>
      <c r="D17" s="48">
        <f t="shared" si="4"/>
        <v>7.3356534967024434E-2</v>
      </c>
      <c r="E17" s="48">
        <f t="shared" si="4"/>
        <v>2.7779645775854636E-2</v>
      </c>
      <c r="F17" s="48">
        <f t="shared" si="4"/>
        <v>3.7581491640950322E-2</v>
      </c>
      <c r="G17" s="48">
        <f t="shared" si="4"/>
        <v>2.6694379804904387E-2</v>
      </c>
      <c r="H17" s="35">
        <f t="shared" si="1"/>
        <v>4.0655223267290902E-2</v>
      </c>
    </row>
    <row r="18" spans="1:10" ht="14.45" x14ac:dyDescent="0.35">
      <c r="A18" s="49" t="s">
        <v>34</v>
      </c>
      <c r="B18" s="50">
        <f t="shared" ref="B18:G18" si="5">ABS(B13-B14)/B14</f>
        <v>0</v>
      </c>
      <c r="C18" s="50">
        <f t="shared" si="5"/>
        <v>9.6314031079026662E-3</v>
      </c>
      <c r="D18" s="50">
        <f t="shared" si="5"/>
        <v>4.5428860153849324E-2</v>
      </c>
      <c r="E18" s="50">
        <f t="shared" si="5"/>
        <v>2.0718816067653245E-2</v>
      </c>
      <c r="F18" s="50">
        <f t="shared" si="5"/>
        <v>5.3107344632768408E-2</v>
      </c>
      <c r="G18" s="50">
        <f t="shared" si="5"/>
        <v>3.5455966341531205E-2</v>
      </c>
      <c r="H18" s="53">
        <f t="shared" si="1"/>
        <v>0.41564655527709188</v>
      </c>
    </row>
    <row r="20" spans="1:10" x14ac:dyDescent="0.25">
      <c r="A20" s="75" t="s">
        <v>15</v>
      </c>
      <c r="B20" s="75"/>
      <c r="C20" s="75"/>
      <c r="D20" s="75"/>
      <c r="E20" s="75"/>
      <c r="F20" s="75"/>
      <c r="G20" s="75"/>
      <c r="H20" s="52"/>
      <c r="I20" s="29"/>
      <c r="J20" s="29"/>
    </row>
    <row r="21" spans="1:10" x14ac:dyDescent="0.25">
      <c r="A21" s="33" t="s">
        <v>10</v>
      </c>
      <c r="B21" s="33" t="s">
        <v>11</v>
      </c>
      <c r="C21" s="33" t="s">
        <v>25</v>
      </c>
      <c r="D21" s="33" t="s">
        <v>26</v>
      </c>
      <c r="E21" s="33" t="s">
        <v>46</v>
      </c>
      <c r="F21" s="33" t="s">
        <v>33</v>
      </c>
      <c r="G21" s="33" t="s">
        <v>44</v>
      </c>
      <c r="H21" s="33" t="s">
        <v>45</v>
      </c>
    </row>
    <row r="22" spans="1:10" ht="14.45" x14ac:dyDescent="0.35">
      <c r="A22" s="34" t="s">
        <v>0</v>
      </c>
      <c r="B22" s="35">
        <v>63</v>
      </c>
      <c r="C22" s="35">
        <v>110751</v>
      </c>
      <c r="D22" s="51">
        <v>250650</v>
      </c>
      <c r="E22" s="36">
        <v>2.3769999999999998</v>
      </c>
      <c r="F22" s="35">
        <v>0.81899999999999995</v>
      </c>
      <c r="G22" s="35">
        <f>D22/C22</f>
        <v>2.2631849825283745</v>
      </c>
      <c r="H22" s="35">
        <f>ABS(E22-G22)/G22</f>
        <v>5.0289754637941227E-2</v>
      </c>
    </row>
    <row r="23" spans="1:10" ht="14.45" x14ac:dyDescent="0.35">
      <c r="A23" s="34" t="s">
        <v>1</v>
      </c>
      <c r="B23" s="35">
        <v>68</v>
      </c>
      <c r="C23" s="35">
        <v>96508</v>
      </c>
      <c r="D23" s="51">
        <v>228430</v>
      </c>
      <c r="E23" s="36">
        <v>2.5049999999999999</v>
      </c>
      <c r="F23" s="35">
        <v>0.83699999999999997</v>
      </c>
      <c r="G23" s="35">
        <f t="shared" ref="G23:G33" si="6">D23/C23</f>
        <v>2.3669540348986611</v>
      </c>
      <c r="H23" s="35">
        <f t="shared" ref="H23:H37" si="7">ABS(E23-G23)/G23</f>
        <v>5.832219936085456E-2</v>
      </c>
    </row>
    <row r="24" spans="1:10" ht="14.45" x14ac:dyDescent="0.35">
      <c r="A24" s="34" t="s">
        <v>2</v>
      </c>
      <c r="B24" s="35">
        <v>70</v>
      </c>
      <c r="C24" s="35">
        <v>96519</v>
      </c>
      <c r="D24" s="51">
        <v>210682</v>
      </c>
      <c r="E24" s="36">
        <v>2.2869999999999999</v>
      </c>
      <c r="F24" s="35">
        <v>0.78300000000000003</v>
      </c>
      <c r="G24" s="35">
        <f t="shared" si="6"/>
        <v>2.1828033858618512</v>
      </c>
      <c r="H24" s="35">
        <f t="shared" si="7"/>
        <v>4.7735226549966189E-2</v>
      </c>
    </row>
    <row r="25" spans="1:10" x14ac:dyDescent="0.25">
      <c r="A25" s="34" t="s">
        <v>3</v>
      </c>
      <c r="B25" s="35">
        <v>75</v>
      </c>
      <c r="C25" s="35">
        <v>94838</v>
      </c>
      <c r="D25" s="51">
        <v>214075</v>
      </c>
      <c r="E25" s="36">
        <v>2.399</v>
      </c>
      <c r="F25" s="35">
        <v>0.871</v>
      </c>
      <c r="G25" s="35">
        <f t="shared" si="6"/>
        <v>2.2572702924987875</v>
      </c>
      <c r="H25" s="35">
        <f t="shared" si="7"/>
        <v>6.2788097629335474E-2</v>
      </c>
    </row>
    <row r="26" spans="1:10" x14ac:dyDescent="0.25">
      <c r="A26" s="34" t="s">
        <v>4</v>
      </c>
      <c r="B26" s="35">
        <v>64</v>
      </c>
      <c r="C26" s="35">
        <v>112494</v>
      </c>
      <c r="D26" s="51">
        <v>253625</v>
      </c>
      <c r="E26" s="36">
        <v>2.3359999999999999</v>
      </c>
      <c r="F26" s="35">
        <v>0.78700000000000003</v>
      </c>
      <c r="G26" s="35">
        <f t="shared" si="6"/>
        <v>2.2545646878944656</v>
      </c>
      <c r="H26" s="35">
        <f t="shared" si="7"/>
        <v>3.6120193198619879E-2</v>
      </c>
    </row>
    <row r="27" spans="1:10" x14ac:dyDescent="0.25">
      <c r="A27" s="34" t="s">
        <v>5</v>
      </c>
      <c r="B27" s="35">
        <v>74</v>
      </c>
      <c r="C27" s="35">
        <v>104979</v>
      </c>
      <c r="D27" s="51">
        <v>239834</v>
      </c>
      <c r="E27" s="36">
        <v>2.411</v>
      </c>
      <c r="F27" s="35">
        <v>0.85199999999999998</v>
      </c>
      <c r="G27" s="35">
        <f t="shared" si="6"/>
        <v>2.28459025138361</v>
      </c>
      <c r="H27" s="35">
        <f t="shared" si="7"/>
        <v>5.5331475103613352E-2</v>
      </c>
    </row>
    <row r="28" spans="1:10" x14ac:dyDescent="0.25">
      <c r="A28" s="34" t="s">
        <v>6</v>
      </c>
      <c r="B28" s="35">
        <v>77</v>
      </c>
      <c r="C28" s="35">
        <v>93073</v>
      </c>
      <c r="D28" s="51">
        <v>201256</v>
      </c>
      <c r="E28" s="36">
        <v>2.2799999999999998</v>
      </c>
      <c r="F28" s="35">
        <v>0.8</v>
      </c>
      <c r="G28" s="35">
        <f t="shared" si="6"/>
        <v>2.1623456856446017</v>
      </c>
      <c r="H28" s="35">
        <f t="shared" si="7"/>
        <v>5.4410502047143761E-2</v>
      </c>
    </row>
    <row r="29" spans="1:10" x14ac:dyDescent="0.25">
      <c r="A29" s="34" t="s">
        <v>7</v>
      </c>
      <c r="B29" s="35">
        <v>63</v>
      </c>
      <c r="C29" s="35">
        <v>93485</v>
      </c>
      <c r="D29" s="51">
        <v>224028</v>
      </c>
      <c r="E29" s="36">
        <v>2.5129999999999999</v>
      </c>
      <c r="F29" s="35">
        <v>0.89</v>
      </c>
      <c r="G29" s="35">
        <f t="shared" si="6"/>
        <v>2.3964058405091726</v>
      </c>
      <c r="H29" s="35">
        <f t="shared" si="7"/>
        <v>4.8653762029746236E-2</v>
      </c>
    </row>
    <row r="30" spans="1:10" x14ac:dyDescent="0.25">
      <c r="A30" s="34" t="s">
        <v>8</v>
      </c>
      <c r="B30" s="35">
        <v>69</v>
      </c>
      <c r="C30" s="35">
        <v>116980</v>
      </c>
      <c r="D30" s="51">
        <v>260440</v>
      </c>
      <c r="E30" s="36">
        <v>2.3130000000000002</v>
      </c>
      <c r="F30" s="35">
        <v>0.80900000000000005</v>
      </c>
      <c r="G30" s="35">
        <f t="shared" si="6"/>
        <v>2.2263634809369122</v>
      </c>
      <c r="H30" s="35">
        <f t="shared" si="7"/>
        <v>3.8913914913223907E-2</v>
      </c>
    </row>
    <row r="31" spans="1:10" x14ac:dyDescent="0.25">
      <c r="A31" s="34" t="s">
        <v>9</v>
      </c>
      <c r="B31" s="35">
        <v>67</v>
      </c>
      <c r="C31" s="35">
        <v>104979</v>
      </c>
      <c r="D31" s="51">
        <v>239834</v>
      </c>
      <c r="E31" s="36">
        <v>2.411</v>
      </c>
      <c r="F31" s="35">
        <v>0.85199999999999998</v>
      </c>
      <c r="G31" s="35">
        <f t="shared" si="6"/>
        <v>2.28459025138361</v>
      </c>
      <c r="H31" s="35">
        <f t="shared" si="7"/>
        <v>5.5331475103613352E-2</v>
      </c>
    </row>
    <row r="32" spans="1:10" x14ac:dyDescent="0.25">
      <c r="A32" s="37" t="s">
        <v>16</v>
      </c>
      <c r="B32" s="38">
        <v>36</v>
      </c>
      <c r="C32" s="38">
        <v>111967</v>
      </c>
      <c r="D32" s="39">
        <v>254965</v>
      </c>
      <c r="E32" s="40">
        <v>2.411</v>
      </c>
      <c r="F32" s="40">
        <v>0.82699999999999996</v>
      </c>
      <c r="G32" s="40">
        <f t="shared" si="6"/>
        <v>2.2771441585467147</v>
      </c>
      <c r="H32" s="40">
        <f t="shared" si="7"/>
        <v>5.8782330908163857E-2</v>
      </c>
    </row>
    <row r="33" spans="1:8" x14ac:dyDescent="0.25">
      <c r="A33" s="42" t="s">
        <v>17</v>
      </c>
      <c r="B33" s="43">
        <v>36</v>
      </c>
      <c r="C33" s="44">
        <v>111851</v>
      </c>
      <c r="D33" s="44">
        <v>246653</v>
      </c>
      <c r="E33" s="45">
        <v>2.3660000000000001</v>
      </c>
      <c r="F33" s="45">
        <v>0.88100000000000001</v>
      </c>
      <c r="G33" s="45">
        <f t="shared" si="6"/>
        <v>2.2051926223279184</v>
      </c>
      <c r="H33" s="45">
        <f t="shared" si="7"/>
        <v>7.2922145686450265E-2</v>
      </c>
    </row>
    <row r="34" spans="1:8" x14ac:dyDescent="0.25">
      <c r="A34" s="46" t="s">
        <v>41</v>
      </c>
      <c r="B34" s="35">
        <f t="shared" ref="B34:G34" si="8">AVERAGE(B22:B33)</f>
        <v>63.5</v>
      </c>
      <c r="C34" s="35">
        <f t="shared" si="8"/>
        <v>104035.33333333333</v>
      </c>
      <c r="D34" s="35">
        <f t="shared" si="8"/>
        <v>235372.66666666666</v>
      </c>
      <c r="E34" s="35">
        <f t="shared" si="8"/>
        <v>2.3840833333333333</v>
      </c>
      <c r="F34" s="35">
        <f t="shared" si="8"/>
        <v>0.83400000000000007</v>
      </c>
      <c r="G34" s="35">
        <f t="shared" si="8"/>
        <v>2.2634508062012229</v>
      </c>
      <c r="H34" s="35">
        <f t="shared" si="7"/>
        <v>5.3295846678713343E-2</v>
      </c>
    </row>
    <row r="35" spans="1:8" s="14" customFormat="1" x14ac:dyDescent="0.25">
      <c r="A35" s="46" t="s">
        <v>42</v>
      </c>
      <c r="B35" s="47">
        <f t="shared" ref="B35:G35" si="9">STDEVA(B22:B33)</f>
        <v>13.62817936216253</v>
      </c>
      <c r="C35" s="47">
        <f t="shared" si="9"/>
        <v>8734.5700350371972</v>
      </c>
      <c r="D35" s="47">
        <f t="shared" si="9"/>
        <v>19423.268320301406</v>
      </c>
      <c r="E35" s="47">
        <f t="shared" si="9"/>
        <v>7.4855568000022951E-2</v>
      </c>
      <c r="F35" s="47">
        <f t="shared" si="9"/>
        <v>3.5974738611723331E-2</v>
      </c>
      <c r="G35" s="47">
        <f t="shared" si="9"/>
        <v>6.8147026671863106E-2</v>
      </c>
      <c r="H35" s="35">
        <f t="shared" si="7"/>
        <v>9.8442172106236611E-2</v>
      </c>
    </row>
    <row r="36" spans="1:8" s="14" customFormat="1" x14ac:dyDescent="0.25">
      <c r="A36" s="46" t="s">
        <v>43</v>
      </c>
      <c r="B36" s="48">
        <f t="shared" ref="B36:G36" si="10">(B35/B34)</f>
        <v>0.21461699782933119</v>
      </c>
      <c r="C36" s="48">
        <f t="shared" si="10"/>
        <v>8.3957726237597466E-2</v>
      </c>
      <c r="D36" s="48">
        <f t="shared" si="10"/>
        <v>8.2521341986614441E-2</v>
      </c>
      <c r="E36" s="48">
        <f t="shared" si="10"/>
        <v>3.1398050124096452E-2</v>
      </c>
      <c r="F36" s="48">
        <f t="shared" si="10"/>
        <v>4.3135178191514779E-2</v>
      </c>
      <c r="G36" s="48">
        <f t="shared" si="10"/>
        <v>3.0107580197969972E-2</v>
      </c>
      <c r="H36" s="35">
        <f t="shared" si="7"/>
        <v>4.2861960929476854E-2</v>
      </c>
    </row>
    <row r="37" spans="1:8" s="14" customFormat="1" x14ac:dyDescent="0.25">
      <c r="A37" s="49" t="s">
        <v>34</v>
      </c>
      <c r="B37" s="50">
        <f t="shared" ref="B37:G37" si="11">ABS(B32-B33)/B33</f>
        <v>0</v>
      </c>
      <c r="C37" s="50">
        <f t="shared" si="11"/>
        <v>1.0370939911131774E-3</v>
      </c>
      <c r="D37" s="50">
        <f t="shared" si="11"/>
        <v>3.3699164413163431E-2</v>
      </c>
      <c r="E37" s="50">
        <f t="shared" si="11"/>
        <v>1.9019442096365143E-2</v>
      </c>
      <c r="F37" s="50">
        <f t="shared" si="11"/>
        <v>6.1293984108967137E-2</v>
      </c>
      <c r="G37" s="50">
        <f t="shared" si="11"/>
        <v>3.2628231878828115E-2</v>
      </c>
      <c r="H37" s="53">
        <f t="shared" si="7"/>
        <v>0.41708633900243541</v>
      </c>
    </row>
    <row r="38" spans="1:8" s="14" customFormat="1" x14ac:dyDescent="0.25">
      <c r="A38" s="30"/>
      <c r="B38" s="21"/>
      <c r="C38" s="21"/>
      <c r="D38" s="21"/>
      <c r="E38" s="21"/>
      <c r="F38" s="21"/>
      <c r="G38" s="21"/>
    </row>
    <row r="39" spans="1:8" s="14" customFormat="1" x14ac:dyDescent="0.25"/>
    <row r="52" spans="4:4" x14ac:dyDescent="0.25">
      <c r="D52" s="28"/>
    </row>
  </sheetData>
  <mergeCells count="2">
    <mergeCell ref="A1:G1"/>
    <mergeCell ref="A20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110" zoomScaleNormal="110" workbookViewId="0">
      <selection activeCell="I40" sqref="I40"/>
    </sheetView>
  </sheetViews>
  <sheetFormatPr defaultColWidth="9.140625" defaultRowHeight="15" x14ac:dyDescent="0.25"/>
  <cols>
    <col min="1" max="1" width="6.5703125" style="54" bestFit="1" customWidth="1"/>
    <col min="2" max="2" width="26.42578125" style="54" bestFit="1" customWidth="1"/>
    <col min="3" max="3" width="29.5703125" style="54" bestFit="1" customWidth="1"/>
    <col min="4" max="4" width="33.42578125" style="54" bestFit="1" customWidth="1"/>
    <col min="5" max="5" width="11.28515625" style="54" customWidth="1"/>
    <col min="6" max="6" width="14.28515625" style="54" customWidth="1"/>
    <col min="7" max="9" width="12" style="54" bestFit="1" customWidth="1"/>
    <col min="10" max="11" width="12.28515625" style="54" bestFit="1" customWidth="1"/>
    <col min="12" max="16384" width="9.140625" style="54"/>
  </cols>
  <sheetData>
    <row r="1" spans="1:11" x14ac:dyDescent="0.25">
      <c r="A1" s="52"/>
      <c r="B1" s="52"/>
      <c r="C1" s="52"/>
      <c r="D1" s="52" t="s">
        <v>14</v>
      </c>
      <c r="E1" s="52"/>
      <c r="F1" s="52"/>
    </row>
    <row r="2" spans="1:11" ht="18.75" x14ac:dyDescent="0.35">
      <c r="A2" s="55" t="s">
        <v>11</v>
      </c>
      <c r="B2" s="55" t="s">
        <v>50</v>
      </c>
      <c r="C2" s="55" t="s">
        <v>26</v>
      </c>
      <c r="D2" s="55" t="s">
        <v>48</v>
      </c>
      <c r="E2" s="55" t="s">
        <v>49</v>
      </c>
      <c r="F2" s="55" t="s">
        <v>13</v>
      </c>
      <c r="G2" s="55" t="s">
        <v>47</v>
      </c>
      <c r="H2" s="55" t="s">
        <v>53</v>
      </c>
      <c r="I2" s="55" t="s">
        <v>52</v>
      </c>
      <c r="J2" s="55" t="s">
        <v>54</v>
      </c>
      <c r="K2" s="55" t="s">
        <v>56</v>
      </c>
    </row>
    <row r="3" spans="1:11" ht="14.45" x14ac:dyDescent="0.35">
      <c r="A3" s="56">
        <v>63</v>
      </c>
      <c r="B3" s="56">
        <v>110811</v>
      </c>
      <c r="C3" s="56">
        <v>247847</v>
      </c>
      <c r="D3" s="56">
        <v>2.3450000000000002</v>
      </c>
      <c r="E3" s="56">
        <v>2.2366642300854607</v>
      </c>
      <c r="F3" s="56">
        <v>40096.613113330444</v>
      </c>
      <c r="G3" s="56">
        <v>169689.2373008524</v>
      </c>
      <c r="H3" s="56">
        <v>1256370.3812200008</v>
      </c>
      <c r="I3" s="56">
        <v>1310780.9474420131</v>
      </c>
      <c r="J3" s="56">
        <v>0.1350630672589363</v>
      </c>
      <c r="K3" s="56">
        <v>0.12945659427839615</v>
      </c>
    </row>
    <row r="4" spans="1:11" ht="14.45" x14ac:dyDescent="0.35">
      <c r="A4" s="56">
        <v>68</v>
      </c>
      <c r="B4" s="56">
        <v>98353</v>
      </c>
      <c r="C4" s="56">
        <v>230289</v>
      </c>
      <c r="D4" s="56">
        <v>2.476</v>
      </c>
      <c r="E4" s="56">
        <v>2.3414537431496751</v>
      </c>
      <c r="F4" s="56">
        <v>35186.390955924442</v>
      </c>
      <c r="G4" s="56">
        <v>154761.50044466485</v>
      </c>
      <c r="H4" s="56">
        <v>1056687.3517611939</v>
      </c>
      <c r="I4" s="56">
        <v>1101874.1838676613</v>
      </c>
      <c r="J4" s="56">
        <v>0.14645912074817771</v>
      </c>
      <c r="K4" s="56">
        <v>0.14045296886931349</v>
      </c>
    </row>
    <row r="5" spans="1:11" ht="14.45" x14ac:dyDescent="0.35">
      <c r="A5" s="56">
        <v>70</v>
      </c>
      <c r="B5" s="56">
        <v>96731</v>
      </c>
      <c r="C5" s="56">
        <v>213834</v>
      </c>
      <c r="D5" s="56">
        <v>2.3119999999999998</v>
      </c>
      <c r="E5" s="56">
        <v>2.2106046665495032</v>
      </c>
      <c r="F5" s="56">
        <v>34680.553563745874</v>
      </c>
      <c r="G5" s="56">
        <v>147082.02224144185</v>
      </c>
      <c r="H5" s="56">
        <v>1036606.6194784276</v>
      </c>
      <c r="I5" s="56">
        <v>1080872.1376149426</v>
      </c>
      <c r="J5" s="56">
        <v>0.14188798284487775</v>
      </c>
      <c r="K5" s="56">
        <v>0.13607717057634006</v>
      </c>
    </row>
    <row r="6" spans="1:11" ht="14.45" x14ac:dyDescent="0.35">
      <c r="A6" s="56">
        <v>75</v>
      </c>
      <c r="B6" s="56">
        <v>95801</v>
      </c>
      <c r="C6" s="56">
        <v>215642</v>
      </c>
      <c r="D6" s="56">
        <v>2.3929999999999998</v>
      </c>
      <c r="E6" s="56">
        <v>2.2509368378200647</v>
      </c>
      <c r="F6" s="56">
        <v>33693.595470052402</v>
      </c>
      <c r="G6" s="56">
        <v>148197.67549186797</v>
      </c>
      <c r="H6" s="56">
        <v>997700.63470208528</v>
      </c>
      <c r="I6" s="56">
        <v>1040184.6435961021</v>
      </c>
      <c r="J6" s="56">
        <v>0.14853922142298726</v>
      </c>
      <c r="K6" s="56">
        <v>0.14247247006024086</v>
      </c>
    </row>
    <row r="7" spans="1:11" ht="14.45" x14ac:dyDescent="0.35">
      <c r="A7" s="56">
        <v>64</v>
      </c>
      <c r="B7" s="56">
        <v>112378</v>
      </c>
      <c r="C7" s="56">
        <v>249263</v>
      </c>
      <c r="D7" s="56">
        <v>2.3239999999999998</v>
      </c>
      <c r="E7" s="56">
        <v>2.2180764918400397</v>
      </c>
      <c r="F7" s="56">
        <v>39297.129069482813</v>
      </c>
      <c r="G7" s="56">
        <v>171316.56601279398</v>
      </c>
      <c r="H7" s="56">
        <v>1223286.2405597679</v>
      </c>
      <c r="I7" s="56">
        <v>1276161.1935483785</v>
      </c>
      <c r="J7" s="56">
        <v>0.14004618079771797</v>
      </c>
      <c r="K7" s="56">
        <v>0.13424367303980356</v>
      </c>
    </row>
    <row r="8" spans="1:11" ht="14.45" x14ac:dyDescent="0.35">
      <c r="A8" s="56">
        <v>74</v>
      </c>
      <c r="B8" s="56">
        <v>103273</v>
      </c>
      <c r="C8" s="56">
        <v>235597</v>
      </c>
      <c r="D8" s="56">
        <v>2.407</v>
      </c>
      <c r="E8" s="56">
        <v>2.2813029543055783</v>
      </c>
      <c r="F8" s="56">
        <v>37463.904810273525</v>
      </c>
      <c r="G8" s="56">
        <v>160222.99228669709</v>
      </c>
      <c r="H8" s="56">
        <v>1148252.1829394435</v>
      </c>
      <c r="I8" s="56">
        <v>1197654.9998931831</v>
      </c>
      <c r="J8" s="56">
        <v>0.139536414271417</v>
      </c>
      <c r="K8" s="56">
        <v>0.13378058982009602</v>
      </c>
    </row>
    <row r="9" spans="1:11" ht="14.45" x14ac:dyDescent="0.35">
      <c r="A9" s="56">
        <v>77</v>
      </c>
      <c r="B9" s="56">
        <v>94972</v>
      </c>
      <c r="C9" s="56">
        <v>204867</v>
      </c>
      <c r="D9" s="56">
        <v>2.2770000000000001</v>
      </c>
      <c r="E9" s="56">
        <v>2.1571305226803688</v>
      </c>
      <c r="F9" s="56">
        <v>34627.192182885476</v>
      </c>
      <c r="G9" s="56">
        <v>143310.19902703367</v>
      </c>
      <c r="H9" s="56">
        <v>1034493.8006609648</v>
      </c>
      <c r="I9" s="56">
        <v>1078662.4526234015</v>
      </c>
      <c r="J9" s="56">
        <v>0.13853171370912912</v>
      </c>
      <c r="K9" s="56">
        <v>0.13285917079851137</v>
      </c>
    </row>
    <row r="10" spans="1:11" ht="14.45" x14ac:dyDescent="0.35">
      <c r="A10" s="56">
        <v>63</v>
      </c>
      <c r="B10" s="56">
        <v>93871</v>
      </c>
      <c r="C10" s="56">
        <v>221648</v>
      </c>
      <c r="D10" s="56">
        <v>2.4820000000000002</v>
      </c>
      <c r="E10" s="56">
        <v>2.3611978140213696</v>
      </c>
      <c r="F10" s="56">
        <v>34460.71953010279</v>
      </c>
      <c r="G10" s="56">
        <v>147887.79475995307</v>
      </c>
      <c r="H10" s="56">
        <v>1027909.1974565965</v>
      </c>
      <c r="I10" s="56">
        <v>1071776.0533517855</v>
      </c>
      <c r="J10" s="56">
        <v>0.14387243068344821</v>
      </c>
      <c r="K10" s="56">
        <v>0.13798385800602728</v>
      </c>
    </row>
    <row r="11" spans="1:11" ht="14.45" x14ac:dyDescent="0.35">
      <c r="A11" s="56">
        <v>69</v>
      </c>
      <c r="B11" s="56">
        <v>117644</v>
      </c>
      <c r="C11" s="56">
        <v>258602</v>
      </c>
      <c r="D11" s="56">
        <v>2.3029999999999999</v>
      </c>
      <c r="E11" s="56">
        <v>2.1981741525279657</v>
      </c>
      <c r="F11" s="56">
        <v>40527.766294612098</v>
      </c>
      <c r="G11" s="56">
        <v>178532.280064441</v>
      </c>
      <c r="H11" s="56">
        <v>1274301.7666435086</v>
      </c>
      <c r="I11" s="56">
        <v>1329545.7798883398</v>
      </c>
      <c r="J11" s="56">
        <v>0.14010204234016901</v>
      </c>
      <c r="K11" s="56">
        <v>0.1342806564204467</v>
      </c>
    </row>
    <row r="12" spans="1:11" ht="14.45" x14ac:dyDescent="0.35">
      <c r="A12" s="56">
        <v>67</v>
      </c>
      <c r="B12" s="56">
        <v>103273</v>
      </c>
      <c r="C12" s="56">
        <v>235597</v>
      </c>
      <c r="D12" s="56">
        <v>2.407</v>
      </c>
      <c r="E12" s="56">
        <v>2.2813029543055783</v>
      </c>
      <c r="F12" s="56">
        <v>37463.904810273525</v>
      </c>
      <c r="G12" s="56">
        <v>160222.99228669709</v>
      </c>
      <c r="H12" s="56">
        <v>1148252.1829394435</v>
      </c>
      <c r="I12" s="56">
        <v>1197654.9998931831</v>
      </c>
      <c r="J12" s="56">
        <v>0.139536414271417</v>
      </c>
      <c r="K12" s="56">
        <v>0.13378058982009602</v>
      </c>
    </row>
    <row r="13" spans="1:11" ht="14.45" x14ac:dyDescent="0.35">
      <c r="A13" s="38">
        <v>36</v>
      </c>
      <c r="B13" s="38">
        <v>110907</v>
      </c>
      <c r="C13" s="39">
        <v>253459</v>
      </c>
      <c r="D13" s="40">
        <v>2.4140000000000001</v>
      </c>
      <c r="E13" s="40">
        <v>2.2853291496479033</v>
      </c>
      <c r="F13" s="41">
        <v>36225.176378364253</v>
      </c>
      <c r="G13" s="41">
        <v>172316.78802335539</v>
      </c>
      <c r="H13" s="38">
        <v>1098218.9266134908</v>
      </c>
      <c r="I13" s="38">
        <v>1145315.0459632007</v>
      </c>
      <c r="J13" s="41">
        <v>0.15690568050463119</v>
      </c>
      <c r="K13" s="38">
        <v>0.15045361416555769</v>
      </c>
    </row>
    <row r="14" spans="1:11" ht="14.45" x14ac:dyDescent="0.35">
      <c r="A14" s="43">
        <v>36</v>
      </c>
      <c r="B14" s="43">
        <v>109849</v>
      </c>
      <c r="C14" s="44">
        <v>242445</v>
      </c>
      <c r="D14" s="45">
        <v>2.3650000000000002</v>
      </c>
      <c r="E14" s="45">
        <v>2.2070751668199073</v>
      </c>
      <c r="F14" s="45">
        <v>35804.758800521515</v>
      </c>
      <c r="G14" s="45">
        <v>168931.90528838831</v>
      </c>
      <c r="H14" s="43">
        <v>1081362.9784399697</v>
      </c>
      <c r="I14" s="43">
        <v>1127683.588299481</v>
      </c>
      <c r="J14" s="45">
        <v>0.15622127690379992</v>
      </c>
      <c r="K14" s="43">
        <v>0.14980434852575397</v>
      </c>
    </row>
    <row r="15" spans="1:11" ht="14.45" hidden="1" x14ac:dyDescent="0.35">
      <c r="A15" s="56">
        <f>AVERAGE(A3:A14)</f>
        <v>63.5</v>
      </c>
      <c r="B15" s="56">
        <f t="shared" ref="B15:I15" si="0">AVERAGE(B3:B14)</f>
        <v>103988.58333333333</v>
      </c>
      <c r="C15" s="56">
        <f t="shared" si="0"/>
        <v>234090.83333333334</v>
      </c>
      <c r="D15" s="56">
        <f t="shared" si="0"/>
        <v>2.3754166666666667</v>
      </c>
      <c r="E15" s="56">
        <f t="shared" si="0"/>
        <v>2.2524373903127848</v>
      </c>
      <c r="F15" s="56">
        <f t="shared" si="0"/>
        <v>36627.30874829743</v>
      </c>
      <c r="G15" s="56">
        <f t="shared" si="0"/>
        <v>160205.9961023489</v>
      </c>
      <c r="H15" s="56">
        <f t="shared" si="0"/>
        <v>1115286.8552845747</v>
      </c>
      <c r="I15" s="56">
        <f t="shared" si="0"/>
        <v>1163180.5021651392</v>
      </c>
      <c r="J15" s="54">
        <f>G15/H15</f>
        <v>0.14364555212252639</v>
      </c>
      <c r="K15" s="54" t="e">
        <f>#REF!/J15</f>
        <v>#REF!</v>
      </c>
    </row>
    <row r="16" spans="1:11" ht="14.45" hidden="1" x14ac:dyDescent="0.35">
      <c r="A16" s="58">
        <f>STDEVA(A3:A14)</f>
        <v>13.62817936216253</v>
      </c>
      <c r="B16" s="58">
        <f t="shared" ref="B16:I16" si="1">STDEVA(B3:B14)</f>
        <v>8100.3046009880318</v>
      </c>
      <c r="C16" s="58">
        <f t="shared" si="1"/>
        <v>17172.092400876558</v>
      </c>
      <c r="D16" s="58">
        <f t="shared" si="1"/>
        <v>6.5988233570061366E-2</v>
      </c>
      <c r="E16" s="58">
        <f t="shared" si="1"/>
        <v>6.0127419183777141E-2</v>
      </c>
      <c r="F16" s="58">
        <f t="shared" si="1"/>
        <v>2331.2699571489084</v>
      </c>
      <c r="G16" s="58">
        <f t="shared" si="1"/>
        <v>11890.904434272632</v>
      </c>
      <c r="H16" s="58">
        <f t="shared" si="1"/>
        <v>94427.997178342877</v>
      </c>
      <c r="I16" s="58">
        <f t="shared" si="1"/>
        <v>98785.031914686522</v>
      </c>
      <c r="J16" s="54">
        <f>G16/H16</f>
        <v>0.12592562364543955</v>
      </c>
      <c r="K16" s="54" t="e">
        <f>#REF!/J16</f>
        <v>#REF!</v>
      </c>
    </row>
    <row r="17" spans="1:11" ht="14.45" hidden="1" x14ac:dyDescent="0.35">
      <c r="A17" s="59">
        <f>(A16/A15)</f>
        <v>0.21461699782933119</v>
      </c>
      <c r="B17" s="59">
        <f t="shared" ref="B17:I17" si="2">(B16/B15)</f>
        <v>7.789609533406823E-2</v>
      </c>
      <c r="C17" s="59">
        <f t="shared" si="2"/>
        <v>7.3356534967024434E-2</v>
      </c>
      <c r="D17" s="59">
        <f t="shared" si="2"/>
        <v>2.7779645775854636E-2</v>
      </c>
      <c r="E17" s="59">
        <f t="shared" si="2"/>
        <v>2.6694379804904387E-2</v>
      </c>
      <c r="F17" s="59">
        <f t="shared" si="2"/>
        <v>6.3648409801805986E-2</v>
      </c>
      <c r="G17" s="59">
        <f t="shared" si="2"/>
        <v>7.4222592933887638E-2</v>
      </c>
      <c r="H17" s="59">
        <f t="shared" si="2"/>
        <v>8.466700448491235E-2</v>
      </c>
      <c r="I17" s="59">
        <f t="shared" si="2"/>
        <v>8.4926657325160193E-2</v>
      </c>
    </row>
    <row r="18" spans="1:11" ht="14.45" hidden="1" x14ac:dyDescent="0.35">
      <c r="A18" s="50">
        <f>ABS(A13-A14)/A14</f>
        <v>0</v>
      </c>
      <c r="B18" s="50">
        <f t="shared" ref="B18:I18" si="3">ABS(B13-B14)/B14</f>
        <v>9.6314031079026662E-3</v>
      </c>
      <c r="C18" s="50">
        <f t="shared" si="3"/>
        <v>4.5428860153849324E-2</v>
      </c>
      <c r="D18" s="50">
        <f t="shared" si="3"/>
        <v>2.0718816067653245E-2</v>
      </c>
      <c r="E18" s="50">
        <f t="shared" si="3"/>
        <v>3.5455966341531205E-2</v>
      </c>
      <c r="F18" s="50">
        <f t="shared" si="3"/>
        <v>1.1741946934624074E-2</v>
      </c>
      <c r="G18" s="50">
        <f t="shared" si="3"/>
        <v>2.003696536298841E-2</v>
      </c>
      <c r="H18" s="50">
        <f t="shared" si="3"/>
        <v>1.5587687492166923E-2</v>
      </c>
      <c r="I18" s="50">
        <f t="shared" si="3"/>
        <v>1.5635110634453393E-2</v>
      </c>
    </row>
    <row r="19" spans="1:11" ht="14.45" x14ac:dyDescent="0.35">
      <c r="G19" s="56"/>
      <c r="H19" s="56"/>
      <c r="I19" s="56"/>
    </row>
    <row r="20" spans="1:11" x14ac:dyDescent="0.25">
      <c r="A20" s="52"/>
      <c r="B20" s="52"/>
      <c r="C20" s="52"/>
      <c r="D20" s="52" t="s">
        <v>15</v>
      </c>
      <c r="E20" s="52"/>
      <c r="F20" s="52"/>
    </row>
    <row r="21" spans="1:11" ht="18.75" x14ac:dyDescent="0.35">
      <c r="A21" s="55" t="s">
        <v>11</v>
      </c>
      <c r="B21" s="55" t="s">
        <v>50</v>
      </c>
      <c r="C21" s="55" t="s">
        <v>26</v>
      </c>
      <c r="D21" s="55" t="s">
        <v>48</v>
      </c>
      <c r="E21" s="55" t="s">
        <v>49</v>
      </c>
      <c r="F21" s="55" t="s">
        <v>13</v>
      </c>
      <c r="G21" s="55" t="s">
        <v>47</v>
      </c>
      <c r="H21" s="55" t="s">
        <v>53</v>
      </c>
      <c r="I21" s="55" t="s">
        <v>52</v>
      </c>
      <c r="J21" s="55" t="s">
        <v>54</v>
      </c>
      <c r="K21" s="55" t="s">
        <v>56</v>
      </c>
    </row>
    <row r="22" spans="1:11" ht="14.45" x14ac:dyDescent="0.35">
      <c r="A22" s="56">
        <v>63</v>
      </c>
      <c r="B22" s="56">
        <v>110751</v>
      </c>
      <c r="C22" s="51">
        <v>250650</v>
      </c>
      <c r="D22" s="36">
        <v>2.3769999999999998</v>
      </c>
      <c r="E22" s="56">
        <v>2.2631849825283745</v>
      </c>
      <c r="F22" s="56">
        <v>40204.377972192975</v>
      </c>
      <c r="G22" s="56">
        <v>170750.6034260992</v>
      </c>
      <c r="H22" s="56">
        <v>1260846.406800078</v>
      </c>
      <c r="I22" s="56">
        <v>1315464.9424758668</v>
      </c>
      <c r="J22" s="56">
        <v>0.1354253797331666</v>
      </c>
      <c r="K22" s="56">
        <v>0.12980247356856625</v>
      </c>
    </row>
    <row r="23" spans="1:11" ht="14.45" x14ac:dyDescent="0.35">
      <c r="A23" s="56">
        <v>68</v>
      </c>
      <c r="B23" s="56">
        <v>96508</v>
      </c>
      <c r="C23" s="51">
        <v>228430</v>
      </c>
      <c r="D23" s="36">
        <v>2.5049999999999999</v>
      </c>
      <c r="E23" s="56">
        <v>2.3669540348986611</v>
      </c>
      <c r="F23" s="56">
        <v>35254.063926940638</v>
      </c>
      <c r="G23" s="56">
        <v>152745.06253990665</v>
      </c>
      <c r="H23" s="56">
        <v>1059380.9855917548</v>
      </c>
      <c r="I23" s="56">
        <v>1104691.495115292</v>
      </c>
      <c r="J23" s="56">
        <v>0.14418331517870833</v>
      </c>
      <c r="K23" s="56">
        <v>0.13826942926175537</v>
      </c>
    </row>
    <row r="24" spans="1:11" ht="14.45" x14ac:dyDescent="0.35">
      <c r="A24" s="56">
        <v>70</v>
      </c>
      <c r="B24" s="56">
        <v>96519</v>
      </c>
      <c r="C24" s="51">
        <v>210682</v>
      </c>
      <c r="D24" s="36">
        <v>2.2869999999999999</v>
      </c>
      <c r="E24" s="56">
        <v>2.1828033858618512</v>
      </c>
      <c r="F24" s="56">
        <v>34053.911018593659</v>
      </c>
      <c r="G24" s="56">
        <v>145964.04695885559</v>
      </c>
      <c r="H24" s="56">
        <v>1011861.9636649616</v>
      </c>
      <c r="I24" s="56">
        <v>1054993.8765419731</v>
      </c>
      <c r="J24" s="56">
        <v>0.14425292401561784</v>
      </c>
      <c r="K24" s="56">
        <v>0.13835534992609824</v>
      </c>
    </row>
    <row r="25" spans="1:11" ht="14.45" x14ac:dyDescent="0.35">
      <c r="A25" s="56">
        <v>75</v>
      </c>
      <c r="B25" s="56">
        <v>94838</v>
      </c>
      <c r="C25" s="51">
        <v>214075</v>
      </c>
      <c r="D25" s="36">
        <v>2.399</v>
      </c>
      <c r="E25" s="56">
        <v>2.2572702924987875</v>
      </c>
      <c r="F25" s="56">
        <v>32501.02810143934</v>
      </c>
      <c r="G25" s="56">
        <v>146891.78581308079</v>
      </c>
      <c r="H25" s="56">
        <v>951182.07281150459</v>
      </c>
      <c r="I25" s="56">
        <v>991542.29663420795</v>
      </c>
      <c r="J25" s="56">
        <v>0.15443077620134066</v>
      </c>
      <c r="K25" s="56">
        <v>0.14814475016517722</v>
      </c>
    </row>
    <row r="26" spans="1:11" x14ac:dyDescent="0.25">
      <c r="A26" s="56">
        <v>64</v>
      </c>
      <c r="B26" s="56">
        <v>112494</v>
      </c>
      <c r="C26" s="51">
        <v>253625</v>
      </c>
      <c r="D26" s="36">
        <v>2.3359999999999999</v>
      </c>
      <c r="E26" s="56">
        <v>2.2545646878944656</v>
      </c>
      <c r="F26" s="56">
        <v>38418.769850756464</v>
      </c>
      <c r="G26" s="56">
        <v>171935.58818376143</v>
      </c>
      <c r="H26" s="56">
        <v>1187189.5842569803</v>
      </c>
      <c r="I26" s="56">
        <v>1238392.324222591</v>
      </c>
      <c r="J26" s="56">
        <v>0.1448257215728268</v>
      </c>
      <c r="K26" s="56">
        <v>0.13883773729919971</v>
      </c>
    </row>
    <row r="27" spans="1:11" x14ac:dyDescent="0.25">
      <c r="A27" s="56">
        <v>74</v>
      </c>
      <c r="B27" s="56">
        <v>104979</v>
      </c>
      <c r="C27" s="51">
        <v>239834</v>
      </c>
      <c r="D27" s="36">
        <v>2.411</v>
      </c>
      <c r="E27" s="56">
        <v>2.28459025138361</v>
      </c>
      <c r="F27" s="56">
        <v>37213.399503722081</v>
      </c>
      <c r="G27" s="56">
        <v>163005.04149642427</v>
      </c>
      <c r="H27" s="56">
        <v>1138090.0660353254</v>
      </c>
      <c r="I27" s="56">
        <v>1187023.8088436534</v>
      </c>
      <c r="J27" s="56">
        <v>0.14322683798152466</v>
      </c>
      <c r="K27" s="56">
        <v>0.13732247009873932</v>
      </c>
    </row>
    <row r="28" spans="1:11" x14ac:dyDescent="0.25">
      <c r="A28" s="56">
        <v>77</v>
      </c>
      <c r="B28" s="56">
        <v>93073</v>
      </c>
      <c r="C28" s="51">
        <v>201256</v>
      </c>
      <c r="D28" s="36">
        <v>2.2799999999999998</v>
      </c>
      <c r="E28" s="56">
        <v>2.1623456856446017</v>
      </c>
      <c r="F28" s="56">
        <v>34195.385406716145</v>
      </c>
      <c r="G28" s="56">
        <v>140537.14807879089</v>
      </c>
      <c r="H28" s="56">
        <v>1017435.6277858806</v>
      </c>
      <c r="I28" s="56">
        <v>1060822.7170055904</v>
      </c>
      <c r="J28" s="56">
        <v>0.13812878597992928</v>
      </c>
      <c r="K28" s="56">
        <v>0.13247939153819072</v>
      </c>
    </row>
    <row r="29" spans="1:11" x14ac:dyDescent="0.25">
      <c r="A29" s="56">
        <v>63</v>
      </c>
      <c r="B29" s="56">
        <v>93485</v>
      </c>
      <c r="C29" s="51">
        <v>224028</v>
      </c>
      <c r="D29" s="36">
        <v>2.5129999999999999</v>
      </c>
      <c r="E29" s="56">
        <v>2.3964058405091726</v>
      </c>
      <c r="F29" s="56">
        <v>33900.855816652162</v>
      </c>
      <c r="G29" s="56">
        <v>148196.57840323102</v>
      </c>
      <c r="H29" s="56">
        <v>1005840.5201048331</v>
      </c>
      <c r="I29" s="56">
        <v>1048696.8651079526</v>
      </c>
      <c r="J29" s="56">
        <v>0.14733605918738024</v>
      </c>
      <c r="K29" s="56">
        <v>0.141314981796933</v>
      </c>
    </row>
    <row r="30" spans="1:11" x14ac:dyDescent="0.25">
      <c r="A30" s="56">
        <v>69</v>
      </c>
      <c r="B30" s="56">
        <v>116980</v>
      </c>
      <c r="C30" s="51">
        <v>260440</v>
      </c>
      <c r="D30" s="36">
        <v>2.3130000000000002</v>
      </c>
      <c r="E30" s="56">
        <v>2.2263634809369122</v>
      </c>
      <c r="F30" s="56">
        <v>39923.552097198051</v>
      </c>
      <c r="G30" s="56">
        <v>177909.62055268401</v>
      </c>
      <c r="H30" s="56">
        <v>1249190.4526448222</v>
      </c>
      <c r="I30" s="56">
        <v>1303267.5233350415</v>
      </c>
      <c r="J30" s="56">
        <v>0.14241993298620606</v>
      </c>
      <c r="K30" s="56">
        <v>0.13651043808520297</v>
      </c>
    </row>
    <row r="31" spans="1:11" x14ac:dyDescent="0.25">
      <c r="A31" s="56">
        <v>67</v>
      </c>
      <c r="B31" s="56">
        <v>104979</v>
      </c>
      <c r="C31" s="51">
        <v>239834</v>
      </c>
      <c r="D31" s="36">
        <v>2.411</v>
      </c>
      <c r="E31" s="56">
        <v>2.28459025138361</v>
      </c>
      <c r="F31" s="56">
        <v>37213.399503722081</v>
      </c>
      <c r="G31" s="56">
        <v>163005.04149642427</v>
      </c>
      <c r="H31" s="56">
        <v>1138090.0660353254</v>
      </c>
      <c r="I31" s="56">
        <v>1187023.8088436534</v>
      </c>
      <c r="J31" s="56">
        <v>0.14322683798152466</v>
      </c>
      <c r="K31" s="56">
        <v>0.13732247009873932</v>
      </c>
    </row>
    <row r="32" spans="1:11" x14ac:dyDescent="0.25">
      <c r="A32" s="38">
        <v>36</v>
      </c>
      <c r="B32" s="38">
        <v>111967</v>
      </c>
      <c r="C32" s="39">
        <v>254965</v>
      </c>
      <c r="D32" s="40">
        <v>2.411</v>
      </c>
      <c r="E32" s="40">
        <v>2.2771441585467147</v>
      </c>
      <c r="F32" s="40">
        <v>35941.000866690207</v>
      </c>
      <c r="G32" s="41">
        <v>173855.58522399847</v>
      </c>
      <c r="H32" s="38">
        <v>1086818.3718050041</v>
      </c>
      <c r="I32" s="38">
        <v>1133389.8835451412</v>
      </c>
      <c r="J32" s="41">
        <v>0.15996746994187863</v>
      </c>
      <c r="K32" s="38">
        <v>0.15339433300762656</v>
      </c>
    </row>
    <row r="33" spans="1:11" x14ac:dyDescent="0.25">
      <c r="A33" s="43">
        <v>36</v>
      </c>
      <c r="B33" s="44">
        <v>111851</v>
      </c>
      <c r="C33" s="44">
        <v>246653</v>
      </c>
      <c r="D33" s="45">
        <v>2.3660000000000001</v>
      </c>
      <c r="E33" s="45">
        <v>2.2051926223279184</v>
      </c>
      <c r="F33" s="45">
        <v>35634.956034153183</v>
      </c>
      <c r="G33" s="45">
        <v>172047.05435306355</v>
      </c>
      <c r="H33" s="43">
        <v>1074573.1905422271</v>
      </c>
      <c r="I33" s="43">
        <v>1120581.6491187676</v>
      </c>
      <c r="J33" s="45">
        <v>0.16010733923693835</v>
      </c>
      <c r="K33" s="43">
        <v>0.15353370679268435</v>
      </c>
    </row>
    <row r="34" spans="1:11" ht="14.45" hidden="1" x14ac:dyDescent="0.35">
      <c r="A34" s="56">
        <f>AVERAGE(A22:A33)</f>
        <v>63.5</v>
      </c>
      <c r="B34" s="56">
        <f t="shared" ref="B34:I34" si="4">AVERAGE(B22:B33)</f>
        <v>104035.33333333333</v>
      </c>
      <c r="C34" s="56">
        <f t="shared" si="4"/>
        <v>235372.66666666666</v>
      </c>
      <c r="D34" s="56">
        <f t="shared" si="4"/>
        <v>2.3840833333333333</v>
      </c>
      <c r="E34" s="56">
        <f t="shared" si="4"/>
        <v>2.2634508062012229</v>
      </c>
      <c r="F34" s="56">
        <f t="shared" si="4"/>
        <v>36204.558341564749</v>
      </c>
      <c r="G34" s="56">
        <f t="shared" si="4"/>
        <v>160570.26304386</v>
      </c>
      <c r="H34" s="56">
        <f t="shared" si="4"/>
        <v>1098374.9423398913</v>
      </c>
      <c r="I34" s="56">
        <f t="shared" si="4"/>
        <v>1145490.9325658111</v>
      </c>
      <c r="J34" s="54">
        <f>G34/H34</f>
        <v>0.14618893499317617</v>
      </c>
      <c r="K34" s="54" t="e">
        <f>#REF!/J34</f>
        <v>#REF!</v>
      </c>
    </row>
    <row r="35" spans="1:11" ht="14.45" hidden="1" x14ac:dyDescent="0.35">
      <c r="A35" s="58">
        <f>STDEVA(A22:A33)</f>
        <v>13.62817936216253</v>
      </c>
      <c r="B35" s="58">
        <f t="shared" ref="B35:I35" si="5">STDEVA(B22:B33)</f>
        <v>8734.5700350371972</v>
      </c>
      <c r="C35" s="58">
        <f t="shared" si="5"/>
        <v>19423.268320301406</v>
      </c>
      <c r="D35" s="58">
        <f t="shared" si="5"/>
        <v>7.4855568000022951E-2</v>
      </c>
      <c r="E35" s="58">
        <f t="shared" si="5"/>
        <v>6.8147026671863106E-2</v>
      </c>
      <c r="F35" s="58">
        <f t="shared" si="5"/>
        <v>2444.8520225996708</v>
      </c>
      <c r="G35" s="58">
        <f t="shared" si="5"/>
        <v>13037.170281563267</v>
      </c>
      <c r="H35" s="58">
        <f t="shared" si="5"/>
        <v>98474.524746076539</v>
      </c>
      <c r="I35" s="58">
        <f t="shared" si="5"/>
        <v>103011.22824772261</v>
      </c>
      <c r="J35" s="54">
        <f>G35/H35</f>
        <v>0.13239129932518612</v>
      </c>
      <c r="K35" s="54" t="e">
        <f>#REF!/J35</f>
        <v>#REF!</v>
      </c>
    </row>
    <row r="36" spans="1:11" ht="14.45" hidden="1" x14ac:dyDescent="0.35">
      <c r="A36" s="59">
        <f>(A35/A34)</f>
        <v>0.21461699782933119</v>
      </c>
      <c r="B36" s="59">
        <f t="shared" ref="B36:I36" si="6">(B35/B34)</f>
        <v>8.3957726237597466E-2</v>
      </c>
      <c r="C36" s="59">
        <f t="shared" si="6"/>
        <v>8.2521341986614441E-2</v>
      </c>
      <c r="D36" s="59">
        <f t="shared" si="6"/>
        <v>3.1398050124096452E-2</v>
      </c>
      <c r="E36" s="59">
        <f t="shared" si="6"/>
        <v>3.0107580197969972E-2</v>
      </c>
      <c r="F36" s="59">
        <f t="shared" si="6"/>
        <v>6.752884538831265E-2</v>
      </c>
      <c r="G36" s="59">
        <f t="shared" si="6"/>
        <v>8.1192930960087825E-2</v>
      </c>
      <c r="H36" s="59">
        <f t="shared" si="6"/>
        <v>8.9654744432073608E-2</v>
      </c>
      <c r="I36" s="59">
        <f t="shared" si="6"/>
        <v>8.9927580672319624E-2</v>
      </c>
    </row>
    <row r="37" spans="1:11" ht="14.45" hidden="1" x14ac:dyDescent="0.35">
      <c r="A37" s="50">
        <f>ABS(A32-A33)/A33</f>
        <v>0</v>
      </c>
      <c r="B37" s="50">
        <f t="shared" ref="B37:I37" si="7">ABS(B32-B33)/B33</f>
        <v>1.0370939911131774E-3</v>
      </c>
      <c r="C37" s="50">
        <f t="shared" si="7"/>
        <v>3.3699164413163431E-2</v>
      </c>
      <c r="D37" s="50">
        <f t="shared" si="7"/>
        <v>1.9019442096365143E-2</v>
      </c>
      <c r="E37" s="50">
        <f t="shared" si="7"/>
        <v>3.2628231878828115E-2</v>
      </c>
      <c r="F37" s="50">
        <f t="shared" si="7"/>
        <v>8.5883319806457619E-3</v>
      </c>
      <c r="G37" s="50">
        <f t="shared" si="7"/>
        <v>1.0511838623075594E-2</v>
      </c>
      <c r="H37" s="50">
        <f t="shared" si="7"/>
        <v>1.139539062629886E-2</v>
      </c>
      <c r="I37" s="50">
        <f t="shared" si="7"/>
        <v>1.1429987664393836E-2</v>
      </c>
    </row>
    <row r="38" spans="1:11" s="57" customFormat="1" x14ac:dyDescent="0.25">
      <c r="A38" s="60"/>
      <c r="B38" s="60"/>
      <c r="C38" s="60"/>
      <c r="D38" s="60" t="s">
        <v>40</v>
      </c>
      <c r="E38" s="60"/>
      <c r="F38" s="60"/>
    </row>
    <row r="39" spans="1:11" ht="18.75" x14ac:dyDescent="0.35">
      <c r="A39" s="55" t="s">
        <v>11</v>
      </c>
      <c r="B39" s="55" t="s">
        <v>25</v>
      </c>
      <c r="C39" s="55" t="s">
        <v>26</v>
      </c>
      <c r="D39" s="55" t="s">
        <v>27</v>
      </c>
      <c r="E39" s="55"/>
      <c r="F39" s="55" t="s">
        <v>13</v>
      </c>
      <c r="G39" s="55" t="s">
        <v>51</v>
      </c>
      <c r="H39" s="55" t="s">
        <v>55</v>
      </c>
      <c r="I39" s="55" t="s">
        <v>57</v>
      </c>
    </row>
    <row r="40" spans="1:11" x14ac:dyDescent="0.25">
      <c r="A40" s="56"/>
      <c r="B40" s="56">
        <v>94050</v>
      </c>
      <c r="C40" s="56">
        <v>276318.90000000002</v>
      </c>
      <c r="D40" s="56">
        <v>2.9380000000000002</v>
      </c>
      <c r="E40" s="56"/>
      <c r="F40" s="56">
        <v>42556.561085972855</v>
      </c>
      <c r="G40" s="54">
        <v>161207.29681065929</v>
      </c>
      <c r="H40" s="54">
        <v>0.1185779801691883</v>
      </c>
      <c r="I40" s="54">
        <v>0.11362873774146108</v>
      </c>
    </row>
    <row r="41" spans="1:11" x14ac:dyDescent="0.25">
      <c r="A41" s="56"/>
      <c r="B41" s="56">
        <v>121500</v>
      </c>
      <c r="C41" s="56"/>
      <c r="D41" s="56"/>
      <c r="E41" s="56"/>
      <c r="F41" s="56">
        <v>42993.630573248403</v>
      </c>
    </row>
    <row r="42" spans="1:11" x14ac:dyDescent="0.25">
      <c r="A42" s="56"/>
      <c r="B42" s="56">
        <v>113750</v>
      </c>
      <c r="C42" s="56"/>
      <c r="D42" s="56"/>
      <c r="E42" s="56"/>
      <c r="F42" s="56">
        <v>39744.933612858142</v>
      </c>
    </row>
    <row r="51" spans="2:2" x14ac:dyDescent="0.25">
      <c r="B51" s="2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AMOSTRA_ALZ_10_Resultados</vt:lpstr>
      <vt:lpstr>AMOSTRA_ARTIGO</vt:lpstr>
      <vt:lpstr>comparacao espessura</vt:lpstr>
      <vt:lpstr>apl. metd. bruno (2)</vt:lpstr>
      <vt:lpstr>AMOSTRA_ALZ_10_Resultados!Area_de_impressao</vt:lpstr>
      <vt:lpstr>AMOSTRA_ARTIGO!Area_de_impressao</vt:lpstr>
      <vt:lpstr>'apl. metd. bruno (2)'!Area_de_impressao</vt:lpstr>
      <vt:lpstr>'comparacao espessura'!Area_de_impressao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Carneiro Monteiro</dc:creator>
  <cp:lastModifiedBy>Fernanda Hansen</cp:lastModifiedBy>
  <dcterms:created xsi:type="dcterms:W3CDTF">2015-10-08T14:52:16Z</dcterms:created>
  <dcterms:modified xsi:type="dcterms:W3CDTF">2018-04-19T20:38:36Z</dcterms:modified>
</cp:coreProperties>
</file>