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or\Gyrification\data\amostras\"/>
    </mc:Choice>
  </mc:AlternateContent>
  <bookViews>
    <workbookView xWindow="-15" yWindow="-15" windowWidth="10185" windowHeight="12015" firstSheet="3" activeTab="3"/>
  </bookViews>
  <sheets>
    <sheet name="AMOSTRA_ALZ_10" sheetId="1" r:id="rId1"/>
    <sheet name="AMOSTRA_ALZ_10_Resultados" sheetId="4" state="hidden" r:id="rId2"/>
    <sheet name="mris_anatomical_stats pial" sheetId="5" r:id="rId3"/>
    <sheet name="mris_anatomical_stats pial (2)" sheetId="9" r:id="rId4"/>
  </sheets>
  <definedNames>
    <definedName name="_xlnm.Print_Area" localSheetId="1">AMOSTRA_ALZ_10_Resultados!$A$1:$H$33</definedName>
    <definedName name="_xlnm.Print_Area" localSheetId="2">'mris_anatomical_stats pial'!$A$1:$M$27</definedName>
    <definedName name="_xlnm.Print_Area" localSheetId="3">'mris_anatomical_stats pial (2)'!$A$1:$M$10</definedName>
  </definedNames>
  <calcPr calcId="171027"/>
</workbook>
</file>

<file path=xl/calcChain.xml><?xml version="1.0" encoding="utf-8"?>
<calcChain xmlns="http://schemas.openxmlformats.org/spreadsheetml/2006/main">
  <c r="F21" i="5" l="1"/>
  <c r="F20" i="5"/>
  <c r="F16" i="5"/>
  <c r="F17" i="5"/>
  <c r="F18" i="5"/>
  <c r="F19" i="5"/>
  <c r="F8" i="5"/>
  <c r="F7" i="5"/>
  <c r="F3" i="5"/>
  <c r="F4" i="5"/>
  <c r="F5" i="5"/>
  <c r="F6" i="5"/>
  <c r="C22" i="5" l="1"/>
  <c r="C24" i="5" s="1"/>
  <c r="D22" i="5"/>
  <c r="E22" i="5"/>
  <c r="F22" i="5"/>
  <c r="G22" i="5"/>
  <c r="G24" i="5" s="1"/>
  <c r="H22" i="5"/>
  <c r="I22" i="5"/>
  <c r="K22" i="5"/>
  <c r="L22" i="5"/>
  <c r="M22" i="5"/>
  <c r="N22" i="5"/>
  <c r="C23" i="5"/>
  <c r="D23" i="5"/>
  <c r="E23" i="5"/>
  <c r="E24" i="5" s="1"/>
  <c r="F23" i="5"/>
  <c r="G23" i="5"/>
  <c r="H23" i="5"/>
  <c r="I23" i="5"/>
  <c r="I24" i="5" s="1"/>
  <c r="K23" i="5"/>
  <c r="L23" i="5"/>
  <c r="M23" i="5"/>
  <c r="N23" i="5"/>
  <c r="N24" i="5" s="1"/>
  <c r="B23" i="5"/>
  <c r="B22" i="5"/>
  <c r="C9" i="5"/>
  <c r="D9" i="5"/>
  <c r="E9" i="5"/>
  <c r="F9" i="5"/>
  <c r="G9" i="5"/>
  <c r="H9" i="5"/>
  <c r="I9" i="5"/>
  <c r="K9" i="5"/>
  <c r="L9" i="5"/>
  <c r="M9" i="5"/>
  <c r="N9" i="5"/>
  <c r="C10" i="5"/>
  <c r="D10" i="5"/>
  <c r="E10" i="5"/>
  <c r="F10" i="5"/>
  <c r="G10" i="5"/>
  <c r="H10" i="5"/>
  <c r="I10" i="5"/>
  <c r="K10" i="5"/>
  <c r="L10" i="5"/>
  <c r="M10" i="5"/>
  <c r="N10" i="5"/>
  <c r="B10" i="5"/>
  <c r="B9" i="5"/>
  <c r="L11" i="5" l="1"/>
  <c r="G11" i="5"/>
  <c r="M24" i="5"/>
  <c r="H24" i="5"/>
  <c r="D24" i="5"/>
  <c r="I11" i="5"/>
  <c r="E11" i="5"/>
  <c r="K24" i="5"/>
  <c r="L24" i="5"/>
  <c r="N11" i="5"/>
  <c r="C11" i="5"/>
  <c r="B11" i="5"/>
  <c r="M11" i="5"/>
  <c r="H11" i="5"/>
  <c r="D11" i="5"/>
  <c r="K11" i="5"/>
  <c r="F24" i="5"/>
  <c r="F11" i="5"/>
  <c r="B24" i="5"/>
  <c r="C37" i="4"/>
  <c r="H37" i="4" s="1"/>
  <c r="C36" i="4"/>
  <c r="H36" i="4" s="1"/>
  <c r="C35" i="4"/>
  <c r="D35" i="4" s="1"/>
  <c r="D30" i="5"/>
  <c r="J30" i="5" s="1"/>
  <c r="D29" i="5"/>
  <c r="J29" i="5" s="1"/>
  <c r="D28" i="5"/>
  <c r="E28" i="5" s="1"/>
  <c r="J20" i="5"/>
  <c r="I25" i="5"/>
  <c r="I12" i="5"/>
  <c r="J7" i="5"/>
  <c r="G31" i="4"/>
  <c r="G15" i="4"/>
  <c r="F31" i="4"/>
  <c r="D31" i="4"/>
  <c r="C31" i="4"/>
  <c r="B31" i="4"/>
  <c r="F15" i="4"/>
  <c r="D15" i="4"/>
  <c r="C15" i="4"/>
  <c r="B15" i="4"/>
  <c r="N25" i="5"/>
  <c r="M25" i="5"/>
  <c r="L25" i="5"/>
  <c r="K25" i="5"/>
  <c r="H25" i="5"/>
  <c r="G25" i="5"/>
  <c r="F25" i="5"/>
  <c r="E25" i="5"/>
  <c r="D25" i="5"/>
  <c r="C25" i="5"/>
  <c r="B25" i="5"/>
  <c r="C12" i="5"/>
  <c r="D12" i="5"/>
  <c r="E12" i="5"/>
  <c r="F12" i="5"/>
  <c r="G12" i="5"/>
  <c r="H12" i="5"/>
  <c r="K12" i="5"/>
  <c r="L12" i="5"/>
  <c r="M12" i="5"/>
  <c r="N12" i="5"/>
  <c r="B12" i="5"/>
  <c r="J8" i="5"/>
  <c r="J21" i="5"/>
  <c r="J19" i="5"/>
  <c r="J18" i="5"/>
  <c r="J17" i="5"/>
  <c r="J16" i="5"/>
  <c r="J6" i="5"/>
  <c r="J5" i="5"/>
  <c r="J4" i="5"/>
  <c r="J3" i="5"/>
  <c r="J25" i="5" l="1"/>
  <c r="J22" i="5"/>
  <c r="J23" i="5"/>
  <c r="J10" i="5"/>
  <c r="J9" i="5"/>
  <c r="J12" i="5"/>
  <c r="H35" i="4"/>
  <c r="J28" i="5"/>
  <c r="H30" i="4"/>
  <c r="H29" i="4"/>
  <c r="H28" i="4"/>
  <c r="H27" i="4"/>
  <c r="H26" i="4"/>
  <c r="H25" i="4"/>
  <c r="H24" i="4"/>
  <c r="H23" i="4"/>
  <c r="H22" i="4"/>
  <c r="H21" i="4"/>
  <c r="H20" i="4"/>
  <c r="H19" i="4"/>
  <c r="H4" i="4"/>
  <c r="H5" i="4"/>
  <c r="H6" i="4"/>
  <c r="H7" i="4"/>
  <c r="H8" i="4"/>
  <c r="H9" i="4"/>
  <c r="H10" i="4"/>
  <c r="H11" i="4"/>
  <c r="H12" i="4"/>
  <c r="H13" i="4"/>
  <c r="H14" i="4"/>
  <c r="H3" i="4"/>
  <c r="J24" i="5" l="1"/>
  <c r="J11" i="5"/>
  <c r="H31" i="4"/>
  <c r="H15" i="4"/>
  <c r="E3" i="4"/>
  <c r="E4" i="4"/>
  <c r="E26" i="4"/>
  <c r="E5" i="4"/>
  <c r="E6" i="4"/>
  <c r="E7" i="4"/>
  <c r="E8" i="4"/>
  <c r="E9" i="4"/>
  <c r="E10" i="4"/>
  <c r="E11" i="4"/>
  <c r="E12" i="4"/>
  <c r="E14" i="4"/>
  <c r="E19" i="4"/>
  <c r="E20" i="4"/>
  <c r="E21" i="4"/>
  <c r="E22" i="4"/>
  <c r="E23" i="4"/>
  <c r="E24" i="4"/>
  <c r="E25" i="4"/>
  <c r="E27" i="4"/>
  <c r="E28" i="4"/>
  <c r="E30" i="4"/>
  <c r="E29" i="4"/>
  <c r="E13" i="4"/>
  <c r="E15" i="4" s="1"/>
  <c r="E31" i="4" l="1"/>
</calcChain>
</file>

<file path=xl/comments1.xml><?xml version="1.0" encoding="utf-8"?>
<comments xmlns="http://schemas.openxmlformats.org/spreadsheetml/2006/main">
  <authors>
    <author>Marina Carneiro Monteiro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Marina Carneiro Monteiro:</t>
        </r>
        <r>
          <rPr>
            <sz val="9"/>
            <color indexed="81"/>
            <rFont val="Tahoma"/>
            <family val="2"/>
          </rPr>
          <t xml:space="preserve">
conseguido por header de imagens dicom (salvas em RAW_DATA de PRJ1109 ou dados4/DICOM após confirmar nome de SUBJ em iProjecto ou checklist escaneado)</t>
        </r>
      </text>
    </comment>
  </commentList>
</comments>
</file>

<file path=xl/comments2.xml><?xml version="1.0" encoding="utf-8"?>
<comments xmlns="http://schemas.openxmlformats.org/spreadsheetml/2006/main">
  <authors>
    <author>Fernanda Hansen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Fernanda Hansen:</t>
        </r>
        <r>
          <rPr>
            <sz val="9"/>
            <color indexed="81"/>
            <rFont val="Tahoma"/>
            <family val="2"/>
          </rPr>
          <t xml:space="preserve">
T = Vgm/Atgm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Fernanda Hansen:</t>
        </r>
        <r>
          <rPr>
            <sz val="9"/>
            <color indexed="81"/>
            <rFont val="Tahoma"/>
            <family val="2"/>
          </rPr>
          <t xml:space="preserve">
T = Vgm/Atgm</t>
        </r>
      </text>
    </comment>
  </commentList>
</comments>
</file>

<file path=xl/sharedStrings.xml><?xml version="1.0" encoding="utf-8"?>
<sst xmlns="http://schemas.openxmlformats.org/spreadsheetml/2006/main" count="225" uniqueCount="66">
  <si>
    <t>SUBJ053</t>
  </si>
  <si>
    <t>SUBJ080</t>
  </si>
  <si>
    <t>SUBJ091</t>
  </si>
  <si>
    <t>SUBJ100</t>
  </si>
  <si>
    <t>SUBJ121</t>
  </si>
  <si>
    <t>SUBJ130</t>
  </si>
  <si>
    <t>SUBJ139</t>
  </si>
  <si>
    <t>SUBJ154</t>
  </si>
  <si>
    <t>SUBJ176</t>
  </si>
  <si>
    <t>SUBJ225</t>
  </si>
  <si>
    <t>CTL</t>
  </si>
  <si>
    <t>IDADE</t>
  </si>
  <si>
    <t>ESPESSURA</t>
  </si>
  <si>
    <t>3DT1_salvo em PREPROC_DATA</t>
  </si>
  <si>
    <t>ok</t>
  </si>
  <si>
    <t>AREA EXPOSTA</t>
  </si>
  <si>
    <t>PROCESSAMENTO FS</t>
  </si>
  <si>
    <t>VERIFICACAO</t>
  </si>
  <si>
    <t>Tabela com valores sem correcao</t>
  </si>
  <si>
    <t>CORRECAO</t>
  </si>
  <si>
    <t>Tabela com valores com correcao</t>
  </si>
  <si>
    <t>Hemisfério esquerdo</t>
  </si>
  <si>
    <t>Hemisfério direito</t>
  </si>
  <si>
    <t>SUBJ500</t>
  </si>
  <si>
    <t>DADOS DE F.MEIRELES</t>
  </si>
  <si>
    <t>SUBJ500 3DT1</t>
  </si>
  <si>
    <t>SUBJ500 VBM</t>
  </si>
  <si>
    <t>AREA TOTAL (total surface area mm²)</t>
  </si>
  <si>
    <t>VOLUME (CORTICAL GRAY MATTER mm³)</t>
  </si>
  <si>
    <t>lGI</t>
  </si>
  <si>
    <t>lGI = areapial/areaouter</t>
  </si>
  <si>
    <t>areaouter=areapial/lGI</t>
  </si>
  <si>
    <t>VOLUME (CORTICAL GRAY MATTER mm³)(aseg.stats)</t>
  </si>
  <si>
    <t>AREA TOTAL (total surface area mm²)(curv.stats)</t>
  </si>
  <si>
    <t>n of vertices</t>
  </si>
  <si>
    <t>total surface area (mm²)</t>
  </si>
  <si>
    <t>total gray matter volume (mm³)</t>
  </si>
  <si>
    <t>average cortical thickness</t>
  </si>
  <si>
    <t>average integrated rectfied mean curvature</t>
  </si>
  <si>
    <t>average integrated rectfied Gaussian curvature</t>
  </si>
  <si>
    <t>folding index</t>
  </si>
  <si>
    <t>intrinsic curvature index</t>
  </si>
  <si>
    <t>stdev (mm)</t>
  </si>
  <si>
    <t>3DT1 X VBM</t>
  </si>
  <si>
    <t>deltaT</t>
  </si>
  <si>
    <t>ref1</t>
  </si>
  <si>
    <t>ref2</t>
  </si>
  <si>
    <t>ref3</t>
  </si>
  <si>
    <t>FI</t>
  </si>
  <si>
    <t>Referência</t>
  </si>
  <si>
    <t>LGI</t>
  </si>
  <si>
    <t>Média</t>
  </si>
  <si>
    <t>DesvPad</t>
  </si>
  <si>
    <t>DesvPad %</t>
  </si>
  <si>
    <t>average cortical thickness (mm) (T2)</t>
  </si>
  <si>
    <t>GENERO</t>
  </si>
  <si>
    <t>M</t>
  </si>
  <si>
    <t>F</t>
  </si>
  <si>
    <t>Duplicado</t>
  </si>
  <si>
    <t>diagnostic</t>
  </si>
  <si>
    <t>visit</t>
  </si>
  <si>
    <t>gender</t>
  </si>
  <si>
    <t>hemisphere</t>
  </si>
  <si>
    <t>L</t>
  </si>
  <si>
    <t>R</t>
  </si>
  <si>
    <t>follow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</si>
</sst>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0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7" applyNumberFormat="0" applyAlignment="0" applyProtection="0"/>
    <xf numFmtId="0" fontId="10" fillId="7" borderId="8" applyNumberFormat="0" applyAlignment="0" applyProtection="0"/>
    <xf numFmtId="0" fontId="11" fillId="7" borderId="7" applyNumberFormat="0" applyAlignment="0" applyProtection="0"/>
    <xf numFmtId="0" fontId="12" fillId="0" borderId="9" applyNumberFormat="0" applyFill="0" applyAlignment="0" applyProtection="0"/>
    <xf numFmtId="0" fontId="13" fillId="8" borderId="10" applyNumberFormat="0" applyAlignment="0" applyProtection="0"/>
    <xf numFmtId="0" fontId="14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7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34" borderId="1" xfId="0" applyFill="1" applyBorder="1"/>
    <xf numFmtId="0" fontId="0" fillId="35" borderId="1" xfId="0" applyFill="1" applyBorder="1"/>
    <xf numFmtId="2" fontId="0" fillId="35" borderId="1" xfId="0" applyNumberFormat="1" applyFill="1" applyBorder="1"/>
    <xf numFmtId="2" fontId="0" fillId="34" borderId="1" xfId="0" applyNumberFormat="1" applyFill="1" applyBorder="1"/>
    <xf numFmtId="164" fontId="0" fillId="34" borderId="1" xfId="0" applyNumberFormat="1" applyFill="1" applyBorder="1"/>
    <xf numFmtId="2" fontId="0" fillId="0" borderId="1" xfId="0" applyNumberFormat="1" applyFill="1" applyBorder="1"/>
    <xf numFmtId="165" fontId="0" fillId="0" borderId="1" xfId="0" applyNumberFormat="1" applyBorder="1"/>
    <xf numFmtId="165" fontId="0" fillId="35" borderId="1" xfId="0" applyNumberFormat="1" applyFill="1" applyBorder="1"/>
    <xf numFmtId="165" fontId="0" fillId="34" borderId="1" xfId="0" applyNumberFormat="1" applyFill="1" applyBorder="1"/>
    <xf numFmtId="165" fontId="0" fillId="0" borderId="0" xfId="0" applyNumberFormat="1"/>
    <xf numFmtId="0" fontId="0" fillId="0" borderId="0" xfId="0" applyFill="1" applyBorder="1"/>
    <xf numFmtId="0" fontId="0" fillId="0" borderId="0" xfId="0" applyBorder="1"/>
    <xf numFmtId="167" fontId="0" fillId="34" borderId="1" xfId="0" applyNumberFormat="1" applyFill="1" applyBorder="1"/>
    <xf numFmtId="167" fontId="0" fillId="35" borderId="1" xfId="0" applyNumberFormat="1" applyFill="1" applyBorder="1"/>
    <xf numFmtId="2" fontId="0" fillId="0" borderId="1" xfId="0" applyNumberFormat="1" applyBorder="1"/>
    <xf numFmtId="0" fontId="0" fillId="36" borderId="1" xfId="0" applyFill="1" applyBorder="1"/>
    <xf numFmtId="9" fontId="0" fillId="36" borderId="1" xfId="42" applyFont="1" applyFill="1" applyBorder="1"/>
    <xf numFmtId="9" fontId="0" fillId="0" borderId="0" xfId="42" applyFont="1" applyFill="1" applyBorder="1"/>
    <xf numFmtId="0" fontId="16" fillId="2" borderId="1" xfId="0" applyFont="1" applyFill="1" applyBorder="1"/>
    <xf numFmtId="0" fontId="16" fillId="0" borderId="1" xfId="0" applyFont="1" applyBorder="1"/>
    <xf numFmtId="0" fontId="16" fillId="0" borderId="2" xfId="0" applyFont="1" applyFill="1" applyBorder="1" applyAlignment="1"/>
    <xf numFmtId="0" fontId="16" fillId="0" borderId="14" xfId="0" applyFont="1" applyFill="1" applyBorder="1" applyAlignment="1"/>
    <xf numFmtId="166" fontId="0" fillId="0" borderId="1" xfId="0" applyNumberFormat="1" applyFill="1" applyBorder="1"/>
    <xf numFmtId="167" fontId="0" fillId="0" borderId="1" xfId="0" applyNumberFormat="1" applyBorder="1"/>
    <xf numFmtId="2" fontId="0" fillId="35" borderId="0" xfId="0" applyNumberFormat="1" applyFill="1" applyBorder="1"/>
    <xf numFmtId="2" fontId="0" fillId="34" borderId="0" xfId="0" applyNumberFormat="1" applyFill="1" applyBorder="1"/>
    <xf numFmtId="11" fontId="0" fillId="0" borderId="0" xfId="0" applyNumberFormat="1" applyBorder="1"/>
    <xf numFmtId="2" fontId="0" fillId="0" borderId="0" xfId="42" applyNumberFormat="1" applyFont="1" applyFill="1" applyBorder="1"/>
    <xf numFmtId="0" fontId="0" fillId="2" borderId="0" xfId="0" applyFill="1" applyBorder="1"/>
    <xf numFmtId="0" fontId="0" fillId="36" borderId="0" xfId="0" applyFill="1" applyBorder="1"/>
    <xf numFmtId="0" fontId="16" fillId="2" borderId="15" xfId="0" applyFont="1" applyFill="1" applyBorder="1"/>
    <xf numFmtId="0" fontId="16" fillId="0" borderId="15" xfId="0" applyFont="1" applyBorder="1"/>
    <xf numFmtId="0" fontId="0" fillId="0" borderId="15" xfId="0" applyBorder="1"/>
    <xf numFmtId="2" fontId="0" fillId="0" borderId="15" xfId="0" applyNumberFormat="1" applyBorder="1"/>
    <xf numFmtId="166" fontId="0" fillId="0" borderId="15" xfId="0" applyNumberFormat="1" applyFill="1" applyBorder="1"/>
    <xf numFmtId="2" fontId="0" fillId="0" borderId="15" xfId="0" applyNumberFormat="1" applyFill="1" applyBorder="1"/>
    <xf numFmtId="167" fontId="0" fillId="0" borderId="15" xfId="0" applyNumberFormat="1" applyBorder="1"/>
    <xf numFmtId="0" fontId="16" fillId="35" borderId="15" xfId="0" applyFont="1" applyFill="1" applyBorder="1"/>
    <xf numFmtId="0" fontId="0" fillId="35" borderId="15" xfId="0" applyFill="1" applyBorder="1"/>
    <xf numFmtId="1" fontId="0" fillId="35" borderId="15" xfId="0" applyNumberFormat="1" applyFill="1" applyBorder="1"/>
    <xf numFmtId="2" fontId="0" fillId="35" borderId="15" xfId="0" applyNumberFormat="1" applyFill="1" applyBorder="1"/>
    <xf numFmtId="167" fontId="0" fillId="35" borderId="15" xfId="0" applyNumberFormat="1" applyFill="1" applyBorder="1"/>
    <xf numFmtId="0" fontId="16" fillId="34" borderId="15" xfId="0" applyFont="1" applyFill="1" applyBorder="1"/>
    <xf numFmtId="0" fontId="0" fillId="34" borderId="15" xfId="0" applyFill="1" applyBorder="1"/>
    <xf numFmtId="1" fontId="0" fillId="34" borderId="15" xfId="0" applyNumberFormat="1" applyFill="1" applyBorder="1"/>
    <xf numFmtId="2" fontId="0" fillId="34" borderId="15" xfId="0" applyNumberFormat="1" applyFill="1" applyBorder="1"/>
    <xf numFmtId="167" fontId="0" fillId="34" borderId="15" xfId="0" applyNumberFormat="1" applyFill="1" applyBorder="1"/>
    <xf numFmtId="0" fontId="16" fillId="0" borderId="15" xfId="0" applyFont="1" applyFill="1" applyBorder="1"/>
    <xf numFmtId="2" fontId="0" fillId="0" borderId="15" xfId="42" applyNumberFormat="1" applyFont="1" applyFill="1" applyBorder="1"/>
    <xf numFmtId="9" fontId="0" fillId="0" borderId="15" xfId="42" applyFont="1" applyFill="1" applyBorder="1"/>
    <xf numFmtId="0" fontId="16" fillId="36" borderId="15" xfId="0" applyFont="1" applyFill="1" applyBorder="1"/>
    <xf numFmtId="9" fontId="0" fillId="36" borderId="15" xfId="42" applyFont="1" applyFill="1" applyBorder="1"/>
    <xf numFmtId="1" fontId="0" fillId="0" borderId="15" xfId="0" applyNumberFormat="1" applyBorder="1"/>
    <xf numFmtId="166" fontId="0" fillId="35" borderId="15" xfId="0" applyNumberFormat="1" applyFill="1" applyBorder="1"/>
    <xf numFmtId="166" fontId="0" fillId="34" borderId="15" xfId="0" applyNumberFormat="1" applyFill="1" applyBorder="1"/>
    <xf numFmtId="0" fontId="0" fillId="0" borderId="0" xfId="0" applyBorder="1"/>
    <xf numFmtId="0" fontId="16" fillId="2" borderId="15" xfId="0" applyFont="1" applyFill="1" applyBorder="1"/>
    <xf numFmtId="0" fontId="0" fillId="0" borderId="15" xfId="0" applyBorder="1"/>
    <xf numFmtId="0" fontId="0" fillId="35" borderId="15" xfId="0" applyNumberFormat="1" applyFill="1" applyBorder="1"/>
    <xf numFmtId="0" fontId="0" fillId="34" borderId="15" xfId="0" applyNumberFormat="1" applyFill="1" applyBorder="1"/>
    <xf numFmtId="0" fontId="0" fillId="37" borderId="1" xfId="0" applyFill="1" applyBorder="1"/>
    <xf numFmtId="0" fontId="0" fillId="37" borderId="1" xfId="0" applyFill="1" applyBorder="1" applyAlignment="1">
      <alignment horizontal="center"/>
    </xf>
    <xf numFmtId="0" fontId="0" fillId="37" borderId="0" xfId="0" applyFill="1"/>
    <xf numFmtId="0" fontId="0" fillId="37" borderId="16" xfId="0" applyFill="1" applyBorder="1" applyAlignment="1">
      <alignment horizontal="center"/>
    </xf>
    <xf numFmtId="0" fontId="0" fillId="37" borderId="3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5" xfId="0" applyFont="1" applyFill="1" applyBorder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xcel Built-in Normal" xfId="43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8576"/>
  <sheetViews>
    <sheetView workbookViewId="0">
      <selection activeCell="E16" sqref="E16"/>
    </sheetView>
  </sheetViews>
  <sheetFormatPr defaultRowHeight="15" x14ac:dyDescent="0.25"/>
  <cols>
    <col min="1" max="1" width="8.140625" bestFit="1" customWidth="1"/>
    <col min="2" max="2" width="6.42578125" bestFit="1" customWidth="1"/>
    <col min="3" max="3" width="8.28515625" bestFit="1" customWidth="1"/>
    <col min="4" max="4" width="29.140625" bestFit="1" customWidth="1"/>
    <col min="5" max="5" width="19.42578125" bestFit="1" customWidth="1"/>
    <col min="6" max="6" width="19.42578125" customWidth="1"/>
    <col min="7" max="7" width="30.7109375" bestFit="1" customWidth="1"/>
    <col min="8" max="8" width="12.85546875" bestFit="1" customWidth="1"/>
    <col min="9" max="9" width="10.7109375" bestFit="1" customWidth="1"/>
    <col min="10" max="10" width="30.7109375" bestFit="1" customWidth="1"/>
  </cols>
  <sheetData>
    <row r="1" spans="1:11" x14ac:dyDescent="0.25">
      <c r="A1" s="1" t="s">
        <v>10</v>
      </c>
      <c r="B1" s="1" t="s">
        <v>11</v>
      </c>
      <c r="C1" s="1" t="s">
        <v>55</v>
      </c>
      <c r="D1" s="1" t="s">
        <v>13</v>
      </c>
      <c r="E1" s="1" t="s">
        <v>16</v>
      </c>
      <c r="F1" s="1" t="s">
        <v>50</v>
      </c>
      <c r="G1" s="1" t="s">
        <v>18</v>
      </c>
      <c r="H1" s="1" t="s">
        <v>17</v>
      </c>
      <c r="I1" s="1" t="s">
        <v>19</v>
      </c>
      <c r="J1" s="1" t="s">
        <v>20</v>
      </c>
    </row>
    <row r="2" spans="1:11" s="67" customFormat="1" x14ac:dyDescent="0.25">
      <c r="A2" s="65" t="s">
        <v>0</v>
      </c>
      <c r="B2" s="65">
        <v>63</v>
      </c>
      <c r="C2" s="66" t="s">
        <v>56</v>
      </c>
      <c r="D2" s="68" t="s">
        <v>58</v>
      </c>
      <c r="E2" s="69"/>
      <c r="F2" s="69"/>
      <c r="G2" s="69"/>
      <c r="H2" s="69"/>
      <c r="I2" s="69"/>
      <c r="J2" s="70"/>
    </row>
    <row r="3" spans="1:11" s="67" customFormat="1" x14ac:dyDescent="0.25">
      <c r="A3" s="65" t="s">
        <v>1</v>
      </c>
      <c r="B3" s="65">
        <v>68</v>
      </c>
      <c r="C3" s="66" t="s">
        <v>57</v>
      </c>
      <c r="D3" s="68" t="s">
        <v>58</v>
      </c>
      <c r="E3" s="69"/>
      <c r="F3" s="69"/>
      <c r="G3" s="69"/>
      <c r="H3" s="69"/>
      <c r="I3" s="69"/>
      <c r="J3" s="70"/>
    </row>
    <row r="4" spans="1:11" s="67" customFormat="1" x14ac:dyDescent="0.25">
      <c r="A4" s="65" t="s">
        <v>2</v>
      </c>
      <c r="B4" s="65">
        <v>70</v>
      </c>
      <c r="C4" s="66" t="s">
        <v>57</v>
      </c>
      <c r="D4" s="68" t="s">
        <v>58</v>
      </c>
      <c r="E4" s="69"/>
      <c r="F4" s="69"/>
      <c r="G4" s="69"/>
      <c r="H4" s="69"/>
      <c r="I4" s="69"/>
      <c r="J4" s="70"/>
    </row>
    <row r="5" spans="1:11" s="67" customFormat="1" x14ac:dyDescent="0.25">
      <c r="A5" s="65" t="s">
        <v>3</v>
      </c>
      <c r="B5" s="65">
        <v>75</v>
      </c>
      <c r="C5" s="66" t="s">
        <v>57</v>
      </c>
      <c r="D5" s="68" t="s">
        <v>58</v>
      </c>
      <c r="E5" s="69"/>
      <c r="F5" s="69"/>
      <c r="G5" s="69"/>
      <c r="H5" s="69"/>
      <c r="I5" s="69"/>
      <c r="J5" s="70"/>
    </row>
    <row r="6" spans="1:11" x14ac:dyDescent="0.25">
      <c r="A6" s="2" t="s">
        <v>4</v>
      </c>
      <c r="B6" s="2">
        <v>64</v>
      </c>
      <c r="C6" s="3" t="s">
        <v>56</v>
      </c>
      <c r="D6" s="3" t="s">
        <v>14</v>
      </c>
      <c r="E6" s="3" t="s">
        <v>14</v>
      </c>
      <c r="F6" s="2" t="s">
        <v>14</v>
      </c>
      <c r="G6" s="3" t="s">
        <v>14</v>
      </c>
      <c r="H6" s="2"/>
      <c r="I6" s="2"/>
      <c r="J6" s="2"/>
    </row>
    <row r="7" spans="1:11" s="67" customFormat="1" x14ac:dyDescent="0.25">
      <c r="A7" s="65" t="s">
        <v>5</v>
      </c>
      <c r="B7" s="65">
        <v>74</v>
      </c>
      <c r="C7" s="66" t="s">
        <v>56</v>
      </c>
      <c r="D7" s="68" t="s">
        <v>58</v>
      </c>
      <c r="E7" s="69"/>
      <c r="F7" s="69"/>
      <c r="G7" s="69"/>
      <c r="H7" s="69"/>
      <c r="I7" s="69"/>
      <c r="J7" s="70"/>
    </row>
    <row r="8" spans="1:11" x14ac:dyDescent="0.25">
      <c r="A8" s="2" t="s">
        <v>6</v>
      </c>
      <c r="B8" s="2">
        <v>77</v>
      </c>
      <c r="C8" s="3" t="s">
        <v>57</v>
      </c>
      <c r="D8" s="3" t="s">
        <v>14</v>
      </c>
      <c r="E8" s="3" t="s">
        <v>14</v>
      </c>
      <c r="F8" s="2" t="s">
        <v>14</v>
      </c>
      <c r="G8" s="3" t="s">
        <v>14</v>
      </c>
      <c r="H8" s="2"/>
      <c r="I8" s="2"/>
      <c r="J8" s="2"/>
    </row>
    <row r="9" spans="1:11" x14ac:dyDescent="0.25">
      <c r="A9" s="2" t="s">
        <v>7</v>
      </c>
      <c r="B9" s="2">
        <v>63</v>
      </c>
      <c r="C9" s="3" t="s">
        <v>57</v>
      </c>
      <c r="D9" s="3" t="s">
        <v>14</v>
      </c>
      <c r="E9" s="3" t="s">
        <v>14</v>
      </c>
      <c r="F9" s="2" t="s">
        <v>14</v>
      </c>
      <c r="G9" s="3" t="s">
        <v>14</v>
      </c>
      <c r="H9" s="2"/>
      <c r="I9" s="2"/>
      <c r="J9" s="2"/>
    </row>
    <row r="10" spans="1:11" x14ac:dyDescent="0.25">
      <c r="A10" s="2" t="s">
        <v>8</v>
      </c>
      <c r="B10" s="2">
        <v>69</v>
      </c>
      <c r="C10" s="3" t="s">
        <v>56</v>
      </c>
      <c r="D10" s="3" t="s">
        <v>14</v>
      </c>
      <c r="E10" s="3" t="s">
        <v>14</v>
      </c>
      <c r="F10" s="2" t="s">
        <v>14</v>
      </c>
      <c r="G10" s="3" t="s">
        <v>14</v>
      </c>
      <c r="H10" s="2"/>
      <c r="I10" s="2"/>
      <c r="J10" s="2"/>
    </row>
    <row r="11" spans="1:11" x14ac:dyDescent="0.25">
      <c r="A11" s="2" t="s">
        <v>9</v>
      </c>
      <c r="B11" s="2">
        <v>67</v>
      </c>
      <c r="C11" s="3" t="s">
        <v>56</v>
      </c>
      <c r="D11" s="3" t="s">
        <v>14</v>
      </c>
      <c r="E11" s="3" t="s">
        <v>14</v>
      </c>
      <c r="F11" s="2" t="s">
        <v>14</v>
      </c>
      <c r="G11" s="3" t="s">
        <v>14</v>
      </c>
      <c r="H11" s="2"/>
      <c r="I11" s="2"/>
      <c r="J11" s="2"/>
    </row>
    <row r="12" spans="1:11" x14ac:dyDescent="0.25">
      <c r="A12" s="2" t="s">
        <v>23</v>
      </c>
      <c r="B12" s="2"/>
      <c r="C12" s="3"/>
      <c r="D12" s="3" t="s">
        <v>14</v>
      </c>
      <c r="E12" s="3" t="s">
        <v>14</v>
      </c>
      <c r="F12" s="2" t="s">
        <v>14</v>
      </c>
      <c r="G12" s="3" t="s">
        <v>14</v>
      </c>
      <c r="H12" s="2"/>
      <c r="I12" s="2"/>
      <c r="J12" s="2"/>
      <c r="K12" t="s">
        <v>24</v>
      </c>
    </row>
    <row r="1048576" spans="7:7" x14ac:dyDescent="0.25">
      <c r="G1048576" s="3"/>
    </row>
  </sheetData>
  <mergeCells count="5">
    <mergeCell ref="D2:J2"/>
    <mergeCell ref="D3:J3"/>
    <mergeCell ref="D4:J4"/>
    <mergeCell ref="D5:J5"/>
    <mergeCell ref="D7:J7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F19" sqref="F19:G28"/>
    </sheetView>
  </sheetViews>
  <sheetFormatPr defaultRowHeight="15" x14ac:dyDescent="0.25"/>
  <cols>
    <col min="1" max="1" width="12.85546875" bestFit="1" customWidth="1"/>
    <col min="2" max="2" width="6.42578125" bestFit="1" customWidth="1"/>
    <col min="3" max="3" width="44.42578125" bestFit="1" customWidth="1"/>
    <col min="4" max="4" width="47.7109375" bestFit="1" customWidth="1"/>
    <col min="5" max="5" width="15.7109375" bestFit="1" customWidth="1"/>
    <col min="6" max="7" width="15.7109375" customWidth="1"/>
    <col min="8" max="8" width="14.85546875" bestFit="1" customWidth="1"/>
  </cols>
  <sheetData>
    <row r="1" spans="1:8" x14ac:dyDescent="0.25">
      <c r="A1" s="71" t="s">
        <v>21</v>
      </c>
      <c r="B1" s="71"/>
      <c r="C1" s="71"/>
      <c r="D1" s="71"/>
      <c r="E1" s="71"/>
      <c r="F1" s="71"/>
      <c r="G1" s="71"/>
      <c r="H1" s="71"/>
    </row>
    <row r="2" spans="1:8" x14ac:dyDescent="0.25">
      <c r="A2" s="1" t="s">
        <v>10</v>
      </c>
      <c r="B2" s="1" t="s">
        <v>11</v>
      </c>
      <c r="C2" s="1" t="s">
        <v>33</v>
      </c>
      <c r="D2" s="1" t="s">
        <v>32</v>
      </c>
      <c r="E2" s="1" t="s">
        <v>12</v>
      </c>
      <c r="F2" s="1" t="s">
        <v>29</v>
      </c>
      <c r="G2" s="1" t="s">
        <v>44</v>
      </c>
      <c r="H2" s="1" t="s">
        <v>15</v>
      </c>
    </row>
    <row r="3" spans="1:8" x14ac:dyDescent="0.25">
      <c r="A3" s="2" t="s">
        <v>0</v>
      </c>
      <c r="B3" s="2">
        <v>63</v>
      </c>
      <c r="C3" s="2">
        <v>89859.734379999994</v>
      </c>
      <c r="D3" s="11">
        <v>239299.59398500001</v>
      </c>
      <c r="E3" s="10">
        <f t="shared" ref="E3:E11" si="0">D3/C3</f>
        <v>2.6630347355918818</v>
      </c>
      <c r="F3" s="2">
        <v>2.7635999999999998</v>
      </c>
      <c r="G3" s="19">
        <v>3329.8</v>
      </c>
      <c r="H3" s="2">
        <f t="shared" ref="H3:H14" si="1">C3/F3</f>
        <v>32515.46330149081</v>
      </c>
    </row>
    <row r="4" spans="1:8" x14ac:dyDescent="0.25">
      <c r="A4" s="2" t="s">
        <v>1</v>
      </c>
      <c r="B4" s="2">
        <v>68</v>
      </c>
      <c r="C4">
        <v>76983.804690000004</v>
      </c>
      <c r="D4" s="11">
        <v>222599.26339000001</v>
      </c>
      <c r="E4" s="10">
        <f t="shared" si="0"/>
        <v>2.8915076916030245</v>
      </c>
      <c r="F4" s="27">
        <v>2.7951999999999999</v>
      </c>
      <c r="G4" s="10">
        <v>2778.8</v>
      </c>
      <c r="H4" s="2">
        <f t="shared" si="1"/>
        <v>27541.429840440756</v>
      </c>
    </row>
    <row r="5" spans="1:8" x14ac:dyDescent="0.25">
      <c r="A5" s="2" t="s">
        <v>2</v>
      </c>
      <c r="B5" s="2">
        <v>70</v>
      </c>
      <c r="C5" s="2">
        <v>78127.484379999994</v>
      </c>
      <c r="D5" s="11">
        <v>205528.04257300001</v>
      </c>
      <c r="E5" s="10">
        <f t="shared" si="0"/>
        <v>2.6306752892918377</v>
      </c>
      <c r="F5" s="27">
        <v>2.7892000000000001</v>
      </c>
      <c r="G5" s="10">
        <v>2893.6</v>
      </c>
      <c r="H5" s="2">
        <f t="shared" si="1"/>
        <v>28010.714319518138</v>
      </c>
    </row>
    <row r="6" spans="1:8" x14ac:dyDescent="0.25">
      <c r="A6" s="2" t="s">
        <v>3</v>
      </c>
      <c r="B6" s="2">
        <v>75</v>
      </c>
      <c r="C6" s="2">
        <v>71957.554690000004</v>
      </c>
      <c r="D6" s="11">
        <v>207801.44393000001</v>
      </c>
      <c r="E6" s="10">
        <f t="shared" si="0"/>
        <v>2.8878335961418982</v>
      </c>
      <c r="F6" s="27">
        <v>2.8433000000000002</v>
      </c>
      <c r="G6" s="10">
        <v>2702.4</v>
      </c>
      <c r="H6" s="2">
        <f t="shared" si="1"/>
        <v>25307.760239862131</v>
      </c>
    </row>
    <row r="7" spans="1:8" x14ac:dyDescent="0.25">
      <c r="A7" s="2" t="s">
        <v>4</v>
      </c>
      <c r="B7" s="2">
        <v>64</v>
      </c>
      <c r="C7" s="2">
        <v>90262.984379999994</v>
      </c>
      <c r="D7" s="11">
        <v>240797.934427</v>
      </c>
      <c r="E7" s="10">
        <f t="shared" si="0"/>
        <v>2.6677373463884133</v>
      </c>
      <c r="F7" s="27">
        <v>2.8597000000000001</v>
      </c>
      <c r="G7" s="10">
        <v>3505.9</v>
      </c>
      <c r="H7" s="2">
        <f t="shared" si="1"/>
        <v>31563.794936531802</v>
      </c>
    </row>
    <row r="8" spans="1:8" x14ac:dyDescent="0.25">
      <c r="A8" s="2" t="s">
        <v>5</v>
      </c>
      <c r="B8" s="2">
        <v>74</v>
      </c>
      <c r="C8" s="2">
        <v>80252.265620000006</v>
      </c>
      <c r="D8" s="11">
        <v>226970.37816600001</v>
      </c>
      <c r="E8" s="10">
        <f t="shared" si="0"/>
        <v>2.8282114705735579</v>
      </c>
      <c r="F8" s="27">
        <v>2.7566000000000002</v>
      </c>
      <c r="G8" s="10">
        <v>3043.3</v>
      </c>
      <c r="H8" s="2">
        <f t="shared" si="1"/>
        <v>29112.771392294857</v>
      </c>
    </row>
    <row r="9" spans="1:8" x14ac:dyDescent="0.25">
      <c r="A9" s="2" t="s">
        <v>6</v>
      </c>
      <c r="B9" s="2">
        <v>77</v>
      </c>
      <c r="C9" s="2">
        <v>74852.53125</v>
      </c>
      <c r="D9" s="11">
        <v>197350.710017</v>
      </c>
      <c r="E9" s="10">
        <f t="shared" si="0"/>
        <v>2.6365268711871384</v>
      </c>
      <c r="F9" s="2">
        <v>2.7427000000000001</v>
      </c>
      <c r="G9" s="19">
        <v>2781.3</v>
      </c>
      <c r="H9" s="2">
        <f t="shared" si="1"/>
        <v>27291.548929886605</v>
      </c>
    </row>
    <row r="10" spans="1:8" x14ac:dyDescent="0.25">
      <c r="A10" s="2" t="s">
        <v>7</v>
      </c>
      <c r="B10" s="2">
        <v>63</v>
      </c>
      <c r="C10" s="2">
        <v>74246.78125</v>
      </c>
      <c r="D10" s="11">
        <v>214491.54498400001</v>
      </c>
      <c r="E10" s="10">
        <f t="shared" si="0"/>
        <v>2.8889002509317536</v>
      </c>
      <c r="F10" s="28">
        <v>2.7240000000000002</v>
      </c>
      <c r="G10" s="19">
        <v>2714.3</v>
      </c>
      <c r="H10" s="2">
        <f t="shared" si="1"/>
        <v>27256.527624816445</v>
      </c>
    </row>
    <row r="11" spans="1:8" x14ac:dyDescent="0.25">
      <c r="A11" s="2" t="s">
        <v>8</v>
      </c>
      <c r="B11" s="2">
        <v>69</v>
      </c>
      <c r="C11" s="2">
        <v>94201.46875</v>
      </c>
      <c r="D11" s="11">
        <v>249026.92426900001</v>
      </c>
      <c r="E11" s="10">
        <f t="shared" si="0"/>
        <v>2.6435567043003245</v>
      </c>
      <c r="F11" s="2">
        <v>2.9028</v>
      </c>
      <c r="G11" s="19">
        <v>4035.2</v>
      </c>
      <c r="H11" s="2">
        <f t="shared" si="1"/>
        <v>32451.932186165082</v>
      </c>
    </row>
    <row r="12" spans="1:8" x14ac:dyDescent="0.25">
      <c r="A12" s="2" t="s">
        <v>9</v>
      </c>
      <c r="B12" s="2">
        <v>67</v>
      </c>
      <c r="C12">
        <v>80252.265620000006</v>
      </c>
      <c r="D12" s="11">
        <v>226970.37816600001</v>
      </c>
      <c r="E12" s="10">
        <f>D12/C3</f>
        <v>2.5258296135862675</v>
      </c>
      <c r="F12" s="2">
        <v>2.7566000000000002</v>
      </c>
      <c r="G12" s="19">
        <v>2970.8</v>
      </c>
      <c r="H12" s="2">
        <f t="shared" si="1"/>
        <v>29112.771392294857</v>
      </c>
    </row>
    <row r="13" spans="1:8" x14ac:dyDescent="0.25">
      <c r="A13" s="6" t="s">
        <v>25</v>
      </c>
      <c r="B13" s="6">
        <v>36</v>
      </c>
      <c r="C13" s="6">
        <v>86665.992190000004</v>
      </c>
      <c r="D13" s="12">
        <v>247321.06075999999</v>
      </c>
      <c r="E13" s="7">
        <f>D13/C13</f>
        <v>2.8537267561397313</v>
      </c>
      <c r="F13" s="18">
        <v>3.0615999999999999</v>
      </c>
      <c r="G13" s="18">
        <v>3258</v>
      </c>
      <c r="H13" s="7">
        <f t="shared" si="1"/>
        <v>28307.418405408938</v>
      </c>
    </row>
    <row r="14" spans="1:8" x14ac:dyDescent="0.25">
      <c r="A14" s="5" t="s">
        <v>26</v>
      </c>
      <c r="B14" s="5">
        <v>36</v>
      </c>
      <c r="C14" s="5">
        <v>83059.28125</v>
      </c>
      <c r="D14" s="13">
        <v>235334.26060099999</v>
      </c>
      <c r="E14" s="8">
        <f>D14/C14</f>
        <v>2.833328883411208</v>
      </c>
      <c r="F14" s="17">
        <v>3.0680000000000001</v>
      </c>
      <c r="G14" s="17">
        <v>2895.6</v>
      </c>
      <c r="H14" s="8">
        <f t="shared" si="1"/>
        <v>27072.777460886569</v>
      </c>
    </row>
    <row r="15" spans="1:8" x14ac:dyDescent="0.25">
      <c r="A15" s="20" t="s">
        <v>43</v>
      </c>
      <c r="B15" s="21">
        <f>ABS(B13-B14)/B14</f>
        <v>0</v>
      </c>
      <c r="C15" s="21">
        <f t="shared" ref="C15:H15" si="2">ABS(C13-C14)/C14</f>
        <v>4.3423334342903484E-2</v>
      </c>
      <c r="D15" s="21">
        <f t="shared" si="2"/>
        <v>5.0935210744019785E-2</v>
      </c>
      <c r="E15" s="21">
        <f t="shared" si="2"/>
        <v>7.199260505178294E-3</v>
      </c>
      <c r="F15" s="21">
        <f t="shared" si="2"/>
        <v>2.0860495436767221E-3</v>
      </c>
      <c r="G15" s="21">
        <f t="shared" si="2"/>
        <v>0.12515540820555329</v>
      </c>
      <c r="H15" s="21">
        <f t="shared" si="2"/>
        <v>4.5604517168809817E-2</v>
      </c>
    </row>
    <row r="16" spans="1:8" x14ac:dyDescent="0.25">
      <c r="A16" s="4"/>
      <c r="B16" s="4"/>
      <c r="C16" s="4"/>
      <c r="D16" s="4"/>
      <c r="E16" s="4"/>
      <c r="F16" s="4"/>
      <c r="G16" s="4"/>
      <c r="H16" s="4"/>
    </row>
    <row r="17" spans="1:12" x14ac:dyDescent="0.25">
      <c r="A17" s="72" t="s">
        <v>22</v>
      </c>
      <c r="B17" s="72"/>
      <c r="C17" s="72"/>
      <c r="D17" s="72"/>
      <c r="E17" s="72"/>
      <c r="F17" s="72"/>
      <c r="G17" s="72"/>
      <c r="H17" s="72"/>
    </row>
    <row r="18" spans="1:12" x14ac:dyDescent="0.25">
      <c r="A18" s="1" t="s">
        <v>10</v>
      </c>
      <c r="B18" s="1" t="s">
        <v>11</v>
      </c>
      <c r="C18" s="1" t="s">
        <v>27</v>
      </c>
      <c r="D18" s="1" t="s">
        <v>28</v>
      </c>
      <c r="E18" s="1" t="s">
        <v>12</v>
      </c>
      <c r="F18" s="1" t="s">
        <v>29</v>
      </c>
      <c r="G18" s="1" t="s">
        <v>44</v>
      </c>
      <c r="H18" s="1" t="s">
        <v>15</v>
      </c>
    </row>
    <row r="19" spans="1:12" x14ac:dyDescent="0.25">
      <c r="A19" s="2" t="s">
        <v>0</v>
      </c>
      <c r="B19" s="2">
        <v>63</v>
      </c>
      <c r="C19" s="2">
        <v>89613.867190000004</v>
      </c>
      <c r="D19" s="11">
        <v>241536.892956</v>
      </c>
      <c r="E19" s="10">
        <f t="shared" ref="E19:E24" si="3">D19/C19</f>
        <v>2.6953071051368829</v>
      </c>
      <c r="F19" s="2">
        <v>2.7547000000000001</v>
      </c>
      <c r="G19" s="19">
        <v>3332.2</v>
      </c>
      <c r="H19" s="2">
        <f t="shared" ref="H19:H30" si="4">C19/F19</f>
        <v>32531.261912367954</v>
      </c>
    </row>
    <row r="20" spans="1:12" x14ac:dyDescent="0.25">
      <c r="A20" s="2" t="s">
        <v>1</v>
      </c>
      <c r="B20" s="2">
        <v>68</v>
      </c>
      <c r="C20" s="2">
        <v>75175.632809999996</v>
      </c>
      <c r="D20" s="11">
        <v>220083.91070400001</v>
      </c>
      <c r="E20" s="10">
        <f t="shared" si="3"/>
        <v>2.9275963829961142</v>
      </c>
      <c r="F20" s="27">
        <v>2.7374999999999998</v>
      </c>
      <c r="G20" s="10">
        <v>2757.4</v>
      </c>
      <c r="H20" s="2">
        <f t="shared" si="4"/>
        <v>27461.418378082191</v>
      </c>
      <c r="L20" s="15" t="s">
        <v>30</v>
      </c>
    </row>
    <row r="21" spans="1:12" x14ac:dyDescent="0.25">
      <c r="A21" s="2" t="s">
        <v>2</v>
      </c>
      <c r="B21" s="2">
        <v>70</v>
      </c>
      <c r="C21" s="2">
        <v>77727.492190000004</v>
      </c>
      <c r="D21" s="11">
        <v>202375.309565</v>
      </c>
      <c r="E21" s="10">
        <f t="shared" si="3"/>
        <v>2.6036516020651508</v>
      </c>
      <c r="F21" s="27">
        <v>2.8342999999999998</v>
      </c>
      <c r="G21" s="10">
        <v>2922</v>
      </c>
      <c r="H21" s="2">
        <f t="shared" si="4"/>
        <v>27423.876156370185</v>
      </c>
      <c r="L21" s="16" t="s">
        <v>31</v>
      </c>
    </row>
    <row r="22" spans="1:12" x14ac:dyDescent="0.25">
      <c r="A22" s="2" t="s">
        <v>3</v>
      </c>
      <c r="B22" s="2">
        <v>75</v>
      </c>
      <c r="C22" s="2">
        <v>70458.445309999996</v>
      </c>
      <c r="D22" s="11">
        <v>206137.75806299999</v>
      </c>
      <c r="E22" s="10">
        <f t="shared" si="3"/>
        <v>2.9256642998017353</v>
      </c>
      <c r="F22" s="27">
        <v>2.9180000000000001</v>
      </c>
      <c r="G22" s="10">
        <v>2577.9</v>
      </c>
      <c r="H22" s="2">
        <f t="shared" si="4"/>
        <v>24146.143012337216</v>
      </c>
    </row>
    <row r="23" spans="1:12" x14ac:dyDescent="0.25">
      <c r="A23" s="2" t="s">
        <v>4</v>
      </c>
      <c r="B23" s="2">
        <v>64</v>
      </c>
      <c r="C23" s="2">
        <v>91218.625</v>
      </c>
      <c r="D23" s="11">
        <v>244592.38022299999</v>
      </c>
      <c r="E23" s="10">
        <f t="shared" si="3"/>
        <v>2.6813863969447027</v>
      </c>
      <c r="F23" s="27">
        <v>2.9281000000000001</v>
      </c>
      <c r="G23" s="10">
        <v>3641.2</v>
      </c>
      <c r="H23" s="2">
        <f t="shared" si="4"/>
        <v>31152.83801782726</v>
      </c>
    </row>
    <row r="24" spans="1:12" x14ac:dyDescent="0.25">
      <c r="A24" s="2" t="s">
        <v>5</v>
      </c>
      <c r="B24" s="2">
        <v>74</v>
      </c>
      <c r="C24" s="2">
        <v>81382.109379999994</v>
      </c>
      <c r="D24" s="11">
        <v>230667.39917399999</v>
      </c>
      <c r="E24" s="10">
        <f t="shared" si="3"/>
        <v>2.8343747898808767</v>
      </c>
      <c r="F24" s="27">
        <v>2.8210000000000002</v>
      </c>
      <c r="G24" s="10">
        <v>3246.9</v>
      </c>
      <c r="H24" s="2">
        <f t="shared" si="4"/>
        <v>28848.674009216586</v>
      </c>
    </row>
    <row r="25" spans="1:12" x14ac:dyDescent="0.25">
      <c r="A25" s="2" t="s">
        <v>6</v>
      </c>
      <c r="B25" s="2">
        <v>77</v>
      </c>
      <c r="C25" s="2">
        <v>73255.304690000004</v>
      </c>
      <c r="D25" s="14">
        <v>194151.67490300001</v>
      </c>
      <c r="E25" s="10">
        <f>D26/C26</f>
        <v>2.9067747660561407</v>
      </c>
      <c r="F25" s="27">
        <v>2.7218</v>
      </c>
      <c r="G25" s="10">
        <v>2764.7</v>
      </c>
      <c r="H25" s="2">
        <f t="shared" si="4"/>
        <v>26914.28638768462</v>
      </c>
    </row>
    <row r="26" spans="1:12" x14ac:dyDescent="0.25">
      <c r="A26" s="2" t="s">
        <v>7</v>
      </c>
      <c r="B26" s="2">
        <v>63</v>
      </c>
      <c r="C26" s="2">
        <v>74577.882809999996</v>
      </c>
      <c r="D26" s="11">
        <v>216781.107858</v>
      </c>
      <c r="E26" s="10">
        <f>D27/C27</f>
        <v>2.627546636174718</v>
      </c>
      <c r="F26" s="27">
        <v>2.7576000000000001</v>
      </c>
      <c r="G26" s="10">
        <v>2795.8</v>
      </c>
      <c r="H26" s="2">
        <f t="shared" si="4"/>
        <v>27044.48897954743</v>
      </c>
    </row>
    <row r="27" spans="1:12" x14ac:dyDescent="0.25">
      <c r="A27" s="2" t="s">
        <v>8</v>
      </c>
      <c r="B27" s="2">
        <v>69</v>
      </c>
      <c r="C27" s="2">
        <v>95609.9375</v>
      </c>
      <c r="D27" s="11">
        <v>251219.569663</v>
      </c>
      <c r="E27" s="10">
        <f>D27/C27</f>
        <v>2.627546636174718</v>
      </c>
      <c r="F27" s="27">
        <v>2.9300999999999999</v>
      </c>
      <c r="G27" s="10">
        <v>3804.6</v>
      </c>
      <c r="H27" s="2">
        <f t="shared" si="4"/>
        <v>32630.264325449643</v>
      </c>
    </row>
    <row r="28" spans="1:12" x14ac:dyDescent="0.25">
      <c r="A28" s="2" t="s">
        <v>9</v>
      </c>
      <c r="B28" s="2">
        <v>67</v>
      </c>
      <c r="C28" s="2">
        <v>81382.109379999994</v>
      </c>
      <c r="D28" s="11">
        <v>230667.39917399999</v>
      </c>
      <c r="E28" s="10">
        <f>D28/C28</f>
        <v>2.8343747898808767</v>
      </c>
      <c r="F28" s="27">
        <v>2.8210000000000002</v>
      </c>
      <c r="G28" s="10">
        <v>3121.1</v>
      </c>
      <c r="H28" s="2">
        <f t="shared" si="4"/>
        <v>28848.674009216586</v>
      </c>
    </row>
    <row r="29" spans="1:12" x14ac:dyDescent="0.25">
      <c r="A29" s="6" t="s">
        <v>25</v>
      </c>
      <c r="B29" s="6">
        <v>36</v>
      </c>
      <c r="C29" s="6">
        <v>86865.90625</v>
      </c>
      <c r="D29" s="12">
        <v>248753.037021</v>
      </c>
      <c r="E29" s="7">
        <f>D29/C29</f>
        <v>2.8636440665810703</v>
      </c>
      <c r="F29" s="7">
        <v>3.1153</v>
      </c>
      <c r="G29" s="7">
        <v>3296.3</v>
      </c>
      <c r="H29" s="7">
        <f t="shared" si="4"/>
        <v>27883.640821108722</v>
      </c>
    </row>
    <row r="30" spans="1:12" x14ac:dyDescent="0.25">
      <c r="A30" s="5" t="s">
        <v>26</v>
      </c>
      <c r="B30" s="5">
        <v>36</v>
      </c>
      <c r="C30" s="9">
        <v>84030.625</v>
      </c>
      <c r="D30" s="13">
        <v>239290.49504400001</v>
      </c>
      <c r="E30" s="8">
        <f>D30/C30</f>
        <v>2.847658160866946</v>
      </c>
      <c r="F30" s="8">
        <v>3.1387999999999998</v>
      </c>
      <c r="G30" s="8">
        <v>2957</v>
      </c>
      <c r="H30" s="8">
        <f t="shared" si="4"/>
        <v>26771.576717216773</v>
      </c>
    </row>
    <row r="31" spans="1:12" x14ac:dyDescent="0.25">
      <c r="A31" s="20" t="s">
        <v>43</v>
      </c>
      <c r="B31" s="21">
        <f>ABS(B29-B30)/B30</f>
        <v>0</v>
      </c>
      <c r="C31" s="21">
        <f t="shared" ref="C31:H31" si="5">ABS(C29-C30)/C30</f>
        <v>3.3741046790976503E-2</v>
      </c>
      <c r="D31" s="21">
        <f t="shared" si="5"/>
        <v>3.9544161481466458E-2</v>
      </c>
      <c r="E31" s="21">
        <f t="shared" si="5"/>
        <v>5.613702492035598E-3</v>
      </c>
      <c r="F31" s="21">
        <f t="shared" si="5"/>
        <v>7.4869376831909829E-3</v>
      </c>
      <c r="G31" s="21">
        <f t="shared" si="5"/>
        <v>0.11474467365573222</v>
      </c>
      <c r="H31" s="21">
        <f t="shared" si="5"/>
        <v>4.1538984260750769E-2</v>
      </c>
    </row>
    <row r="32" spans="1:12" x14ac:dyDescent="0.25">
      <c r="A32" s="15"/>
      <c r="B32" s="22"/>
      <c r="C32" s="22"/>
      <c r="D32" s="22"/>
      <c r="E32" s="22"/>
      <c r="F32" s="22"/>
      <c r="G32" s="22"/>
      <c r="H32" s="22"/>
    </row>
    <row r="33" spans="1:10" x14ac:dyDescent="0.25">
      <c r="A33" s="73" t="s">
        <v>49</v>
      </c>
      <c r="B33" s="74"/>
      <c r="C33" s="74"/>
      <c r="D33" s="74"/>
      <c r="E33" s="74"/>
      <c r="F33" s="74"/>
      <c r="G33" s="74"/>
      <c r="H33" s="74"/>
      <c r="I33" s="25"/>
      <c r="J33" s="26"/>
    </row>
    <row r="34" spans="1:10" x14ac:dyDescent="0.25">
      <c r="A34" s="23" t="s">
        <v>10</v>
      </c>
      <c r="B34" s="23" t="s">
        <v>11</v>
      </c>
      <c r="C34" s="23" t="s">
        <v>35</v>
      </c>
      <c r="D34" s="23" t="s">
        <v>36</v>
      </c>
      <c r="E34" s="23" t="s">
        <v>37</v>
      </c>
      <c r="F34" s="23" t="s">
        <v>48</v>
      </c>
      <c r="G34" s="23"/>
      <c r="H34" s="23" t="s">
        <v>15</v>
      </c>
    </row>
    <row r="35" spans="1:10" x14ac:dyDescent="0.25">
      <c r="A35" s="24" t="s">
        <v>45</v>
      </c>
      <c r="B35" s="2"/>
      <c r="C35" s="2">
        <f>94.05*1000</f>
        <v>94050</v>
      </c>
      <c r="D35" s="2">
        <f>C35*E35</f>
        <v>276318.90000000002</v>
      </c>
      <c r="E35" s="2">
        <v>2.9380000000000002</v>
      </c>
      <c r="F35" s="2">
        <v>2.21</v>
      </c>
      <c r="G35" s="2"/>
      <c r="H35" s="2">
        <f>C35/F35</f>
        <v>42556.561085972855</v>
      </c>
    </row>
    <row r="36" spans="1:10" x14ac:dyDescent="0.25">
      <c r="A36" s="24" t="s">
        <v>46</v>
      </c>
      <c r="B36" s="2"/>
      <c r="C36" s="2">
        <f>121.5*1000</f>
        <v>121500</v>
      </c>
      <c r="D36" s="2"/>
      <c r="E36" s="2"/>
      <c r="F36" s="2">
        <v>2.8260000000000001</v>
      </c>
      <c r="G36" s="2"/>
      <c r="H36" s="2">
        <f>C36/F36</f>
        <v>42993.630573248403</v>
      </c>
    </row>
    <row r="37" spans="1:10" x14ac:dyDescent="0.25">
      <c r="A37" s="24" t="s">
        <v>47</v>
      </c>
      <c r="B37" s="2"/>
      <c r="C37" s="2">
        <f>113.75*1000</f>
        <v>113750</v>
      </c>
      <c r="D37" s="2"/>
      <c r="E37" s="2"/>
      <c r="F37" s="2">
        <v>2.8620000000000001</v>
      </c>
      <c r="G37" s="2"/>
      <c r="H37" s="2">
        <f>C37/F37</f>
        <v>39744.933612858142</v>
      </c>
    </row>
  </sheetData>
  <mergeCells count="3">
    <mergeCell ref="A1:H1"/>
    <mergeCell ref="A17:H17"/>
    <mergeCell ref="A33:H33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90" zoomScaleNormal="90" workbookViewId="0">
      <selection activeCell="A18" activeCellId="1" sqref="A4:XFD4 A18:XFD18"/>
    </sheetView>
  </sheetViews>
  <sheetFormatPr defaultColWidth="9.140625" defaultRowHeight="15" x14ac:dyDescent="0.25"/>
  <cols>
    <col min="1" max="1" width="20" style="16" bestFit="1" customWidth="1"/>
    <col min="2" max="2" width="6.5703125" style="16" bestFit="1" customWidth="1"/>
    <col min="3" max="3" width="12" style="16" customWidth="1"/>
    <col min="4" max="4" width="22.85546875" style="16" bestFit="1" customWidth="1"/>
    <col min="5" max="6" width="29.5703125" style="16" bestFit="1" customWidth="1"/>
    <col min="7" max="7" width="11.28515625" style="16" hidden="1" customWidth="1"/>
    <col min="8" max="8" width="7.7109375" style="16" bestFit="1" customWidth="1"/>
    <col min="9" max="9" width="11.140625" style="16" bestFit="1" customWidth="1"/>
    <col min="10" max="10" width="14.28515625" style="16" customWidth="1"/>
    <col min="11" max="11" width="40.42578125" style="16" hidden="1" customWidth="1"/>
    <col min="12" max="12" width="43.42578125" style="16" hidden="1" customWidth="1"/>
    <col min="13" max="13" width="12.7109375" style="16" hidden="1" customWidth="1"/>
    <col min="14" max="14" width="22.85546875" style="16" hidden="1" customWidth="1"/>
    <col min="15" max="16384" width="9.140625" style="16"/>
  </cols>
  <sheetData>
    <row r="1" spans="1:14" x14ac:dyDescent="0.25">
      <c r="A1" s="75" t="s">
        <v>21</v>
      </c>
      <c r="B1" s="75"/>
      <c r="C1" s="75"/>
      <c r="D1" s="75"/>
      <c r="E1" s="75"/>
      <c r="F1" s="75"/>
      <c r="G1" s="75"/>
      <c r="H1" s="75"/>
      <c r="I1" s="75"/>
      <c r="J1" s="75"/>
    </row>
    <row r="2" spans="1:14" x14ac:dyDescent="0.25">
      <c r="A2" s="35" t="s">
        <v>10</v>
      </c>
      <c r="B2" s="35" t="s">
        <v>11</v>
      </c>
      <c r="C2" s="35" t="s">
        <v>34</v>
      </c>
      <c r="D2" s="35" t="s">
        <v>35</v>
      </c>
      <c r="E2" s="35" t="s">
        <v>36</v>
      </c>
      <c r="F2" s="35" t="s">
        <v>54</v>
      </c>
      <c r="G2" s="35" t="s">
        <v>42</v>
      </c>
      <c r="H2" s="35" t="s">
        <v>29</v>
      </c>
      <c r="I2" s="35" t="s">
        <v>44</v>
      </c>
      <c r="J2" s="35" t="s">
        <v>15</v>
      </c>
      <c r="K2" s="33" t="s">
        <v>38</v>
      </c>
      <c r="L2" s="33" t="s">
        <v>39</v>
      </c>
      <c r="M2" s="33" t="s">
        <v>40</v>
      </c>
      <c r="N2" s="33" t="s">
        <v>41</v>
      </c>
    </row>
    <row r="3" spans="1:14" x14ac:dyDescent="0.25">
      <c r="A3" s="36" t="s">
        <v>4</v>
      </c>
      <c r="B3" s="37">
        <v>64</v>
      </c>
      <c r="C3" s="37">
        <v>160304</v>
      </c>
      <c r="D3" s="37">
        <v>112378</v>
      </c>
      <c r="E3" s="37">
        <v>249263</v>
      </c>
      <c r="F3" s="62">
        <f t="shared" ref="F3:F6" si="0">E3/D3</f>
        <v>2.2180764918400397</v>
      </c>
      <c r="G3" s="37">
        <v>0.78900000000000003</v>
      </c>
      <c r="H3" s="39">
        <v>2.8597000000000001</v>
      </c>
      <c r="I3" s="40">
        <v>3505.9</v>
      </c>
      <c r="J3" s="37">
        <f t="shared" ref="J3:J8" si="1">D3/H3</f>
        <v>39297.129069482813</v>
      </c>
      <c r="K3" s="16">
        <v>0.16600000000000001</v>
      </c>
      <c r="L3" s="16">
        <v>0.13300000000000001</v>
      </c>
      <c r="M3" s="16">
        <v>294459</v>
      </c>
      <c r="N3" s="16">
        <v>739.2</v>
      </c>
    </row>
    <row r="4" spans="1:14" x14ac:dyDescent="0.25">
      <c r="A4" s="36" t="s">
        <v>7</v>
      </c>
      <c r="B4" s="37">
        <v>63</v>
      </c>
      <c r="C4" s="37">
        <v>131651</v>
      </c>
      <c r="D4" s="37">
        <v>93871</v>
      </c>
      <c r="E4" s="37">
        <v>221648</v>
      </c>
      <c r="F4" s="62">
        <f t="shared" si="0"/>
        <v>2.3611978140213696</v>
      </c>
      <c r="G4" s="37">
        <v>0.877</v>
      </c>
      <c r="H4" s="41">
        <v>2.7240000000000002</v>
      </c>
      <c r="I4" s="38">
        <v>2714.3</v>
      </c>
      <c r="J4" s="37">
        <f t="shared" si="1"/>
        <v>34460.71953010279</v>
      </c>
      <c r="K4" s="16">
        <v>0.16800000000000001</v>
      </c>
      <c r="L4" s="16">
        <v>0.125</v>
      </c>
      <c r="M4" s="16">
        <v>17513</v>
      </c>
      <c r="N4" s="16">
        <v>702.2</v>
      </c>
    </row>
    <row r="5" spans="1:14" x14ac:dyDescent="0.25">
      <c r="A5" s="36" t="s">
        <v>8</v>
      </c>
      <c r="B5" s="37">
        <v>69</v>
      </c>
      <c r="C5" s="37">
        <v>168781</v>
      </c>
      <c r="D5" s="37">
        <v>117644</v>
      </c>
      <c r="E5" s="37">
        <v>258602</v>
      </c>
      <c r="F5" s="62">
        <f t="shared" si="0"/>
        <v>2.1981741525279657</v>
      </c>
      <c r="G5" s="37">
        <v>0.81100000000000005</v>
      </c>
      <c r="H5" s="37">
        <v>2.9028</v>
      </c>
      <c r="I5" s="38">
        <v>4035.2</v>
      </c>
      <c r="J5" s="37">
        <f t="shared" si="1"/>
        <v>40527.766294612098</v>
      </c>
      <c r="K5" s="16">
        <v>0.16800000000000001</v>
      </c>
      <c r="L5" s="16">
        <v>1.905</v>
      </c>
      <c r="M5" s="16">
        <v>31004</v>
      </c>
      <c r="N5" s="16">
        <v>22654.400000000001</v>
      </c>
    </row>
    <row r="6" spans="1:14" x14ac:dyDescent="0.25">
      <c r="A6" s="36" t="s">
        <v>9</v>
      </c>
      <c r="B6" s="37">
        <v>67</v>
      </c>
      <c r="C6" s="37">
        <v>141236</v>
      </c>
      <c r="D6" s="37">
        <v>103273</v>
      </c>
      <c r="E6" s="37">
        <v>235597</v>
      </c>
      <c r="F6" s="62">
        <f t="shared" si="0"/>
        <v>2.2813029543055783</v>
      </c>
      <c r="G6" s="37">
        <v>0.85799999999999998</v>
      </c>
      <c r="H6" s="37">
        <v>2.7566000000000002</v>
      </c>
      <c r="I6" s="38">
        <v>2970.8</v>
      </c>
      <c r="J6" s="37">
        <f t="shared" si="1"/>
        <v>37463.904810273525</v>
      </c>
      <c r="K6" s="16">
        <v>0.16300000000000001</v>
      </c>
      <c r="L6" s="16">
        <v>0.114</v>
      </c>
      <c r="M6" s="16">
        <v>8910</v>
      </c>
      <c r="N6" s="16">
        <v>451.3</v>
      </c>
    </row>
    <row r="7" spans="1:14" x14ac:dyDescent="0.25">
      <c r="A7" s="42" t="s">
        <v>25</v>
      </c>
      <c r="B7" s="43">
        <v>36</v>
      </c>
      <c r="C7" s="43">
        <v>151118</v>
      </c>
      <c r="D7" s="43">
        <v>110907</v>
      </c>
      <c r="E7" s="44">
        <v>253459</v>
      </c>
      <c r="F7" s="45">
        <f>E7/D7</f>
        <v>2.2853291496479033</v>
      </c>
      <c r="G7" s="45">
        <v>0.83799999999999997</v>
      </c>
      <c r="H7" s="46">
        <v>3.0615999999999999</v>
      </c>
      <c r="I7" s="45">
        <v>3258</v>
      </c>
      <c r="J7" s="46">
        <f t="shared" si="1"/>
        <v>36225.176378364253</v>
      </c>
      <c r="K7" s="29">
        <v>0.182</v>
      </c>
      <c r="L7" s="29">
        <v>0.152</v>
      </c>
      <c r="M7" s="29">
        <v>14094</v>
      </c>
      <c r="N7" s="29">
        <v>786.4</v>
      </c>
    </row>
    <row r="8" spans="1:14" x14ac:dyDescent="0.25">
      <c r="A8" s="47" t="s">
        <v>26</v>
      </c>
      <c r="B8" s="48">
        <v>36</v>
      </c>
      <c r="C8" s="48">
        <v>135437</v>
      </c>
      <c r="D8" s="48">
        <v>109849</v>
      </c>
      <c r="E8" s="49">
        <v>242445</v>
      </c>
      <c r="F8" s="50">
        <f>E8/D8</f>
        <v>2.2070751668199073</v>
      </c>
      <c r="G8" s="50">
        <v>0.88500000000000001</v>
      </c>
      <c r="H8" s="51">
        <v>3.0680000000000001</v>
      </c>
      <c r="I8" s="51">
        <v>2895.6</v>
      </c>
      <c r="J8" s="50">
        <f t="shared" si="1"/>
        <v>35804.758800521515</v>
      </c>
      <c r="K8" s="30">
        <v>0.189</v>
      </c>
      <c r="L8" s="30">
        <v>0.375</v>
      </c>
      <c r="M8" s="30">
        <v>10494</v>
      </c>
      <c r="N8" s="30">
        <v>764.8</v>
      </c>
    </row>
    <row r="9" spans="1:14" x14ac:dyDescent="0.25">
      <c r="A9" s="52" t="s">
        <v>51</v>
      </c>
      <c r="B9" s="37">
        <f t="shared" ref="B9:N9" si="2">AVERAGE(B3:B8)</f>
        <v>55.833333333333336</v>
      </c>
      <c r="C9" s="37">
        <f t="shared" si="2"/>
        <v>148087.83333333334</v>
      </c>
      <c r="D9" s="37">
        <f t="shared" si="2"/>
        <v>107987</v>
      </c>
      <c r="E9" s="37">
        <f t="shared" si="2"/>
        <v>243502.33333333334</v>
      </c>
      <c r="F9" s="37">
        <f t="shared" si="2"/>
        <v>2.2585259548604606</v>
      </c>
      <c r="G9" s="37">
        <f t="shared" si="2"/>
        <v>0.84299999999999997</v>
      </c>
      <c r="H9" s="37">
        <f t="shared" si="2"/>
        <v>2.8954500000000003</v>
      </c>
      <c r="I9" s="37">
        <f t="shared" si="2"/>
        <v>3229.9666666666667</v>
      </c>
      <c r="J9" s="37">
        <f t="shared" si="2"/>
        <v>37296.575813892836</v>
      </c>
      <c r="K9" s="16">
        <f t="shared" si="2"/>
        <v>0.17266666666666666</v>
      </c>
      <c r="L9" s="16">
        <f t="shared" si="2"/>
        <v>0.46733333333333338</v>
      </c>
      <c r="M9" s="16">
        <f t="shared" si="2"/>
        <v>62745.666666666664</v>
      </c>
      <c r="N9" s="16">
        <f t="shared" si="2"/>
        <v>4349.7166666666672</v>
      </c>
    </row>
    <row r="10" spans="1:14" x14ac:dyDescent="0.25">
      <c r="A10" s="52" t="s">
        <v>52</v>
      </c>
      <c r="B10" s="53">
        <f t="shared" ref="B10:N10" si="3">STDEVA(B3:B8)</f>
        <v>15.510211689937259</v>
      </c>
      <c r="C10" s="53">
        <f t="shared" si="3"/>
        <v>14586.188527736322</v>
      </c>
      <c r="D10" s="53">
        <f t="shared" si="3"/>
        <v>8318.8367696451405</v>
      </c>
      <c r="E10" s="53">
        <f t="shared" si="3"/>
        <v>13427.915395424066</v>
      </c>
      <c r="F10" s="53">
        <f t="shared" si="3"/>
        <v>6.277642282180293E-2</v>
      </c>
      <c r="G10" s="53">
        <f t="shared" si="3"/>
        <v>3.7709415269929589E-2</v>
      </c>
      <c r="H10" s="53">
        <f t="shared" si="3"/>
        <v>0.14655090241960292</v>
      </c>
      <c r="I10" s="53">
        <f t="shared" si="3"/>
        <v>483.77811718459179</v>
      </c>
      <c r="J10" s="53">
        <f t="shared" si="3"/>
        <v>2275.3593060577832</v>
      </c>
      <c r="K10" s="32">
        <f t="shared" si="3"/>
        <v>1.0347302385968362E-2</v>
      </c>
      <c r="L10" s="32">
        <f t="shared" si="3"/>
        <v>0.71114855456976545</v>
      </c>
      <c r="M10" s="32">
        <f t="shared" si="3"/>
        <v>113789.36393647108</v>
      </c>
      <c r="N10" s="32">
        <f t="shared" si="3"/>
        <v>8968.2567542230117</v>
      </c>
    </row>
    <row r="11" spans="1:14" x14ac:dyDescent="0.25">
      <c r="A11" s="52" t="s">
        <v>53</v>
      </c>
      <c r="B11" s="54">
        <f>(B10/B9)</f>
        <v>0.27779483623768225</v>
      </c>
      <c r="C11" s="54">
        <f t="shared" ref="C11:N11" si="4">(C10/C9)</f>
        <v>9.849687310168169E-2</v>
      </c>
      <c r="D11" s="54">
        <f t="shared" si="4"/>
        <v>7.7035539181986176E-2</v>
      </c>
      <c r="E11" s="54">
        <f t="shared" si="4"/>
        <v>5.5144914677439365E-2</v>
      </c>
      <c r="F11" s="54">
        <f t="shared" si="4"/>
        <v>2.7795307238646046E-2</v>
      </c>
      <c r="G11" s="54">
        <f t="shared" si="4"/>
        <v>4.4732402455432488E-2</v>
      </c>
      <c r="H11" s="54">
        <f t="shared" si="4"/>
        <v>5.061420588150474E-2</v>
      </c>
      <c r="I11" s="54">
        <f t="shared" si="4"/>
        <v>0.14977805256543156</v>
      </c>
      <c r="J11" s="54">
        <f t="shared" si="4"/>
        <v>6.100719051024036E-2</v>
      </c>
      <c r="K11" s="22">
        <f t="shared" si="4"/>
        <v>5.992646169479747E-2</v>
      </c>
      <c r="L11" s="22">
        <f t="shared" si="4"/>
        <v>1.5217158799638346</v>
      </c>
      <c r="M11" s="22">
        <f t="shared" si="4"/>
        <v>1.813501552879685</v>
      </c>
      <c r="N11" s="22">
        <f t="shared" si="4"/>
        <v>2.0618025130118847</v>
      </c>
    </row>
    <row r="12" spans="1:14" x14ac:dyDescent="0.25">
      <c r="A12" s="55" t="s">
        <v>43</v>
      </c>
      <c r="B12" s="56">
        <f>ABS(B7-B8)/B8</f>
        <v>0</v>
      </c>
      <c r="C12" s="56">
        <f t="shared" ref="C12:N12" si="5">ABS(C7-C8)/C8</f>
        <v>0.11578076891839011</v>
      </c>
      <c r="D12" s="56">
        <f t="shared" si="5"/>
        <v>9.6314031079026662E-3</v>
      </c>
      <c r="E12" s="56">
        <f t="shared" si="5"/>
        <v>4.5428860153849324E-2</v>
      </c>
      <c r="F12" s="56">
        <f t="shared" si="5"/>
        <v>3.5455966341531205E-2</v>
      </c>
      <c r="G12" s="56">
        <f t="shared" si="5"/>
        <v>5.3107344632768408E-2</v>
      </c>
      <c r="H12" s="56">
        <f t="shared" si="5"/>
        <v>2.0860495436767221E-3</v>
      </c>
      <c r="I12" s="56">
        <f t="shared" si="5"/>
        <v>0.12515540820555329</v>
      </c>
      <c r="J12" s="56">
        <f t="shared" si="5"/>
        <v>1.1741946934624074E-2</v>
      </c>
      <c r="K12" s="34">
        <f t="shared" si="5"/>
        <v>3.703703703703707E-2</v>
      </c>
      <c r="L12" s="34">
        <f t="shared" si="5"/>
        <v>0.59466666666666668</v>
      </c>
      <c r="M12" s="34">
        <f t="shared" si="5"/>
        <v>0.34305317324185247</v>
      </c>
      <c r="N12" s="34">
        <f t="shared" si="5"/>
        <v>2.8242677824267814E-2</v>
      </c>
    </row>
    <row r="14" spans="1:14" x14ac:dyDescent="0.25">
      <c r="A14" s="75" t="s">
        <v>22</v>
      </c>
      <c r="B14" s="75"/>
      <c r="C14" s="75"/>
      <c r="D14" s="75"/>
      <c r="E14" s="75"/>
      <c r="F14" s="75"/>
      <c r="G14" s="75"/>
      <c r="H14" s="75"/>
      <c r="I14" s="75"/>
      <c r="J14" s="75"/>
    </row>
    <row r="15" spans="1:14" x14ac:dyDescent="0.25">
      <c r="A15" s="35" t="s">
        <v>10</v>
      </c>
      <c r="B15" s="35" t="s">
        <v>11</v>
      </c>
      <c r="C15" s="35" t="s">
        <v>34</v>
      </c>
      <c r="D15" s="35" t="s">
        <v>35</v>
      </c>
      <c r="E15" s="35" t="s">
        <v>36</v>
      </c>
      <c r="F15" s="61" t="s">
        <v>54</v>
      </c>
      <c r="G15" s="35" t="s">
        <v>42</v>
      </c>
      <c r="H15" s="35" t="s">
        <v>29</v>
      </c>
      <c r="I15" s="35" t="s">
        <v>44</v>
      </c>
      <c r="J15" s="35" t="s">
        <v>15</v>
      </c>
      <c r="K15" s="33" t="s">
        <v>38</v>
      </c>
      <c r="L15" s="33" t="s">
        <v>39</v>
      </c>
      <c r="M15" s="33" t="s">
        <v>40</v>
      </c>
      <c r="N15" s="33" t="s">
        <v>41</v>
      </c>
    </row>
    <row r="16" spans="1:14" x14ac:dyDescent="0.25">
      <c r="A16" s="36" t="s">
        <v>4</v>
      </c>
      <c r="B16" s="37">
        <v>64</v>
      </c>
      <c r="C16" s="37">
        <v>159827</v>
      </c>
      <c r="D16" s="37">
        <v>112494</v>
      </c>
      <c r="E16" s="57">
        <v>253625</v>
      </c>
      <c r="F16" s="40">
        <f t="shared" ref="F16:F19" si="6">E16/D16</f>
        <v>2.2545646878944656</v>
      </c>
      <c r="G16" s="37">
        <v>0.78700000000000003</v>
      </c>
      <c r="H16" s="39">
        <v>2.9281000000000001</v>
      </c>
      <c r="I16" s="40">
        <v>3641.2</v>
      </c>
      <c r="J16" s="37">
        <f t="shared" ref="J16:J21" si="7">D16/H16</f>
        <v>38418.769850756464</v>
      </c>
      <c r="K16" s="16">
        <v>0.16300000000000001</v>
      </c>
      <c r="L16" s="16">
        <v>0.11</v>
      </c>
      <c r="M16" s="16">
        <v>10591</v>
      </c>
      <c r="N16" s="16">
        <v>575.9</v>
      </c>
    </row>
    <row r="17" spans="1:14" x14ac:dyDescent="0.25">
      <c r="A17" s="36" t="s">
        <v>7</v>
      </c>
      <c r="B17" s="37">
        <v>63</v>
      </c>
      <c r="C17" s="37">
        <v>133674</v>
      </c>
      <c r="D17" s="37">
        <v>93485</v>
      </c>
      <c r="E17" s="57">
        <v>224028</v>
      </c>
      <c r="F17" s="40">
        <f t="shared" si="6"/>
        <v>2.3964058405091726</v>
      </c>
      <c r="G17" s="37">
        <v>0.89</v>
      </c>
      <c r="H17" s="39">
        <v>2.7576000000000001</v>
      </c>
      <c r="I17" s="40">
        <v>2795.8</v>
      </c>
      <c r="J17" s="37">
        <f t="shared" si="7"/>
        <v>33900.855816652162</v>
      </c>
      <c r="K17" s="16">
        <v>0.16800000000000001</v>
      </c>
      <c r="L17" s="16">
        <v>0.16200000000000001</v>
      </c>
      <c r="M17" s="16">
        <v>13792</v>
      </c>
      <c r="N17" s="16">
        <v>1114.0999999999999</v>
      </c>
    </row>
    <row r="18" spans="1:14" x14ac:dyDescent="0.25">
      <c r="A18" s="36" t="s">
        <v>8</v>
      </c>
      <c r="B18" s="37">
        <v>69</v>
      </c>
      <c r="C18" s="37">
        <v>171575</v>
      </c>
      <c r="D18" s="37">
        <v>116980</v>
      </c>
      <c r="E18" s="57">
        <v>260440</v>
      </c>
      <c r="F18" s="40">
        <f t="shared" si="6"/>
        <v>2.2263634809369122</v>
      </c>
      <c r="G18" s="37">
        <v>0.80900000000000005</v>
      </c>
      <c r="H18" s="39">
        <v>2.9300999999999999</v>
      </c>
      <c r="I18" s="40">
        <v>3804.6</v>
      </c>
      <c r="J18" s="37">
        <f t="shared" si="7"/>
        <v>39923.552097198051</v>
      </c>
      <c r="K18" s="16">
        <v>0.16200000000000001</v>
      </c>
      <c r="L18" s="16">
        <v>0.121</v>
      </c>
      <c r="M18" s="16">
        <v>9047</v>
      </c>
      <c r="N18" s="16">
        <v>845.7</v>
      </c>
    </row>
    <row r="19" spans="1:14" x14ac:dyDescent="0.25">
      <c r="A19" s="36" t="s">
        <v>9</v>
      </c>
      <c r="B19" s="37">
        <v>67</v>
      </c>
      <c r="C19" s="37">
        <v>144302</v>
      </c>
      <c r="D19" s="37">
        <v>104979</v>
      </c>
      <c r="E19" s="57">
        <v>239834</v>
      </c>
      <c r="F19" s="40">
        <f t="shared" si="6"/>
        <v>2.28459025138361</v>
      </c>
      <c r="G19" s="37">
        <v>0.85199999999999998</v>
      </c>
      <c r="H19" s="39">
        <v>2.8210000000000002</v>
      </c>
      <c r="I19" s="40">
        <v>3121.1</v>
      </c>
      <c r="J19" s="37">
        <f t="shared" si="7"/>
        <v>37213.399503722081</v>
      </c>
      <c r="K19" s="16">
        <v>0.16800000000000001</v>
      </c>
      <c r="L19" s="16">
        <v>0.193</v>
      </c>
      <c r="M19" s="16">
        <v>11842</v>
      </c>
      <c r="N19" s="16">
        <v>1138.0999999999999</v>
      </c>
    </row>
    <row r="20" spans="1:14" x14ac:dyDescent="0.25">
      <c r="A20" s="42" t="s">
        <v>25</v>
      </c>
      <c r="B20" s="43">
        <v>36</v>
      </c>
      <c r="C20" s="43">
        <v>150679</v>
      </c>
      <c r="D20" s="43">
        <v>111967</v>
      </c>
      <c r="E20" s="44">
        <v>254965</v>
      </c>
      <c r="F20" s="45">
        <f>E20/D20</f>
        <v>2.2771441585467147</v>
      </c>
      <c r="G20" s="45">
        <v>0.82699999999999996</v>
      </c>
      <c r="H20" s="58">
        <v>3.1153</v>
      </c>
      <c r="I20" s="45">
        <v>3296.3</v>
      </c>
      <c r="J20" s="63">
        <f t="shared" si="7"/>
        <v>35941.000866690207</v>
      </c>
      <c r="K20" s="29">
        <v>0.183</v>
      </c>
      <c r="L20" s="29">
        <v>0.129</v>
      </c>
      <c r="M20" s="29">
        <v>130240</v>
      </c>
      <c r="N20" s="29">
        <v>722.9</v>
      </c>
    </row>
    <row r="21" spans="1:14" x14ac:dyDescent="0.25">
      <c r="A21" s="47" t="s">
        <v>26</v>
      </c>
      <c r="B21" s="48">
        <v>36</v>
      </c>
      <c r="C21" s="48">
        <v>137576</v>
      </c>
      <c r="D21" s="49">
        <v>111851</v>
      </c>
      <c r="E21" s="49">
        <v>246653</v>
      </c>
      <c r="F21" s="50">
        <f>E21/D21</f>
        <v>2.2051926223279184</v>
      </c>
      <c r="G21" s="50">
        <v>0.88100000000000001</v>
      </c>
      <c r="H21" s="59">
        <v>3.1387999999999998</v>
      </c>
      <c r="I21" s="50">
        <v>2957</v>
      </c>
      <c r="J21" s="64">
        <f t="shared" si="7"/>
        <v>35634.956034153183</v>
      </c>
      <c r="K21" s="30">
        <v>0.19500000000000001</v>
      </c>
      <c r="L21" s="30">
        <v>0.47699999999999998</v>
      </c>
      <c r="M21" s="30">
        <v>8516</v>
      </c>
      <c r="N21" s="30">
        <v>4059.6</v>
      </c>
    </row>
    <row r="22" spans="1:14" x14ac:dyDescent="0.25">
      <c r="A22" s="52" t="s">
        <v>51</v>
      </c>
      <c r="B22" s="37">
        <f t="shared" ref="B22:N22" si="8">AVERAGE(B16:B21)</f>
        <v>55.833333333333336</v>
      </c>
      <c r="C22" s="37">
        <f t="shared" si="8"/>
        <v>149605.5</v>
      </c>
      <c r="D22" s="37">
        <f t="shared" si="8"/>
        <v>108626</v>
      </c>
      <c r="E22" s="37">
        <f t="shared" si="8"/>
        <v>246590.83333333334</v>
      </c>
      <c r="F22" s="37">
        <f t="shared" si="8"/>
        <v>2.2740435069331326</v>
      </c>
      <c r="G22" s="37">
        <f t="shared" si="8"/>
        <v>0.84100000000000008</v>
      </c>
      <c r="H22" s="37">
        <f t="shared" si="8"/>
        <v>2.9484833333333333</v>
      </c>
      <c r="I22" s="37">
        <f t="shared" si="8"/>
        <v>3269.3333333333335</v>
      </c>
      <c r="J22" s="37">
        <f t="shared" si="8"/>
        <v>36838.755694862026</v>
      </c>
      <c r="K22" s="16">
        <f t="shared" si="8"/>
        <v>0.17316666666666669</v>
      </c>
      <c r="L22" s="16">
        <f t="shared" si="8"/>
        <v>0.19866666666666669</v>
      </c>
      <c r="M22" s="16">
        <f t="shared" si="8"/>
        <v>30671.333333333332</v>
      </c>
      <c r="N22" s="16">
        <f t="shared" si="8"/>
        <v>1409.3833333333332</v>
      </c>
    </row>
    <row r="23" spans="1:14" x14ac:dyDescent="0.25">
      <c r="A23" s="52" t="s">
        <v>52</v>
      </c>
      <c r="B23" s="53">
        <f t="shared" ref="B23:N23" si="9">STDEVA(B16:B21)</f>
        <v>15.510211689937259</v>
      </c>
      <c r="C23" s="53">
        <f t="shared" si="9"/>
        <v>14247.379194083382</v>
      </c>
      <c r="D23" s="53">
        <f t="shared" si="9"/>
        <v>8353.0130611654149</v>
      </c>
      <c r="E23" s="53">
        <f t="shared" si="9"/>
        <v>13161.654112104095</v>
      </c>
      <c r="F23" s="53">
        <f t="shared" si="9"/>
        <v>6.7062123614106489E-2</v>
      </c>
      <c r="G23" s="53">
        <f t="shared" si="9"/>
        <v>4.0639881889592139E-2</v>
      </c>
      <c r="H23" s="53">
        <f t="shared" si="9"/>
        <v>0.15329064441989484</v>
      </c>
      <c r="I23" s="53">
        <f t="shared" si="9"/>
        <v>392.2451971237727</v>
      </c>
      <c r="J23" s="53">
        <f t="shared" si="9"/>
        <v>2146.584478152367</v>
      </c>
      <c r="K23" s="32">
        <f t="shared" si="9"/>
        <v>1.3075422236649439E-2</v>
      </c>
      <c r="L23" s="32">
        <f t="shared" si="9"/>
        <v>0.13970922183831191</v>
      </c>
      <c r="M23" s="32">
        <f t="shared" si="9"/>
        <v>48816.115050940571</v>
      </c>
      <c r="N23" s="32">
        <f t="shared" si="9"/>
        <v>1316.672169397784</v>
      </c>
    </row>
    <row r="24" spans="1:14" x14ac:dyDescent="0.25">
      <c r="A24" s="52" t="s">
        <v>53</v>
      </c>
      <c r="B24" s="54">
        <f>(B23/B22)</f>
        <v>0.27779483623768225</v>
      </c>
      <c r="C24" s="54">
        <f t="shared" ref="C24:N24" si="10">(C23/C22)</f>
        <v>9.5232990726165687E-2</v>
      </c>
      <c r="D24" s="54">
        <f t="shared" si="10"/>
        <v>7.6896995757603295E-2</v>
      </c>
      <c r="E24" s="54">
        <f t="shared" si="10"/>
        <v>5.3374466253222827E-2</v>
      </c>
      <c r="F24" s="54">
        <f t="shared" si="10"/>
        <v>2.9490255313782097E-2</v>
      </c>
      <c r="G24" s="54">
        <f t="shared" si="10"/>
        <v>4.832328405421181E-2</v>
      </c>
      <c r="H24" s="54">
        <f t="shared" si="10"/>
        <v>5.1989659458782145E-2</v>
      </c>
      <c r="I24" s="54">
        <f t="shared" si="10"/>
        <v>0.11997711983802183</v>
      </c>
      <c r="J24" s="54">
        <f t="shared" si="10"/>
        <v>5.8269733536405938E-2</v>
      </c>
      <c r="K24" s="22">
        <f t="shared" si="10"/>
        <v>7.550773187670512E-2</v>
      </c>
      <c r="L24" s="22">
        <f t="shared" si="10"/>
        <v>0.70323433811230818</v>
      </c>
      <c r="M24" s="22">
        <f t="shared" si="10"/>
        <v>1.5915876404984211</v>
      </c>
      <c r="N24" s="22">
        <f t="shared" si="10"/>
        <v>0.93421863183504661</v>
      </c>
    </row>
    <row r="25" spans="1:14" x14ac:dyDescent="0.25">
      <c r="A25" s="55" t="s">
        <v>43</v>
      </c>
      <c r="B25" s="56">
        <f>ABS(B20-B21)/B21</f>
        <v>0</v>
      </c>
      <c r="C25" s="56">
        <f t="shared" ref="C25" si="11">ABS(C20-C21)/C21</f>
        <v>9.5241902657440244E-2</v>
      </c>
      <c r="D25" s="56">
        <f t="shared" ref="D25" si="12">ABS(D20-D21)/D21</f>
        <v>1.0370939911131774E-3</v>
      </c>
      <c r="E25" s="56">
        <f t="shared" ref="E25" si="13">ABS(E20-E21)/E21</f>
        <v>3.3699164413163431E-2</v>
      </c>
      <c r="F25" s="56">
        <f t="shared" ref="F25" si="14">ABS(F20-F21)/F21</f>
        <v>3.2628231878828115E-2</v>
      </c>
      <c r="G25" s="56">
        <f t="shared" ref="G25" si="15">ABS(G20-G21)/G21</f>
        <v>6.1293984108967137E-2</v>
      </c>
      <c r="H25" s="56">
        <f t="shared" ref="H25:I25" si="16">ABS(H20-H21)/H21</f>
        <v>7.4869376831909829E-3</v>
      </c>
      <c r="I25" s="56">
        <f t="shared" si="16"/>
        <v>0.11474467365573222</v>
      </c>
      <c r="J25" s="56">
        <f t="shared" ref="J25" si="17">ABS(J20-J21)/J21</f>
        <v>8.5883319806457619E-3</v>
      </c>
      <c r="K25" s="34">
        <f t="shared" ref="K25" si="18">ABS(K20-K21)/K21</f>
        <v>6.153846153846159E-2</v>
      </c>
      <c r="L25" s="34">
        <f t="shared" ref="L25" si="19">ABS(L20-L21)/L21</f>
        <v>0.72955974842767291</v>
      </c>
      <c r="M25" s="34">
        <f t="shared" ref="M25" si="20">ABS(M20-M21)/M21</f>
        <v>14.29356505401597</v>
      </c>
      <c r="N25" s="34">
        <f t="shared" ref="N25" si="21">ABS(N20-N21)/N21</f>
        <v>0.82192826879495517</v>
      </c>
    </row>
    <row r="26" spans="1:14" s="15" customFormat="1" x14ac:dyDescent="0.25">
      <c r="A26" s="76" t="s">
        <v>49</v>
      </c>
      <c r="B26" s="76"/>
      <c r="C26" s="76"/>
      <c r="D26" s="76"/>
      <c r="E26" s="76"/>
      <c r="F26" s="76"/>
      <c r="G26" s="76"/>
      <c r="H26" s="76"/>
      <c r="I26" s="76"/>
      <c r="J26" s="76"/>
    </row>
    <row r="27" spans="1:14" x14ac:dyDescent="0.25">
      <c r="A27" s="35" t="s">
        <v>10</v>
      </c>
      <c r="B27" s="35" t="s">
        <v>11</v>
      </c>
      <c r="C27" s="35" t="s">
        <v>34</v>
      </c>
      <c r="D27" s="35" t="s">
        <v>35</v>
      </c>
      <c r="E27" s="35" t="s">
        <v>36</v>
      </c>
      <c r="F27" s="61" t="s">
        <v>54</v>
      </c>
      <c r="G27" s="35" t="s">
        <v>42</v>
      </c>
      <c r="H27" s="35" t="s">
        <v>48</v>
      </c>
      <c r="I27" s="35"/>
      <c r="J27" s="35" t="s">
        <v>15</v>
      </c>
    </row>
    <row r="28" spans="1:14" x14ac:dyDescent="0.25">
      <c r="A28" s="36" t="s">
        <v>45</v>
      </c>
      <c r="B28" s="37"/>
      <c r="C28" s="37"/>
      <c r="D28" s="37">
        <f>94.05*1000</f>
        <v>94050</v>
      </c>
      <c r="E28" s="37">
        <f>D28*F28</f>
        <v>276318.90000000002</v>
      </c>
      <c r="F28" s="37">
        <v>2.9380000000000002</v>
      </c>
      <c r="G28" s="37"/>
      <c r="H28" s="37">
        <v>2.21</v>
      </c>
      <c r="I28" s="37"/>
      <c r="J28" s="37">
        <f>D28/H28</f>
        <v>42556.561085972855</v>
      </c>
    </row>
    <row r="29" spans="1:14" x14ac:dyDescent="0.25">
      <c r="A29" s="36" t="s">
        <v>46</v>
      </c>
      <c r="B29" s="37"/>
      <c r="C29" s="37"/>
      <c r="D29" s="37">
        <f>121.5*1000</f>
        <v>121500</v>
      </c>
      <c r="E29" s="37"/>
      <c r="F29" s="37"/>
      <c r="G29" s="37"/>
      <c r="H29" s="37">
        <v>2.8260000000000001</v>
      </c>
      <c r="I29" s="37"/>
      <c r="J29" s="37">
        <f t="shared" ref="J29:J30" si="22">D29/H29</f>
        <v>42993.630573248403</v>
      </c>
    </row>
    <row r="30" spans="1:14" x14ac:dyDescent="0.25">
      <c r="A30" s="36" t="s">
        <v>47</v>
      </c>
      <c r="B30" s="37"/>
      <c r="C30" s="37"/>
      <c r="D30" s="37">
        <f>113.75*1000</f>
        <v>113750</v>
      </c>
      <c r="E30" s="37"/>
      <c r="F30" s="37"/>
      <c r="G30" s="37"/>
      <c r="H30" s="37">
        <v>2.8620000000000001</v>
      </c>
      <c r="I30" s="37"/>
      <c r="J30" s="37">
        <f t="shared" si="22"/>
        <v>39744.933612858142</v>
      </c>
    </row>
    <row r="39" spans="4:4" x14ac:dyDescent="0.25">
      <c r="D39" s="31"/>
    </row>
  </sheetData>
  <mergeCells count="3">
    <mergeCell ref="A1:J1"/>
    <mergeCell ref="A14:J14"/>
    <mergeCell ref="A26:J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zoomScale="90" zoomScaleNormal="90" workbookViewId="0">
      <selection activeCell="L10" sqref="A3:L10"/>
    </sheetView>
  </sheetViews>
  <sheetFormatPr defaultColWidth="9.140625" defaultRowHeight="15" x14ac:dyDescent="0.25"/>
  <cols>
    <col min="1" max="1" width="20" style="60" bestFit="1" customWidth="1"/>
    <col min="2" max="3" width="20" style="60" customWidth="1"/>
    <col min="4" max="4" width="6.5703125" style="60" bestFit="1" customWidth="1"/>
    <col min="5" max="7" width="6.5703125" style="60" customWidth="1"/>
    <col min="8" max="8" width="12" style="60" customWidth="1"/>
    <col min="9" max="9" width="22.85546875" style="60" bestFit="1" customWidth="1"/>
    <col min="10" max="10" width="22.85546875" style="60" customWidth="1"/>
    <col min="11" max="12" width="29.5703125" style="60" bestFit="1" customWidth="1"/>
    <col min="13" max="13" width="7.7109375" style="60" bestFit="1" customWidth="1"/>
    <col min="14" max="16384" width="9.140625" style="60"/>
  </cols>
  <sheetData>
    <row r="1" spans="1:13" x14ac:dyDescent="0.25">
      <c r="A1" s="75" t="s">
        <v>21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x14ac:dyDescent="0.25">
      <c r="A2" s="61" t="s">
        <v>10</v>
      </c>
      <c r="B2" s="61" t="s">
        <v>59</v>
      </c>
      <c r="C2" s="61" t="s">
        <v>60</v>
      </c>
      <c r="D2" s="61" t="s">
        <v>11</v>
      </c>
      <c r="E2" s="61" t="s">
        <v>61</v>
      </c>
      <c r="F2" s="61" t="s">
        <v>62</v>
      </c>
      <c r="G2" s="61" t="s">
        <v>65</v>
      </c>
      <c r="H2" s="61" t="s">
        <v>35</v>
      </c>
      <c r="I2" s="61" t="s">
        <v>36</v>
      </c>
      <c r="J2" s="61"/>
      <c r="K2" s="61" t="s">
        <v>54</v>
      </c>
      <c r="L2" s="61" t="s">
        <v>29</v>
      </c>
    </row>
    <row r="3" spans="1:13" x14ac:dyDescent="0.25">
      <c r="A3" s="36" t="s">
        <v>4</v>
      </c>
      <c r="B3" s="36" t="s">
        <v>10</v>
      </c>
      <c r="C3" s="36">
        <v>1</v>
      </c>
      <c r="D3" s="62">
        <v>64</v>
      </c>
      <c r="E3" s="62" t="s">
        <v>56</v>
      </c>
      <c r="F3" s="62" t="s">
        <v>63</v>
      </c>
      <c r="G3" s="62"/>
      <c r="H3" s="62">
        <v>112378</v>
      </c>
      <c r="I3" s="62">
        <v>249263</v>
      </c>
      <c r="J3" s="62"/>
      <c r="K3" s="62">
        <v>2.2180764918400397</v>
      </c>
      <c r="L3" s="39">
        <v>2.8597000000000001</v>
      </c>
    </row>
    <row r="4" spans="1:13" x14ac:dyDescent="0.25">
      <c r="A4" s="36" t="s">
        <v>7</v>
      </c>
      <c r="B4" s="36" t="s">
        <v>10</v>
      </c>
      <c r="C4" s="36">
        <v>1</v>
      </c>
      <c r="D4" s="62">
        <v>63</v>
      </c>
      <c r="E4" s="62" t="s">
        <v>57</v>
      </c>
      <c r="F4" s="62" t="s">
        <v>63</v>
      </c>
      <c r="G4" s="62"/>
      <c r="H4" s="62">
        <v>93871</v>
      </c>
      <c r="I4" s="62">
        <v>221648</v>
      </c>
      <c r="J4" s="62"/>
      <c r="K4" s="62">
        <v>2.3611978140213696</v>
      </c>
      <c r="L4" s="41">
        <v>2.7240000000000002</v>
      </c>
    </row>
    <row r="5" spans="1:13" x14ac:dyDescent="0.25">
      <c r="A5" s="36" t="s">
        <v>8</v>
      </c>
      <c r="B5" s="36" t="s">
        <v>10</v>
      </c>
      <c r="C5" s="36">
        <v>1</v>
      </c>
      <c r="D5" s="62">
        <v>69</v>
      </c>
      <c r="E5" s="62" t="s">
        <v>56</v>
      </c>
      <c r="F5" s="62" t="s">
        <v>63</v>
      </c>
      <c r="G5" s="62"/>
      <c r="H5" s="62">
        <v>117644</v>
      </c>
      <c r="I5" s="62">
        <v>258602</v>
      </c>
      <c r="J5" s="62"/>
      <c r="K5" s="62">
        <v>2.1981741525279657</v>
      </c>
      <c r="L5" s="62">
        <v>2.9028</v>
      </c>
    </row>
    <row r="6" spans="1:13" x14ac:dyDescent="0.25">
      <c r="A6" s="36" t="s">
        <v>9</v>
      </c>
      <c r="B6" s="36" t="s">
        <v>10</v>
      </c>
      <c r="C6" s="36">
        <v>1</v>
      </c>
      <c r="D6" s="62">
        <v>67</v>
      </c>
      <c r="E6" s="62" t="s">
        <v>56</v>
      </c>
      <c r="F6" s="62" t="s">
        <v>63</v>
      </c>
      <c r="G6" s="62"/>
      <c r="H6" s="62">
        <v>103273</v>
      </c>
      <c r="I6" s="62">
        <v>235597</v>
      </c>
      <c r="J6" s="62"/>
      <c r="K6" s="62">
        <v>2.2813029543055783</v>
      </c>
      <c r="L6" s="62">
        <v>2.7566000000000002</v>
      </c>
    </row>
    <row r="7" spans="1:13" x14ac:dyDescent="0.25">
      <c r="A7" s="36" t="s">
        <v>4</v>
      </c>
      <c r="B7" s="36" t="s">
        <v>10</v>
      </c>
      <c r="C7" s="36">
        <v>1</v>
      </c>
      <c r="D7" s="62">
        <v>64</v>
      </c>
      <c r="E7" s="62" t="s">
        <v>56</v>
      </c>
      <c r="F7" s="62" t="s">
        <v>64</v>
      </c>
      <c r="G7" s="62"/>
      <c r="H7" s="62">
        <v>112494</v>
      </c>
      <c r="I7" s="57">
        <v>253625</v>
      </c>
      <c r="J7" s="57"/>
      <c r="K7" s="40">
        <v>2.2545646878944656</v>
      </c>
      <c r="L7" s="39">
        <v>2.9281000000000001</v>
      </c>
    </row>
    <row r="8" spans="1:13" x14ac:dyDescent="0.25">
      <c r="A8" s="36" t="s">
        <v>7</v>
      </c>
      <c r="B8" s="36" t="s">
        <v>10</v>
      </c>
      <c r="C8" s="36">
        <v>1</v>
      </c>
      <c r="D8" s="62">
        <v>63</v>
      </c>
      <c r="E8" s="62" t="s">
        <v>57</v>
      </c>
      <c r="F8" s="62" t="s">
        <v>64</v>
      </c>
      <c r="G8" s="62"/>
      <c r="H8" s="62">
        <v>93485</v>
      </c>
      <c r="I8" s="57">
        <v>224028</v>
      </c>
      <c r="J8" s="57"/>
      <c r="K8" s="40">
        <v>2.3964058405091726</v>
      </c>
      <c r="L8" s="39">
        <v>2.7576000000000001</v>
      </c>
    </row>
    <row r="9" spans="1:13" x14ac:dyDescent="0.25">
      <c r="A9" s="36" t="s">
        <v>8</v>
      </c>
      <c r="B9" s="36" t="s">
        <v>10</v>
      </c>
      <c r="C9" s="36">
        <v>1</v>
      </c>
      <c r="D9" s="62">
        <v>69</v>
      </c>
      <c r="E9" s="62" t="s">
        <v>56</v>
      </c>
      <c r="F9" s="62" t="s">
        <v>64</v>
      </c>
      <c r="G9" s="62"/>
      <c r="H9" s="62">
        <v>116980</v>
      </c>
      <c r="I9" s="57">
        <v>260440</v>
      </c>
      <c r="J9" s="57"/>
      <c r="K9" s="40">
        <v>2.2263634809369122</v>
      </c>
      <c r="L9" s="39">
        <v>2.9300999999999999</v>
      </c>
    </row>
    <row r="10" spans="1:13" x14ac:dyDescent="0.25">
      <c r="A10" s="36" t="s">
        <v>9</v>
      </c>
      <c r="B10" s="36" t="s">
        <v>10</v>
      </c>
      <c r="C10" s="36">
        <v>1</v>
      </c>
      <c r="D10" s="62">
        <v>67</v>
      </c>
      <c r="E10" s="62" t="s">
        <v>56</v>
      </c>
      <c r="F10" s="62" t="s">
        <v>64</v>
      </c>
      <c r="G10" s="62"/>
      <c r="H10" s="62">
        <v>104979</v>
      </c>
      <c r="I10" s="57">
        <v>239834</v>
      </c>
      <c r="J10" s="57"/>
      <c r="K10" s="40">
        <v>2.28459025138361</v>
      </c>
      <c r="L10" s="39">
        <v>2.8210000000000002</v>
      </c>
    </row>
    <row r="18" spans="9:10" x14ac:dyDescent="0.25">
      <c r="I18" s="31"/>
      <c r="J18" s="31"/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AMOSTRA_ALZ_10</vt:lpstr>
      <vt:lpstr>AMOSTRA_ALZ_10_Resultados</vt:lpstr>
      <vt:lpstr>mris_anatomical_stats pial</vt:lpstr>
      <vt:lpstr>mris_anatomical_stats pial (2)</vt:lpstr>
      <vt:lpstr>AMOSTRA_ALZ_10_Resultados!Area_de_impressao</vt:lpstr>
      <vt:lpstr>'mris_anatomical_stats pial'!Area_de_impressao</vt:lpstr>
      <vt:lpstr>'mris_anatomical_stats pial (2)'!Area_de_impressao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Carneiro Monteiro</dc:creator>
  <cp:lastModifiedBy>Fernanda Hansen</cp:lastModifiedBy>
  <dcterms:created xsi:type="dcterms:W3CDTF">2015-10-08T14:52:16Z</dcterms:created>
  <dcterms:modified xsi:type="dcterms:W3CDTF">2018-04-20T20:05:13Z</dcterms:modified>
</cp:coreProperties>
</file>