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ctrlProps/ctrlProps2.xml" ContentType="application/vnd.ms-excel.controlproperties+xml"/>
  <Override PartName="/xl/ctrlProps/ctrlProps3.xml" ContentType="application/vnd.ms-excel.controlproperties+xml"/>
  <Override PartName="/xl/ctrlProps/ctrlProps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leitung" sheetId="1" state="visible" r:id="rId3"/>
    <sheet name="FIAE" sheetId="2" state="visible" r:id="rId4"/>
    <sheet name="Punkte-Notentabelle" sheetId="3" state="visible" r:id="rId5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<sst xmlns="http://schemas.openxmlformats.org/spreadsheetml/2006/main" count="161" uniqueCount="54">
  <si>
    <t xml:space="preserve">Anleitung zur Bedienung des Notenrechners</t>
  </si>
  <si>
    <t xml:space="preserve">1. Die weißen Felder sind Eingabefelder, in dem jeweils die erreichten Punkte eingetragen werden.</t>
  </si>
  <si>
    <t xml:space="preserve">2. Die Checkboxen sind anzukreuzen, wenn eine Mündliche Ergänzungsprüfung beantragt werden soll.</t>
  </si>
  <si>
    <t xml:space="preserve">3. Unter der Tabelle sind jeweils die Kriterien zur Bestehung der Hauptprüfungen.</t>
  </si>
  <si>
    <t xml:space="preserve">4. Darauffolgend sind die Kriterien für die gewünschte Ergänzungsprüfung aufgelistet mit einer Rückgabe, ob diese Kriterien erfüllt sind oder nicht.</t>
  </si>
  <si>
    <t xml:space="preserve">Notenrechner FIAE (FIAusbV 2020)</t>
  </si>
  <si>
    <t xml:space="preserve">Prüfungsbereich</t>
  </si>
  <si>
    <t xml:space="preserve">Gewichtung</t>
  </si>
  <si>
    <t xml:space="preserve">Punkte</t>
  </si>
  <si>
    <t xml:space="preserve">Note</t>
  </si>
  <si>
    <t xml:space="preserve">Ausgeschriebene Note</t>
  </si>
  <si>
    <t xml:space="preserve">Resultat</t>
  </si>
  <si>
    <t xml:space="preserve">Nachprüfungsbepunktung</t>
  </si>
  <si>
    <t xml:space="preserve">Notizen / Bemerkungen AB</t>
  </si>
  <si>
    <t xml:space="preserve">Abschlussprüfung Teil 1</t>
  </si>
  <si>
    <t xml:space="preserve">Einrichten eines IT-gestützten Arbeitsplatzes</t>
  </si>
  <si>
    <t xml:space="preserve">Abschlussprüfung Teil 2</t>
  </si>
  <si>
    <t xml:space="preserve">Gew. AP2</t>
  </si>
  <si>
    <t xml:space="preserve">Nachprüfung Gew. Punkte</t>
  </si>
  <si>
    <t xml:space="preserve">Betriebliche Projektarbeit (schriftlich)</t>
  </si>
  <si>
    <t xml:space="preserve">Präsentation der Projektarbeit</t>
  </si>
  <si>
    <t xml:space="preserve">Planen und Umsetzen eines Softwareprojektes</t>
  </si>
  <si>
    <t xml:space="preserve">Planen eines Softwareproduktes	</t>
  </si>
  <si>
    <t xml:space="preserve">Entwicklung und Umsetzung von Algorithmen	</t>
  </si>
  <si>
    <t xml:space="preserve">Wirtschafts- und Sozialkunde	</t>
  </si>
  <si>
    <t xml:space="preserve">Endresultat der Prüfungsergebnisse</t>
  </si>
  <si>
    <t xml:space="preserve">Prüfungsbereich Punkte</t>
  </si>
  <si>
    <t xml:space="preserve">Endresultat mit Nachprüfung</t>
  </si>
  <si>
    <t xml:space="preserve">Anforderungen für das Bestehen der Abschlussprüfung</t>
  </si>
  <si>
    <t xml:space="preserve">Prüfung bestanden?</t>
  </si>
  <si>
    <t xml:space="preserve">Nachprüfung</t>
  </si>
  <si>
    <t xml:space="preserve">Die Abschlussprüfung ist bestanden, wenn die Prüfungsleistungen - auch unter Berücksichtigung einer mündlichen Ergänzungsprüfung nach § 17 - wie folgt bewertet wurde:</t>
  </si>
  <si>
    <t xml:space="preserve">1. Im Gesamtergebnis von Teil 1 &amp; 2 mit mindestens "ausreichend"</t>
  </si>
  <si>
    <t xml:space="preserve">2. im Ergebnis von Teil 2 mit mindestens "ausreichend"</t>
  </si>
  <si>
    <t xml:space="preserve">3. in mindestens drei Prüfungsbereichen von Teil 2 mit mindestens "ausreichend"</t>
  </si>
  <si>
    <t xml:space="preserve">4. in keinem Prüfungsbereich von Teil 2 mit "ungenügend"</t>
  </si>
  <si>
    <t xml:space="preserve">Mündliche Ergänzungsprüfung</t>
  </si>
  <si>
    <t xml:space="preserve">Möglich?</t>
  </si>
  <si>
    <t xml:space="preserve">Der Prüfling kann in einem Prüfungsbereich eine mündliche Ergänzungsprüfung beantragen.</t>
  </si>
  <si>
    <t xml:space="preserve">1. wenn er für einen der folgenden Prüfungsbereiche gestellt wurde:</t>
  </si>
  <si>
    <t xml:space="preserve">Planen eines Softwareproduktes</t>
  </si>
  <si>
    <t xml:space="preserve">Entwicklung und Umsetzung von Algorithmen</t>
  </si>
  <si>
    <t xml:space="preserve">Wirtschafts und Sozialkunde</t>
  </si>
  <si>
    <t xml:space="preserve">2. wenn der benannte Prüfungsbereich schlechter als mit „ausreichend“ bewertet wurde</t>
  </si>
  <si>
    <t xml:space="preserve">3. wenn die mündliche Ergänzungsprüfung für das Bestehen der Abschlussprüfung den Ausschlag geben kann</t>
  </si>
  <si>
    <t xml:space="preserve">Die mündliche Ergänzungsprüfung darf nur in einem einzigen Prüfungsbereich durchgeführt werden.</t>
  </si>
  <si>
    <t xml:space="preserve">Bei der Ermittlung des Ergebnisses für den Prüfungsbereich sind das bisherige Ergebnis und das Ergebnis der mündlichen Ergänzungsprüfung im Verhältnis 2:1 zu gewichten.</t>
  </si>
  <si>
    <t xml:space="preserve">Ausgeschriebene Note (für die Bearbeitung)</t>
  </si>
  <si>
    <t xml:space="preserve">sehr gut</t>
  </si>
  <si>
    <t xml:space="preserve">gut</t>
  </si>
  <si>
    <t xml:space="preserve">befriedigend</t>
  </si>
  <si>
    <t xml:space="preserve">ausreichend</t>
  </si>
  <si>
    <t xml:space="preserve">mangelhaft</t>
  </si>
  <si>
    <t xml:space="preserve">ungenügend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</si>
</sst>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\ %"/>
    <numFmt numFmtId="166" formatCode="_-* #,##0.00\ _€_-;\-* #,##0.00\ _€_-;_-* \-??\ _€_-;_-@_-"/>
    <numFmt numFmtId="167" formatCode="#,##0_ ;\-#,##0\ "/>
    <numFmt numFmtId="168" formatCode="#,##0.0_ ;\-#,##0.0\ "/>
    <numFmt numFmtId="169" formatCode="General"/>
    <numFmt numFmtId="170" formatCode="0.0"/>
    <numFmt numFmtId="171" formatCode="0.0\ %"/>
    <numFmt numFmtId="172" formatCode="0"/>
    <numFmt numFmtId="173" formatCode="&quot;WAHR&quot;;&quot;WAHR&quot;;&quot;FALSCH&quot;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1"/>
      <color theme="1"/>
      <name val="Calibri"/>
      <family val="2"/>
    </font>
    <font>
      <b val="true"/>
      <sz val="16"/>
      <color theme="1"/>
      <name val="Calibri"/>
      <family val="2"/>
      <charset val="1"/>
    </font>
    <font>
      <b val="true"/>
      <sz val="9"/>
      <color theme="1"/>
      <name val="Calibri"/>
      <family val="0"/>
      <charset val="1"/>
    </font>
    <font>
      <sz val="11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7B59"/>
        <bgColor rgb="FFFF6600"/>
      </patternFill>
    </fill>
    <fill>
      <patternFill patternType="solid">
        <fgColor rgb="FF81D41A"/>
        <bgColor rgb="FF3FAF4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theme="4" tint="0.5998"/>
        <bgColor rgb="FFD9D9D9"/>
      </patternFill>
    </fill>
    <fill>
      <patternFill patternType="solid">
        <fgColor theme="0" tint="-0.15"/>
        <bgColor rgb="FFBDD7EE"/>
      </patternFill>
    </fill>
    <fill>
      <patternFill patternType="solid">
        <fgColor rgb="FFBFBFBF"/>
        <bgColor rgb="FFADB9CA"/>
      </patternFill>
    </fill>
    <fill>
      <patternFill patternType="solid">
        <fgColor theme="3" tint="0.5998"/>
        <bgColor rgb="FFBFBFBF"/>
      </patternFill>
    </fill>
    <fill>
      <patternFill patternType="solid">
        <fgColor rgb="FFFFFF00"/>
        <bgColor rgb="FFFFFF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4" fontId="5" fillId="3" borderId="0" applyFont="true" applyBorder="false" applyAlignment="true" applyProtection="false">
      <alignment horizontal="center" vertical="center" textRotation="0" wrapText="false" indent="0" shrinkToFit="false"/>
    </xf>
    <xf numFmtId="164" fontId="6" fillId="4" borderId="1" applyFont="true" applyBorder="true" applyAlignment="true" applyProtection="false">
      <alignment horizontal="center" vertical="center" textRotation="0" wrapText="false" indent="0" shrinkToFit="false"/>
    </xf>
    <xf numFmtId="164" fontId="5" fillId="5" borderId="1" applyFont="true" applyBorder="true" applyAlignment="true" applyProtection="false">
      <alignment horizontal="center" vertical="center" textRotation="0" wrapText="false" indent="0" shrinkToFit="false"/>
    </xf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true">
      <alignment horizontal="center" vertical="center" textRotation="0" wrapText="false" indent="1" shrinkToFit="false"/>
      <protection locked="true" hidden="false"/>
    </xf>
    <xf numFmtId="164" fontId="0" fillId="8" borderId="7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5" fillId="8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8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8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9" fontId="5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8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4" borderId="1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0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7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8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4" borderId="1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0" fillId="8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7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3" xfId="0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65" fontId="5" fillId="8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5" fillId="8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8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8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4" xfId="0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65" fontId="5" fillId="8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1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0" fillId="8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11" xfId="0" applyFont="true" applyBorder="true" applyAlignment="true" applyProtection="true">
      <alignment horizontal="left" vertical="center" textRotation="0" wrapText="false" indent="1" shrinkToFit="true"/>
      <protection locked="true" hidden="false"/>
    </xf>
    <xf numFmtId="165" fontId="5" fillId="8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5" fillId="8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1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9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9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10" fillId="9" borderId="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5" fillId="9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1" shrinkToFit="tru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0" fillId="4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2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uswahl" xfId="20"/>
    <cellStyle name="grün" xfId="21"/>
    <cellStyle name="Keine Auswahl" xfId="22"/>
    <cellStyle name="rot" xfId="23"/>
  </cellStyles>
  <dxfs count="22">
    <dxf>
      <font>
        <name val="Calibri"/>
        <charset val="1"/>
        <family val="2"/>
        <color rgb="FF000000"/>
        <sz val="11"/>
      </font>
      <fill>
        <patternFill>
          <bgColor rgb="FF81D41A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7B59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FFFFFF"/>
        <sz val="11"/>
        <u val="none"/>
      </font>
      <numFmt numFmtId="164" formatCode="General"/>
      <fill>
        <patternFill>
          <bgColor rgb="FFFFFFFF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81D41A"/>
        </patternFill>
      </fill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0000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81D41A"/>
        </patternFill>
      </fill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0000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b val="1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81D41A"/>
        </patternFill>
      </fill>
    </dxf>
    <dxf>
      <font>
        <name val="Calibri"/>
        <charset val="1"/>
        <family val="2"/>
        <b val="1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0000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81D41A"/>
        </patternFill>
      </fill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0000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7B59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FFFFFF"/>
        <sz val="11"/>
        <u val="none"/>
      </font>
      <numFmt numFmtId="164" formatCode="General"/>
      <fill>
        <patternFill>
          <bgColor rgb="FFFFFFFF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7B59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FFFFFF"/>
        <sz val="11"/>
        <u val="none"/>
      </font>
      <numFmt numFmtId="164" formatCode="General"/>
      <fill>
        <patternFill>
          <bgColor rgb="FFFFFFFF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7B59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FFFFFF"/>
        <sz val="11"/>
        <u val="none"/>
      </font>
      <numFmt numFmtId="164" formatCode="General"/>
      <fill>
        <patternFill>
          <bgColor rgb="FFFFFFFF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7B59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FFFFFF"/>
        <sz val="11"/>
        <u val="none"/>
      </font>
      <numFmt numFmtId="164" formatCode="General"/>
      <fill>
        <patternFill>
          <bgColor rgb="FFFFFFFF"/>
        </patternFill>
      </fill>
      <border diagonalUp="false" diagonalDown="false">
        <left style="medium"/>
        <right style="medium"/>
        <top style="medium"/>
        <bottom style="medium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81D41A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DB9CA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autoLine="false" print="true" fmlaLink="FIAE!$G$15" lockText="1" noThreeD="1"/>
</file>

<file path=xl/ctrlProps/ctrlProps3.xml><?xml version="1.0" encoding="utf-8"?>
<formControlPr xmlns="http://schemas.microsoft.com/office/spreadsheetml/2009/9/main" objectType="CheckBox" autoLine="false" print="true" fmlaLink="FIAE!$G$14" lockText="1" noThreeD="1"/>
</file>

<file path=xl/ctrlProps/ctrlProps4.xml><?xml version="1.0" encoding="utf-8"?>
<formControlPr xmlns="http://schemas.microsoft.com/office/spreadsheetml/2009/9/main" objectType="CheckBox" autoLine="false" print="true" fmlaLink="FIAE!$G$13" lockText="1" noThreeD="1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53280</xdr:colOff>
          <xdr:row>10</xdr:row>
          <xdr:rowOff>15120</xdr:rowOff>
        </xdr:from>
        <xdr:to>
          <xdr:col>8</xdr:col>
          <xdr:colOff>-1047960</xdr:colOff>
          <xdr:row>11</xdr:row>
          <xdr:rowOff>-53640</xdr:rowOff>
        </xdr:to>
        <xdr:sp>
          <xdr:nvSpPr>
            <xdr:cNvPr id="1001" name="WiSo" descr="Beantragen?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Beantragen?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9</xdr:row>
          <xdr:rowOff>7560</xdr:rowOff>
        </xdr:from>
        <xdr:to>
          <xdr:col>8</xdr:col>
          <xdr:colOff>-1063080</xdr:colOff>
          <xdr:row>10</xdr:row>
          <xdr:rowOff>-53280</xdr:rowOff>
        </xdr:to>
        <xdr:sp>
          <xdr:nvSpPr>
            <xdr:cNvPr id="1002" name="Algorithmen" descr="Beantragen?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Beantragen?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8</xdr:row>
          <xdr:rowOff>15120</xdr:rowOff>
        </xdr:from>
        <xdr:to>
          <xdr:col>8</xdr:col>
          <xdr:colOff>-1055520</xdr:colOff>
          <xdr:row>9</xdr:row>
          <xdr:rowOff>-45720</xdr:rowOff>
        </xdr:to>
        <xdr:sp>
          <xdr:nvSpPr>
            <xdr:cNvPr id="1003" name="Softwareprodukt" descr="Beantragen?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Beantragen?</a:t>
              </a:r>
            </a:p>
          </xdr:txBody>
        </xdr:sp>
        <xdr:clientData/>
      </xdr:twoCellAnchor>
    </mc:Choice>
  </mc:AlternateContent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s2.xml"/><Relationship Id="rId4" Type="http://schemas.openxmlformats.org/officeDocument/2006/relationships/ctrlProp" Target="../ctrlProps/ctrlProps3.xml"/><Relationship Id="rId5" Type="http://schemas.openxmlformats.org/officeDocument/2006/relationships/ctrlProp" Target="../ctrlProps/ctrlProps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XFD15" activeCellId="0" sqref="XFD15"/>
    </sheetView>
  </sheetViews>
  <sheetFormatPr defaultColWidth="10.5703125" defaultRowHeight="15" zeroHeight="false" outlineLevelRow="0" outlineLevelCol="0"/>
  <cols>
    <col collapsed="false" customWidth="true" hidden="false" outlineLevel="0" max="7" min="7" style="0" width="11.53"/>
  </cols>
  <sheetData>
    <row r="1" customFormat="false" ht="30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3.3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4.05" hidden="false" customHeight="tru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5" hidden="false" customHeight="true" outlineLevel="0" collapsed="false">
      <c r="A4" s="3" t="s">
        <v>3</v>
      </c>
      <c r="B4" s="3"/>
      <c r="C4" s="3"/>
      <c r="D4" s="3"/>
      <c r="E4" s="3"/>
      <c r="F4" s="3"/>
      <c r="G4" s="3"/>
    </row>
    <row r="5" customFormat="false" ht="23.35" hidden="false" customHeight="true" outlineLevel="0" collapsed="false">
      <c r="A5" s="3" t="s">
        <v>4</v>
      </c>
      <c r="B5" s="3"/>
      <c r="C5" s="3"/>
      <c r="D5" s="3"/>
      <c r="E5" s="3"/>
      <c r="F5" s="3"/>
      <c r="G5" s="3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password="e475" objects="true" scenarios="true" selectLockedCells="true" selectUnlockedCells="true"/>
  <mergeCells count="5">
    <mergeCell ref="A1:G1"/>
    <mergeCell ref="A2:G2"/>
    <mergeCell ref="A3:G3"/>
    <mergeCell ref="A4:G4"/>
    <mergeCell ref="A5:G5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FAF46"/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D4" activeCellId="0" sqref="D4"/>
    </sheetView>
  </sheetViews>
  <sheetFormatPr defaultColWidth="11.5703125" defaultRowHeight="15" zeroHeight="false" outlineLevelRow="1" outlineLevelCol="0"/>
  <cols>
    <col collapsed="false" customWidth="true" hidden="false" outlineLevel="0" max="1" min="1" style="4" width="38"/>
    <col collapsed="false" customWidth="true" hidden="false" outlineLevel="0" max="2" min="2" style="4" width="13.42"/>
    <col collapsed="false" customWidth="true" hidden="false" outlineLevel="0" max="3" min="3" style="4" width="13.86"/>
    <col collapsed="false" customWidth="true" hidden="false" outlineLevel="0" max="4" min="4" style="4" width="7"/>
    <col collapsed="false" customWidth="true" hidden="false" outlineLevel="0" max="5" min="5" style="4" width="8.86"/>
    <col collapsed="false" customWidth="true" hidden="false" outlineLevel="0" max="6" min="6" style="4" width="20.14"/>
    <col collapsed="false" customWidth="true" hidden="false" outlineLevel="0" max="7" min="7" style="4" width="13"/>
    <col collapsed="false" customWidth="true" hidden="false" outlineLevel="0" max="8" min="8" style="4" width="26"/>
    <col collapsed="false" customWidth="true" hidden="false" outlineLevel="0" max="10" min="9" style="4" width="9.29"/>
    <col collapsed="false" customWidth="true" hidden="false" outlineLevel="0" max="11" min="11" style="4" width="20.14"/>
    <col collapsed="false" customWidth="true" hidden="false" outlineLevel="0" max="12" min="12" style="4" width="27.86"/>
    <col collapsed="false" customWidth="true" hidden="false" outlineLevel="0" max="13" min="13" style="4" width="31.57"/>
    <col collapsed="false" customWidth="true" hidden="false" outlineLevel="0" max="15" min="14" style="4" width="8.86"/>
  </cols>
  <sheetData>
    <row r="1" customFormat="false" ht="47.25" hidden="false" customHeight="true" outlineLevel="0" collapsed="false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5" hidden="false" customHeight="false" outlineLevel="0" collapsed="false">
      <c r="A2" s="6" t="s">
        <v>6</v>
      </c>
      <c r="B2" s="6" t="s">
        <v>7</v>
      </c>
      <c r="C2" s="6"/>
      <c r="D2" s="7" t="s">
        <v>8</v>
      </c>
      <c r="E2" s="6" t="s">
        <v>9</v>
      </c>
      <c r="F2" s="6" t="s">
        <v>10</v>
      </c>
      <c r="G2" s="7" t="s">
        <v>11</v>
      </c>
      <c r="H2" s="7" t="s">
        <v>12</v>
      </c>
      <c r="I2" s="7"/>
      <c r="J2" s="8" t="s">
        <v>9</v>
      </c>
      <c r="K2" s="6" t="s">
        <v>10</v>
      </c>
      <c r="L2" s="7" t="s">
        <v>11</v>
      </c>
      <c r="M2" s="7" t="s">
        <v>13</v>
      </c>
    </row>
    <row r="3" customFormat="false" ht="15" hidden="false" customHeight="false" outlineLevel="0" collapsed="false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customFormat="false" ht="15" hidden="false" customHeight="false" outlineLevel="0" collapsed="false">
      <c r="A4" s="11" t="s">
        <v>15</v>
      </c>
      <c r="B4" s="12" t="n">
        <v>0.2</v>
      </c>
      <c r="C4" s="12"/>
      <c r="D4" s="13" t="n">
        <v>0</v>
      </c>
      <c r="E4" s="14" t="n">
        <f aca="false">VLOOKUP(D4,'Punkte-Notentabelle'!A2:B102,2,FALSE())</f>
        <v>6</v>
      </c>
      <c r="F4" s="14" t="str">
        <f aca="false">VLOOKUP(E4,'Punkte-Notentabelle'!$B$2:$C$102,2,FALSE())</f>
        <v>ungenügend</v>
      </c>
      <c r="G4" s="15" t="str">
        <f aca="false">IF(E4&lt;=4.4,"Bestanden","Durchgefallen")</f>
        <v>Durchgefallen</v>
      </c>
      <c r="H4" s="15"/>
      <c r="I4" s="15"/>
      <c r="J4" s="15"/>
      <c r="K4" s="14"/>
      <c r="L4" s="15"/>
      <c r="M4" s="15"/>
    </row>
    <row r="5" customFormat="false" ht="15" hidden="false" customHeight="false" outlineLevel="0" collapsed="false">
      <c r="A5" s="9" t="s">
        <v>16</v>
      </c>
      <c r="B5" s="16" t="n">
        <f aca="false">SUM(B8,B9:B11)</f>
        <v>0.8</v>
      </c>
      <c r="C5" s="17" t="s">
        <v>17</v>
      </c>
      <c r="D5" s="18" t="n">
        <f aca="false">ROUND(D8*C8+D9*C9+D10*C10+D11*C11,0)</f>
        <v>0</v>
      </c>
      <c r="E5" s="19" t="n">
        <f aca="false">VLOOKUP(D5,'Punkte-Notentabelle'!A3:B103,2,FALSE())</f>
        <v>6</v>
      </c>
      <c r="F5" s="18" t="str">
        <f aca="false">VLOOKUP(E5,'Punkte-Notentabelle'!$B$2:$C$102,2,FALSE())</f>
        <v>ungenügend</v>
      </c>
      <c r="G5" s="20" t="str">
        <f aca="false">IF(E5&lt;=4.4,"Bestanden","Durchgefallen")</f>
        <v>Durchgefallen</v>
      </c>
      <c r="H5" s="21" t="s">
        <v>18</v>
      </c>
      <c r="I5" s="20" t="n">
        <f aca="false">_xlfn.IFS(AND(B28="✅",E29 = "✅"),ROUND(C8*D8+C9*I12+C10*D10+C11*D11,0),AND(C28="✅",E29="✅"),ROUND(C8*D8+C9*D9+C10*I12+C11*D11,0),AND(D28="✅",E29="✅"),ROUND(C8*D8+C9*D9+C10*D10+C11*I12,0),1,0)</f>
        <v>0</v>
      </c>
      <c r="J5" s="22" t="n">
        <f aca="false">VLOOKUP(I5,'Punkte-Notentabelle'!A3:B103,2,FALSE())</f>
        <v>6</v>
      </c>
      <c r="K5" s="18" t="str">
        <f aca="false">VLOOKUP(J5,'Punkte-Notentabelle'!B3:C103,2,FALSE())</f>
        <v>ungenügend</v>
      </c>
      <c r="L5" s="23" t="str">
        <f aca="false">IF(J5&lt;=4.4,"Bestanden","Durchgefallen")</f>
        <v>Durchgefallen</v>
      </c>
      <c r="M5" s="23"/>
    </row>
    <row r="6" customFormat="false" ht="15" hidden="false" customHeight="false" outlineLevel="1" collapsed="false">
      <c r="A6" s="24" t="s">
        <v>19</v>
      </c>
      <c r="B6" s="25" t="n">
        <v>0.5</v>
      </c>
      <c r="C6" s="26"/>
      <c r="D6" s="27" t="n">
        <v>0</v>
      </c>
      <c r="E6" s="28" t="n">
        <f aca="false">VLOOKUP(D6,'Punkte-Notentabelle'!A4:B104,2,FALSE())</f>
        <v>6</v>
      </c>
      <c r="F6" s="28" t="str">
        <f aca="false">VLOOKUP(E6,'Punkte-Notentabelle'!$B$2:$C$102,2,FALSE())</f>
        <v>ungenügend</v>
      </c>
      <c r="G6" s="29" t="str">
        <f aca="false">IF(E6&lt;=4.4,"Bestanden","Durchgefallen")</f>
        <v>Durchgefallen</v>
      </c>
      <c r="H6" s="29"/>
      <c r="I6" s="29"/>
      <c r="J6" s="29"/>
      <c r="K6" s="28"/>
      <c r="L6" s="29"/>
      <c r="M6" s="29"/>
    </row>
    <row r="7" customFormat="false" ht="15" hidden="false" customHeight="false" outlineLevel="1" collapsed="false">
      <c r="A7" s="30" t="s">
        <v>20</v>
      </c>
      <c r="B7" s="31" t="n">
        <v>0.5</v>
      </c>
      <c r="C7" s="32"/>
      <c r="D7" s="33" t="n">
        <v>0</v>
      </c>
      <c r="E7" s="34" t="n">
        <f aca="false">VLOOKUP(D7,'Punkte-Notentabelle'!A5:B105,2,FALSE())</f>
        <v>6</v>
      </c>
      <c r="F7" s="34" t="str">
        <f aca="false">VLOOKUP(E7,'Punkte-Notentabelle'!$B$2:$C$102,2,FALSE())</f>
        <v>ungenügend</v>
      </c>
      <c r="G7" s="35" t="str">
        <f aca="false">IF(E7&lt;=4.4,"Bestanden","Durchgefallen")</f>
        <v>Durchgefallen</v>
      </c>
      <c r="H7" s="35"/>
      <c r="I7" s="35"/>
      <c r="J7" s="35"/>
      <c r="K7" s="34"/>
      <c r="L7" s="35"/>
      <c r="M7" s="35"/>
    </row>
    <row r="8" customFormat="false" ht="15" hidden="false" customHeight="false" outlineLevel="0" collapsed="false">
      <c r="A8" s="36" t="s">
        <v>21</v>
      </c>
      <c r="B8" s="37" t="n">
        <v>0.5</v>
      </c>
      <c r="C8" s="38" t="n">
        <f aca="false">$B$12/$B$5*B8</f>
        <v>0.625</v>
      </c>
      <c r="D8" s="39" t="n">
        <f aca="false">ROUND(B6*D6+B7*D7,0)</f>
        <v>0</v>
      </c>
      <c r="E8" s="40" t="n">
        <f aca="false">VLOOKUP(D8,'Punkte-Notentabelle'!A6:B106,2,FALSE())</f>
        <v>6</v>
      </c>
      <c r="F8" s="40" t="str">
        <f aca="false">VLOOKUP(E8,'Punkte-Notentabelle'!$B$2:$C$102,2,FALSE())</f>
        <v>ungenügend</v>
      </c>
      <c r="G8" s="41" t="str">
        <f aca="false">IF(E8&lt;=4.4,"Bestanden","Durchgefallen")</f>
        <v>Durchgefallen</v>
      </c>
      <c r="H8" s="41"/>
      <c r="I8" s="41"/>
      <c r="J8" s="41" t="n">
        <f aca="false">E8</f>
        <v>6</v>
      </c>
      <c r="K8" s="42" t="str">
        <f aca="false">VLOOKUP(J8,'Punkte-Notentabelle'!$B$2:$C$102,2,FALSE())</f>
        <v>ungenügend</v>
      </c>
      <c r="L8" s="41" t="str">
        <f aca="false">IF(J8&lt;=4.4,"Bestanden","Durchgefallen")</f>
        <v>Durchgefallen</v>
      </c>
      <c r="M8" s="41"/>
    </row>
    <row r="9" customFormat="false" ht="15" hidden="false" customHeight="false" outlineLevel="0" collapsed="false">
      <c r="A9" s="43" t="s">
        <v>22</v>
      </c>
      <c r="B9" s="44" t="n">
        <v>0.1</v>
      </c>
      <c r="C9" s="38" t="n">
        <f aca="false">$B$12/$B$5*B9</f>
        <v>0.125</v>
      </c>
      <c r="D9" s="45" t="n">
        <v>0</v>
      </c>
      <c r="E9" s="46" t="n">
        <f aca="false">VLOOKUP(D9,'Punkte-Notentabelle'!A7:B107,2,FALSE())</f>
        <v>6</v>
      </c>
      <c r="F9" s="46" t="str">
        <f aca="false">VLOOKUP(E9,'Punkte-Notentabelle'!$B$2:$C$102,2,FALSE())</f>
        <v>ungenügend</v>
      </c>
      <c r="G9" s="41" t="str">
        <f aca="false">IF(E9&lt;=4.4,"Bestanden","Durchgefallen")</f>
        <v>Durchgefallen</v>
      </c>
      <c r="H9" s="41"/>
      <c r="I9" s="47" t="n">
        <v>0</v>
      </c>
      <c r="J9" s="41" t="n">
        <f aca="false">_xlfn.IFS(AND($B$28="✅",$E$29="✅"),$J$12,1,E9)</f>
        <v>6</v>
      </c>
      <c r="K9" s="42" t="str">
        <f aca="false">VLOOKUP(J9,'Punkte-Notentabelle'!$B$2:$C$102,2,FALSE())</f>
        <v>ungenügend</v>
      </c>
      <c r="L9" s="41" t="str">
        <f aca="false">IF(J9&lt;=4.4,"Bestanden","Durchgefallen")</f>
        <v>Durchgefallen</v>
      </c>
      <c r="M9" s="41"/>
    </row>
    <row r="10" customFormat="false" ht="15" hidden="false" customHeight="false" outlineLevel="0" collapsed="false">
      <c r="A10" s="43" t="s">
        <v>23</v>
      </c>
      <c r="B10" s="44" t="n">
        <v>0.1</v>
      </c>
      <c r="C10" s="38" t="n">
        <f aca="false">$B$12/$B$5*B10</f>
        <v>0.125</v>
      </c>
      <c r="D10" s="45" t="n">
        <v>0</v>
      </c>
      <c r="E10" s="46" t="n">
        <f aca="false">VLOOKUP(D10,'Punkte-Notentabelle'!A8:B108,2,FALSE())</f>
        <v>6</v>
      </c>
      <c r="F10" s="46" t="str">
        <f aca="false">VLOOKUP(E10,'Punkte-Notentabelle'!$B$2:$C$102,2,FALSE())</f>
        <v>ungenügend</v>
      </c>
      <c r="G10" s="41" t="str">
        <f aca="false">IF(E10&lt;=4.4,"Bestanden","Durchgefallen")</f>
        <v>Durchgefallen</v>
      </c>
      <c r="H10" s="41"/>
      <c r="I10" s="47" t="n">
        <v>0</v>
      </c>
      <c r="J10" s="41" t="n">
        <f aca="false">_xlfn.IFS(AND($C$28="✅",$E$29="✅"),$J$12,1,E10)</f>
        <v>6</v>
      </c>
      <c r="K10" s="42" t="str">
        <f aca="false">VLOOKUP(J10,'Punkte-Notentabelle'!$B$2:$C$102,2,FALSE())</f>
        <v>ungenügend</v>
      </c>
      <c r="L10" s="41" t="str">
        <f aca="false">IF(J10&lt;=4.4,"Bestanden","Durchgefallen")</f>
        <v>Durchgefallen</v>
      </c>
      <c r="M10" s="41"/>
    </row>
    <row r="11" customFormat="false" ht="15" hidden="false" customHeight="false" outlineLevel="0" collapsed="false">
      <c r="A11" s="48" t="s">
        <v>24</v>
      </c>
      <c r="B11" s="49" t="n">
        <v>0.1</v>
      </c>
      <c r="C11" s="50" t="n">
        <f aca="false">$B$12/$B$5*B11</f>
        <v>0.125</v>
      </c>
      <c r="D11" s="51" t="n">
        <v>0</v>
      </c>
      <c r="E11" s="46" t="n">
        <f aca="false">VLOOKUP(D11,'Punkte-Notentabelle'!A9:B109,2,FALSE())</f>
        <v>6</v>
      </c>
      <c r="F11" s="46" t="str">
        <f aca="false">VLOOKUP(E11,'Punkte-Notentabelle'!$B$2:$C$102,2,FALSE())</f>
        <v>ungenügend</v>
      </c>
      <c r="G11" s="41" t="str">
        <f aca="false">IF(E11&lt;=4.4,"Bestanden","Durchgefallen")</f>
        <v>Durchgefallen</v>
      </c>
      <c r="H11" s="41"/>
      <c r="I11" s="47" t="n">
        <v>0</v>
      </c>
      <c r="J11" s="41" t="n">
        <f aca="false">_xlfn.IFS(AND($D$28="✅",$E$29="✅"),$J$12,1,E11)</f>
        <v>6</v>
      </c>
      <c r="K11" s="42" t="str">
        <f aca="false">VLOOKUP(J11,'Punkte-Notentabelle'!$B$2:$C$102,2,FALSE())</f>
        <v>ungenügend</v>
      </c>
      <c r="L11" s="41" t="str">
        <f aca="false">IF(J11&lt;=4.4,"Bestanden","Durchgefallen")</f>
        <v>Durchgefallen</v>
      </c>
      <c r="M11" s="41"/>
    </row>
    <row r="12" customFormat="false" ht="15" hidden="false" customHeight="false" outlineLevel="0" collapsed="false">
      <c r="A12" s="23" t="s">
        <v>25</v>
      </c>
      <c r="B12" s="52" t="n">
        <v>1</v>
      </c>
      <c r="C12" s="53"/>
      <c r="D12" s="23" t="n">
        <f aca="false">ROUND(B4*D4+B8*D8+B9*D9+B10*D10+B11*D11,0)</f>
        <v>0</v>
      </c>
      <c r="E12" s="54" t="n">
        <f aca="false">VLOOKUP(D12,'Punkte-Notentabelle'!A10:B110,2,FALSE())</f>
        <v>6</v>
      </c>
      <c r="F12" s="23" t="str">
        <f aca="false">VLOOKUP(E12,'Punkte-Notentabelle'!$B$2:$C$102,2,FALSE())</f>
        <v>ungenügend</v>
      </c>
      <c r="G12" s="55" t="str">
        <f aca="false">IF(E12&lt;=4.4,"Bestanden","Durchgefallen")</f>
        <v>Durchgefallen</v>
      </c>
      <c r="H12" s="56" t="s">
        <v>26</v>
      </c>
      <c r="I12" s="23" t="n">
        <f aca="false">_xlfn.IFS(AND(B28="✅",E29="✅"),I13,AND(C28="✅",E29="✅"),I14,AND(D28="✅",E29="✅"),I15,1,0)</f>
        <v>0</v>
      </c>
      <c r="J12" s="54" t="n">
        <f aca="false">VLOOKUP(I12,'Punkte-Notentabelle'!A10:B110,2,FALSE())</f>
        <v>6</v>
      </c>
      <c r="K12" s="23" t="str">
        <f aca="false">VLOOKUP(J12,'Punkte-Notentabelle'!B10:C110,2,FALSE())</f>
        <v>ungenügend</v>
      </c>
      <c r="L12" s="23" t="str">
        <f aca="false">IF(J12&lt;=4.4,"Bestanden","Durchgefallen")</f>
        <v>Durchgefallen</v>
      </c>
      <c r="M12" s="23"/>
    </row>
    <row r="13" customFormat="false" ht="15" hidden="true" customHeight="false" outlineLevel="0" collapsed="false">
      <c r="G13" s="57" t="b">
        <v>0</v>
      </c>
      <c r="H13" s="58"/>
      <c r="I13" s="59" t="n">
        <f aca="false">ROUND((D9*2 + I9 * 1)/3,0)</f>
        <v>0</v>
      </c>
      <c r="J13" s="60" t="n">
        <f aca="false">ROUND(B4*D4+B8*D8+B9*I13+B10*D10+B11*D11,0)</f>
        <v>0</v>
      </c>
    </row>
    <row r="14" customFormat="false" ht="15" hidden="true" customHeight="false" outlineLevel="0" collapsed="false">
      <c r="G14" s="57" t="b">
        <v>0</v>
      </c>
      <c r="H14" s="58"/>
      <c r="I14" s="59" t="n">
        <f aca="false">ROUND((D10*2 + I10 * 1)/3,0)</f>
        <v>0</v>
      </c>
      <c r="J14" s="60" t="n">
        <f aca="false">ROUND(B4*D4+B8*D8+B9*D9+B10*I14+B11*D11,0)</f>
        <v>0</v>
      </c>
    </row>
    <row r="15" customFormat="false" ht="15" hidden="true" customHeight="false" outlineLevel="0" collapsed="false">
      <c r="G15" s="57" t="b">
        <v>0</v>
      </c>
      <c r="H15" s="58"/>
      <c r="I15" s="59" t="n">
        <f aca="false">ROUND((D11*2 + I11 * 1)/3,0)</f>
        <v>0</v>
      </c>
      <c r="J15" s="60" t="n">
        <f aca="false">ROUND(B4*D4+B8*D8+B9*D9+B10*D10+B11*I15,0)</f>
        <v>0</v>
      </c>
    </row>
    <row r="16" customFormat="false" ht="24.75" hidden="false" customHeight="true" outlineLevel="0" collapsed="false">
      <c r="H16" s="61" t="s">
        <v>27</v>
      </c>
      <c r="I16" s="53" t="n">
        <f aca="false">_xlfn.IFS(AND(B28="✅",E29 = "✅"),ROUND(B4*D4+B8*D8+B9*I12+B10*D10+B11*D11,0),AND(C28="✅",E29 = "✅"),ROUND(B4*D4+B8*D8+B9*D9+B10*I12+B11*D11,0),AND(D28="✅",E29 = "✅"),ROUND(B4*D4+B8*D8+B9*D9+B10*D10+B11*I12,0),1,0)</f>
        <v>0</v>
      </c>
      <c r="J16" s="62" t="n">
        <f aca="false">VLOOKUP(I16,'Punkte-Notentabelle'!A10:B110,2,FALSE())</f>
        <v>6</v>
      </c>
      <c r="K16" s="53" t="str">
        <f aca="false">VLOOKUP(J16,'Punkte-Notentabelle'!B10:C110,2,FALSE())</f>
        <v>ungenügend</v>
      </c>
      <c r="L16" s="63" t="str">
        <f aca="false">_xlfn.IFS(I16&gt;=50,"Die Nachprüfung wäre in diesem Bereich sinnvoll",I16 &lt;= 50, "Nicht sinnvoll",1,"Keine Auswahl getätigt")</f>
        <v>Nicht sinnvoll</v>
      </c>
      <c r="M16" s="63"/>
    </row>
    <row r="18" customFormat="false" ht="15" hidden="false" customHeight="false" outlineLevel="0" collapsed="false">
      <c r="A18" s="64" t="s">
        <v>28</v>
      </c>
      <c r="B18" s="65" t="s">
        <v>29</v>
      </c>
      <c r="C18" s="65" t="s">
        <v>30</v>
      </c>
    </row>
    <row r="19" customFormat="false" ht="58.4" hidden="false" customHeight="false" outlineLevel="0" collapsed="false">
      <c r="A19" s="66" t="s">
        <v>31</v>
      </c>
      <c r="B19" s="67" t="str">
        <f aca="false">IF(AND(B20="✅",B21="✅",B22="✅",B23="✅"),"✅","❎")</f>
        <v>❎</v>
      </c>
      <c r="C19" s="67" t="str">
        <f aca="false">IF(AND(C20="✅",C21="✅",C22="✅",C23="✅"),"✅","❎")</f>
        <v>❎</v>
      </c>
    </row>
    <row r="20" customFormat="false" ht="24.05" hidden="false" customHeight="false" outlineLevel="0" collapsed="false">
      <c r="A20" s="68" t="s">
        <v>32</v>
      </c>
      <c r="B20" s="67" t="str">
        <f aca="false">IF(E12 &lt;= 4.4,"✅","❎")</f>
        <v>❎</v>
      </c>
      <c r="C20" s="69" t="str">
        <f aca="false">IF(J16 &lt;= 4.4,"✅","❎")</f>
        <v>❎</v>
      </c>
      <c r="F20" s="70"/>
      <c r="K20" s="70"/>
    </row>
    <row r="21" customFormat="false" ht="24.05" hidden="false" customHeight="false" outlineLevel="0" collapsed="false">
      <c r="A21" s="68" t="s">
        <v>33</v>
      </c>
      <c r="B21" s="67" t="str">
        <f aca="false">IF(E5 &lt;= 4.4, "✅", "❎")</f>
        <v>❎</v>
      </c>
      <c r="C21" s="69" t="str">
        <f aca="false">IF(J5 &lt;= 4.4, "✅", "❎")</f>
        <v>❎</v>
      </c>
      <c r="F21" s="71"/>
      <c r="K21" s="71"/>
    </row>
    <row r="22" customFormat="false" ht="24.05" hidden="false" customHeight="false" outlineLevel="0" collapsed="false">
      <c r="A22" s="68" t="s">
        <v>34</v>
      </c>
      <c r="B22" s="67" t="str">
        <f aca="false">IF(COUNTIFS(E8:E11,"&lt;=4,4")&gt;=3,"✅","❎")</f>
        <v>❎</v>
      </c>
      <c r="C22" s="72" t="str">
        <f aca="false">IF(COUNTIFS(J8:J11,"&lt;=4,4")&gt;=3,"✅","❎")</f>
        <v>❎</v>
      </c>
      <c r="F22" s="73"/>
      <c r="K22" s="73"/>
    </row>
    <row r="23" customFormat="false" ht="24.05" hidden="false" customHeight="false" outlineLevel="0" collapsed="false">
      <c r="A23" s="68" t="s">
        <v>35</v>
      </c>
      <c r="B23" s="67" t="str">
        <f aca="false">IF(AND(E8 &lt;= 5.4, E9 &lt;= 5.4, E10 &lt;= 5.4, E11 &lt;= 5.4), "✅","❎")</f>
        <v>❎</v>
      </c>
      <c r="C23" s="67" t="str">
        <f aca="false">IF(AND(J8 &lt;= 5.4, J9 &lt;= 5.4, J10 &lt;= 5.4, J11 &lt;= 5.4), "✅","❎")</f>
        <v>❎</v>
      </c>
    </row>
    <row r="24" customFormat="false" ht="24" hidden="false" customHeight="true" outlineLevel="0" collapsed="false"/>
    <row r="25" customFormat="false" ht="39" hidden="false" customHeight="true" outlineLevel="0" collapsed="false">
      <c r="A25" s="65" t="s">
        <v>36</v>
      </c>
      <c r="B25" s="65"/>
      <c r="C25" s="65"/>
      <c r="D25" s="65"/>
      <c r="E25" s="65" t="s">
        <v>37</v>
      </c>
      <c r="I25" s="58"/>
      <c r="J25" s="58"/>
    </row>
    <row r="26" customFormat="false" ht="69.75" hidden="false" customHeight="true" outlineLevel="0" collapsed="false">
      <c r="A26" s="74" t="s">
        <v>38</v>
      </c>
      <c r="B26" s="74"/>
      <c r="C26" s="74"/>
      <c r="D26" s="74"/>
      <c r="E26" s="75" t="str">
        <f aca="false">_xlfn.IFS(AND(B28="✅",E29="✅",E30="✅"),"✅",AND(C28="✅",E29="✅",E30="✅"),"✅",AND(D28="✅",E29="✅",E30="✅"),"✅",1,"❎")</f>
        <v>❎</v>
      </c>
      <c r="F26" s="76"/>
      <c r="I26" s="58"/>
      <c r="J26" s="58"/>
    </row>
    <row r="27" customFormat="false" ht="45.75" hidden="false" customHeight="true" outlineLevel="0" collapsed="false">
      <c r="A27" s="68" t="s">
        <v>39</v>
      </c>
      <c r="B27" s="77" t="s">
        <v>40</v>
      </c>
      <c r="C27" s="77" t="s">
        <v>41</v>
      </c>
      <c r="D27" s="77" t="s">
        <v>42</v>
      </c>
      <c r="E27" s="77"/>
      <c r="G27" s="58"/>
      <c r="H27" s="58"/>
    </row>
    <row r="28" customFormat="false" ht="42.75" hidden="false" customHeight="true" outlineLevel="0" collapsed="false">
      <c r="A28" s="68"/>
      <c r="B28" s="72" t="str">
        <f aca="false">IF(G13=TRUE(),"✅","❎")</f>
        <v>❎</v>
      </c>
      <c r="C28" s="72" t="str">
        <f aca="false">IF(G14=TRUE(),"✅","❎")</f>
        <v>❎</v>
      </c>
      <c r="D28" s="78" t="str">
        <f aca="false">IF(G15=TRUE(),"✅","❎")</f>
        <v>❎</v>
      </c>
      <c r="E28" s="78"/>
    </row>
    <row r="29" customFormat="false" ht="24" hidden="false" customHeight="true" outlineLevel="0" collapsed="false">
      <c r="A29" s="68" t="s">
        <v>43</v>
      </c>
      <c r="B29" s="68"/>
      <c r="C29" s="68"/>
      <c r="D29" s="68"/>
      <c r="E29" s="79" t="str">
        <f aca="false">_xlfn.IFS(B28 = "✅",IF(E9 &gt; 4.4,"✅","❎"),C28 = "✅",IF(E10&gt;4.4,"✅","❎"),D28 = "✅",IF(E11&gt;4.4,"✅","❎"),1,"❎")</f>
        <v>❎</v>
      </c>
    </row>
    <row r="30" customFormat="false" ht="24" hidden="false" customHeight="true" outlineLevel="0" collapsed="false">
      <c r="A30" s="68" t="s">
        <v>44</v>
      </c>
      <c r="B30" s="68"/>
      <c r="C30" s="68"/>
      <c r="D30" s="68"/>
      <c r="E30" s="79" t="str">
        <f aca="false">IF(I16&gt;=50,"✅","❎")</f>
        <v>❎</v>
      </c>
    </row>
    <row r="31" customFormat="false" ht="24" hidden="false" customHeight="true" outlineLevel="0" collapsed="false">
      <c r="A31" s="68" t="s">
        <v>45</v>
      </c>
      <c r="B31" s="68"/>
      <c r="C31" s="68"/>
      <c r="D31" s="68"/>
      <c r="E31" s="68"/>
    </row>
    <row r="32" customFormat="false" ht="24" hidden="false" customHeight="true" outlineLevel="0" collapsed="false">
      <c r="A32" s="68" t="s">
        <v>46</v>
      </c>
      <c r="B32" s="68"/>
      <c r="C32" s="68"/>
      <c r="D32" s="68"/>
      <c r="E32" s="68"/>
    </row>
  </sheetData>
  <sheetProtection sheet="true" password="e475" objects="true" scenarios="true" selectLockedCells="true"/>
  <mergeCells count="14">
    <mergeCell ref="A1:G1"/>
    <mergeCell ref="B2:C2"/>
    <mergeCell ref="H2:I2"/>
    <mergeCell ref="B3:L3"/>
    <mergeCell ref="B4:C4"/>
    <mergeCell ref="A25:D25"/>
    <mergeCell ref="A26:D26"/>
    <mergeCell ref="A27:A28"/>
    <mergeCell ref="D27:E27"/>
    <mergeCell ref="D28:E28"/>
    <mergeCell ref="A29:D29"/>
    <mergeCell ref="A30:D30"/>
    <mergeCell ref="A31:E31"/>
    <mergeCell ref="A32:E32"/>
  </mergeCells>
  <conditionalFormatting sqref="G4:G12 L8:L11 H4:H8 H12">
    <cfRule type="cellIs" priority="2" operator="equal" aboveAverage="0" equalAverage="0" bottom="0" percent="0" rank="0" text="" dxfId="0">
      <formula>"Bestanden"</formula>
    </cfRule>
    <cfRule type="cellIs" priority="3" operator="equal" aboveAverage="0" equalAverage="0" bottom="0" percent="0" rank="0" text="" dxfId="1">
      <formula>"Durchgefallen"</formula>
    </cfRule>
  </conditionalFormatting>
  <conditionalFormatting sqref="B30:D30">
    <cfRule type="cellIs" priority="4" operator="equal" aboveAverage="0" equalAverage="0" bottom="0" percent="0" rank="0" text="" dxfId="2">
      <formula>"✅"</formula>
    </cfRule>
    <cfRule type="cellIs" priority="5" operator="equal" aboveAverage="0" equalAverage="0" bottom="0" percent="0" rank="0" text="" dxfId="3">
      <formula>""</formula>
    </cfRule>
  </conditionalFormatting>
  <conditionalFormatting sqref="B19:B23 E29:E30 E26 C19 C22:C23">
    <cfRule type="cellIs" priority="6" operator="equal" aboveAverage="0" equalAverage="0" bottom="0" percent="0" rank="0" text="" dxfId="4">
      <formula>"✅"</formula>
    </cfRule>
    <cfRule type="cellIs" priority="7" operator="equal" aboveAverage="0" equalAverage="0" bottom="0" percent="0" rank="0" text="" dxfId="5">
      <formula>"❎"</formula>
    </cfRule>
  </conditionalFormatting>
  <conditionalFormatting sqref="C21">
    <cfRule type="cellIs" priority="8" operator="equal" aboveAverage="0" equalAverage="0" bottom="0" percent="0" rank="0" text="" dxfId="6">
      <formula>"✅"</formula>
    </cfRule>
    <cfRule type="cellIs" priority="9" operator="equal" aboveAverage="0" equalAverage="0" bottom="0" percent="0" rank="0" text="" dxfId="7">
      <formula>"❎"</formula>
    </cfRule>
  </conditionalFormatting>
  <conditionalFormatting sqref="L12:M12 L5:M5">
    <cfRule type="cellIs" priority="10" operator="equal" aboveAverage="0" equalAverage="0" bottom="0" percent="0" rank="0" text="" dxfId="8">
      <formula>"Bestanden"</formula>
    </cfRule>
    <cfRule type="cellIs" priority="11" operator="equal" aboveAverage="0" equalAverage="0" bottom="0" percent="0" rank="0" text="" dxfId="9">
      <formula>"Durchgefallen"</formula>
    </cfRule>
  </conditionalFormatting>
  <conditionalFormatting sqref="C20">
    <cfRule type="cellIs" priority="12" operator="equal" aboveAverage="0" equalAverage="0" bottom="0" percent="0" rank="0" text="" dxfId="10">
      <formula>"✅"</formula>
    </cfRule>
    <cfRule type="cellIs" priority="13" operator="equal" aboveAverage="0" equalAverage="0" bottom="0" percent="0" rank="0" text="" dxfId="11">
      <formula>"❎"</formula>
    </cfRule>
  </conditionalFormatting>
  <conditionalFormatting sqref="E28">
    <cfRule type="cellIs" priority="14" operator="equal" aboveAverage="0" equalAverage="0" bottom="0" percent="0" rank="0" text="" dxfId="12">
      <formula>"✅"</formula>
    </cfRule>
    <cfRule type="cellIs" priority="15" operator="equal" aboveAverage="0" equalAverage="0" bottom="0" percent="0" rank="0" text="" dxfId="13">
      <formula>"❎"</formula>
    </cfRule>
  </conditionalFormatting>
  <conditionalFormatting sqref="D28">
    <cfRule type="cellIs" priority="16" operator="equal" aboveAverage="0" equalAverage="0" bottom="0" percent="0" rank="0" text="" dxfId="14">
      <formula>"✅"</formula>
    </cfRule>
    <cfRule type="cellIs" priority="17" operator="equal" aboveAverage="0" equalAverage="0" bottom="0" percent="0" rank="0" text="" dxfId="15">
      <formula>"❎"</formula>
    </cfRule>
  </conditionalFormatting>
  <conditionalFormatting sqref="C28">
    <cfRule type="cellIs" priority="18" operator="equal" aboveAverage="0" equalAverage="0" bottom="0" percent="0" rank="0" text="" dxfId="16">
      <formula>"✅"</formula>
    </cfRule>
    <cfRule type="cellIs" priority="19" operator="equal" aboveAverage="0" equalAverage="0" bottom="0" percent="0" rank="0" text="" dxfId="17">
      <formula>"❎"</formula>
    </cfRule>
  </conditionalFormatting>
  <conditionalFormatting sqref="B28">
    <cfRule type="cellIs" priority="20" operator="equal" aboveAverage="0" equalAverage="0" bottom="0" percent="0" rank="0" text="" dxfId="18">
      <formula>"✅"</formula>
    </cfRule>
    <cfRule type="cellIs" priority="21" operator="equal" aboveAverage="0" equalAverage="0" bottom="0" percent="0" rank="0" text="" dxfId="19">
      <formula>"❎"</formula>
    </cfRule>
  </conditionalFormatting>
  <conditionalFormatting sqref="H9:H11">
    <cfRule type="cellIs" priority="22" operator="equal" aboveAverage="0" equalAverage="0" bottom="0" percent="0" rank="0" text="" dxfId="20">
      <formula>"Bestanden"</formula>
    </cfRule>
    <cfRule type="cellIs" priority="23" operator="equal" aboveAverage="0" equalAverage="0" bottom="0" percent="0" rank="0" text="" dxfId="21">
      <formula>"Durchgefallen"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Beantragen?">
              <controlPr defaultSize="0" locked="1" autoFill="0" autoLine="0" autoPict="0" print="true" altText="WiSo">
                <anchor moveWithCells="true" sizeWithCells="false">
                  <from>
                    <xdr:col>7</xdr:col>
                    <xdr:colOff>53280</xdr:colOff>
                    <xdr:row>10</xdr:row>
                    <xdr:rowOff>15120</xdr:rowOff>
                  </from>
                  <to>
                    <xdr:col>8</xdr:col>
                    <xdr:colOff>-1047960</xdr:colOff>
                    <xdr:row>11</xdr:row>
                    <xdr:rowOff>-53640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Beantragen? ">
              <controlPr defaultSize="0" locked="1" autoFill="0" autoLine="0" autoPict="0" print="true" altText="Algorithmen">
                <anchor moveWithCells="true" sizeWithCells="false">
                  <from>
                    <xdr:col>7</xdr:col>
                    <xdr:colOff>45720</xdr:colOff>
                    <xdr:row>9</xdr:row>
                    <xdr:rowOff>7560</xdr:rowOff>
                  </from>
                  <to>
                    <xdr:col>8</xdr:col>
                    <xdr:colOff>-1063080</xdr:colOff>
                    <xdr:row>10</xdr:row>
                    <xdr:rowOff>-53280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Beantragen?">
              <controlPr defaultSize="0" locked="1" autoFill="0" autoLine="0" autoPict="0" print="true" altText="Softwareprodukt">
                <anchor moveWithCells="true" sizeWithCells="false">
                  <from>
                    <xdr:col>7</xdr:col>
                    <xdr:colOff>45720</xdr:colOff>
                    <xdr:row>8</xdr:row>
                    <xdr:rowOff>15120</xdr:rowOff>
                  </from>
                  <to>
                    <xdr:col>8</xdr:col>
                    <xdr:colOff>-1055520</xdr:colOff>
                    <xdr:row>9</xdr:row>
                    <xdr:rowOff>-45720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H51" activeCellId="0" sqref="H51"/>
    </sheetView>
  </sheetViews>
  <sheetFormatPr defaultColWidth="10.5703125" defaultRowHeight="15" zeroHeight="false" outlineLevelRow="0" outlineLevelCol="0"/>
  <cols>
    <col collapsed="false" customWidth="true" hidden="true" outlineLevel="0" max="3" min="3" style="4" width="20.14"/>
    <col collapsed="false" customWidth="true" hidden="false" outlineLevel="0" max="4" min="4" style="4" width="20.14"/>
  </cols>
  <sheetData>
    <row r="1" customFormat="false" ht="15" hidden="false" customHeight="false" outlineLevel="0" collapsed="false">
      <c r="A1" s="80" t="s">
        <v>8</v>
      </c>
      <c r="B1" s="81" t="s">
        <v>9</v>
      </c>
      <c r="C1" s="81" t="s">
        <v>47</v>
      </c>
      <c r="D1" s="81" t="s">
        <v>10</v>
      </c>
    </row>
    <row r="2" customFormat="false" ht="15" hidden="false" customHeight="false" outlineLevel="0" collapsed="false">
      <c r="A2" s="82" t="n">
        <v>100</v>
      </c>
      <c r="B2" s="83" t="n">
        <v>1</v>
      </c>
      <c r="C2" s="84" t="s">
        <v>48</v>
      </c>
      <c r="D2" s="85" t="s">
        <v>48</v>
      </c>
    </row>
    <row r="3" customFormat="false" ht="15" hidden="false" customHeight="false" outlineLevel="0" collapsed="false">
      <c r="A3" s="86" t="n">
        <v>99</v>
      </c>
      <c r="B3" s="87" t="n">
        <v>1.1</v>
      </c>
      <c r="C3" s="84" t="s">
        <v>48</v>
      </c>
      <c r="D3" s="85"/>
    </row>
    <row r="4" customFormat="false" ht="15" hidden="false" customHeight="false" outlineLevel="0" collapsed="false">
      <c r="A4" s="86" t="n">
        <v>98</v>
      </c>
      <c r="B4" s="87" t="n">
        <v>1.1</v>
      </c>
      <c r="C4" s="84" t="s">
        <v>48</v>
      </c>
      <c r="D4" s="85"/>
    </row>
    <row r="5" customFormat="false" ht="15" hidden="false" customHeight="false" outlineLevel="0" collapsed="false">
      <c r="A5" s="86" t="n">
        <v>97</v>
      </c>
      <c r="B5" s="87" t="n">
        <v>1.2</v>
      </c>
      <c r="C5" s="84" t="s">
        <v>48</v>
      </c>
      <c r="D5" s="85"/>
    </row>
    <row r="6" customFormat="false" ht="15" hidden="false" customHeight="false" outlineLevel="0" collapsed="false">
      <c r="A6" s="86" t="n">
        <v>96</v>
      </c>
      <c r="B6" s="87" t="n">
        <v>1.2</v>
      </c>
      <c r="C6" s="84" t="s">
        <v>48</v>
      </c>
      <c r="D6" s="85"/>
    </row>
    <row r="7" customFormat="false" ht="15" hidden="false" customHeight="false" outlineLevel="0" collapsed="false">
      <c r="A7" s="86" t="n">
        <v>95</v>
      </c>
      <c r="B7" s="87" t="n">
        <v>1.3</v>
      </c>
      <c r="C7" s="84" t="s">
        <v>48</v>
      </c>
      <c r="D7" s="85"/>
    </row>
    <row r="8" customFormat="false" ht="15" hidden="false" customHeight="false" outlineLevel="0" collapsed="false">
      <c r="A8" s="86" t="n">
        <v>94</v>
      </c>
      <c r="B8" s="87" t="n">
        <v>1.3</v>
      </c>
      <c r="C8" s="84" t="s">
        <v>48</v>
      </c>
      <c r="D8" s="85"/>
    </row>
    <row r="9" customFormat="false" ht="15" hidden="false" customHeight="false" outlineLevel="0" collapsed="false">
      <c r="A9" s="86" t="n">
        <v>93</v>
      </c>
      <c r="B9" s="87" t="n">
        <v>1.4</v>
      </c>
      <c r="C9" s="84" t="s">
        <v>48</v>
      </c>
      <c r="D9" s="85"/>
    </row>
    <row r="10" customFormat="false" ht="15" hidden="false" customHeight="false" outlineLevel="0" collapsed="false">
      <c r="A10" s="88" t="n">
        <v>92</v>
      </c>
      <c r="B10" s="89" t="n">
        <v>1.4</v>
      </c>
      <c r="C10" s="84" t="s">
        <v>48</v>
      </c>
      <c r="D10" s="85"/>
    </row>
    <row r="11" customFormat="false" ht="15" hidden="false" customHeight="false" outlineLevel="0" collapsed="false">
      <c r="A11" s="82" t="n">
        <v>91</v>
      </c>
      <c r="B11" s="83" t="n">
        <v>1.5</v>
      </c>
      <c r="C11" s="84" t="s">
        <v>49</v>
      </c>
      <c r="D11" s="85" t="s">
        <v>49</v>
      </c>
    </row>
    <row r="12" customFormat="false" ht="15" hidden="false" customHeight="false" outlineLevel="0" collapsed="false">
      <c r="A12" s="86" t="n">
        <v>90</v>
      </c>
      <c r="B12" s="87" t="n">
        <v>1.6</v>
      </c>
      <c r="C12" s="84" t="s">
        <v>49</v>
      </c>
      <c r="D12" s="85"/>
    </row>
    <row r="13" customFormat="false" ht="15" hidden="false" customHeight="false" outlineLevel="0" collapsed="false">
      <c r="A13" s="86" t="n">
        <v>89</v>
      </c>
      <c r="B13" s="87" t="n">
        <v>1.7</v>
      </c>
      <c r="C13" s="84" t="s">
        <v>49</v>
      </c>
      <c r="D13" s="85"/>
    </row>
    <row r="14" customFormat="false" ht="15" hidden="false" customHeight="false" outlineLevel="0" collapsed="false">
      <c r="A14" s="86" t="n">
        <v>88</v>
      </c>
      <c r="B14" s="87" t="n">
        <v>1.8</v>
      </c>
      <c r="C14" s="84" t="s">
        <v>49</v>
      </c>
      <c r="D14" s="85"/>
    </row>
    <row r="15" customFormat="false" ht="15" hidden="false" customHeight="false" outlineLevel="0" collapsed="false">
      <c r="A15" s="86" t="n">
        <v>87</v>
      </c>
      <c r="B15" s="87" t="n">
        <v>1.9</v>
      </c>
      <c r="C15" s="84" t="s">
        <v>49</v>
      </c>
      <c r="D15" s="85"/>
    </row>
    <row r="16" customFormat="false" ht="15" hidden="false" customHeight="false" outlineLevel="0" collapsed="false">
      <c r="A16" s="86" t="n">
        <v>86</v>
      </c>
      <c r="B16" s="87" t="n">
        <v>2</v>
      </c>
      <c r="C16" s="84" t="s">
        <v>49</v>
      </c>
      <c r="D16" s="85"/>
    </row>
    <row r="17" customFormat="false" ht="15" hidden="false" customHeight="false" outlineLevel="0" collapsed="false">
      <c r="A17" s="86" t="n">
        <v>85</v>
      </c>
      <c r="B17" s="87" t="n">
        <v>2</v>
      </c>
      <c r="C17" s="84" t="s">
        <v>49</v>
      </c>
      <c r="D17" s="85"/>
    </row>
    <row r="18" customFormat="false" ht="15" hidden="false" customHeight="false" outlineLevel="0" collapsed="false">
      <c r="A18" s="86" t="n">
        <v>84</v>
      </c>
      <c r="B18" s="87" t="n">
        <v>2.1</v>
      </c>
      <c r="C18" s="84" t="s">
        <v>49</v>
      </c>
      <c r="D18" s="85"/>
    </row>
    <row r="19" customFormat="false" ht="15" hidden="false" customHeight="false" outlineLevel="0" collapsed="false">
      <c r="A19" s="86" t="n">
        <v>83</v>
      </c>
      <c r="B19" s="87" t="n">
        <v>2.2</v>
      </c>
      <c r="C19" s="84" t="s">
        <v>49</v>
      </c>
      <c r="D19" s="85"/>
    </row>
    <row r="20" customFormat="false" ht="15" hidden="false" customHeight="false" outlineLevel="0" collapsed="false">
      <c r="A20" s="86" t="n">
        <v>82</v>
      </c>
      <c r="B20" s="87" t="n">
        <v>2.3</v>
      </c>
      <c r="C20" s="84" t="s">
        <v>49</v>
      </c>
      <c r="D20" s="85"/>
    </row>
    <row r="21" customFormat="false" ht="15" hidden="false" customHeight="false" outlineLevel="0" collapsed="false">
      <c r="A21" s="88" t="n">
        <v>81</v>
      </c>
      <c r="B21" s="89" t="n">
        <v>2.4</v>
      </c>
      <c r="C21" s="84" t="s">
        <v>49</v>
      </c>
      <c r="D21" s="85"/>
    </row>
    <row r="22" customFormat="false" ht="15" hidden="false" customHeight="false" outlineLevel="0" collapsed="false">
      <c r="A22" s="82" t="n">
        <v>80</v>
      </c>
      <c r="B22" s="83" t="n">
        <v>2.5</v>
      </c>
      <c r="C22" s="84" t="s">
        <v>50</v>
      </c>
      <c r="D22" s="85" t="s">
        <v>50</v>
      </c>
    </row>
    <row r="23" customFormat="false" ht="15" hidden="false" customHeight="false" outlineLevel="0" collapsed="false">
      <c r="A23" s="86" t="n">
        <v>79</v>
      </c>
      <c r="B23" s="87" t="n">
        <v>2.6</v>
      </c>
      <c r="C23" s="84" t="s">
        <v>50</v>
      </c>
      <c r="D23" s="85"/>
    </row>
    <row r="24" customFormat="false" ht="15" hidden="false" customHeight="false" outlineLevel="0" collapsed="false">
      <c r="A24" s="86" t="n">
        <v>78</v>
      </c>
      <c r="B24" s="87" t="n">
        <v>2.7</v>
      </c>
      <c r="C24" s="84" t="s">
        <v>50</v>
      </c>
      <c r="D24" s="85"/>
    </row>
    <row r="25" customFormat="false" ht="15" hidden="false" customHeight="false" outlineLevel="0" collapsed="false">
      <c r="A25" s="86" t="n">
        <v>77</v>
      </c>
      <c r="B25" s="87" t="n">
        <v>2.7</v>
      </c>
      <c r="C25" s="84" t="s">
        <v>50</v>
      </c>
      <c r="D25" s="85"/>
    </row>
    <row r="26" customFormat="false" ht="15" hidden="false" customHeight="false" outlineLevel="0" collapsed="false">
      <c r="A26" s="86" t="n">
        <v>76</v>
      </c>
      <c r="B26" s="87" t="n">
        <v>2.8</v>
      </c>
      <c r="C26" s="84" t="s">
        <v>50</v>
      </c>
      <c r="D26" s="85"/>
    </row>
    <row r="27" customFormat="false" ht="15" hidden="false" customHeight="false" outlineLevel="0" collapsed="false">
      <c r="A27" s="86" t="n">
        <v>75</v>
      </c>
      <c r="B27" s="87" t="n">
        <v>2.9</v>
      </c>
      <c r="C27" s="84" t="s">
        <v>50</v>
      </c>
      <c r="D27" s="85"/>
    </row>
    <row r="28" customFormat="false" ht="15" hidden="false" customHeight="false" outlineLevel="0" collapsed="false">
      <c r="A28" s="86" t="n">
        <v>74</v>
      </c>
      <c r="B28" s="87" t="n">
        <v>2.9</v>
      </c>
      <c r="C28" s="84" t="s">
        <v>50</v>
      </c>
      <c r="D28" s="85"/>
    </row>
    <row r="29" customFormat="false" ht="15" hidden="false" customHeight="false" outlineLevel="0" collapsed="false">
      <c r="A29" s="86" t="n">
        <v>73</v>
      </c>
      <c r="B29" s="87" t="n">
        <v>3</v>
      </c>
      <c r="C29" s="84" t="s">
        <v>50</v>
      </c>
      <c r="D29" s="85"/>
    </row>
    <row r="30" customFormat="false" ht="15" hidden="false" customHeight="false" outlineLevel="0" collapsed="false">
      <c r="A30" s="86" t="n">
        <v>72</v>
      </c>
      <c r="B30" s="87" t="n">
        <v>3.1</v>
      </c>
      <c r="C30" s="84" t="s">
        <v>50</v>
      </c>
      <c r="D30" s="85"/>
    </row>
    <row r="31" customFormat="false" ht="15" hidden="false" customHeight="false" outlineLevel="0" collapsed="false">
      <c r="A31" s="86" t="n">
        <v>71</v>
      </c>
      <c r="B31" s="87" t="n">
        <v>3.1</v>
      </c>
      <c r="C31" s="84" t="s">
        <v>50</v>
      </c>
      <c r="D31" s="85"/>
    </row>
    <row r="32" customFormat="false" ht="15" hidden="false" customHeight="false" outlineLevel="0" collapsed="false">
      <c r="A32" s="86" t="n">
        <v>70</v>
      </c>
      <c r="B32" s="87" t="n">
        <v>3.2</v>
      </c>
      <c r="C32" s="84" t="s">
        <v>50</v>
      </c>
      <c r="D32" s="85"/>
    </row>
    <row r="33" customFormat="false" ht="15" hidden="false" customHeight="false" outlineLevel="0" collapsed="false">
      <c r="A33" s="86" t="n">
        <v>69</v>
      </c>
      <c r="B33" s="87" t="n">
        <v>3.3</v>
      </c>
      <c r="C33" s="84" t="s">
        <v>50</v>
      </c>
      <c r="D33" s="85"/>
    </row>
    <row r="34" customFormat="false" ht="15" hidden="false" customHeight="false" outlineLevel="0" collapsed="false">
      <c r="A34" s="86" t="n">
        <v>68</v>
      </c>
      <c r="B34" s="87" t="n">
        <v>3.3</v>
      </c>
      <c r="C34" s="84" t="s">
        <v>50</v>
      </c>
      <c r="D34" s="85"/>
    </row>
    <row r="35" customFormat="false" ht="15" hidden="false" customHeight="false" outlineLevel="0" collapsed="false">
      <c r="A35" s="88" t="n">
        <v>67</v>
      </c>
      <c r="B35" s="89" t="n">
        <v>3.4</v>
      </c>
      <c r="C35" s="84" t="s">
        <v>50</v>
      </c>
      <c r="D35" s="85"/>
    </row>
    <row r="36" customFormat="false" ht="15" hidden="false" customHeight="false" outlineLevel="0" collapsed="false">
      <c r="A36" s="90" t="n">
        <v>66</v>
      </c>
      <c r="B36" s="91" t="n">
        <v>3.5</v>
      </c>
      <c r="C36" s="84" t="s">
        <v>51</v>
      </c>
      <c r="D36" s="92" t="s">
        <v>51</v>
      </c>
    </row>
    <row r="37" customFormat="false" ht="15" hidden="false" customHeight="false" outlineLevel="0" collapsed="false">
      <c r="A37" s="86" t="n">
        <v>65</v>
      </c>
      <c r="B37" s="87" t="n">
        <v>3.6</v>
      </c>
      <c r="C37" s="84" t="s">
        <v>51</v>
      </c>
      <c r="D37" s="92"/>
    </row>
    <row r="38" customFormat="false" ht="15" hidden="false" customHeight="false" outlineLevel="0" collapsed="false">
      <c r="A38" s="86" t="n">
        <v>64</v>
      </c>
      <c r="B38" s="87" t="n">
        <v>3.6</v>
      </c>
      <c r="C38" s="84" t="s">
        <v>51</v>
      </c>
      <c r="D38" s="92"/>
    </row>
    <row r="39" customFormat="false" ht="15" hidden="false" customHeight="false" outlineLevel="0" collapsed="false">
      <c r="A39" s="86" t="n">
        <v>63</v>
      </c>
      <c r="B39" s="93" t="n">
        <v>3.7</v>
      </c>
      <c r="C39" s="84" t="s">
        <v>51</v>
      </c>
      <c r="D39" s="92"/>
      <c r="E39" s="94"/>
      <c r="F39" s="95"/>
      <c r="G39" s="95"/>
    </row>
    <row r="40" customFormat="false" ht="15" hidden="false" customHeight="false" outlineLevel="0" collapsed="false">
      <c r="A40" s="86" t="n">
        <v>62</v>
      </c>
      <c r="B40" s="87" t="n">
        <v>3.7</v>
      </c>
      <c r="C40" s="84" t="s">
        <v>51</v>
      </c>
      <c r="D40" s="92"/>
      <c r="E40" s="96"/>
      <c r="F40" s="97"/>
      <c r="G40" s="98"/>
    </row>
    <row r="41" customFormat="false" ht="15" hidden="false" customHeight="false" outlineLevel="0" collapsed="false">
      <c r="A41" s="99" t="n">
        <v>61</v>
      </c>
      <c r="B41" s="100" t="n">
        <v>3.8</v>
      </c>
      <c r="C41" s="84" t="s">
        <v>51</v>
      </c>
      <c r="D41" s="92"/>
    </row>
    <row r="42" customFormat="false" ht="15" hidden="false" customHeight="false" outlineLevel="0" collapsed="false">
      <c r="A42" s="101" t="n">
        <v>60</v>
      </c>
      <c r="B42" s="84" t="n">
        <v>3.9</v>
      </c>
      <c r="C42" s="84" t="s">
        <v>51</v>
      </c>
      <c r="D42" s="92"/>
    </row>
    <row r="43" customFormat="false" ht="15" hidden="false" customHeight="false" outlineLevel="0" collapsed="false">
      <c r="A43" s="101" t="n">
        <v>59</v>
      </c>
      <c r="B43" s="84" t="n">
        <v>3.9</v>
      </c>
      <c r="C43" s="84" t="s">
        <v>51</v>
      </c>
      <c r="D43" s="92"/>
    </row>
    <row r="44" customFormat="false" ht="15" hidden="false" customHeight="false" outlineLevel="0" collapsed="false">
      <c r="A44" s="99" t="n">
        <v>58</v>
      </c>
      <c r="B44" s="84" t="n">
        <v>4</v>
      </c>
      <c r="C44" s="84" t="s">
        <v>51</v>
      </c>
      <c r="D44" s="92"/>
    </row>
    <row r="45" customFormat="false" ht="15" hidden="false" customHeight="false" outlineLevel="0" collapsed="false">
      <c r="A45" s="101" t="n">
        <v>57</v>
      </c>
      <c r="B45" s="84" t="n">
        <v>4</v>
      </c>
      <c r="C45" s="84" t="s">
        <v>51</v>
      </c>
      <c r="D45" s="92"/>
    </row>
    <row r="46" customFormat="false" ht="15" hidden="false" customHeight="false" outlineLevel="0" collapsed="false">
      <c r="A46" s="101" t="n">
        <v>56</v>
      </c>
      <c r="B46" s="84" t="n">
        <v>4.1</v>
      </c>
      <c r="C46" s="84" t="s">
        <v>51</v>
      </c>
      <c r="D46" s="92"/>
    </row>
    <row r="47" customFormat="false" ht="15" hidden="false" customHeight="false" outlineLevel="0" collapsed="false">
      <c r="A47" s="99" t="n">
        <v>55</v>
      </c>
      <c r="B47" s="84" t="n">
        <v>4.1</v>
      </c>
      <c r="C47" s="84" t="s">
        <v>51</v>
      </c>
      <c r="D47" s="92"/>
    </row>
    <row r="48" customFormat="false" ht="15" hidden="false" customHeight="false" outlineLevel="0" collapsed="false">
      <c r="A48" s="101" t="n">
        <v>54</v>
      </c>
      <c r="B48" s="84" t="n">
        <v>4.2</v>
      </c>
      <c r="C48" s="84" t="s">
        <v>51</v>
      </c>
      <c r="D48" s="92"/>
    </row>
    <row r="49" customFormat="false" ht="15" hidden="false" customHeight="false" outlineLevel="0" collapsed="false">
      <c r="A49" s="101" t="n">
        <v>53</v>
      </c>
      <c r="B49" s="84" t="n">
        <v>4.3</v>
      </c>
      <c r="C49" s="84" t="s">
        <v>51</v>
      </c>
      <c r="D49" s="92"/>
    </row>
    <row r="50" customFormat="false" ht="15" hidden="false" customHeight="false" outlineLevel="0" collapsed="false">
      <c r="A50" s="99" t="n">
        <v>52</v>
      </c>
      <c r="B50" s="84" t="n">
        <v>4.3</v>
      </c>
      <c r="C50" s="84" t="s">
        <v>51</v>
      </c>
      <c r="D50" s="92"/>
    </row>
    <row r="51" customFormat="false" ht="15" hidden="false" customHeight="false" outlineLevel="0" collapsed="false">
      <c r="A51" s="101" t="n">
        <v>51</v>
      </c>
      <c r="B51" s="84" t="n">
        <v>4.4</v>
      </c>
      <c r="C51" s="84" t="s">
        <v>51</v>
      </c>
      <c r="D51" s="92"/>
    </row>
    <row r="52" customFormat="false" ht="15" hidden="false" customHeight="false" outlineLevel="0" collapsed="false">
      <c r="A52" s="102" t="n">
        <v>50</v>
      </c>
      <c r="B52" s="103" t="n">
        <v>4.4</v>
      </c>
      <c r="C52" s="84" t="s">
        <v>51</v>
      </c>
      <c r="D52" s="92"/>
    </row>
    <row r="53" customFormat="false" ht="15" hidden="false" customHeight="false" outlineLevel="0" collapsed="false">
      <c r="A53" s="104" t="n">
        <v>49</v>
      </c>
      <c r="B53" s="105" t="n">
        <v>4.5</v>
      </c>
      <c r="C53" s="84" t="s">
        <v>52</v>
      </c>
      <c r="D53" s="85" t="s">
        <v>52</v>
      </c>
    </row>
    <row r="54" customFormat="false" ht="15" hidden="false" customHeight="false" outlineLevel="0" collapsed="false">
      <c r="A54" s="101" t="n">
        <v>48</v>
      </c>
      <c r="B54" s="84" t="n">
        <v>4.6</v>
      </c>
      <c r="C54" s="84" t="s">
        <v>52</v>
      </c>
      <c r="D54" s="85"/>
    </row>
    <row r="55" customFormat="false" ht="15" hidden="false" customHeight="false" outlineLevel="0" collapsed="false">
      <c r="A55" s="101" t="n">
        <v>47</v>
      </c>
      <c r="B55" s="84" t="n">
        <v>4.6</v>
      </c>
      <c r="C55" s="84" t="s">
        <v>52</v>
      </c>
      <c r="D55" s="85"/>
    </row>
    <row r="56" customFormat="false" ht="15" hidden="false" customHeight="false" outlineLevel="0" collapsed="false">
      <c r="A56" s="99" t="n">
        <v>46</v>
      </c>
      <c r="B56" s="84" t="n">
        <v>4.7</v>
      </c>
      <c r="C56" s="84" t="s">
        <v>52</v>
      </c>
      <c r="D56" s="85"/>
    </row>
    <row r="57" customFormat="false" ht="15" hidden="false" customHeight="false" outlineLevel="0" collapsed="false">
      <c r="A57" s="101" t="n">
        <v>45</v>
      </c>
      <c r="B57" s="84" t="n">
        <v>4.7</v>
      </c>
      <c r="C57" s="84" t="s">
        <v>52</v>
      </c>
      <c r="D57" s="85"/>
    </row>
    <row r="58" customFormat="false" ht="15" hidden="false" customHeight="false" outlineLevel="0" collapsed="false">
      <c r="A58" s="101" t="n">
        <v>44</v>
      </c>
      <c r="B58" s="84" t="n">
        <v>4.8</v>
      </c>
      <c r="C58" s="84" t="s">
        <v>52</v>
      </c>
      <c r="D58" s="85"/>
    </row>
    <row r="59" customFormat="false" ht="15" hidden="false" customHeight="false" outlineLevel="0" collapsed="false">
      <c r="A59" s="99" t="n">
        <v>43</v>
      </c>
      <c r="B59" s="84" t="n">
        <v>4.8</v>
      </c>
      <c r="C59" s="84" t="s">
        <v>52</v>
      </c>
      <c r="D59" s="85"/>
    </row>
    <row r="60" customFormat="false" ht="15" hidden="false" customHeight="false" outlineLevel="0" collapsed="false">
      <c r="A60" s="101" t="n">
        <v>42</v>
      </c>
      <c r="B60" s="84" t="n">
        <v>4.9</v>
      </c>
      <c r="C60" s="84" t="s">
        <v>52</v>
      </c>
      <c r="D60" s="85"/>
    </row>
    <row r="61" customFormat="false" ht="15" hidden="false" customHeight="false" outlineLevel="0" collapsed="false">
      <c r="A61" s="101" t="n">
        <v>41</v>
      </c>
      <c r="B61" s="84" t="n">
        <v>4.9</v>
      </c>
      <c r="C61" s="84" t="s">
        <v>52</v>
      </c>
      <c r="D61" s="85"/>
    </row>
    <row r="62" customFormat="false" ht="15" hidden="false" customHeight="false" outlineLevel="0" collapsed="false">
      <c r="A62" s="99" t="n">
        <v>40</v>
      </c>
      <c r="B62" s="84" t="n">
        <v>5</v>
      </c>
      <c r="C62" s="84" t="s">
        <v>52</v>
      </c>
      <c r="D62" s="85"/>
    </row>
    <row r="63" customFormat="false" ht="15" hidden="false" customHeight="false" outlineLevel="0" collapsed="false">
      <c r="A63" s="101" t="n">
        <v>39</v>
      </c>
      <c r="B63" s="84" t="n">
        <v>5</v>
      </c>
      <c r="C63" s="84" t="s">
        <v>52</v>
      </c>
      <c r="D63" s="85"/>
    </row>
    <row r="64" customFormat="false" ht="15" hidden="false" customHeight="false" outlineLevel="0" collapsed="false">
      <c r="A64" s="101" t="n">
        <v>38</v>
      </c>
      <c r="B64" s="84" t="n">
        <v>5</v>
      </c>
      <c r="C64" s="84" t="s">
        <v>52</v>
      </c>
      <c r="D64" s="85"/>
    </row>
    <row r="65" customFormat="false" ht="15" hidden="false" customHeight="false" outlineLevel="0" collapsed="false">
      <c r="A65" s="99" t="n">
        <v>37</v>
      </c>
      <c r="B65" s="84" t="n">
        <v>5.1</v>
      </c>
      <c r="C65" s="84" t="s">
        <v>52</v>
      </c>
      <c r="D65" s="85"/>
    </row>
    <row r="66" customFormat="false" ht="15" hidden="false" customHeight="false" outlineLevel="0" collapsed="false">
      <c r="A66" s="101" t="n">
        <v>36</v>
      </c>
      <c r="B66" s="84" t="n">
        <v>5.1</v>
      </c>
      <c r="C66" s="84" t="s">
        <v>52</v>
      </c>
      <c r="D66" s="85"/>
    </row>
    <row r="67" customFormat="false" ht="15" hidden="false" customHeight="false" outlineLevel="0" collapsed="false">
      <c r="A67" s="101" t="n">
        <v>35</v>
      </c>
      <c r="B67" s="84" t="n">
        <v>5.2</v>
      </c>
      <c r="C67" s="84" t="s">
        <v>52</v>
      </c>
      <c r="D67" s="85"/>
    </row>
    <row r="68" customFormat="false" ht="15" hidden="false" customHeight="false" outlineLevel="0" collapsed="false">
      <c r="A68" s="99" t="n">
        <v>34</v>
      </c>
      <c r="B68" s="84" t="n">
        <v>5.2</v>
      </c>
      <c r="C68" s="84" t="s">
        <v>52</v>
      </c>
      <c r="D68" s="85"/>
    </row>
    <row r="69" customFormat="false" ht="15" hidden="false" customHeight="false" outlineLevel="0" collapsed="false">
      <c r="A69" s="101" t="n">
        <v>33</v>
      </c>
      <c r="B69" s="84" t="n">
        <v>5.3</v>
      </c>
      <c r="C69" s="84" t="s">
        <v>52</v>
      </c>
      <c r="D69" s="85"/>
    </row>
    <row r="70" customFormat="false" ht="15" hidden="false" customHeight="false" outlineLevel="0" collapsed="false">
      <c r="A70" s="101" t="n">
        <v>32</v>
      </c>
      <c r="B70" s="84" t="n">
        <v>5.3</v>
      </c>
      <c r="C70" s="84" t="s">
        <v>52</v>
      </c>
      <c r="D70" s="85"/>
    </row>
    <row r="71" customFormat="false" ht="15" hidden="false" customHeight="false" outlineLevel="0" collapsed="false">
      <c r="A71" s="99" t="n">
        <v>31</v>
      </c>
      <c r="B71" s="84" t="n">
        <v>5.4</v>
      </c>
      <c r="C71" s="84" t="s">
        <v>52</v>
      </c>
      <c r="D71" s="85"/>
    </row>
    <row r="72" customFormat="false" ht="15" hidden="false" customHeight="false" outlineLevel="0" collapsed="false">
      <c r="A72" s="102" t="n">
        <v>30</v>
      </c>
      <c r="B72" s="103" t="n">
        <v>5.4</v>
      </c>
      <c r="C72" s="84" t="s">
        <v>52</v>
      </c>
      <c r="D72" s="85"/>
    </row>
    <row r="73" customFormat="false" ht="15" hidden="false" customHeight="false" outlineLevel="0" collapsed="false">
      <c r="A73" s="99" t="n">
        <v>29</v>
      </c>
      <c r="B73" s="100" t="n">
        <v>5.5</v>
      </c>
      <c r="C73" s="84" t="s">
        <v>53</v>
      </c>
      <c r="D73" s="106" t="s">
        <v>53</v>
      </c>
    </row>
    <row r="74" customFormat="false" ht="15" hidden="false" customHeight="false" outlineLevel="0" collapsed="false">
      <c r="A74" s="101" t="n">
        <v>28</v>
      </c>
      <c r="B74" s="84" t="n">
        <v>5.6</v>
      </c>
      <c r="C74" s="84" t="s">
        <v>53</v>
      </c>
      <c r="D74" s="106"/>
    </row>
    <row r="75" customFormat="false" ht="15" hidden="false" customHeight="false" outlineLevel="0" collapsed="false">
      <c r="A75" s="101" t="n">
        <v>27</v>
      </c>
      <c r="B75" s="84" t="n">
        <v>5.6</v>
      </c>
      <c r="C75" s="84" t="s">
        <v>53</v>
      </c>
      <c r="D75" s="106"/>
    </row>
    <row r="76" customFormat="false" ht="15" hidden="false" customHeight="false" outlineLevel="0" collapsed="false">
      <c r="A76" s="101" t="n">
        <v>26</v>
      </c>
      <c r="B76" s="84" t="n">
        <v>5.6</v>
      </c>
      <c r="C76" s="84" t="s">
        <v>53</v>
      </c>
      <c r="D76" s="106"/>
    </row>
    <row r="77" customFormat="false" ht="15" hidden="false" customHeight="false" outlineLevel="0" collapsed="false">
      <c r="A77" s="101" t="n">
        <v>25</v>
      </c>
      <c r="B77" s="84" t="n">
        <v>5.6</v>
      </c>
      <c r="C77" s="84" t="s">
        <v>53</v>
      </c>
      <c r="D77" s="106"/>
    </row>
    <row r="78" customFormat="false" ht="15" hidden="false" customHeight="false" outlineLevel="0" collapsed="false">
      <c r="A78" s="101" t="n">
        <v>24</v>
      </c>
      <c r="B78" s="84" t="n">
        <v>5.6</v>
      </c>
      <c r="C78" s="84" t="s">
        <v>53</v>
      </c>
      <c r="D78" s="106"/>
    </row>
    <row r="79" customFormat="false" ht="15" hidden="false" customHeight="false" outlineLevel="0" collapsed="false">
      <c r="A79" s="101" t="n">
        <v>23</v>
      </c>
      <c r="B79" s="84" t="n">
        <v>5.6</v>
      </c>
      <c r="C79" s="84" t="s">
        <v>53</v>
      </c>
      <c r="D79" s="106"/>
    </row>
    <row r="80" customFormat="false" ht="15" hidden="false" customHeight="false" outlineLevel="0" collapsed="false">
      <c r="A80" s="101" t="n">
        <v>22</v>
      </c>
      <c r="B80" s="84" t="n">
        <v>5.7</v>
      </c>
      <c r="C80" s="84" t="s">
        <v>53</v>
      </c>
      <c r="D80" s="106"/>
    </row>
    <row r="81" customFormat="false" ht="15" hidden="false" customHeight="false" outlineLevel="0" collapsed="false">
      <c r="A81" s="101" t="n">
        <v>21</v>
      </c>
      <c r="B81" s="84" t="n">
        <v>5.7</v>
      </c>
      <c r="C81" s="84" t="s">
        <v>53</v>
      </c>
      <c r="D81" s="106"/>
    </row>
    <row r="82" customFormat="false" ht="15" hidden="false" customHeight="false" outlineLevel="0" collapsed="false">
      <c r="A82" s="101" t="n">
        <v>20</v>
      </c>
      <c r="B82" s="84" t="n">
        <v>5.7</v>
      </c>
      <c r="C82" s="84" t="s">
        <v>53</v>
      </c>
      <c r="D82" s="106"/>
    </row>
    <row r="83" customFormat="false" ht="15" hidden="false" customHeight="false" outlineLevel="0" collapsed="false">
      <c r="A83" s="101" t="n">
        <v>19</v>
      </c>
      <c r="B83" s="84" t="n">
        <v>5.7</v>
      </c>
      <c r="C83" s="84" t="s">
        <v>53</v>
      </c>
      <c r="D83" s="106"/>
    </row>
    <row r="84" customFormat="false" ht="15" hidden="false" customHeight="false" outlineLevel="0" collapsed="false">
      <c r="A84" s="101" t="n">
        <v>18</v>
      </c>
      <c r="B84" s="84" t="n">
        <v>5.7</v>
      </c>
      <c r="C84" s="84" t="s">
        <v>53</v>
      </c>
      <c r="D84" s="106"/>
    </row>
    <row r="85" customFormat="false" ht="15" hidden="false" customHeight="false" outlineLevel="0" collapsed="false">
      <c r="A85" s="101" t="n">
        <v>17</v>
      </c>
      <c r="B85" s="84" t="n">
        <v>5.7</v>
      </c>
      <c r="C85" s="84" t="s">
        <v>53</v>
      </c>
      <c r="D85" s="106"/>
    </row>
    <row r="86" customFormat="false" ht="15" hidden="false" customHeight="false" outlineLevel="0" collapsed="false">
      <c r="A86" s="107" t="n">
        <v>16</v>
      </c>
      <c r="B86" s="84" t="n">
        <v>5.8</v>
      </c>
      <c r="C86" s="84" t="s">
        <v>53</v>
      </c>
      <c r="D86" s="106"/>
    </row>
    <row r="87" customFormat="false" ht="15" hidden="false" customHeight="false" outlineLevel="0" collapsed="false">
      <c r="A87" s="101" t="n">
        <v>15</v>
      </c>
      <c r="B87" s="84" t="n">
        <v>5.8</v>
      </c>
      <c r="C87" s="84" t="s">
        <v>53</v>
      </c>
      <c r="D87" s="106"/>
    </row>
    <row r="88" customFormat="false" ht="15" hidden="false" customHeight="false" outlineLevel="0" collapsed="false">
      <c r="A88" s="101" t="n">
        <v>14</v>
      </c>
      <c r="B88" s="84" t="n">
        <v>5.8</v>
      </c>
      <c r="C88" s="84" t="s">
        <v>53</v>
      </c>
      <c r="D88" s="106"/>
    </row>
    <row r="89" customFormat="false" ht="15" hidden="false" customHeight="false" outlineLevel="0" collapsed="false">
      <c r="A89" s="101" t="n">
        <v>13</v>
      </c>
      <c r="B89" s="84" t="n">
        <v>5.8</v>
      </c>
      <c r="C89" s="84" t="s">
        <v>53</v>
      </c>
      <c r="D89" s="106"/>
    </row>
    <row r="90" customFormat="false" ht="15" hidden="false" customHeight="false" outlineLevel="0" collapsed="false">
      <c r="A90" s="101" t="n">
        <v>12</v>
      </c>
      <c r="B90" s="84" t="n">
        <v>5.8</v>
      </c>
      <c r="C90" s="84" t="s">
        <v>53</v>
      </c>
      <c r="D90" s="106"/>
    </row>
    <row r="91" customFormat="false" ht="15" hidden="false" customHeight="false" outlineLevel="0" collapsed="false">
      <c r="A91" s="101" t="n">
        <v>11</v>
      </c>
      <c r="B91" s="84" t="n">
        <v>5.9</v>
      </c>
      <c r="C91" s="84" t="s">
        <v>53</v>
      </c>
      <c r="D91" s="106"/>
    </row>
    <row r="92" customFormat="false" ht="15" hidden="false" customHeight="false" outlineLevel="0" collapsed="false">
      <c r="A92" s="101" t="n">
        <v>10</v>
      </c>
      <c r="B92" s="84" t="n">
        <v>5.9</v>
      </c>
      <c r="C92" s="84" t="s">
        <v>53</v>
      </c>
      <c r="D92" s="106"/>
    </row>
    <row r="93" customFormat="false" ht="15" hidden="false" customHeight="false" outlineLevel="0" collapsed="false">
      <c r="A93" s="101" t="n">
        <v>9</v>
      </c>
      <c r="B93" s="84" t="n">
        <v>5.9</v>
      </c>
      <c r="C93" s="84" t="s">
        <v>53</v>
      </c>
      <c r="D93" s="106"/>
    </row>
    <row r="94" customFormat="false" ht="15" hidden="false" customHeight="false" outlineLevel="0" collapsed="false">
      <c r="A94" s="101" t="n">
        <v>8</v>
      </c>
      <c r="B94" s="84" t="n">
        <v>5.9</v>
      </c>
      <c r="C94" s="84" t="s">
        <v>53</v>
      </c>
      <c r="D94" s="106"/>
    </row>
    <row r="95" customFormat="false" ht="15" hidden="false" customHeight="false" outlineLevel="0" collapsed="false">
      <c r="A95" s="101" t="n">
        <v>7</v>
      </c>
      <c r="B95" s="84" t="n">
        <v>5.9</v>
      </c>
      <c r="C95" s="84" t="s">
        <v>53</v>
      </c>
      <c r="D95" s="106"/>
    </row>
    <row r="96" customFormat="false" ht="15" hidden="false" customHeight="false" outlineLevel="0" collapsed="false">
      <c r="A96" s="101" t="n">
        <v>6</v>
      </c>
      <c r="B96" s="84" t="n">
        <v>5.9</v>
      </c>
      <c r="C96" s="84" t="s">
        <v>53</v>
      </c>
      <c r="D96" s="106"/>
    </row>
    <row r="97" customFormat="false" ht="15" hidden="false" customHeight="false" outlineLevel="0" collapsed="false">
      <c r="A97" s="101" t="n">
        <v>5</v>
      </c>
      <c r="B97" s="84" t="n">
        <v>6</v>
      </c>
      <c r="C97" s="84" t="s">
        <v>53</v>
      </c>
      <c r="D97" s="106"/>
    </row>
    <row r="98" customFormat="false" ht="15" hidden="false" customHeight="false" outlineLevel="0" collapsed="false">
      <c r="A98" s="101" t="n">
        <v>4</v>
      </c>
      <c r="B98" s="84" t="n">
        <v>6</v>
      </c>
      <c r="C98" s="84" t="s">
        <v>53</v>
      </c>
      <c r="D98" s="106"/>
    </row>
    <row r="99" customFormat="false" ht="15" hidden="false" customHeight="false" outlineLevel="0" collapsed="false">
      <c r="A99" s="101" t="n">
        <v>3</v>
      </c>
      <c r="B99" s="84" t="n">
        <v>6</v>
      </c>
      <c r="C99" s="84" t="s">
        <v>53</v>
      </c>
      <c r="D99" s="106"/>
    </row>
    <row r="100" customFormat="false" ht="15" hidden="false" customHeight="false" outlineLevel="0" collapsed="false">
      <c r="A100" s="101" t="n">
        <v>2</v>
      </c>
      <c r="B100" s="84" t="n">
        <v>6</v>
      </c>
      <c r="C100" s="84" t="s">
        <v>53</v>
      </c>
      <c r="D100" s="106"/>
    </row>
    <row r="101" customFormat="false" ht="15" hidden="false" customHeight="false" outlineLevel="0" collapsed="false">
      <c r="A101" s="101" t="n">
        <v>1</v>
      </c>
      <c r="B101" s="84" t="n">
        <v>6</v>
      </c>
      <c r="C101" s="84" t="s">
        <v>53</v>
      </c>
      <c r="D101" s="106"/>
    </row>
    <row r="102" customFormat="false" ht="15" hidden="false" customHeight="false" outlineLevel="0" collapsed="false">
      <c r="A102" s="101" t="n">
        <v>0</v>
      </c>
      <c r="B102" s="84" t="n">
        <v>6</v>
      </c>
      <c r="C102" s="84" t="s">
        <v>53</v>
      </c>
      <c r="D102" s="106"/>
    </row>
  </sheetData>
  <sheetProtection sheet="true" password="e475" objects="true" scenarios="true" selectLockedCells="true" selectUnlockedCells="true"/>
  <mergeCells count="6">
    <mergeCell ref="D2:D10"/>
    <mergeCell ref="D11:D21"/>
    <mergeCell ref="D22:D35"/>
    <mergeCell ref="D36:D52"/>
    <mergeCell ref="D53:D72"/>
    <mergeCell ref="D73:D10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2024-10-28T07:58:06Z</dcterms:modified>
  <cp:revision>322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