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600" windowHeight="11760"/>
  </bookViews>
  <sheets>
    <sheet name="Sheet1" sheetId="1" r:id="rId1"/>
    <sheet name="Air density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3" i="1"/>
  <c r="E3"/>
  <c r="E4"/>
  <c r="E5"/>
  <c r="E21"/>
  <c r="E6"/>
  <c r="E22"/>
  <c r="E7"/>
  <c r="E8"/>
  <c r="E9"/>
  <c r="E10"/>
  <c r="E11"/>
  <c r="E12"/>
  <c r="E13"/>
  <c r="E14"/>
  <c r="E15"/>
  <c r="E16"/>
  <c r="E17"/>
  <c r="E18"/>
  <c r="E2"/>
  <c r="J2"/>
  <c r="F2" s="1"/>
  <c r="B7" i="2"/>
  <c r="C5"/>
  <c r="F23" i="1" l="1"/>
  <c r="F17"/>
  <c r="F16"/>
  <c r="F14"/>
  <c r="F12"/>
  <c r="F10"/>
  <c r="F8"/>
  <c r="F22"/>
  <c r="F21"/>
  <c r="F4"/>
  <c r="F18"/>
  <c r="F15"/>
  <c r="F13"/>
  <c r="F11"/>
  <c r="F9"/>
  <c r="F7"/>
  <c r="F6"/>
  <c r="F5"/>
  <c r="F3"/>
  <c r="G5" l="1"/>
  <c r="H5" s="1"/>
  <c r="G7"/>
  <c r="H7" s="1"/>
  <c r="G11"/>
  <c r="H11" s="1"/>
  <c r="G15"/>
  <c r="H15" s="1"/>
  <c r="G4"/>
  <c r="H4" s="1"/>
  <c r="G22"/>
  <c r="H22" s="1"/>
  <c r="G10"/>
  <c r="H10" s="1"/>
  <c r="G14"/>
  <c r="H14" s="1"/>
  <c r="G17"/>
  <c r="H17" s="1"/>
  <c r="G23"/>
  <c r="H23" s="1"/>
  <c r="G3"/>
  <c r="H3" s="1"/>
  <c r="G6"/>
  <c r="H6" s="1"/>
  <c r="G9"/>
  <c r="H9" s="1"/>
  <c r="G13"/>
  <c r="H13" s="1"/>
  <c r="G18"/>
  <c r="H18" s="1"/>
  <c r="G21"/>
  <c r="H21" s="1"/>
  <c r="G8"/>
  <c r="H8" s="1"/>
  <c r="G12"/>
  <c r="H12" s="1"/>
  <c r="G16"/>
  <c r="H16" s="1"/>
  <c r="G2"/>
  <c r="H2" s="1"/>
</calcChain>
</file>

<file path=xl/sharedStrings.xml><?xml version="1.0" encoding="utf-8"?>
<sst xmlns="http://schemas.openxmlformats.org/spreadsheetml/2006/main" count="29" uniqueCount="28">
  <si>
    <t>bubble?</t>
  </si>
  <si>
    <t>in Hg</t>
  </si>
  <si>
    <t>p</t>
  </si>
  <si>
    <t>atmospheric pressure</t>
  </si>
  <si>
    <t>kPa</t>
  </si>
  <si>
    <t>U</t>
  </si>
  <si>
    <t>relative humidity</t>
  </si>
  <si>
    <t>from KFHR</t>
  </si>
  <si>
    <t>from FHL weather</t>
  </si>
  <si>
    <t>t</t>
  </si>
  <si>
    <t>temp</t>
  </si>
  <si>
    <t>C</t>
  </si>
  <si>
    <t xml:space="preserve">from lab </t>
  </si>
  <si>
    <t>es</t>
  </si>
  <si>
    <t>saturation vapor pressure</t>
  </si>
  <si>
    <t>calc from SOP 21</t>
  </si>
  <si>
    <t>rhoAir</t>
  </si>
  <si>
    <t>density corrected mass</t>
  </si>
  <si>
    <t>water  density @22.7</t>
  </si>
  <si>
    <t>standard density g/cm^3</t>
  </si>
  <si>
    <t>volume dispensed</t>
  </si>
  <si>
    <t>water density @ t</t>
  </si>
  <si>
    <t>delta V</t>
  </si>
  <si>
    <t>nominal Volume (cm^3)</t>
  </si>
  <si>
    <t>excluded from calculation</t>
  </si>
  <si>
    <t>Temp Bottle</t>
  </si>
  <si>
    <t>av temp Burette</t>
  </si>
  <si>
    <t>weight g</t>
  </si>
</sst>
</file>

<file path=xl/styles.xml><?xml version="1.0" encoding="utf-8"?>
<styleSheet xmlns="http://schemas.openxmlformats.org/spreadsheetml/2006/main">
  <numFmts count="1">
    <numFmt numFmtId="165" formatCode="m/d/yy\ h:mm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Dosimat correction 2011 06 07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8.4569104276330104E-2"/>
                  <c:y val="-0.2349430015277941"/>
                </c:manualLayout>
              </c:layout>
              <c:numFmt formatCode="General" sourceLinked="0"/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5</c:v>
                </c:pt>
                <c:pt idx="16">
                  <c:v>5</c:v>
                </c:pt>
              </c:numCache>
            </c:numRef>
          </c:xVal>
          <c:yVal>
            <c:numRef>
              <c:f>Sheet1!$H$2:$H$18</c:f>
              <c:numCache>
                <c:formatCode>General</c:formatCode>
                <c:ptCount val="17"/>
                <c:pt idx="0">
                  <c:v>4.5681742749597021E-3</c:v>
                </c:pt>
                <c:pt idx="1">
                  <c:v>3.2336254634355299E-3</c:v>
                </c:pt>
                <c:pt idx="2">
                  <c:v>4.5488604419725576E-3</c:v>
                </c:pt>
                <c:pt idx="3">
                  <c:v>3.9530125181865827E-3</c:v>
                </c:pt>
                <c:pt idx="4">
                  <c:v>4.1090911224452853E-3</c:v>
                </c:pt>
                <c:pt idx="5">
                  <c:v>3.8990380739862829E-3</c:v>
                </c:pt>
                <c:pt idx="6">
                  <c:v>3.5764951465524497E-3</c:v>
                </c:pt>
                <c:pt idx="7">
                  <c:v>3.0852613081222557E-4</c:v>
                </c:pt>
                <c:pt idx="8">
                  <c:v>8.1974202941097474E-3</c:v>
                </c:pt>
                <c:pt idx="9">
                  <c:v>3.5470384967331015E-3</c:v>
                </c:pt>
                <c:pt idx="10">
                  <c:v>2.2890300176829914E-3</c:v>
                </c:pt>
                <c:pt idx="11">
                  <c:v>2.1110008071509867E-3</c:v>
                </c:pt>
                <c:pt idx="12">
                  <c:v>2.1642815571247809E-3</c:v>
                </c:pt>
                <c:pt idx="13">
                  <c:v>2.5413332345580741E-4</c:v>
                </c:pt>
                <c:pt idx="14">
                  <c:v>1.7196969258380657E-3</c:v>
                </c:pt>
                <c:pt idx="15">
                  <c:v>4.2158562484324591E-3</c:v>
                </c:pt>
                <c:pt idx="16">
                  <c:v>6.7024602497269825E-3</c:v>
                </c:pt>
              </c:numCache>
            </c:numRef>
          </c:yVal>
        </c:ser>
        <c:axId val="55995392"/>
        <c:axId val="55993856"/>
      </c:scatterChart>
      <c:valAx>
        <c:axId val="5599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nominal volume V* (cm^3)</a:t>
                </a:r>
              </a:p>
            </c:rich>
          </c:tx>
          <c:layout/>
        </c:title>
        <c:numFmt formatCode="General" sourceLinked="1"/>
        <c:tickLblPos val="nextTo"/>
        <c:crossAx val="55993856"/>
        <c:crosses val="autoZero"/>
        <c:crossBetween val="midCat"/>
      </c:valAx>
      <c:valAx>
        <c:axId val="55993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V cm^3</a:t>
                </a:r>
              </a:p>
              <a:p>
                <a:pPr>
                  <a:defRPr/>
                </a:pPr>
                <a:r>
                  <a:rPr lang="en-US"/>
                  <a:t>actual</a:t>
                </a:r>
                <a:r>
                  <a:rPr lang="en-US" baseline="0"/>
                  <a:t> - nominal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599539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Dosimat</a:t>
            </a:r>
            <a:r>
              <a:rPr lang="en-US" baseline="0"/>
              <a:t> correction 6/7/2011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Sheet1!$G$1</c:f>
              <c:strCache>
                <c:ptCount val="1"/>
                <c:pt idx="0">
                  <c:v>volume dispensed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8137139107611545E-2"/>
                  <c:y val="-5.9961679393991576E-3"/>
                </c:manualLayout>
              </c:layout>
              <c:numFmt formatCode="General" sourceLinked="0"/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5</c:v>
                </c:pt>
                <c:pt idx="16">
                  <c:v>5</c:v>
                </c:pt>
              </c:numCache>
            </c:numRef>
          </c:xVal>
          <c:yVal>
            <c:numRef>
              <c:f>Sheet1!$G$2:$G$18</c:f>
              <c:numCache>
                <c:formatCode>General</c:formatCode>
                <c:ptCount val="17"/>
                <c:pt idx="0">
                  <c:v>5.0045681742749597</c:v>
                </c:pt>
                <c:pt idx="1">
                  <c:v>5.0032336254634355</c:v>
                </c:pt>
                <c:pt idx="2">
                  <c:v>5.0045488604419726</c:v>
                </c:pt>
                <c:pt idx="3">
                  <c:v>4.0039530125181866</c:v>
                </c:pt>
                <c:pt idx="4">
                  <c:v>4.0041090911224453</c:v>
                </c:pt>
                <c:pt idx="5">
                  <c:v>3.0038990380739863</c:v>
                </c:pt>
                <c:pt idx="6">
                  <c:v>3.0035764951465524</c:v>
                </c:pt>
                <c:pt idx="7">
                  <c:v>2.0003085261308122</c:v>
                </c:pt>
                <c:pt idx="8">
                  <c:v>2.0081974202941097</c:v>
                </c:pt>
                <c:pt idx="9">
                  <c:v>2.0035470384967331</c:v>
                </c:pt>
                <c:pt idx="10">
                  <c:v>1.002289030017683</c:v>
                </c:pt>
                <c:pt idx="11">
                  <c:v>1.002111000807151</c:v>
                </c:pt>
                <c:pt idx="12">
                  <c:v>1.0021642815571248</c:v>
                </c:pt>
                <c:pt idx="13">
                  <c:v>0.50025413332345581</c:v>
                </c:pt>
                <c:pt idx="14">
                  <c:v>0.50171969692583807</c:v>
                </c:pt>
                <c:pt idx="15">
                  <c:v>5.0042158562484325</c:v>
                </c:pt>
                <c:pt idx="16">
                  <c:v>5.006702460249727</c:v>
                </c:pt>
              </c:numCache>
            </c:numRef>
          </c:yVal>
        </c:ser>
        <c:axId val="179048448"/>
        <c:axId val="149464192"/>
      </c:scatterChart>
      <c:valAx>
        <c:axId val="179048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nominal volume dispensed (cm^3)</a:t>
                </a:r>
              </a:p>
            </c:rich>
          </c:tx>
          <c:layout/>
        </c:title>
        <c:numFmt formatCode="General" sourceLinked="1"/>
        <c:tickLblPos val="nextTo"/>
        <c:crossAx val="149464192"/>
        <c:crosses val="autoZero"/>
        <c:crossBetween val="midCat"/>
      </c:valAx>
      <c:valAx>
        <c:axId val="149464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actual volume dispensed (cm^3)</a:t>
                </a:r>
              </a:p>
            </c:rich>
          </c:tx>
          <c:layout/>
        </c:title>
        <c:numFmt formatCode="General" sourceLinked="1"/>
        <c:tickLblPos val="nextTo"/>
        <c:crossAx val="1790484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371475</xdr:colOff>
      <xdr:row>1</xdr:row>
      <xdr:rowOff>142875</xdr:rowOff>
    </xdr:from>
    <xdr:to>
      <xdr:col>17</xdr:col>
      <xdr:colOff>370416</xdr:colOff>
      <xdr:row>19</xdr:row>
      <xdr:rowOff>28575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65975" y="1095375"/>
          <a:ext cx="4465108" cy="331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228599</xdr:colOff>
      <xdr:row>6</xdr:row>
      <xdr:rowOff>80433</xdr:rowOff>
    </xdr:from>
    <xdr:to>
      <xdr:col>16</xdr:col>
      <xdr:colOff>95249</xdr:colOff>
      <xdr:row>19</xdr:row>
      <xdr:rowOff>156633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158749</xdr:colOff>
      <xdr:row>20</xdr:row>
      <xdr:rowOff>116415</xdr:rowOff>
    </xdr:from>
    <xdr:to>
      <xdr:col>15</xdr:col>
      <xdr:colOff>613832</xdr:colOff>
      <xdr:row>34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"/>
  <sheetViews>
    <sheetView tabSelected="1" topLeftCell="F9" zoomScale="90" zoomScaleNormal="90" workbookViewId="0">
      <selection activeCell="G18" activeCellId="1" sqref="A1:A18 G1:G18"/>
    </sheetView>
  </sheetViews>
  <sheetFormatPr defaultRowHeight="15"/>
  <cols>
    <col min="7" max="7" width="10.42578125" customWidth="1"/>
    <col min="8" max="8" width="13.85546875" bestFit="1" customWidth="1"/>
    <col min="10" max="10" width="13.140625" bestFit="1" customWidth="1"/>
    <col min="12" max="12" width="11.7109375" bestFit="1" customWidth="1"/>
  </cols>
  <sheetData>
    <row r="1" spans="1:12" s="1" customFormat="1" ht="45">
      <c r="A1" s="1" t="s">
        <v>23</v>
      </c>
      <c r="B1" s="1" t="s">
        <v>27</v>
      </c>
      <c r="C1" s="1" t="s">
        <v>25</v>
      </c>
      <c r="D1" s="1" t="s">
        <v>26</v>
      </c>
      <c r="E1" s="1" t="s">
        <v>21</v>
      </c>
      <c r="F1" s="1" t="s">
        <v>17</v>
      </c>
      <c r="G1" s="1" t="s">
        <v>20</v>
      </c>
      <c r="H1" s="1" t="s">
        <v>22</v>
      </c>
      <c r="J1" s="1" t="s">
        <v>18</v>
      </c>
      <c r="L1" s="2">
        <v>40700.666666666664</v>
      </c>
    </row>
    <row r="2" spans="1:12">
      <c r="A2">
        <v>5</v>
      </c>
      <c r="B2">
        <v>4.9929699999999997</v>
      </c>
      <c r="C2">
        <v>22.46</v>
      </c>
      <c r="D2">
        <v>23</v>
      </c>
      <c r="E2">
        <f>999.84847+((6.337563*10^-2)*D2)-(8.523829*10^-3*(D2^2))+((6.943248*10^-5)*(D2^3)) -((3.821216*10^-7)*(D2^4))</f>
        <v>997.53485564249445</v>
      </c>
      <c r="F2">
        <f>B2*((1-($J$2/$J$4))/(1-($J$2/E2)))</f>
        <v>4.9922311912783943</v>
      </c>
      <c r="G2">
        <f>F2/E2*1000</f>
        <v>5.0045681742749597</v>
      </c>
      <c r="H2">
        <f>G2-A2</f>
        <v>4.5681742749597021E-3</v>
      </c>
      <c r="J2">
        <f>'Air density'!B7</f>
        <v>1.1933271115016641E-3</v>
      </c>
    </row>
    <row r="3" spans="1:12">
      <c r="A3">
        <v>5</v>
      </c>
      <c r="B3">
        <v>4.99146</v>
      </c>
      <c r="C3">
        <v>22.28</v>
      </c>
      <c r="D3">
        <v>23.15</v>
      </c>
      <c r="E3">
        <f t="shared" ref="E3:E18" si="0">999.84847+((6.337563*10^-2)*D3)-(8.523829*10^-3*(D3^2))+((6.943248*10^-5)*(D3^3)) -((3.821216*10^-7)*(D3^4))</f>
        <v>997.49917523870511</v>
      </c>
      <c r="F3">
        <f>B3*((1-($J$2/$J$4))/(1-($J$2/E3)))</f>
        <v>4.990721414926333</v>
      </c>
      <c r="G3">
        <f t="shared" ref="G3:G18" si="1">F3/E3*1000</f>
        <v>5.0032336254634355</v>
      </c>
      <c r="H3">
        <f t="shared" ref="H3:H18" si="2">G3-A3</f>
        <v>3.2336254634355299E-3</v>
      </c>
      <c r="J3" t="s">
        <v>19</v>
      </c>
    </row>
    <row r="4" spans="1:12">
      <c r="A4">
        <v>5</v>
      </c>
      <c r="B4">
        <v>4.9931400000000004</v>
      </c>
      <c r="C4">
        <v>22.41</v>
      </c>
      <c r="D4">
        <v>22.84</v>
      </c>
      <c r="E4">
        <f t="shared" si="0"/>
        <v>997.572669408656</v>
      </c>
      <c r="F4">
        <f t="shared" ref="F4:F18" si="3">B4*((1-($J$2/$J$4))/(1-($J$2/E4)))</f>
        <v>4.9924011658971459</v>
      </c>
      <c r="G4">
        <f t="shared" si="1"/>
        <v>5.0045488604419726</v>
      </c>
      <c r="H4">
        <f t="shared" si="2"/>
        <v>4.5488604419725576E-3</v>
      </c>
      <c r="J4">
        <v>8</v>
      </c>
    </row>
    <row r="5" spans="1:12">
      <c r="A5">
        <v>4</v>
      </c>
      <c r="B5">
        <v>3.9945499999999998</v>
      </c>
      <c r="C5">
        <v>22.5</v>
      </c>
      <c r="D5">
        <v>23.13</v>
      </c>
      <c r="E5">
        <f t="shared" si="0"/>
        <v>997.5039454601706</v>
      </c>
      <c r="F5">
        <f t="shared" si="3"/>
        <v>3.9939589274240266</v>
      </c>
      <c r="G5">
        <f t="shared" si="1"/>
        <v>4.0039530125181866</v>
      </c>
      <c r="H5">
        <f t="shared" si="2"/>
        <v>3.9530125181865827E-3</v>
      </c>
    </row>
    <row r="6" spans="1:12">
      <c r="A6">
        <v>4</v>
      </c>
      <c r="B6">
        <v>3.9948199999999998</v>
      </c>
      <c r="C6">
        <v>22.54</v>
      </c>
      <c r="D6">
        <v>23.01</v>
      </c>
      <c r="E6">
        <f t="shared" si="0"/>
        <v>997.5324838654218</v>
      </c>
      <c r="F6">
        <f t="shared" si="3"/>
        <v>3.9942288873354892</v>
      </c>
      <c r="G6">
        <f t="shared" si="1"/>
        <v>4.0041090911224453</v>
      </c>
      <c r="H6">
        <f t="shared" si="2"/>
        <v>4.1090911224452853E-3</v>
      </c>
    </row>
    <row r="7" spans="1:12">
      <c r="A7">
        <v>3</v>
      </c>
      <c r="B7">
        <v>2.9967800000000002</v>
      </c>
      <c r="C7">
        <v>22.59</v>
      </c>
      <c r="D7">
        <v>23.22</v>
      </c>
      <c r="E7">
        <f t="shared" si="0"/>
        <v>997.48244841233975</v>
      </c>
      <c r="F7">
        <f t="shared" si="3"/>
        <v>2.9963365672815119</v>
      </c>
      <c r="G7">
        <f t="shared" si="1"/>
        <v>3.0038990380739863</v>
      </c>
      <c r="H7">
        <f t="shared" si="2"/>
        <v>3.8990380739862829E-3</v>
      </c>
    </row>
    <row r="8" spans="1:12">
      <c r="A8">
        <v>3</v>
      </c>
      <c r="B8">
        <v>2.9965799999999998</v>
      </c>
      <c r="C8">
        <v>22.66</v>
      </c>
      <c r="D8">
        <v>23.05</v>
      </c>
      <c r="E8">
        <f t="shared" si="0"/>
        <v>997.52298686955862</v>
      </c>
      <c r="F8">
        <f t="shared" si="3"/>
        <v>2.9961365967297895</v>
      </c>
      <c r="G8">
        <f t="shared" si="1"/>
        <v>3.0035764951465524</v>
      </c>
      <c r="H8">
        <f t="shared" si="2"/>
        <v>3.5764951465524497E-3</v>
      </c>
    </row>
    <row r="9" spans="1:12">
      <c r="A9">
        <v>2</v>
      </c>
      <c r="B9">
        <v>1.99563</v>
      </c>
      <c r="C9">
        <v>22.67</v>
      </c>
      <c r="D9">
        <v>23.09</v>
      </c>
      <c r="E9">
        <f t="shared" si="0"/>
        <v>997.51347406343439</v>
      </c>
      <c r="F9">
        <f t="shared" si="3"/>
        <v>1.9953347070994547</v>
      </c>
      <c r="G9">
        <f t="shared" si="1"/>
        <v>2.0003085261308122</v>
      </c>
      <c r="H9">
        <f t="shared" si="2"/>
        <v>3.0852613081222557E-4</v>
      </c>
    </row>
    <row r="10" spans="1:12">
      <c r="A10">
        <v>2</v>
      </c>
      <c r="B10">
        <v>2.0035099999999999</v>
      </c>
      <c r="C10">
        <v>22.69</v>
      </c>
      <c r="D10">
        <v>23.07</v>
      </c>
      <c r="E10">
        <f t="shared" si="0"/>
        <v>997.5182324419585</v>
      </c>
      <c r="F10">
        <f t="shared" si="3"/>
        <v>2.0032135410862812</v>
      </c>
      <c r="G10">
        <f t="shared" si="1"/>
        <v>2.0081974202941097</v>
      </c>
      <c r="H10">
        <f t="shared" si="2"/>
        <v>8.1974202941097474E-3</v>
      </c>
    </row>
    <row r="11" spans="1:12">
      <c r="A11">
        <v>2</v>
      </c>
      <c r="B11">
        <v>1.99888</v>
      </c>
      <c r="C11">
        <v>22.71</v>
      </c>
      <c r="D11">
        <v>23.05</v>
      </c>
      <c r="E11">
        <f t="shared" si="0"/>
        <v>997.52298686955862</v>
      </c>
      <c r="F11">
        <f t="shared" si="3"/>
        <v>1.99858422617492</v>
      </c>
      <c r="G11">
        <f t="shared" si="1"/>
        <v>2.0035470384967331</v>
      </c>
      <c r="H11">
        <f t="shared" si="2"/>
        <v>3.5470384967331015E-3</v>
      </c>
    </row>
    <row r="12" spans="1:12">
      <c r="A12">
        <v>1</v>
      </c>
      <c r="B12">
        <v>0.99994000000000005</v>
      </c>
      <c r="C12">
        <v>22.74</v>
      </c>
      <c r="D12">
        <v>23.11</v>
      </c>
      <c r="E12">
        <f t="shared" si="0"/>
        <v>997.50871173562564</v>
      </c>
      <c r="F12">
        <f t="shared" si="3"/>
        <v>0.99979203911968872</v>
      </c>
      <c r="G12">
        <f t="shared" si="1"/>
        <v>1.002289030017683</v>
      </c>
      <c r="H12">
        <f t="shared" si="2"/>
        <v>2.2890300176829914E-3</v>
      </c>
    </row>
    <row r="13" spans="1:12">
      <c r="A13">
        <v>1</v>
      </c>
      <c r="B13">
        <v>0.99975999999999998</v>
      </c>
      <c r="C13">
        <v>22.76</v>
      </c>
      <c r="D13">
        <v>23.12</v>
      </c>
      <c r="E13">
        <f t="shared" si="0"/>
        <v>997.50632909125159</v>
      </c>
      <c r="F13">
        <f t="shared" si="3"/>
        <v>0.99961206575710149</v>
      </c>
      <c r="G13">
        <f t="shared" si="1"/>
        <v>1.002111000807151</v>
      </c>
      <c r="H13">
        <f t="shared" si="2"/>
        <v>2.1110008071509867E-3</v>
      </c>
    </row>
    <row r="14" spans="1:12">
      <c r="A14">
        <v>1</v>
      </c>
      <c r="B14">
        <v>0.99977000000000005</v>
      </c>
      <c r="C14">
        <v>22.8</v>
      </c>
      <c r="D14">
        <v>23.3</v>
      </c>
      <c r="E14">
        <f t="shared" si="0"/>
        <v>997.46327296343998</v>
      </c>
      <c r="F14">
        <f t="shared" si="3"/>
        <v>0.99962206432902412</v>
      </c>
      <c r="G14">
        <f t="shared" si="1"/>
        <v>1.0021642815571248</v>
      </c>
      <c r="H14">
        <f t="shared" si="2"/>
        <v>2.1642815571247809E-3</v>
      </c>
    </row>
    <row r="15" spans="1:12">
      <c r="A15">
        <v>0.5</v>
      </c>
      <c r="B15">
        <v>0.49902999999999997</v>
      </c>
      <c r="C15">
        <v>22.89</v>
      </c>
      <c r="D15">
        <v>23.54</v>
      </c>
      <c r="E15">
        <f t="shared" si="0"/>
        <v>997.40536954373692</v>
      </c>
      <c r="F15">
        <f t="shared" si="3"/>
        <v>0.49895615871326326</v>
      </c>
      <c r="G15">
        <f t="shared" si="1"/>
        <v>0.50025413332345581</v>
      </c>
      <c r="H15">
        <f t="shared" si="2"/>
        <v>2.5413332345580741E-4</v>
      </c>
    </row>
    <row r="16" spans="1:12">
      <c r="A16">
        <v>0.5</v>
      </c>
      <c r="B16">
        <v>0.50046999999999997</v>
      </c>
      <c r="C16">
        <v>22.97</v>
      </c>
      <c r="D16">
        <v>23.72</v>
      </c>
      <c r="E16">
        <f t="shared" si="0"/>
        <v>997.36157206769212</v>
      </c>
      <c r="F16">
        <f t="shared" si="3"/>
        <v>0.50039594566327994</v>
      </c>
      <c r="G16">
        <f t="shared" si="1"/>
        <v>0.50171969692583807</v>
      </c>
      <c r="H16">
        <f t="shared" si="2"/>
        <v>1.7196969258380657E-3</v>
      </c>
    </row>
    <row r="17" spans="1:9">
      <c r="A17">
        <v>5</v>
      </c>
      <c r="B17">
        <v>4.9913699999999999</v>
      </c>
      <c r="C17">
        <v>23.15</v>
      </c>
      <c r="D17">
        <v>24.03</v>
      </c>
      <c r="E17">
        <f t="shared" si="0"/>
        <v>997.28540352469327</v>
      </c>
      <c r="F17">
        <f t="shared" si="3"/>
        <v>4.9906314295233862</v>
      </c>
      <c r="G17">
        <f t="shared" si="1"/>
        <v>5.0042158562484325</v>
      </c>
      <c r="H17">
        <f t="shared" si="2"/>
        <v>4.2158562484324591E-3</v>
      </c>
    </row>
    <row r="18" spans="1:9">
      <c r="A18">
        <v>5</v>
      </c>
      <c r="B18">
        <v>4.9930099999999999</v>
      </c>
      <c r="C18">
        <v>23.32</v>
      </c>
      <c r="D18">
        <v>24.7</v>
      </c>
      <c r="E18">
        <f t="shared" si="0"/>
        <v>997.11760934354629</v>
      </c>
      <c r="F18">
        <f t="shared" si="3"/>
        <v>4.9922711878586599</v>
      </c>
      <c r="G18">
        <f t="shared" si="1"/>
        <v>5.006702460249727</v>
      </c>
      <c r="H18">
        <f t="shared" si="2"/>
        <v>6.7024602497269825E-3</v>
      </c>
    </row>
    <row r="20" spans="1:9">
      <c r="A20" t="s">
        <v>24</v>
      </c>
    </row>
    <row r="21" spans="1:9">
      <c r="A21">
        <v>4</v>
      </c>
      <c r="B21">
        <v>3.9785200000000001</v>
      </c>
      <c r="C21">
        <v>22.51</v>
      </c>
      <c r="D21">
        <v>23</v>
      </c>
      <c r="E21">
        <f>999.84847+((6.337563*10^-2)*D21)-(8.523829*10^-3*(D21^2))+((6.943248*10^-5)*(D21^3)) -((3.821216*10^-7)*(D21^4))</f>
        <v>997.53485564249445</v>
      </c>
      <c r="F21">
        <f>B21*((1-($J$2/$J$4))/(1-($J$2/E21)))</f>
        <v>3.9779312992317033</v>
      </c>
      <c r="G21">
        <f t="shared" ref="G21:G23" si="4">F21/E21*1000</f>
        <v>3.9877617075040339</v>
      </c>
      <c r="H21">
        <f>G21-A21</f>
        <v>-1.2238292495966085E-2</v>
      </c>
      <c r="I21" t="s">
        <v>0</v>
      </c>
    </row>
    <row r="22" spans="1:9">
      <c r="A22">
        <v>3</v>
      </c>
      <c r="B22">
        <v>2.9805100000000002</v>
      </c>
      <c r="C22">
        <v>22.58</v>
      </c>
      <c r="D22">
        <v>23.37</v>
      </c>
      <c r="E22">
        <f>999.84847+((6.337563*10^-2)*D22)-(8.523829*10^-3*(D22^2))+((6.943248*10^-5)*(D22^3)) -((3.821216*10^-7)*(D22^4))</f>
        <v>997.4464428324934</v>
      </c>
      <c r="F22">
        <f>B22*((1-($J$2/$J$4))/(1-($J$2/E22)))</f>
        <v>2.980068974877665</v>
      </c>
      <c r="G22">
        <f t="shared" si="4"/>
        <v>2.9876982331151831</v>
      </c>
      <c r="H22">
        <f>G22-A22</f>
        <v>-1.2301766884816878E-2</v>
      </c>
      <c r="I22" t="s">
        <v>0</v>
      </c>
    </row>
    <row r="23" spans="1:9">
      <c r="A23">
        <v>0.5</v>
      </c>
      <c r="B23">
        <v>0.48604000000000003</v>
      </c>
      <c r="C23">
        <v>23.06</v>
      </c>
      <c r="D23">
        <v>23.86</v>
      </c>
      <c r="E23">
        <f>999.84847+((6.337563*10^-2)*D23)-(8.523829*10^-3*(D23^2))+((6.943248*10^-5)*(D23^3)) -((3.821216*10^-7)*(D23^4))</f>
        <v>997.32728899417373</v>
      </c>
      <c r="F23">
        <f>B23*((1-($J$2/$J$4))/(1-($J$2/E23)))</f>
        <v>0.48596808088433624</v>
      </c>
      <c r="G23">
        <f t="shared" si="4"/>
        <v>0.48727041388233305</v>
      </c>
      <c r="H23">
        <f>G23-A23</f>
        <v>-1.2729586117666947E-2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G7"/>
  <sheetViews>
    <sheetView workbookViewId="0">
      <selection activeCell="C5" sqref="C5"/>
    </sheetView>
  </sheetViews>
  <sheetFormatPr defaultRowHeight="15"/>
  <cols>
    <col min="3" max="3" width="10" bestFit="1" customWidth="1"/>
  </cols>
  <sheetData>
    <row r="2" spans="1:7">
      <c r="A2" t="s">
        <v>2</v>
      </c>
      <c r="B2" t="s">
        <v>3</v>
      </c>
      <c r="C2">
        <v>29.87</v>
      </c>
      <c r="D2" t="s">
        <v>1</v>
      </c>
      <c r="E2">
        <v>101.2</v>
      </c>
      <c r="F2" t="s">
        <v>4</v>
      </c>
      <c r="G2" t="s">
        <v>7</v>
      </c>
    </row>
    <row r="3" spans="1:7">
      <c r="A3" t="s">
        <v>5</v>
      </c>
      <c r="B3" t="s">
        <v>6</v>
      </c>
      <c r="C3">
        <v>50</v>
      </c>
      <c r="G3" t="s">
        <v>8</v>
      </c>
    </row>
    <row r="4" spans="1:7">
      <c r="A4" t="s">
        <v>9</v>
      </c>
      <c r="B4" t="s">
        <v>10</v>
      </c>
      <c r="C4">
        <v>21</v>
      </c>
      <c r="D4" t="s">
        <v>11</v>
      </c>
      <c r="G4" t="s">
        <v>12</v>
      </c>
    </row>
    <row r="5" spans="1:7">
      <c r="A5" t="s">
        <v>13</v>
      </c>
      <c r="B5" t="s">
        <v>14</v>
      </c>
      <c r="C5">
        <f>175260000*EXP(-5315.56/(C4+273.15))</f>
        <v>2.486472263747562</v>
      </c>
      <c r="G5" t="s">
        <v>15</v>
      </c>
    </row>
    <row r="7" spans="1:7">
      <c r="A7" t="s">
        <v>16</v>
      </c>
      <c r="B7">
        <f>((3.4848*(E2-0.003796*C3*C5))/(273.15+C4))*10^-3</f>
        <v>1.1933271115016641E-3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Air density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Moose</dc:creator>
  <cp:lastModifiedBy>mooseo</cp:lastModifiedBy>
  <cp:lastPrinted>2011-06-07T18:51:23Z</cp:lastPrinted>
  <dcterms:created xsi:type="dcterms:W3CDTF">2011-06-07T00:26:42Z</dcterms:created>
  <dcterms:modified xsi:type="dcterms:W3CDTF">2011-06-07T19:27:31Z</dcterms:modified>
</cp:coreProperties>
</file>