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600" windowHeight="11760"/>
  </bookViews>
  <sheets>
    <sheet name="Data" sheetId="1" r:id="rId1"/>
    <sheet name="Air density" sheetId="2" r:id="rId2"/>
    <sheet name="notes" sheetId="3" r:id="rId3"/>
  </sheets>
  <calcPr calcId="144525"/>
</workbook>
</file>

<file path=xl/calcChain.xml><?xml version="1.0" encoding="utf-8"?>
<calcChain xmlns="http://schemas.openxmlformats.org/spreadsheetml/2006/main">
  <c r="H2" i="1" l="1"/>
  <c r="G19" i="1"/>
  <c r="H19" i="1"/>
  <c r="G18" i="1"/>
  <c r="G17" i="1"/>
  <c r="G16" i="1"/>
  <c r="G15" i="1"/>
  <c r="G14" i="1"/>
  <c r="G13" i="1"/>
  <c r="G12" i="1"/>
  <c r="G11" i="1"/>
  <c r="G10" i="1"/>
  <c r="G9" i="1"/>
  <c r="G8" i="1"/>
  <c r="G3" i="1"/>
  <c r="G4" i="1"/>
  <c r="G5" i="1"/>
  <c r="G6" i="1"/>
  <c r="G7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C5" i="2"/>
  <c r="B7" i="2" s="1"/>
  <c r="M2" i="1" s="1"/>
  <c r="I2" i="1" s="1"/>
  <c r="I19" i="1" l="1"/>
  <c r="J19" i="1" s="1"/>
  <c r="K19" i="1" s="1"/>
  <c r="I17" i="1"/>
  <c r="I16" i="1"/>
  <c r="I14" i="1"/>
  <c r="I12" i="1"/>
  <c r="I10" i="1"/>
  <c r="I8" i="1"/>
  <c r="I4" i="1"/>
  <c r="I18" i="1"/>
  <c r="I15" i="1"/>
  <c r="I13" i="1"/>
  <c r="I11" i="1"/>
  <c r="I9" i="1"/>
  <c r="I7" i="1"/>
  <c r="I6" i="1"/>
  <c r="I5" i="1"/>
  <c r="I3" i="1"/>
  <c r="J5" i="1" l="1"/>
  <c r="K5" i="1" s="1"/>
  <c r="J7" i="1"/>
  <c r="K7" i="1" s="1"/>
  <c r="J11" i="1"/>
  <c r="K11" i="1" s="1"/>
  <c r="J15" i="1"/>
  <c r="K15" i="1" s="1"/>
  <c r="J4" i="1"/>
  <c r="K4" i="1" s="1"/>
  <c r="J10" i="1"/>
  <c r="K10" i="1" s="1"/>
  <c r="J14" i="1"/>
  <c r="K14" i="1" s="1"/>
  <c r="J17" i="1"/>
  <c r="K17" i="1" s="1"/>
  <c r="J3" i="1"/>
  <c r="K3" i="1" s="1"/>
  <c r="J6" i="1"/>
  <c r="K6" i="1" s="1"/>
  <c r="J9" i="1"/>
  <c r="K9" i="1" s="1"/>
  <c r="J13" i="1"/>
  <c r="K13" i="1" s="1"/>
  <c r="J18" i="1"/>
  <c r="K18" i="1" s="1"/>
  <c r="J8" i="1"/>
  <c r="K8" i="1" s="1"/>
  <c r="J12" i="1"/>
  <c r="K12" i="1" s="1"/>
  <c r="J16" i="1"/>
  <c r="K16" i="1" s="1"/>
  <c r="J2" i="1"/>
  <c r="K2" i="1" s="1"/>
</calcChain>
</file>

<file path=xl/sharedStrings.xml><?xml version="1.0" encoding="utf-8"?>
<sst xmlns="http://schemas.openxmlformats.org/spreadsheetml/2006/main" count="29" uniqueCount="29">
  <si>
    <t>in Hg</t>
  </si>
  <si>
    <t>p</t>
  </si>
  <si>
    <t>atmospheric pressure</t>
  </si>
  <si>
    <t>kPa</t>
  </si>
  <si>
    <t>U</t>
  </si>
  <si>
    <t>relative humidity</t>
  </si>
  <si>
    <t>from KFHR</t>
  </si>
  <si>
    <t>from FHL weather</t>
  </si>
  <si>
    <t>t</t>
  </si>
  <si>
    <t>temp</t>
  </si>
  <si>
    <t>C</t>
  </si>
  <si>
    <t>es</t>
  </si>
  <si>
    <t>saturation vapor pressure</t>
  </si>
  <si>
    <t>calc from SOP 21</t>
  </si>
  <si>
    <t>rhoAir</t>
  </si>
  <si>
    <t>density corrected mass</t>
  </si>
  <si>
    <t>water  density @22.7</t>
  </si>
  <si>
    <t>standard density g/cm^3</t>
  </si>
  <si>
    <t>volume dispensed</t>
  </si>
  <si>
    <t>water density @ t</t>
  </si>
  <si>
    <t>delta V</t>
  </si>
  <si>
    <t>nominal Volume (cm^3)</t>
  </si>
  <si>
    <t>weight g</t>
  </si>
  <si>
    <t>Temp B1</t>
  </si>
  <si>
    <t>TempB1b</t>
  </si>
  <si>
    <t>TempB2b</t>
  </si>
  <si>
    <t>wrot down temperature form both of the burrette probes right before and right after it dispensed water</t>
  </si>
  <si>
    <t>averageTemp</t>
  </si>
  <si>
    <t>average of water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</si>
</sst>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Dosimat correction 2011 06 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8.4569104276330104E-2"/>
                  <c:y val="-0.2349430015277941"/>
                </c:manualLayout>
              </c:layout>
              <c:numFmt formatCode="General" sourceLinked="0"/>
            </c:trendlineLbl>
          </c:trendline>
          <c:xVal>
            <c:numRef>
              <c:f>Data!$A$2:$A$19</c:f>
              <c:numCache>
                <c:formatCode>General</c:formatCode>
                <c:ptCount val="18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xVal>
          <c:yVal>
            <c:numRef>
              <c:f>Data!$K$2:$K$19</c:f>
              <c:numCache>
                <c:formatCode>General</c:formatCode>
                <c:ptCount val="18"/>
                <c:pt idx="0">
                  <c:v>8.1175853637560635E-4</c:v>
                </c:pt>
                <c:pt idx="1">
                  <c:v>2.7713099803277075E-3</c:v>
                </c:pt>
                <c:pt idx="2">
                  <c:v>5.9660362281377388E-4</c:v>
                </c:pt>
                <c:pt idx="3">
                  <c:v>1.103349998330394E-3</c:v>
                </c:pt>
                <c:pt idx="4">
                  <c:v>-6.1374266470548555E-4</c:v>
                </c:pt>
                <c:pt idx="5">
                  <c:v>-5.2706633522719981E-3</c:v>
                </c:pt>
                <c:pt idx="6">
                  <c:v>-9.5220240430293757E-6</c:v>
                </c:pt>
                <c:pt idx="7">
                  <c:v>8.4145501944554724E-4</c:v>
                </c:pt>
                <c:pt idx="8">
                  <c:v>1.4043455542345207E-3</c:v>
                </c:pt>
                <c:pt idx="9">
                  <c:v>7.524490424870578E-5</c:v>
                </c:pt>
                <c:pt idx="10">
                  <c:v>-9.8106662302188674E-4</c:v>
                </c:pt>
                <c:pt idx="11">
                  <c:v>-1.4954759955204677E-3</c:v>
                </c:pt>
                <c:pt idx="12">
                  <c:v>3.2603433020828021E-4</c:v>
                </c:pt>
                <c:pt idx="13">
                  <c:v>-1.2851614234515862E-3</c:v>
                </c:pt>
                <c:pt idx="14">
                  <c:v>-1.2294740454787956E-4</c:v>
                </c:pt>
                <c:pt idx="15">
                  <c:v>-1.6762768676339412E-3</c:v>
                </c:pt>
                <c:pt idx="16">
                  <c:v>-1.5468749699087958E-3</c:v>
                </c:pt>
                <c:pt idx="17">
                  <c:v>9.5436767542711465E-4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98528"/>
        <c:axId val="89804800"/>
      </c:scatterChart>
      <c:valAx>
        <c:axId val="8979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nominal volume V* (cm^3)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04800"/>
        <c:crosses val="autoZero"/>
        <c:crossBetween val="midCat"/>
      </c:valAx>
      <c:valAx>
        <c:axId val="89804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V cm^3</a:t>
                </a:r>
              </a:p>
              <a:p>
                <a:pPr>
                  <a:defRPr/>
                </a:pPr>
                <a:r>
                  <a:rPr lang="en-US"/>
                  <a:t>actual</a:t>
                </a:r>
                <a:r>
                  <a:rPr lang="en-US" baseline="0"/>
                  <a:t> - nominal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79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Dosimat</a:t>
            </a:r>
            <a:r>
              <a:rPr lang="en-US" baseline="0"/>
              <a:t> correction 6/10/2011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volume dispensed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8137139107611545E-2"/>
                  <c:y val="-5.9961679393991576E-3"/>
                </c:manualLayout>
              </c:layout>
              <c:numFmt formatCode="General" sourceLinked="0"/>
            </c:trendlineLbl>
          </c:trendline>
          <c:xVal>
            <c:numRef>
              <c:f>Data!$A$2:$A$18</c:f>
              <c:numCache>
                <c:formatCode>General</c:formatCode>
                <c:ptCount val="17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</c:numCache>
            </c:numRef>
          </c:xVal>
          <c:yVal>
            <c:numRef>
              <c:f>Data!$J$2:$J$18</c:f>
              <c:numCache>
                <c:formatCode>General</c:formatCode>
                <c:ptCount val="17"/>
                <c:pt idx="0">
                  <c:v>5.0008117585363756</c:v>
                </c:pt>
                <c:pt idx="1">
                  <c:v>4.0027713099803277</c:v>
                </c:pt>
                <c:pt idx="2">
                  <c:v>3.0005966036228138</c:v>
                </c:pt>
                <c:pt idx="3">
                  <c:v>2.0011033499983304</c:v>
                </c:pt>
                <c:pt idx="4">
                  <c:v>0.99938625733529451</c:v>
                </c:pt>
                <c:pt idx="5">
                  <c:v>0.494729336647728</c:v>
                </c:pt>
                <c:pt idx="6">
                  <c:v>4.999990477975957</c:v>
                </c:pt>
                <c:pt idx="7">
                  <c:v>4.0008414550194455</c:v>
                </c:pt>
                <c:pt idx="8">
                  <c:v>3.0014043455542345</c:v>
                </c:pt>
                <c:pt idx="9">
                  <c:v>2.0000752449042487</c:v>
                </c:pt>
                <c:pt idx="10">
                  <c:v>0.99901893337697811</c:v>
                </c:pt>
                <c:pt idx="11">
                  <c:v>0.49850452400447953</c:v>
                </c:pt>
                <c:pt idx="12">
                  <c:v>1.0003260343302083</c:v>
                </c:pt>
                <c:pt idx="13">
                  <c:v>0.49871483857654841</c:v>
                </c:pt>
                <c:pt idx="14">
                  <c:v>1.9998770525954521</c:v>
                </c:pt>
                <c:pt idx="15">
                  <c:v>2.9983237231323661</c:v>
                </c:pt>
                <c:pt idx="16">
                  <c:v>3.9984531250300912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34240"/>
        <c:axId val="89836160"/>
      </c:scatterChart>
      <c:valAx>
        <c:axId val="8983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nominal volume dispensed (cm^3)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36160"/>
        <c:crosses val="autoZero"/>
        <c:crossBetween val="midCat"/>
      </c:valAx>
      <c:valAx>
        <c:axId val="89836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actual volume dispensed (cm^3)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834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371475</xdr:colOff>
      <xdr:row>1</xdr:row>
      <xdr:rowOff>142875</xdr:rowOff>
    </xdr:from>
    <xdr:to>
      <xdr:col>20</xdr:col>
      <xdr:colOff>370416</xdr:colOff>
      <xdr:row>19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65975" y="1095375"/>
          <a:ext cx="4465108" cy="3314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228599</xdr:colOff>
      <xdr:row>6</xdr:row>
      <xdr:rowOff>80433</xdr:rowOff>
    </xdr:from>
    <xdr:to>
      <xdr:col>19</xdr:col>
      <xdr:colOff>95249</xdr:colOff>
      <xdr:row>19</xdr:row>
      <xdr:rowOff>156633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158749</xdr:colOff>
      <xdr:row>20</xdr:row>
      <xdr:rowOff>116415</xdr:rowOff>
    </xdr:from>
    <xdr:to>
      <xdr:col>18</xdr:col>
      <xdr:colOff>613832</xdr:colOff>
      <xdr:row>34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zoomScale="90" zoomScaleNormal="90" workbookViewId="0">
      <selection activeCell="K7" sqref="K7"/>
    </sheetView>
  </sheetViews>
  <sheetFormatPr defaultRowHeight="15" x14ac:dyDescent="0.25"/>
  <cols>
    <col min="10" max="10" width="10.42578125" customWidth="1"/>
    <col min="11" max="11" width="13.85546875" bestFit="1" customWidth="1"/>
    <col min="13" max="13" width="13.140625" bestFit="1" customWidth="1"/>
    <col min="15" max="15" width="11.7109375" bestFit="1" customWidth="1"/>
  </cols>
  <sheetData>
    <row r="1" spans="1:15" s="1" customFormat="1" ht="45" x14ac:dyDescent="0.25">
      <c r="A1" s="1" t="s">
        <v>21</v>
      </c>
      <c r="B1" s="1" t="s">
        <v>22</v>
      </c>
      <c r="C1" s="1" t="s">
        <v>23</v>
      </c>
      <c r="E1" s="1" t="s">
        <v>24</v>
      </c>
      <c r="F1" s="1" t="s">
        <v>25</v>
      </c>
      <c r="G1" s="1" t="s">
        <v>27</v>
      </c>
      <c r="H1" s="1" t="s">
        <v>19</v>
      </c>
      <c r="I1" s="1" t="s">
        <v>15</v>
      </c>
      <c r="J1" s="1" t="s">
        <v>18</v>
      </c>
      <c r="K1" s="1" t="s">
        <v>20</v>
      </c>
      <c r="M1" s="1" t="s">
        <v>16</v>
      </c>
      <c r="O1" s="2">
        <v>40700.666666666664</v>
      </c>
    </row>
    <row r="2" spans="1:15" x14ac:dyDescent="0.25">
      <c r="A2">
        <v>5</v>
      </c>
      <c r="B2">
        <v>4.9862399999999996</v>
      </c>
      <c r="C2">
        <v>25.478300000000001</v>
      </c>
      <c r="D2">
        <v>25.381900000000002</v>
      </c>
      <c r="E2">
        <v>25.366599999999998</v>
      </c>
      <c r="F2">
        <v>25.327400000000001</v>
      </c>
      <c r="G2">
        <f>AVERAGE(C2:F2)</f>
        <v>25.388549999999999</v>
      </c>
      <c r="H2">
        <f>999.84847+((6.337563*10^-2)*G2)-(8.523829*10^-3*(G2^2))+((6.943248*10^-5)*(G2^3)) -((3.821216*10^-7)*(G2^4))</f>
        <v>996.94070074356841</v>
      </c>
      <c r="I2">
        <f>B2*((1-($M$2/$M$4))/(1-($M$2/H2)))</f>
        <v>4.9855127788419313</v>
      </c>
      <c r="J2">
        <f>I2/H2*1000</f>
        <v>5.0008117585363756</v>
      </c>
      <c r="K2">
        <f>J2-A2</f>
        <v>8.1175853637560635E-4</v>
      </c>
      <c r="M2">
        <f>'Air density'!B7</f>
        <v>1.1762019034437408E-3</v>
      </c>
    </row>
    <row r="3" spans="1:15" x14ac:dyDescent="0.25">
      <c r="A3">
        <v>4</v>
      </c>
      <c r="B3">
        <v>3.9910600000000001</v>
      </c>
      <c r="C3">
        <v>25.481300000000001</v>
      </c>
      <c r="D3">
        <v>25.4468</v>
      </c>
      <c r="E3">
        <v>25.433199999999999</v>
      </c>
      <c r="F3">
        <v>25.376000000000001</v>
      </c>
      <c r="G3">
        <f t="shared" ref="G3:G19" si="0">AVERAGE(C3:F3)</f>
        <v>25.434325000000001</v>
      </c>
      <c r="H3">
        <f>999.84847+((6.337563*10^-2)*G3)-(8.523829*10^-3*(G3^2))+((6.943248*10^-5)*(G3^3)) -((3.821216*10^-7)*(G3^4))</f>
        <v>996.92878071037012</v>
      </c>
      <c r="I3">
        <f>B3*((1-($M$2/$M$4))/(1-($M$2/H3)))</f>
        <v>3.9904779215211392</v>
      </c>
      <c r="J3">
        <f t="shared" ref="J3:J19" si="1">I3/H3*1000</f>
        <v>4.0027713099803277</v>
      </c>
      <c r="K3">
        <f>J3-A3</f>
        <v>2.7713099803277075E-3</v>
      </c>
      <c r="M3" t="s">
        <v>17</v>
      </c>
    </row>
    <row r="4" spans="1:15" x14ac:dyDescent="0.25">
      <c r="A4">
        <v>3</v>
      </c>
      <c r="B4">
        <v>2.9917199999999999</v>
      </c>
      <c r="C4">
        <v>25.565999999999999</v>
      </c>
      <c r="D4">
        <v>25.536200000000001</v>
      </c>
      <c r="E4">
        <v>25.581</v>
      </c>
      <c r="F4">
        <v>25.551400000000001</v>
      </c>
      <c r="G4">
        <f t="shared" si="0"/>
        <v>25.55865</v>
      </c>
      <c r="H4">
        <f>999.84847+((6.337563*10^-2)*G4)-(8.523829*10^-3*(G4^2))+((6.943248*10^-5)*(G4^3)) -((3.821216*10^-7)*(G4^4))</f>
        <v>996.89630633822799</v>
      </c>
      <c r="I4">
        <f>B4*((1-($M$2/$M$4))/(1-($M$2/H4)))</f>
        <v>2.9912836709626154</v>
      </c>
      <c r="J4">
        <f t="shared" si="1"/>
        <v>3.0005966036228138</v>
      </c>
      <c r="K4">
        <f>J4-A4</f>
        <v>5.9660362281377388E-4</v>
      </c>
      <c r="M4">
        <v>8</v>
      </c>
    </row>
    <row r="5" spans="1:15" x14ac:dyDescent="0.25">
      <c r="A5">
        <v>2</v>
      </c>
      <c r="B5">
        <v>1.9950600000000001</v>
      </c>
      <c r="C5">
        <v>25.787199999999999</v>
      </c>
      <c r="D5">
        <v>25.7607</v>
      </c>
      <c r="E5">
        <v>25.826499999999999</v>
      </c>
      <c r="F5">
        <v>25.799299999999999</v>
      </c>
      <c r="G5">
        <f t="shared" si="0"/>
        <v>25.793424999999999</v>
      </c>
      <c r="H5">
        <f>999.84847+((6.337563*10^-2)*G5)-(8.523829*10^-3*(G5^2))+((6.943248*10^-5)*(G5^3)) -((3.821216*10^-7)*(G5^4))</f>
        <v>996.83458604576742</v>
      </c>
      <c r="I5">
        <f>B5*((1-($M$2/$M$4))/(1-($M$2/H5)))</f>
        <v>1.9947690295303839</v>
      </c>
      <c r="J5">
        <f t="shared" si="1"/>
        <v>2.0011033499983304</v>
      </c>
      <c r="K5">
        <f>J5-A5</f>
        <v>1.103349998330394E-3</v>
      </c>
    </row>
    <row r="6" spans="1:15" x14ac:dyDescent="0.25">
      <c r="A6">
        <v>1</v>
      </c>
      <c r="B6">
        <v>0.99634</v>
      </c>
      <c r="C6">
        <v>25.905999999999999</v>
      </c>
      <c r="D6">
        <v>25.878699999999998</v>
      </c>
      <c r="E6">
        <v>25.920300000000001</v>
      </c>
      <c r="F6">
        <v>25.893899999999999</v>
      </c>
      <c r="G6">
        <f t="shared" si="0"/>
        <v>25.899725</v>
      </c>
      <c r="H6">
        <f>999.84847+((6.337563*10^-2)*G6)-(8.523829*10^-3*(G6^2))+((6.943248*10^-5)*(G6^3)) -((3.821216*10^-7)*(G6^4))</f>
        <v>996.80647101417458</v>
      </c>
      <c r="I6">
        <f>B6*((1-($M$2/$M$4))/(1-($M$2/H6)))</f>
        <v>0.99619468835445857</v>
      </c>
      <c r="J6">
        <f t="shared" si="1"/>
        <v>0.99938625733529451</v>
      </c>
      <c r="K6">
        <f>J6-A6</f>
        <v>-6.1374266470548555E-4</v>
      </c>
    </row>
    <row r="7" spans="1:15" x14ac:dyDescent="0.25">
      <c r="A7">
        <v>0.5</v>
      </c>
      <c r="B7">
        <v>0.49325000000000002</v>
      </c>
      <c r="C7">
        <v>26.1645</v>
      </c>
      <c r="D7">
        <v>26.1599</v>
      </c>
      <c r="E7">
        <v>25.206600000000002</v>
      </c>
      <c r="F7">
        <v>25.190100000000001</v>
      </c>
      <c r="G7">
        <f t="shared" si="0"/>
        <v>25.680275000000002</v>
      </c>
      <c r="H7">
        <f>999.84847+((6.337563*10^-2)*G7)-(8.523829*10^-3*(G7^2))+((6.943248*10^-5)*(G7^3)) -((3.821216*10^-7)*(G7^4))</f>
        <v>996.86439669161109</v>
      </c>
      <c r="I7">
        <f>B7*((1-($M$2/$M$4))/(1-($M$2/H7)))</f>
        <v>0.49317806170297834</v>
      </c>
      <c r="J7">
        <f t="shared" si="1"/>
        <v>0.494729336647728</v>
      </c>
      <c r="K7">
        <f>J7-A7</f>
        <v>-5.2706633522719981E-3</v>
      </c>
    </row>
    <row r="8" spans="1:15" x14ac:dyDescent="0.25">
      <c r="A8">
        <v>5</v>
      </c>
      <c r="B8">
        <v>4.98489</v>
      </c>
      <c r="C8">
        <v>26.275500000000001</v>
      </c>
      <c r="D8">
        <v>26.244</v>
      </c>
      <c r="E8">
        <v>25.345600000000001</v>
      </c>
      <c r="F8">
        <v>25.31</v>
      </c>
      <c r="G8">
        <f t="shared" si="0"/>
        <v>25.793775</v>
      </c>
      <c r="H8">
        <f>999.84847+((6.337563*10^-2)*G8)-(8.523829*10^-3*(G8^2))+((6.943248*10^-5)*(G8^3)) -((3.821216*10^-7)*(G8^4))</f>
        <v>996.83449364840533</v>
      </c>
      <c r="I8">
        <f>B8*((1-($M$2/$M$4))/(1-($M$2/H8)))</f>
        <v>4.984162976360011</v>
      </c>
      <c r="J8">
        <f t="shared" si="1"/>
        <v>4.999990477975957</v>
      </c>
      <c r="K8">
        <f>J8-A8</f>
        <v>-9.5220240430293757E-6</v>
      </c>
    </row>
    <row r="9" spans="1:15" x14ac:dyDescent="0.25">
      <c r="A9">
        <v>4</v>
      </c>
      <c r="B9">
        <v>3.988</v>
      </c>
      <c r="C9">
        <v>26.513200000000001</v>
      </c>
      <c r="D9">
        <v>26.477399999999999</v>
      </c>
      <c r="E9">
        <v>26.529299999999999</v>
      </c>
      <c r="F9">
        <v>26.491900000000001</v>
      </c>
      <c r="G9">
        <f t="shared" si="0"/>
        <v>26.502950000000002</v>
      </c>
      <c r="H9">
        <f>999.84847+((6.337563*10^-2)*G9)-(8.523829*10^-3*(G9^2))+((6.943248*10^-5)*(G9^3)) -((3.821216*10^-7)*(G9^4))</f>
        <v>996.64493431647065</v>
      </c>
      <c r="I9">
        <f>B9*((1-($M$2/$M$4))/(1-($M$2/H9)))</f>
        <v>3.9874183691484681</v>
      </c>
      <c r="J9">
        <f t="shared" si="1"/>
        <v>4.0008414550194455</v>
      </c>
      <c r="K9">
        <f>J9-A9</f>
        <v>8.4145501944554724E-4</v>
      </c>
    </row>
    <row r="10" spans="1:15" x14ac:dyDescent="0.25">
      <c r="A10">
        <v>3</v>
      </c>
      <c r="B10">
        <v>2.9917099999999999</v>
      </c>
      <c r="C10">
        <v>26.5945</v>
      </c>
      <c r="D10">
        <v>26.554200000000002</v>
      </c>
      <c r="E10">
        <v>26.600200000000001</v>
      </c>
      <c r="F10">
        <v>26.561800000000002</v>
      </c>
      <c r="G10">
        <f t="shared" si="0"/>
        <v>26.577675000000003</v>
      </c>
      <c r="H10">
        <f>999.84847+((6.337563*10^-2)*G10)-(8.523829*10^-3*(G10^2))+((6.943248*10^-5)*(G10^3)) -((3.821216*10^-7)*(G10^4))</f>
        <v>996.62468931042065</v>
      </c>
      <c r="I10">
        <f>B10*((1-($M$2/$M$4))/(1-($M$2/H10)))</f>
        <v>2.9912736733829353</v>
      </c>
      <c r="J10">
        <f t="shared" si="1"/>
        <v>3.0014043455542345</v>
      </c>
      <c r="K10">
        <f>J10-A10</f>
        <v>1.4043455542345207E-3</v>
      </c>
    </row>
    <row r="11" spans="1:15" x14ac:dyDescent="0.25">
      <c r="A11">
        <v>2</v>
      </c>
      <c r="B11">
        <v>1.9936100000000001</v>
      </c>
      <c r="C11">
        <v>26.605599999999999</v>
      </c>
      <c r="D11">
        <v>26.565799999999999</v>
      </c>
      <c r="E11">
        <v>26.609000000000002</v>
      </c>
      <c r="F11">
        <v>26.568100000000001</v>
      </c>
      <c r="G11">
        <f t="shared" si="0"/>
        <v>26.587125</v>
      </c>
      <c r="H11">
        <f>999.84847+((6.337563*10^-2)*G11)-(8.523829*10^-3*(G11^2))+((6.943248*10^-5)*(G11^3)) -((3.821216*10^-7)*(G11^4))</f>
        <v>996.62212538566143</v>
      </c>
      <c r="I11">
        <f>B11*((1-($M$2/$M$4))/(1-($M$2/H11)))</f>
        <v>1.9933192415077197</v>
      </c>
      <c r="J11">
        <f t="shared" si="1"/>
        <v>2.0000752449042487</v>
      </c>
      <c r="K11">
        <f>J11-A11</f>
        <v>7.524490424870578E-5</v>
      </c>
    </row>
    <row r="12" spans="1:15" x14ac:dyDescent="0.25">
      <c r="A12">
        <v>1</v>
      </c>
      <c r="B12">
        <v>0.99578</v>
      </c>
      <c r="C12">
        <v>26.635100000000001</v>
      </c>
      <c r="D12">
        <v>26.5931</v>
      </c>
      <c r="E12">
        <v>26.6477</v>
      </c>
      <c r="F12">
        <v>26.6142</v>
      </c>
      <c r="G12">
        <f t="shared" si="0"/>
        <v>26.622525</v>
      </c>
      <c r="H12">
        <f>999.84847+((6.337563*10^-2)*G12)-(8.523829*10^-3*(G12^2))+((6.943248*10^-5)*(G12^3)) -((3.821216*10^-7)*(G12^4))</f>
        <v>996.61251352965439</v>
      </c>
      <c r="I12">
        <f>B12*((1-($M$2/$M$4))/(1-($M$2/H12)))</f>
        <v>0.99563477025654457</v>
      </c>
      <c r="J12">
        <f t="shared" si="1"/>
        <v>0.99901893337697811</v>
      </c>
      <c r="K12">
        <f>J12-A12</f>
        <v>-9.8106662302188674E-4</v>
      </c>
    </row>
    <row r="13" spans="1:15" x14ac:dyDescent="0.25">
      <c r="A13">
        <v>0.5</v>
      </c>
      <c r="B13">
        <v>0.49687999999999999</v>
      </c>
      <c r="C13">
        <v>26.6995</v>
      </c>
      <c r="D13">
        <v>26.658999999999999</v>
      </c>
      <c r="E13">
        <v>26.7118</v>
      </c>
      <c r="F13">
        <v>26.665099999999999</v>
      </c>
      <c r="G13">
        <f t="shared" si="0"/>
        <v>26.68385</v>
      </c>
      <c r="H13">
        <f>999.84847+((6.337563*10^-2)*G13)-(8.523829*10^-3*(G13^2))+((6.943248*10^-5)*(G13^3)) -((3.821216*10^-7)*(G13^4))</f>
        <v>996.59583518099203</v>
      </c>
      <c r="I13">
        <f>B13*((1-($M$2/$M$4))/(1-($M$2/H13)))</f>
        <v>0.49680753244174719</v>
      </c>
      <c r="J13">
        <f t="shared" si="1"/>
        <v>0.49850452400447953</v>
      </c>
      <c r="K13">
        <f>J13-A13</f>
        <v>-1.4954759955204677E-3</v>
      </c>
    </row>
    <row r="14" spans="1:15" x14ac:dyDescent="0.25">
      <c r="A14">
        <v>1</v>
      </c>
      <c r="B14">
        <v>0.99704000000000004</v>
      </c>
      <c r="C14">
        <v>26.792200000000001</v>
      </c>
      <c r="D14">
        <v>26.753399999999999</v>
      </c>
      <c r="E14">
        <v>26.807600000000001</v>
      </c>
      <c r="F14">
        <v>26.765999999999998</v>
      </c>
      <c r="G14">
        <f t="shared" si="0"/>
        <v>26.779800000000002</v>
      </c>
      <c r="H14">
        <f>999.84847+((6.337563*10^-2)*G14)-(8.523829*10^-3*(G14^2))+((6.943248*10^-5)*(G14^3)) -((3.821216*10^-7)*(G14^4))</f>
        <v>996.56967061709395</v>
      </c>
      <c r="I14">
        <f>B14*((1-($M$2/$M$4))/(1-($M$2/H14)))</f>
        <v>0.99689458654215957</v>
      </c>
      <c r="J14">
        <f t="shared" si="1"/>
        <v>1.0003260343302083</v>
      </c>
      <c r="K14">
        <f>J14-A14</f>
        <v>3.2603433020828021E-4</v>
      </c>
    </row>
    <row r="15" spans="1:15" x14ac:dyDescent="0.25">
      <c r="A15">
        <v>0.5</v>
      </c>
      <c r="B15">
        <v>0.49707000000000001</v>
      </c>
      <c r="C15">
        <v>26.8505</v>
      </c>
      <c r="D15">
        <v>26.809699999999999</v>
      </c>
      <c r="E15">
        <v>26.850899999999999</v>
      </c>
      <c r="F15">
        <v>26.801100000000002</v>
      </c>
      <c r="G15">
        <f t="shared" si="0"/>
        <v>26.828050000000001</v>
      </c>
      <c r="H15">
        <f>999.84847+((6.337563*10^-2)*G15)-(8.523829*10^-3*(G15^2))+((6.943248*10^-5)*(G15^3)) -((3.821216*10^-7)*(G15^4))</f>
        <v>996.55648140102301</v>
      </c>
      <c r="I15">
        <f>B15*((1-($M$2/$M$4))/(1-($M$2/H15)))</f>
        <v>0.4969975047543243</v>
      </c>
      <c r="J15">
        <f t="shared" si="1"/>
        <v>0.49871483857654841</v>
      </c>
      <c r="K15">
        <f>J15-A15</f>
        <v>-1.2851614234515862E-3</v>
      </c>
    </row>
    <row r="16" spans="1:15" x14ac:dyDescent="0.25">
      <c r="A16">
        <v>2</v>
      </c>
      <c r="B16">
        <v>1.9932799999999999</v>
      </c>
      <c r="C16">
        <v>26.860399999999998</v>
      </c>
      <c r="D16">
        <v>26.814599999999999</v>
      </c>
      <c r="E16">
        <v>26.850899999999999</v>
      </c>
      <c r="F16">
        <v>26.794699999999999</v>
      </c>
      <c r="G16">
        <f t="shared" si="0"/>
        <v>26.830149999999996</v>
      </c>
      <c r="H16">
        <f>999.84847+((6.337563*10^-2)*G16)-(8.523829*10^-3*(G16^2))+((6.943248*10^-5)*(G16^3)) -((3.821216*10^-7)*(G16^4))</f>
        <v>996.55590687758558</v>
      </c>
      <c r="I16">
        <f>B16*((1-($M$2/$M$4))/(1-($M$2/H16)))</f>
        <v>1.9929892897929338</v>
      </c>
      <c r="J16">
        <f t="shared" si="1"/>
        <v>1.9998770525954521</v>
      </c>
      <c r="K16">
        <f>J16-A16</f>
        <v>-1.2294740454787956E-4</v>
      </c>
    </row>
    <row r="17" spans="1:11" x14ac:dyDescent="0.25">
      <c r="A17">
        <v>3</v>
      </c>
      <c r="B17">
        <v>2.9883999999999999</v>
      </c>
      <c r="C17">
        <v>26.888999999999999</v>
      </c>
      <c r="D17">
        <v>26.841699999999999</v>
      </c>
      <c r="E17">
        <v>26.902999999999999</v>
      </c>
      <c r="F17">
        <v>26.847999999999999</v>
      </c>
      <c r="G17">
        <f t="shared" si="0"/>
        <v>26.870425000000001</v>
      </c>
      <c r="H17">
        <f>999.84847+((6.337563*10^-2)*G17)-(8.523829*10^-3*(G17^2))+((6.943248*10^-5)*(G17^3)) -((3.821216*10^-7)*(G17^4))</f>
        <v>996.54488051460135</v>
      </c>
      <c r="I17">
        <f>B17*((1-($M$2/$M$4))/(1-($M$2/H17)))</f>
        <v>2.9879641564130388</v>
      </c>
      <c r="J17">
        <f t="shared" si="1"/>
        <v>2.9983237231323661</v>
      </c>
      <c r="K17">
        <f>J17-A17</f>
        <v>-1.6762768676339412E-3</v>
      </c>
    </row>
    <row r="18" spans="1:11" x14ac:dyDescent="0.25">
      <c r="A18">
        <v>4</v>
      </c>
      <c r="B18">
        <v>3.9853399999999999</v>
      </c>
      <c r="C18">
        <v>26.828800000000001</v>
      </c>
      <c r="D18">
        <v>26.797899999999998</v>
      </c>
      <c r="E18">
        <v>26.733699999999999</v>
      </c>
      <c r="F18">
        <v>26.679500000000001</v>
      </c>
      <c r="G18">
        <f t="shared" si="0"/>
        <v>26.759975000000001</v>
      </c>
      <c r="H18">
        <f>999.84847+((6.337563*10^-2)*G18)-(8.523829*10^-3*(G18^2))+((6.943248*10^-5)*(G18^3)) -((3.821216*10^-7)*(G18^4))</f>
        <v>996.57508361973225</v>
      </c>
      <c r="I18">
        <f>B18*((1-($M$2/$M$4))/(1-($M$2/H18)))</f>
        <v>3.9847587574264431</v>
      </c>
      <c r="J18">
        <f t="shared" si="1"/>
        <v>3.9984531250300912</v>
      </c>
      <c r="K18">
        <f>J18-A18</f>
        <v>-1.5468749699087958E-3</v>
      </c>
    </row>
    <row r="19" spans="1:11" x14ac:dyDescent="0.25">
      <c r="A19">
        <v>5</v>
      </c>
      <c r="B19">
        <v>4.9847900000000003</v>
      </c>
      <c r="C19">
        <v>26.6172</v>
      </c>
      <c r="D19">
        <v>26.578499999999998</v>
      </c>
      <c r="E19">
        <v>26.593399999999999</v>
      </c>
      <c r="F19">
        <v>26.555800000000001</v>
      </c>
      <c r="G19">
        <f t="shared" si="0"/>
        <v>26.586225000000002</v>
      </c>
      <c r="H19">
        <f>999.84847+((6.337563*10^-2)*G19)-(8.523829*10^-3*(G19^2))+((6.943248*10^-5)*(G19^3)) -((3.821216*10^-7)*(G19^4))</f>
        <v>996.62236960442112</v>
      </c>
      <c r="I19">
        <f>B19*((1-($M$2/$M$4))/(1-($M$2/H19)))</f>
        <v>4.9840629921962636</v>
      </c>
      <c r="J19">
        <f t="shared" si="1"/>
        <v>5.0009543676754271</v>
      </c>
      <c r="K19">
        <f>J19-A19</f>
        <v>9.5436767542711465E-4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workbookViewId="0">
      <selection activeCell="B7" sqref="B7"/>
    </sheetView>
  </sheetViews>
  <sheetFormatPr defaultRowHeight="15" x14ac:dyDescent="0.25"/>
  <cols>
    <col min="2" max="2" width="24" bestFit="1" customWidth="1"/>
    <col min="3" max="3" width="10" bestFit="1" customWidth="1"/>
    <col min="5" max="5" width="12" bestFit="1" customWidth="1"/>
  </cols>
  <sheetData>
    <row r="2" spans="1:7" x14ac:dyDescent="0.25">
      <c r="A2" t="s">
        <v>1</v>
      </c>
      <c r="B2" t="s">
        <v>2</v>
      </c>
      <c r="C2">
        <v>30.07</v>
      </c>
      <c r="D2" t="s">
        <v>0</v>
      </c>
      <c r="E2">
        <v>101.8</v>
      </c>
      <c r="F2" t="s">
        <v>3</v>
      </c>
      <c r="G2" t="s">
        <v>6</v>
      </c>
    </row>
    <row r="3" spans="1:7" x14ac:dyDescent="0.25">
      <c r="A3" t="s">
        <v>4</v>
      </c>
      <c r="B3" t="s">
        <v>5</v>
      </c>
      <c r="C3">
        <v>65</v>
      </c>
      <c r="G3" t="s">
        <v>7</v>
      </c>
    </row>
    <row r="4" spans="1:7" x14ac:dyDescent="0.25">
      <c r="A4" t="s">
        <v>8</v>
      </c>
      <c r="B4" t="s">
        <v>9</v>
      </c>
      <c r="C4">
        <v>26</v>
      </c>
      <c r="D4" t="s">
        <v>10</v>
      </c>
      <c r="G4" t="s">
        <v>28</v>
      </c>
    </row>
    <row r="5" spans="1:7" x14ac:dyDescent="0.25">
      <c r="A5" t="s">
        <v>11</v>
      </c>
      <c r="B5" t="s">
        <v>12</v>
      </c>
      <c r="C5">
        <f>175260000*EXP(-5315.56/(C4+273.15))</f>
        <v>3.3632328009086399</v>
      </c>
      <c r="G5" t="s">
        <v>13</v>
      </c>
    </row>
    <row r="7" spans="1:7" x14ac:dyDescent="0.25">
      <c r="A7" t="s">
        <v>14</v>
      </c>
      <c r="B7">
        <f>((3.4848*(E2-0.003796*C3*C5))/(273.15+C4))*10^-3</f>
        <v>1.1762019034437408E-3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Air density</vt:lpstr>
      <vt:lpstr>notes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Moose</dc:creator>
  <cp:lastModifiedBy>Moose</cp:lastModifiedBy>
  <cp:lastPrinted>2011-06-07T18:51:23Z</cp:lastPrinted>
  <dcterms:created xsi:type="dcterms:W3CDTF">2011-06-07T00:26:42Z</dcterms:created>
  <dcterms:modified xsi:type="dcterms:W3CDTF">2011-06-11T23:55:35Z</dcterms:modified>
</cp:coreProperties>
</file>