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ustomProperty1.bin" ContentType="application/vnd.openxmlformats-officedocument.spreadsheetml.customProperty"/>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_Work\93_MyFirmware\STM32G431VBT6\"/>
    </mc:Choice>
  </mc:AlternateContent>
  <xr:revisionPtr revIDLastSave="0" documentId="13_ncr:1_{71D0F00F-2F8A-4A16-B00B-53972C03D309}" xr6:coauthVersionLast="47" xr6:coauthVersionMax="47" xr10:uidLastSave="{00000000-0000-0000-0000-000000000000}"/>
  <bookViews>
    <workbookView xWindow="-120" yWindow="-120" windowWidth="29040" windowHeight="15720" tabRatio="921" activeTab="1" xr2:uid="{00000000-000D-0000-FFFF-FFFF00000000}"/>
  </bookViews>
  <sheets>
    <sheet name="Version Info" sheetId="11" r:id="rId1"/>
    <sheet name="STSPIN32G4_PinMap" sheetId="10" r:id="rId2"/>
    <sheet name="RegisterCal" sheetId="36" r:id="rId3"/>
    <sheet name="1,N Configurations" sheetId="26" r:id="rId4"/>
    <sheet name="I2C registers" sheetId="13" r:id="rId5"/>
    <sheet name="Sheet1" sheetId="38" r:id="rId6"/>
    <sheet name="registers Test" sheetId="15" r:id="rId7"/>
    <sheet name="SinusoidalTable" sheetId="21" r:id="rId8"/>
    <sheet name="Interrupt Priority" sheetId="27" r:id="rId9"/>
    <sheet name="ADC_TimingAnalysis" sheetId="29" r:id="rId10"/>
    <sheet name="Classified as UnClassified" sheetId="6" state="hidden" r:id="rId11"/>
    <sheet name="xl_DCF_History" sheetId="5" state="veryHidden" r:id="rId12"/>
  </sheets>
  <definedNames>
    <definedName name="_xlnm._FilterDatabase" localSheetId="1" hidden="1">STSPIN32G4_PinMap!$A$3:$AU$73</definedName>
    <definedName name="_xlnm.Print_Area" localSheetId="4">'I2C registers'!$A$4:$AN$84</definedName>
    <definedName name="_xlnm.Print_Area" localSheetId="1">STSPIN32G4_PinMap!$A$1:$BI$145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01" i="13" l="1"/>
  <c r="F105" i="13"/>
  <c r="F104" i="13"/>
  <c r="F94" i="13" l="1"/>
  <c r="F102" i="13"/>
  <c r="F98" i="13"/>
  <c r="F97" i="13"/>
  <c r="H100" i="13"/>
  <c r="H101" i="13"/>
  <c r="U56" i="21" l="1"/>
  <c r="T17" i="38" l="1"/>
  <c r="S10" i="38"/>
  <c r="T13" i="38" s="1"/>
  <c r="S7" i="38"/>
  <c r="T15" i="38" l="1"/>
  <c r="T18" i="38" s="1"/>
  <c r="T14" i="38"/>
  <c r="U78" i="21"/>
  <c r="U70" i="21"/>
  <c r="U73" i="21" s="1"/>
  <c r="U67" i="21"/>
  <c r="U71" i="21" s="1"/>
  <c r="Q22" i="21"/>
  <c r="S3" i="36"/>
  <c r="T3" i="36" s="1"/>
  <c r="U74" i="21" l="1"/>
  <c r="U76" i="21" s="1"/>
  <c r="U75" i="21" l="1"/>
  <c r="U53" i="21" l="1"/>
  <c r="U50" i="21"/>
  <c r="U54" i="21" l="1"/>
  <c r="U57" i="21"/>
  <c r="U59" i="21" s="1"/>
  <c r="U58" i="21" l="1"/>
  <c r="E8" i="29"/>
  <c r="E7" i="29"/>
  <c r="C9" i="29"/>
  <c r="E9" i="29" s="1"/>
  <c r="C6" i="29"/>
  <c r="E6" i="29" s="1"/>
  <c r="E4" i="29"/>
  <c r="Q50" i="21" l="1"/>
  <c r="Q54" i="21" s="1"/>
  <c r="Q86" i="21" l="1"/>
  <c r="T84" i="21"/>
  <c r="U81" i="21"/>
  <c r="Q89" i="21"/>
  <c r="Q92" i="21" s="1"/>
  <c r="Q93" i="21" s="1"/>
  <c r="Q90" i="21"/>
  <c r="Q94" i="21" l="1"/>
  <c r="Q95" i="21"/>
  <c r="Q70" i="21"/>
  <c r="Q73" i="21" s="1"/>
  <c r="Q67" i="21"/>
  <c r="Q71" i="21" s="1"/>
  <c r="Q74" i="21" l="1"/>
  <c r="Q76" i="21" s="1"/>
  <c r="Q53" i="21"/>
  <c r="Q56" i="21"/>
  <c r="Q41" i="21"/>
  <c r="Q38" i="21"/>
  <c r="Q35" i="21"/>
  <c r="Q75" i="21" l="1"/>
  <c r="Q57" i="21"/>
  <c r="Q58" i="21" s="1"/>
  <c r="Q42" i="21"/>
  <c r="Q43" i="21" s="1"/>
  <c r="Q39" i="21"/>
  <c r="Q25" i="21"/>
  <c r="Q59" i="21" l="1"/>
  <c r="Q44" i="21"/>
  <c r="Q23" i="21"/>
  <c r="Q26" i="21"/>
  <c r="Q28" i="21" l="1"/>
  <c r="Q27" i="21"/>
  <c r="AA40" i="21"/>
  <c r="Z40" i="21" s="1"/>
  <c r="AB40" i="21" s="1"/>
  <c r="AA39" i="21"/>
  <c r="Z39" i="21" s="1"/>
  <c r="AB39" i="21" s="1"/>
  <c r="AA38" i="21"/>
  <c r="Z38" i="21" s="1"/>
  <c r="AB38" i="21" s="1"/>
  <c r="AA37" i="21"/>
  <c r="Z37" i="21" s="1"/>
  <c r="AB37" i="21" s="1"/>
  <c r="AA36" i="21"/>
  <c r="Z36" i="21" s="1"/>
  <c r="AB36" i="21" s="1"/>
  <c r="AA35" i="21"/>
  <c r="Z35" i="21" s="1"/>
  <c r="AB35" i="21" s="1"/>
  <c r="AA34" i="21"/>
  <c r="Z34" i="21" s="1"/>
  <c r="AB34" i="21" s="1"/>
  <c r="AA33" i="21"/>
  <c r="Z33" i="21"/>
  <c r="AB33" i="21" s="1"/>
  <c r="AA32" i="21"/>
  <c r="Z32" i="21" s="1"/>
  <c r="AB32" i="21" s="1"/>
  <c r="AA31" i="21"/>
  <c r="Z31" i="21" s="1"/>
  <c r="AB31" i="21" s="1"/>
  <c r="AD456" i="26" l="1"/>
  <c r="AD457" i="26"/>
  <c r="AD458" i="26"/>
  <c r="AD300" i="26"/>
  <c r="AD301" i="26"/>
  <c r="AD302" i="26"/>
  <c r="AB458" i="26"/>
  <c r="AB455" i="26"/>
  <c r="AD455" i="26" s="1"/>
  <c r="AD253" i="26"/>
  <c r="AB256" i="26"/>
  <c r="AB253" i="26"/>
  <c r="AB302" i="26"/>
  <c r="AB299" i="26"/>
  <c r="AD299" i="26" s="1"/>
  <c r="AB337" i="26"/>
  <c r="AB334" i="26"/>
  <c r="AD334" i="26" s="1"/>
  <c r="AB366" i="26"/>
  <c r="AB369" i="26"/>
  <c r="AD366" i="26"/>
  <c r="AD256" i="26" l="1"/>
  <c r="AD337" i="26"/>
  <c r="AD369" i="26"/>
  <c r="L154" i="26"/>
  <c r="J158" i="26" s="1"/>
  <c r="H151" i="26"/>
  <c r="J157" i="26" s="1"/>
  <c r="L82" i="26"/>
  <c r="J86" i="26" s="1"/>
  <c r="H79" i="26"/>
  <c r="K83" i="26" s="1"/>
  <c r="L45" i="26"/>
  <c r="J49" i="26" s="1"/>
  <c r="H42" i="26"/>
  <c r="K46" i="26" s="1"/>
  <c r="L8" i="26"/>
  <c r="J12" i="26" s="1"/>
  <c r="H5" i="26"/>
  <c r="J10" i="26" s="1"/>
  <c r="J47" i="26" l="1"/>
  <c r="L47" i="26" s="1"/>
  <c r="J48" i="26"/>
  <c r="L48" i="26" s="1"/>
  <c r="J84" i="26"/>
  <c r="L84" i="26" s="1"/>
  <c r="L157" i="26"/>
  <c r="L10" i="26"/>
  <c r="J11" i="26"/>
  <c r="L11" i="26" s="1"/>
  <c r="J85" i="26"/>
  <c r="L85" i="26" s="1"/>
  <c r="W78" i="26"/>
  <c r="M83" i="26"/>
  <c r="M46" i="26"/>
  <c r="W41" i="26"/>
  <c r="K155" i="26"/>
  <c r="J156" i="26"/>
  <c r="L156" i="26" s="1"/>
  <c r="K9" i="26"/>
  <c r="M9" i="26" l="1"/>
  <c r="W4" i="26"/>
  <c r="Y42" i="26"/>
  <c r="Z42" i="26" s="1"/>
  <c r="X41" i="26"/>
  <c r="Z45" i="26"/>
  <c r="AA45" i="26" s="1"/>
  <c r="X44" i="26"/>
  <c r="Y44" i="26" s="1"/>
  <c r="X78" i="26"/>
  <c r="Z82" i="26"/>
  <c r="AA82" i="26" s="1"/>
  <c r="X81" i="26"/>
  <c r="Y81" i="26" s="1"/>
  <c r="Y79" i="26"/>
  <c r="Z79" i="26" s="1"/>
  <c r="W150" i="26"/>
  <c r="M155" i="26"/>
  <c r="X150" i="26" l="1"/>
  <c r="Z154" i="26"/>
  <c r="AA154" i="26" s="1"/>
  <c r="X153" i="26"/>
  <c r="Y153" i="26" s="1"/>
  <c r="Y151" i="26"/>
  <c r="Z151" i="26" s="1"/>
  <c r="Y5" i="26"/>
  <c r="Z5" i="26" s="1"/>
  <c r="X4" i="26"/>
  <c r="Z8" i="26"/>
  <c r="AA8" i="26" s="1"/>
  <c r="X7" i="26"/>
  <c r="Y7" i="26" s="1"/>
  <c r="L63" i="15" l="1"/>
  <c r="K63" i="15"/>
  <c r="J63" i="15"/>
  <c r="I63" i="15"/>
  <c r="H63" i="15"/>
  <c r="G63" i="15"/>
  <c r="F63" i="15"/>
  <c r="E63" i="15"/>
  <c r="L60" i="15"/>
  <c r="K60" i="15"/>
  <c r="J60" i="15"/>
  <c r="I60" i="15"/>
  <c r="H60" i="15"/>
  <c r="G60" i="15"/>
  <c r="F60" i="15"/>
  <c r="E60" i="15"/>
  <c r="L57" i="15"/>
  <c r="K57" i="15"/>
  <c r="J57" i="15"/>
  <c r="I57" i="15"/>
  <c r="H57" i="15"/>
  <c r="G57" i="15"/>
  <c r="F57" i="15"/>
  <c r="E57" i="15"/>
  <c r="L54" i="15"/>
  <c r="K54" i="15"/>
  <c r="J54" i="15"/>
  <c r="I54" i="15"/>
  <c r="H54" i="15"/>
  <c r="G54" i="15"/>
  <c r="F54" i="15"/>
  <c r="E54" i="15"/>
  <c r="L51" i="15"/>
  <c r="K51" i="15"/>
  <c r="J51" i="15"/>
  <c r="I51" i="15"/>
  <c r="H51" i="15"/>
  <c r="G51" i="15"/>
  <c r="F51" i="15"/>
  <c r="E51" i="15"/>
  <c r="L48" i="15"/>
  <c r="K48" i="15"/>
  <c r="J48" i="15"/>
  <c r="I48" i="15"/>
  <c r="H48" i="15"/>
  <c r="G48" i="15"/>
  <c r="F48" i="15"/>
  <c r="E48" i="15"/>
  <c r="L45" i="15"/>
  <c r="K45" i="15"/>
  <c r="J45" i="15"/>
  <c r="I45" i="15"/>
  <c r="H45" i="15"/>
  <c r="G45" i="15"/>
  <c r="F45" i="15"/>
  <c r="E45" i="15"/>
  <c r="L42" i="15"/>
  <c r="K42" i="15"/>
  <c r="J42" i="15"/>
  <c r="I42" i="15"/>
  <c r="H42" i="15"/>
  <c r="G42" i="15"/>
  <c r="F42" i="15"/>
  <c r="E42" i="15"/>
  <c r="L39" i="15"/>
  <c r="K39" i="15"/>
  <c r="J39" i="15"/>
  <c r="I39" i="15"/>
  <c r="H39" i="15"/>
  <c r="G39" i="15"/>
  <c r="F39" i="15"/>
  <c r="E39" i="15"/>
  <c r="C74" i="21" l="1"/>
  <c r="B74" i="21" s="1"/>
  <c r="C73" i="21"/>
  <c r="B73" i="21" s="1"/>
  <c r="C72" i="21"/>
  <c r="B72" i="21"/>
  <c r="C71" i="21"/>
  <c r="B71" i="21" s="1"/>
  <c r="C70" i="21"/>
  <c r="B70" i="21" s="1"/>
  <c r="C69" i="21"/>
  <c r="B69" i="21" s="1"/>
  <c r="C68" i="21"/>
  <c r="B68" i="21" s="1"/>
  <c r="C67" i="21"/>
  <c r="B67" i="21" s="1"/>
  <c r="C66" i="21"/>
  <c r="B66" i="21" s="1"/>
  <c r="C65" i="21"/>
  <c r="B65" i="21" s="1"/>
  <c r="C64" i="21"/>
  <c r="B64" i="21" s="1"/>
  <c r="C63" i="21"/>
  <c r="B63" i="21" s="1"/>
  <c r="C62" i="21"/>
  <c r="B62" i="21" s="1"/>
  <c r="C61" i="21"/>
  <c r="B61" i="21"/>
  <c r="C60" i="21"/>
  <c r="B60" i="21" s="1"/>
  <c r="C59" i="21"/>
  <c r="B59" i="21" s="1"/>
  <c r="C58" i="21"/>
  <c r="B58" i="21" s="1"/>
  <c r="C57" i="21"/>
  <c r="B57" i="21" s="1"/>
  <c r="C56" i="21"/>
  <c r="B56" i="21" s="1"/>
  <c r="C55" i="21"/>
  <c r="B55" i="21" s="1"/>
  <c r="C54" i="21"/>
  <c r="B54" i="21" s="1"/>
  <c r="C53" i="21"/>
  <c r="B53" i="21" s="1"/>
  <c r="C52" i="21"/>
  <c r="B52" i="21" s="1"/>
  <c r="C51" i="21"/>
  <c r="B51" i="21" s="1"/>
  <c r="C50" i="21"/>
  <c r="B50" i="21" s="1"/>
  <c r="C49" i="21"/>
  <c r="B49" i="21"/>
  <c r="C48" i="21"/>
  <c r="B48" i="21" s="1"/>
  <c r="C47" i="21"/>
  <c r="B47" i="21" s="1"/>
  <c r="C46" i="21"/>
  <c r="B46" i="21" s="1"/>
  <c r="C45" i="21"/>
  <c r="B45" i="21" s="1"/>
  <c r="C44" i="21"/>
  <c r="B44" i="21" s="1"/>
  <c r="C43" i="21"/>
  <c r="B43" i="21" s="1"/>
  <c r="C42" i="21"/>
  <c r="B42" i="21" s="1"/>
  <c r="C41" i="21"/>
  <c r="B41" i="21" s="1"/>
  <c r="C40" i="21"/>
  <c r="B40" i="21"/>
  <c r="C39" i="21"/>
  <c r="B39" i="21" s="1"/>
  <c r="C38" i="21"/>
  <c r="B38" i="21" s="1"/>
  <c r="C37" i="21"/>
  <c r="B37" i="21" s="1"/>
  <c r="C36" i="21"/>
  <c r="B36" i="21" s="1"/>
  <c r="C35" i="21"/>
  <c r="B35" i="21" s="1"/>
  <c r="C34" i="21"/>
  <c r="B34" i="21" s="1"/>
  <c r="C33" i="21"/>
  <c r="B33" i="21" s="1"/>
  <c r="C32" i="21"/>
  <c r="B32" i="21" s="1"/>
  <c r="C31" i="21"/>
  <c r="B31" i="21" s="1"/>
  <c r="C30" i="21"/>
  <c r="B30" i="21" s="1"/>
  <c r="C29" i="21"/>
  <c r="B29" i="21" s="1"/>
  <c r="C28" i="21"/>
  <c r="B28" i="21"/>
  <c r="C27" i="21"/>
  <c r="B27" i="21" s="1"/>
  <c r="C26" i="21"/>
  <c r="B26" i="21" s="1"/>
  <c r="C25" i="21"/>
  <c r="B25" i="21" s="1"/>
  <c r="C24" i="21"/>
  <c r="B24" i="21" s="1"/>
  <c r="C23" i="21"/>
  <c r="B23" i="21"/>
  <c r="C22" i="21"/>
  <c r="B22" i="21" s="1"/>
  <c r="C21" i="21"/>
  <c r="B21" i="21" s="1"/>
  <c r="C20" i="21"/>
  <c r="B20" i="21" s="1"/>
  <c r="C19" i="21"/>
  <c r="B19" i="21" s="1"/>
  <c r="C18" i="21"/>
  <c r="B18" i="21" s="1"/>
  <c r="C17" i="21"/>
  <c r="B17" i="21" s="1"/>
  <c r="C16" i="21"/>
  <c r="B16" i="21" s="1"/>
  <c r="C15" i="21"/>
  <c r="B15" i="21" s="1"/>
  <c r="C14" i="21"/>
  <c r="B14" i="21" s="1"/>
  <c r="C13" i="21"/>
  <c r="B13" i="21" s="1"/>
  <c r="C12" i="21"/>
  <c r="B12" i="21"/>
  <c r="G11" i="21"/>
  <c r="F11" i="21" s="1"/>
  <c r="H11" i="21" s="1"/>
  <c r="L11" i="21" s="1"/>
  <c r="C11" i="21"/>
  <c r="B11" i="21" s="1"/>
  <c r="G10" i="21"/>
  <c r="F10" i="21" s="1"/>
  <c r="H10" i="21" s="1"/>
  <c r="J4" i="21" s="1"/>
  <c r="C10" i="21"/>
  <c r="B10" i="21" s="1"/>
  <c r="G9" i="21"/>
  <c r="F9" i="21" s="1"/>
  <c r="H9" i="21" s="1"/>
  <c r="L9" i="21" s="1"/>
  <c r="C9" i="21"/>
  <c r="B9" i="21"/>
  <c r="G8" i="21"/>
  <c r="F8" i="21" s="1"/>
  <c r="H8" i="21" s="1"/>
  <c r="L8" i="21" s="1"/>
  <c r="C8" i="21"/>
  <c r="B8" i="21" s="1"/>
  <c r="G7" i="21"/>
  <c r="F7" i="21" s="1"/>
  <c r="H7" i="21" s="1"/>
  <c r="L7" i="21" s="1"/>
  <c r="C7" i="21"/>
  <c r="B7" i="21" s="1"/>
  <c r="G6" i="21"/>
  <c r="F6" i="21" s="1"/>
  <c r="H6" i="21" s="1"/>
  <c r="I3" i="21" s="1"/>
  <c r="C6" i="21"/>
  <c r="B6" i="21" s="1"/>
  <c r="Q5" i="21"/>
  <c r="G5" i="21"/>
  <c r="F5" i="21" s="1"/>
  <c r="H5" i="21" s="1"/>
  <c r="C5" i="21"/>
  <c r="B5" i="21" s="1"/>
  <c r="Q4" i="21"/>
  <c r="Q12" i="21" s="1"/>
  <c r="G4" i="21"/>
  <c r="F4" i="21" s="1"/>
  <c r="H4" i="21" s="1"/>
  <c r="L4" i="21" s="1"/>
  <c r="C4" i="21"/>
  <c r="B4" i="21" s="1"/>
  <c r="G3" i="21"/>
  <c r="F3" i="21" s="1"/>
  <c r="H3" i="21" s="1"/>
  <c r="L3" i="21" s="1"/>
  <c r="C3" i="21"/>
  <c r="B3" i="21" s="1"/>
  <c r="G2" i="21"/>
  <c r="F2" i="21" s="1"/>
  <c r="H2" i="21" s="1"/>
  <c r="J5" i="21" s="1"/>
  <c r="N5" i="21" s="1"/>
  <c r="C2" i="21"/>
  <c r="B2" i="21" s="1"/>
  <c r="J3" i="21" l="1"/>
  <c r="N3" i="21" s="1"/>
  <c r="J10" i="21"/>
  <c r="I2" i="21"/>
  <c r="I11" i="21"/>
  <c r="M11" i="21" s="1"/>
  <c r="J8" i="21"/>
  <c r="N8" i="21" s="1"/>
  <c r="J9" i="21"/>
  <c r="I7" i="21"/>
  <c r="I6" i="21"/>
  <c r="I8" i="21"/>
  <c r="M8" i="21" s="1"/>
  <c r="I5" i="21"/>
  <c r="J7" i="21"/>
  <c r="I4" i="21"/>
  <c r="I10" i="21"/>
  <c r="J6" i="21"/>
  <c r="I9" i="21"/>
  <c r="M9" i="21" s="1"/>
  <c r="Q10" i="21"/>
  <c r="L2" i="21"/>
  <c r="J2" i="21"/>
  <c r="Q11" i="21"/>
  <c r="J11" i="21"/>
  <c r="N11" i="21" s="1"/>
  <c r="Q6" i="21"/>
  <c r="Q8" i="21" s="1"/>
  <c r="L10" i="21"/>
  <c r="L6" i="21"/>
  <c r="L5" i="21"/>
  <c r="M2" i="21"/>
  <c r="Q7" i="21" l="1"/>
  <c r="V3" i="21" s="1"/>
  <c r="T7" i="21"/>
  <c r="T2" i="21"/>
  <c r="T6" i="21"/>
  <c r="T9" i="21"/>
  <c r="N9" i="21"/>
  <c r="M6" i="21"/>
  <c r="N7" i="21"/>
  <c r="V7" i="21" s="1"/>
  <c r="M5" i="21"/>
  <c r="U5" i="21" s="1"/>
  <c r="M7" i="21"/>
  <c r="U7" i="21" s="1"/>
  <c r="N6" i="21"/>
  <c r="V6" i="21" s="1"/>
  <c r="N2" i="21"/>
  <c r="V2" i="21" s="1"/>
  <c r="M3" i="21"/>
  <c r="N4" i="21"/>
  <c r="M10" i="21"/>
  <c r="U10" i="21" s="1"/>
  <c r="N10" i="21"/>
  <c r="V10" i="21" s="1"/>
  <c r="M4" i="21"/>
  <c r="U4" i="21" s="1"/>
  <c r="V8" i="21"/>
  <c r="U9" i="21"/>
  <c r="V5" i="21"/>
  <c r="U8" i="21"/>
  <c r="T4" i="21"/>
  <c r="U2" i="21"/>
  <c r="T8" i="21" l="1"/>
  <c r="T3" i="21"/>
  <c r="U3" i="21"/>
  <c r="V9" i="21"/>
  <c r="V4" i="21"/>
  <c r="U6" i="21"/>
  <c r="T10" i="21"/>
  <c r="T5" i="21"/>
  <c r="E6" i="15"/>
  <c r="F6" i="15"/>
  <c r="G6" i="15"/>
  <c r="H6" i="15"/>
  <c r="I6" i="15"/>
  <c r="J6" i="15"/>
  <c r="K6" i="15"/>
  <c r="L6" i="15"/>
  <c r="E9" i="15"/>
  <c r="F9" i="15"/>
  <c r="G9" i="15"/>
  <c r="H9" i="15"/>
  <c r="I9" i="15"/>
  <c r="J9" i="15"/>
  <c r="K9" i="15"/>
  <c r="L9" i="15"/>
  <c r="E12" i="15"/>
  <c r="F12" i="15"/>
  <c r="G12" i="15"/>
  <c r="H12" i="15"/>
  <c r="I12" i="15"/>
  <c r="J12" i="15"/>
  <c r="K12" i="15"/>
  <c r="L12" i="15"/>
  <c r="E15" i="15"/>
  <c r="F15" i="15"/>
  <c r="G15" i="15"/>
  <c r="H15" i="15"/>
  <c r="I15" i="15"/>
  <c r="J15" i="15"/>
  <c r="K15" i="15"/>
  <c r="L15" i="15"/>
  <c r="E18" i="15"/>
  <c r="F18" i="15"/>
  <c r="G18" i="15"/>
  <c r="H18" i="15"/>
  <c r="I18" i="15"/>
  <c r="J18" i="15"/>
  <c r="K18" i="15"/>
  <c r="L18" i="15"/>
  <c r="E21" i="15"/>
  <c r="F21" i="15"/>
  <c r="G21" i="15"/>
  <c r="H21" i="15"/>
  <c r="I21" i="15"/>
  <c r="J21" i="15"/>
  <c r="K21" i="15"/>
  <c r="L21" i="15"/>
  <c r="E24" i="15"/>
  <c r="F24" i="15"/>
  <c r="G24" i="15"/>
  <c r="H24" i="15"/>
  <c r="I24" i="15"/>
  <c r="J24" i="15"/>
  <c r="K24" i="15"/>
  <c r="L24" i="15"/>
  <c r="E27" i="15"/>
  <c r="F27" i="15"/>
  <c r="G27" i="15"/>
  <c r="H27" i="15"/>
  <c r="I27" i="15"/>
  <c r="J27" i="15"/>
  <c r="K27" i="15"/>
  <c r="L27" i="15"/>
  <c r="E30" i="15"/>
  <c r="F30" i="15"/>
  <c r="G30" i="15"/>
  <c r="H30" i="15"/>
  <c r="I30" i="15"/>
  <c r="J30" i="15"/>
  <c r="K30" i="15"/>
  <c r="L30" i="15"/>
  <c r="T6" i="13"/>
  <c r="U6" i="13" s="1"/>
  <c r="T13" i="13"/>
  <c r="T23" i="13"/>
  <c r="T32" i="13"/>
  <c r="T41" i="13"/>
  <c r="T51" i="13"/>
  <c r="T57" i="13"/>
  <c r="T63" i="13"/>
  <c r="T64" i="13"/>
  <c r="U64" i="13" s="1"/>
  <c r="T70" i="13"/>
  <c r="T77" i="13"/>
  <c r="U77"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Ricky KIM</author>
  </authors>
  <commentList>
    <comment ref="AL31" authorId="0" shapeId="0" xr:uid="{00000000-0006-0000-0100-000001000000}">
      <text>
        <r>
          <rPr>
            <b/>
            <sz val="9"/>
            <color indexed="81"/>
            <rFont val="Tahoma"/>
            <family val="2"/>
          </rPr>
          <t xml:space="preserve">Ricky KIM
상전압 측정용 3개
</t>
        </r>
      </text>
    </comment>
  </commentList>
</comments>
</file>

<file path=xl/sharedStrings.xml><?xml version="1.0" encoding="utf-8"?>
<sst xmlns="http://schemas.openxmlformats.org/spreadsheetml/2006/main" count="3094" uniqueCount="1066">
  <si>
    <t>NRST</t>
  </si>
  <si>
    <t>CLINAME</t>
  </si>
  <si>
    <t>DATETIME</t>
  </si>
  <si>
    <t>DONEBY</t>
  </si>
  <si>
    <t>IPADDRESS</t>
  </si>
  <si>
    <t>APPVER</t>
  </si>
  <si>
    <t>RANDOM</t>
  </si>
  <si>
    <t>CHECKSUM</t>
  </si>
  <si>
    <t>ᑦᑿᑔᑽᑲᒄᒄᑺᑷᑺᑶᑵ</t>
  </si>
  <si>
    <t>ᑉᑀᑄᑂᑀᑃᑁᑃᑁᐱᐱᑂᑇᑋᑃᑊᐱᐹᑘᑞᑥᐼᑊᑋᑁᐺ</t>
  </si>
  <si>
    <t>ᑤᑥᑭᑣᑺᑴᑼᒊᐱᑼᑺᑾ</t>
  </si>
  <si>
    <t>ᑤᑠᑝᑔᑨᑝᑁᑆᑃᑉ</t>
  </si>
  <si>
    <t>ᑈᐿᑂᐿᑁᐿᑁ</t>
  </si>
  <si>
    <t>ᑅᑄᑅᑁ</t>
  </si>
  <si>
    <t>I/O structure</t>
  </si>
  <si>
    <t>PC13</t>
  </si>
  <si>
    <t>EVENTOUT</t>
  </si>
  <si>
    <t>OSC32_IN</t>
  </si>
  <si>
    <t>OSC32_OUT</t>
  </si>
  <si>
    <t>PC0</t>
  </si>
  <si>
    <t>PC1</t>
  </si>
  <si>
    <t>PC2</t>
  </si>
  <si>
    <t>PC3</t>
  </si>
  <si>
    <t>PA0</t>
  </si>
  <si>
    <t>PA1</t>
  </si>
  <si>
    <t>PA2</t>
  </si>
  <si>
    <t>PA3</t>
  </si>
  <si>
    <t>PA4</t>
  </si>
  <si>
    <t>PA5</t>
  </si>
  <si>
    <t>PA6</t>
  </si>
  <si>
    <t>PA7</t>
  </si>
  <si>
    <t>PC4</t>
  </si>
  <si>
    <t>ADC2_IN5</t>
  </si>
  <si>
    <t>PC5</t>
  </si>
  <si>
    <t>PB0</t>
  </si>
  <si>
    <t>PB1</t>
  </si>
  <si>
    <t>PB2</t>
  </si>
  <si>
    <t>PB10</t>
  </si>
  <si>
    <t>OPAMP3_VINM</t>
  </si>
  <si>
    <t>PA8</t>
  </si>
  <si>
    <t>PA9</t>
  </si>
  <si>
    <t>UCPD1_DBCC1</t>
  </si>
  <si>
    <t>PA10</t>
  </si>
  <si>
    <t>UCPD1_DBCC2</t>
  </si>
  <si>
    <t>PA11</t>
  </si>
  <si>
    <t>USB_DM</t>
  </si>
  <si>
    <t>PA12</t>
  </si>
  <si>
    <t>USB_DP</t>
  </si>
  <si>
    <t>PA13</t>
  </si>
  <si>
    <t>PA14</t>
  </si>
  <si>
    <t>PA15</t>
  </si>
  <si>
    <t>PB3</t>
  </si>
  <si>
    <t>FT</t>
  </si>
  <si>
    <t>PB4</t>
  </si>
  <si>
    <t>UCPD1_CC2</t>
  </si>
  <si>
    <t>PB5</t>
  </si>
  <si>
    <t>PB6</t>
  </si>
  <si>
    <t>UCPD1_CC1</t>
  </si>
  <si>
    <t>PB7</t>
  </si>
  <si>
    <t>PVD_IN</t>
  </si>
  <si>
    <t>PB9</t>
  </si>
  <si>
    <t>Name</t>
  </si>
  <si>
    <t>Type</t>
  </si>
  <si>
    <t>MCU</t>
  </si>
  <si>
    <t>ASIC</t>
  </si>
  <si>
    <t>Power</t>
  </si>
  <si>
    <t>Y</t>
  </si>
  <si>
    <t>VBAT</t>
  </si>
  <si>
    <t>MCU backup supply</t>
  </si>
  <si>
    <t>Digital I/O</t>
  </si>
  <si>
    <t>MCU PC13</t>
  </si>
  <si>
    <t>PC14</t>
  </si>
  <si>
    <t>MCU PC14</t>
  </si>
  <si>
    <t>PC15</t>
  </si>
  <si>
    <t>MCU PC15</t>
  </si>
  <si>
    <t>PF0</t>
  </si>
  <si>
    <t>Digital Input</t>
  </si>
  <si>
    <t>fa</t>
  </si>
  <si>
    <t>MCU PF0-OSC_IN</t>
  </si>
  <si>
    <t>PF1</t>
  </si>
  <si>
    <t>Digital Output</t>
  </si>
  <si>
    <t>a</t>
  </si>
  <si>
    <t>MCU PF1-OSC_OUT</t>
  </si>
  <si>
    <t>PG10</t>
  </si>
  <si>
    <t xml:space="preserve">Digital I/O </t>
  </si>
  <si>
    <t>MCU PG10-NRST</t>
  </si>
  <si>
    <t>MCU PC0</t>
  </si>
  <si>
    <t>TT</t>
  </si>
  <si>
    <t>MCU PC1</t>
  </si>
  <si>
    <t>MCU PC2</t>
  </si>
  <si>
    <t>MCU PC3</t>
  </si>
  <si>
    <t>MCU PA0</t>
  </si>
  <si>
    <t>MCU PA1</t>
  </si>
  <si>
    <t>MCU PA2</t>
  </si>
  <si>
    <t>MCU PA3</t>
  </si>
  <si>
    <t>MCU PA4</t>
  </si>
  <si>
    <t>MCU PA5</t>
  </si>
  <si>
    <t>MCU PA6</t>
  </si>
  <si>
    <t>MCU PA7</t>
  </si>
  <si>
    <t>MCU PC4</t>
  </si>
  <si>
    <t>MCU PC5</t>
  </si>
  <si>
    <t>MCU PB0</t>
  </si>
  <si>
    <t>MCU PB1</t>
  </si>
  <si>
    <t>MCU PB2</t>
  </si>
  <si>
    <t>VREF+</t>
  </si>
  <si>
    <t>MCU VREF+</t>
  </si>
  <si>
    <t>VDDA</t>
  </si>
  <si>
    <t>MCU analog supply voltage</t>
  </si>
  <si>
    <t>MCU PB10</t>
  </si>
  <si>
    <t>GLS1</t>
  </si>
  <si>
    <t>Analog Out</t>
  </si>
  <si>
    <t>Phase 1 low-side driver output</t>
  </si>
  <si>
    <t>GLS2</t>
  </si>
  <si>
    <t>Phase 2 low-side driver output</t>
  </si>
  <si>
    <t>GLS3</t>
  </si>
  <si>
    <t>Phase 3 low-side driver output</t>
  </si>
  <si>
    <t>PGND</t>
  </si>
  <si>
    <t>Gate drivers power ground</t>
  </si>
  <si>
    <t>NC Internally not connected</t>
  </si>
  <si>
    <t>BOOT3</t>
  </si>
  <si>
    <t>Phase 3 bootstrap supply voltage</t>
  </si>
  <si>
    <t>OUT3</t>
  </si>
  <si>
    <t>Phase 3 high-side (floating) common voltage</t>
  </si>
  <si>
    <t>GHS3</t>
  </si>
  <si>
    <t>Phase 3 high-side driver output</t>
  </si>
  <si>
    <t>BOOT2</t>
  </si>
  <si>
    <t>Phase 2 bootstrap supply voltage</t>
  </si>
  <si>
    <t>OUT2</t>
  </si>
  <si>
    <t>Phase 2 high-side (floating) common voltage</t>
  </si>
  <si>
    <t>GHS2</t>
  </si>
  <si>
    <t>Phase 2 high-side driver output</t>
  </si>
  <si>
    <t>BOOT1</t>
  </si>
  <si>
    <t>Phase 1 bootstrap supply voltage</t>
  </si>
  <si>
    <t>OUT1</t>
  </si>
  <si>
    <t>Phase 1 high-side (floating) common voltage</t>
  </si>
  <si>
    <t>GHS1</t>
  </si>
  <si>
    <t>Phase 1 high-side driver output</t>
  </si>
  <si>
    <t>f</t>
  </si>
  <si>
    <t>MCU PA8</t>
  </si>
  <si>
    <t>fd</t>
  </si>
  <si>
    <t>MCU PA9</t>
  </si>
  <si>
    <t>da</t>
  </si>
  <si>
    <t>MCU PA10</t>
  </si>
  <si>
    <t>u</t>
  </si>
  <si>
    <t>MCU PA11</t>
  </si>
  <si>
    <t>MCU PA12</t>
  </si>
  <si>
    <t>MCU PA13</t>
  </si>
  <si>
    <t>MCU PA14</t>
  </si>
  <si>
    <t>MCU PA15</t>
  </si>
  <si>
    <t>SCREF</t>
  </si>
  <si>
    <t xml:space="preserve">Analog In </t>
  </si>
  <si>
    <t>PD2</t>
  </si>
  <si>
    <t>MCU PD2</t>
  </si>
  <si>
    <t>MCU PB3</t>
  </si>
  <si>
    <t>c</t>
  </si>
  <si>
    <t>MCU PB4</t>
  </si>
  <si>
    <t>MCU PB5</t>
  </si>
  <si>
    <t>MCU PB6</t>
  </si>
  <si>
    <t>MCU PB7</t>
  </si>
  <si>
    <t>PB8</t>
  </si>
  <si>
    <t>MCU PB8-BOOT0</t>
  </si>
  <si>
    <t>MCU PB9</t>
  </si>
  <si>
    <t>VM</t>
  </si>
  <si>
    <t xml:space="preserve">Power </t>
  </si>
  <si>
    <t>Power supply voltage (Motor supply voltage)</t>
  </si>
  <si>
    <t>SW</t>
  </si>
  <si>
    <t>Buck regulator switch</t>
  </si>
  <si>
    <t>VCC</t>
  </si>
  <si>
    <t>Gate driver supply voltage</t>
  </si>
  <si>
    <t>REGIN</t>
  </si>
  <si>
    <t>3.3 V LDO regulator input</t>
  </si>
  <si>
    <t>EPAD</t>
  </si>
  <si>
    <t>VSS</t>
  </si>
  <si>
    <t>Control logic ground</t>
  </si>
  <si>
    <t>AF0</t>
  </si>
  <si>
    <t>AF1</t>
  </si>
  <si>
    <t>AF2</t>
  </si>
  <si>
    <t>AF3</t>
  </si>
  <si>
    <t>AF4</t>
  </si>
  <si>
    <t>AF5</t>
  </si>
  <si>
    <t>AF6</t>
  </si>
  <si>
    <t>AF7</t>
  </si>
  <si>
    <t>AF8</t>
  </si>
  <si>
    <t>AF9</t>
  </si>
  <si>
    <t>AF10</t>
  </si>
  <si>
    <t>AF11</t>
  </si>
  <si>
    <t>AF12</t>
  </si>
  <si>
    <t>AF13</t>
  </si>
  <si>
    <t>AF14</t>
  </si>
  <si>
    <t>AF15</t>
  </si>
  <si>
    <t>SPI2_MISO</t>
  </si>
  <si>
    <t>-</t>
  </si>
  <si>
    <t>TIM3_ETR</t>
  </si>
  <si>
    <t>TIM8_BKIN</t>
  </si>
  <si>
    <t>TIM2_CH1</t>
  </si>
  <si>
    <t>USART2_CTS</t>
  </si>
  <si>
    <t>COMP1_OUT</t>
  </si>
  <si>
    <t>RTC_REFIN</t>
  </si>
  <si>
    <t>TIM2_CH2</t>
  </si>
  <si>
    <t>USART2_RTS_DE</t>
  </si>
  <si>
    <t>TIM15_CH1N</t>
  </si>
  <si>
    <t>TIM2_CH3</t>
  </si>
  <si>
    <t>USART2_TX</t>
  </si>
  <si>
    <t>COMP2_OUT</t>
  </si>
  <si>
    <t>TIM15_CH1</t>
  </si>
  <si>
    <t>LPUART1_TX</t>
  </si>
  <si>
    <t>UCPD1_FRSTX</t>
  </si>
  <si>
    <t>TIM2_CH4</t>
  </si>
  <si>
    <t>USART2_RX</t>
  </si>
  <si>
    <t>TIM15_CH2</t>
  </si>
  <si>
    <t>LPUART1_RX</t>
  </si>
  <si>
    <t>SAI1_MCLK_A</t>
  </si>
  <si>
    <t>SPI1_NSS</t>
  </si>
  <si>
    <t>USART2_CK</t>
  </si>
  <si>
    <t>SAI1_FS_B</t>
  </si>
  <si>
    <t>TIM2_ETR</t>
  </si>
  <si>
    <t>SPI1_SCK</t>
  </si>
  <si>
    <t>TIM16_CH1</t>
  </si>
  <si>
    <t>SPI1_MISO</t>
  </si>
  <si>
    <t>TIM1_BKIN</t>
  </si>
  <si>
    <t>LPUART1_CTS</t>
  </si>
  <si>
    <t>TIM17_CH1</t>
  </si>
  <si>
    <t>TIM3_CH2</t>
  </si>
  <si>
    <t>TIM8_CH1N</t>
  </si>
  <si>
    <t>SPI1_MOSI</t>
  </si>
  <si>
    <t>TIM1_CH1N</t>
  </si>
  <si>
    <t>MCO</t>
  </si>
  <si>
    <t>I2C2_SDA</t>
  </si>
  <si>
    <t>TIM1_CH1</t>
  </si>
  <si>
    <t>USART1_CK</t>
  </si>
  <si>
    <t>SAI1_CK2</t>
  </si>
  <si>
    <t>SAI1_SCK_A</t>
  </si>
  <si>
    <t>I2C3_SMBA</t>
  </si>
  <si>
    <t>TIM1_CH2</t>
  </si>
  <si>
    <t>USART1_TX</t>
  </si>
  <si>
    <t>TIM15_BKIN</t>
  </si>
  <si>
    <t>SAI1_FS_A</t>
  </si>
  <si>
    <t>TIM17_BKIN</t>
  </si>
  <si>
    <t>USB_CRS_SYNC</t>
  </si>
  <si>
    <t>I2C2_SMBA</t>
  </si>
  <si>
    <t>USART1_RX</t>
  </si>
  <si>
    <t>SAI1_SD_A</t>
  </si>
  <si>
    <t>SPI2_MOSI/
I2S2_SD</t>
  </si>
  <si>
    <t>USART1_CTS</t>
  </si>
  <si>
    <t>FDCAN1_RX</t>
  </si>
  <si>
    <t>TIM4_CH1</t>
  </si>
  <si>
    <t>TIM1_CH4</t>
  </si>
  <si>
    <t>TIM1_BKIN2</t>
  </si>
  <si>
    <t>I2SCKIN</t>
  </si>
  <si>
    <t>TIM1_CH2N</t>
  </si>
  <si>
    <t>USART1_RTS_DE</t>
  </si>
  <si>
    <t>FDCAN1_TX</t>
  </si>
  <si>
    <t>TIM4_CH2</t>
  </si>
  <si>
    <t>TIM1_ETR</t>
  </si>
  <si>
    <t>SWDIO-JTMS</t>
  </si>
  <si>
    <t>TIM16_CH1N</t>
  </si>
  <si>
    <t>I2C1_SCL</t>
  </si>
  <si>
    <t>IR_OUT</t>
  </si>
  <si>
    <t>USART3_CTS</t>
  </si>
  <si>
    <t>TIM4_CH3</t>
  </si>
  <si>
    <t>SAI1_SD_B</t>
  </si>
  <si>
    <t>SWCLK-JTCK</t>
  </si>
  <si>
    <t>LPTIM1_OUT</t>
  </si>
  <si>
    <t>I2C1_SDA</t>
  </si>
  <si>
    <t>TIM8_CH2</t>
  </si>
  <si>
    <t>JTDI</t>
  </si>
  <si>
    <t>TIM8_CH1</t>
  </si>
  <si>
    <t>SPI3_NSS/
I2S3_WS</t>
  </si>
  <si>
    <t>UART4_RTS_DE</t>
  </si>
  <si>
    <t>TIM3_CH3</t>
  </si>
  <si>
    <t>TIM8_CH2N</t>
  </si>
  <si>
    <t>TIM3_CH4</t>
  </si>
  <si>
    <t>TIM8_CH3N</t>
  </si>
  <si>
    <t>TIM1_CH3N</t>
  </si>
  <si>
    <t>COMP4_OUT</t>
  </si>
  <si>
    <t>LPUART1_RTS_DE</t>
  </si>
  <si>
    <t>RTC_OUT2</t>
  </si>
  <si>
    <t>JTDO-TRACESWO</t>
  </si>
  <si>
    <t xml:space="preserve">TIM8_CH1N
</t>
  </si>
  <si>
    <t>SPI3_SCK/
I2S3_CK</t>
  </si>
  <si>
    <t>SAI1_SCK_B</t>
  </si>
  <si>
    <t>JTRST</t>
  </si>
  <si>
    <t>TIM3_CH1</t>
  </si>
  <si>
    <t>SPI3_MISO</t>
  </si>
  <si>
    <t>SAI1_MCLK_B</t>
  </si>
  <si>
    <t>TIM16_BKIN</t>
  </si>
  <si>
    <t>I2C1_SMBA</t>
  </si>
  <si>
    <t>SPI3_MOSI/
I2S3_SD</t>
  </si>
  <si>
    <t>LPTIM1_IN1</t>
  </si>
  <si>
    <t>TIM8_ETR</t>
  </si>
  <si>
    <t>TIM8_BKIN2</t>
  </si>
  <si>
    <t>LPTIM1_ETR</t>
  </si>
  <si>
    <t>TIM17_CH1N</t>
  </si>
  <si>
    <t>COMP3_OUT</t>
  </si>
  <si>
    <t>LPTIM1_IN2</t>
  </si>
  <si>
    <t>UART4_CTS</t>
  </si>
  <si>
    <t>USART3_RX</t>
  </si>
  <si>
    <t>TIM4_CH4</t>
  </si>
  <si>
    <t>TIM8_CH3</t>
  </si>
  <si>
    <t>USART3_TX</t>
  </si>
  <si>
    <t>TIM1_CH3</t>
  </si>
  <si>
    <t>SAI1_D1</t>
  </si>
  <si>
    <t>TIM1_CH4N</t>
  </si>
  <si>
    <t>TIM8_CH4N</t>
  </si>
  <si>
    <t>SPI2_NSS/
I2S2_WS</t>
  </si>
  <si>
    <t>SPI2_SCK/
I2S2_CK</t>
  </si>
  <si>
    <t>SAI1_CK1</t>
  </si>
  <si>
    <t>I2C3_SCL</t>
  </si>
  <si>
    <t>I2S2_MCK</t>
  </si>
  <si>
    <t>TIM4_ETR</t>
  </si>
  <si>
    <t>I2C2_SCL</t>
  </si>
  <si>
    <t>I2S3_MCK</t>
  </si>
  <si>
    <t>I2C3_SDA</t>
  </si>
  <si>
    <t>SAI1_D2</t>
  </si>
  <si>
    <t>SAI1_D3</t>
  </si>
  <si>
    <t>WKUP1</t>
  </si>
  <si>
    <t>OPAMP3_VINP</t>
  </si>
  <si>
    <t>COMP1_INM</t>
  </si>
  <si>
    <t>OPAMP2_VINM</t>
  </si>
  <si>
    <t>OPAMP2_VOUT</t>
  </si>
  <si>
    <t>OPAMP2_VINP</t>
  </si>
  <si>
    <t>OPAMP3_VOUT</t>
  </si>
  <si>
    <t>COMP3_INM</t>
  </si>
  <si>
    <t>COMP3_INP</t>
  </si>
  <si>
    <t>ADC2_IN8</t>
  </si>
  <si>
    <t>ADC2_IN9</t>
  </si>
  <si>
    <t>WKUP5</t>
  </si>
  <si>
    <t>OSC_IN</t>
  </si>
  <si>
    <t>OSC_OUT</t>
  </si>
  <si>
    <t>ADC</t>
  </si>
  <si>
    <t>COMP</t>
  </si>
  <si>
    <t>AMP</t>
  </si>
  <si>
    <t>DAC</t>
  </si>
  <si>
    <t>RTC</t>
  </si>
  <si>
    <t>WKUP</t>
  </si>
  <si>
    <t>ETC</t>
  </si>
  <si>
    <t>ADC2_IN1</t>
  </si>
  <si>
    <t>RTC_TAMP2</t>
  </si>
  <si>
    <t>ADC2_IN2</t>
  </si>
  <si>
    <t>COMP1_INP</t>
  </si>
  <si>
    <t>OPAMP1_VINP</t>
  </si>
  <si>
    <t>COMP2_INM</t>
  </si>
  <si>
    <t>OPAMP1_VOUT</t>
  </si>
  <si>
    <t>COMP2_INP</t>
  </si>
  <si>
    <t>DAC1_OUT1</t>
  </si>
  <si>
    <t>DAC1_OUT2</t>
  </si>
  <si>
    <t>COMP4_INP</t>
  </si>
  <si>
    <t>COMP4_INM</t>
  </si>
  <si>
    <t>ADC2_IN6</t>
  </si>
  <si>
    <t>ADC2_IN7</t>
  </si>
  <si>
    <t>OPAMP1_VINM</t>
  </si>
  <si>
    <t xml:space="preserve">ADC2_IN10
</t>
  </si>
  <si>
    <t>GPIO.No.</t>
  </si>
  <si>
    <t>STSPIN32G4 Function</t>
  </si>
  <si>
    <t>REG3V3/
VDD</t>
  </si>
  <si>
    <t>3.3V LDO regulator output and 
control logic supply voltage</t>
  </si>
  <si>
    <t>PE9</t>
  </si>
  <si>
    <t>PE11</t>
  </si>
  <si>
    <t>PE13</t>
  </si>
  <si>
    <t>PE7</t>
  </si>
  <si>
    <t>PE8</t>
  </si>
  <si>
    <t>PE10</t>
  </si>
  <si>
    <t>PE12</t>
  </si>
  <si>
    <t>PE14</t>
  </si>
  <si>
    <t>READY</t>
  </si>
  <si>
    <t>PE15</t>
  </si>
  <si>
    <t>NFAULT</t>
  </si>
  <si>
    <t>PC8</t>
  </si>
  <si>
    <t>PC9</t>
  </si>
  <si>
    <t>MCU name</t>
  </si>
  <si>
    <t>TIM8_CH4</t>
  </si>
  <si>
    <t>Internal connection between MCU and Gate Driver</t>
  </si>
  <si>
    <t>Peripherals</t>
  </si>
  <si>
    <t>FW</t>
  </si>
  <si>
    <t>SWD_IO</t>
  </si>
  <si>
    <t>SWD_CLK</t>
  </si>
  <si>
    <t>MotorCtrl</t>
  </si>
  <si>
    <t>MotorADC</t>
  </si>
  <si>
    <t>rsvd</t>
  </si>
  <si>
    <t>MotorProtect</t>
  </si>
  <si>
    <t>RESET</t>
  </si>
  <si>
    <t>OSC8M_IN</t>
  </si>
  <si>
    <t>OSC8M_OUT</t>
  </si>
  <si>
    <t>MotorRun</t>
  </si>
  <si>
    <t>1SHNT_SENSING</t>
  </si>
  <si>
    <t>VDC_SENSING</t>
  </si>
  <si>
    <t>IDC_SENSING</t>
  </si>
  <si>
    <t>MCU_JTAG</t>
  </si>
  <si>
    <t>BOOT0</t>
  </si>
  <si>
    <t>Functions1</t>
  </si>
  <si>
    <t>Functions2</t>
  </si>
  <si>
    <t>ADC1_IN4</t>
  </si>
  <si>
    <t>ADC1_IN3</t>
  </si>
  <si>
    <t>ADC1_IN2</t>
  </si>
  <si>
    <t>ADC1_IN1</t>
  </si>
  <si>
    <t>ADC2_IN17</t>
  </si>
  <si>
    <t>ADC2_IN13</t>
  </si>
  <si>
    <t>ADC2_IN3</t>
  </si>
  <si>
    <t>ADC2_IN4</t>
  </si>
  <si>
    <t>ADC1_IN15</t>
  </si>
  <si>
    <t>ADC1_IN12</t>
  </si>
  <si>
    <t>ADC2_IN12</t>
  </si>
  <si>
    <t>ADC1_IN6</t>
  </si>
  <si>
    <t>ADC1_IN7</t>
  </si>
  <si>
    <t>ADC1_IN8</t>
  </si>
  <si>
    <t>ADC1_IN9</t>
  </si>
  <si>
    <t>ADC1_IN10</t>
  </si>
  <si>
    <r>
      <t xml:space="preserve">Additionalfunctions </t>
    </r>
    <r>
      <rPr>
        <sz val="20"/>
        <rFont val="Calibri"/>
        <family val="2"/>
        <scheme val="minor"/>
      </rPr>
      <t>(Functions directly selected/enabled through peripheral registers)</t>
    </r>
  </si>
  <si>
    <t>RTC_TAMP1/RTC_TS/RTC_OUT1</t>
  </si>
  <si>
    <t>WKUP4/LSCO</t>
  </si>
  <si>
    <t>WKUP2</t>
  </si>
  <si>
    <t>ADC2_IN11</t>
  </si>
  <si>
    <t>OPAMP1_VINM/OPAMP1_VINP</t>
  </si>
  <si>
    <r>
      <t xml:space="preserve">Alternatefunction </t>
    </r>
    <r>
      <rPr>
        <sz val="20"/>
        <rFont val="Calibri"/>
        <family val="2"/>
        <scheme val="minor"/>
      </rPr>
      <t>(Functions selected through GPIOx_AFR registers)</t>
    </r>
  </si>
  <si>
    <t>Firmware only</t>
  </si>
  <si>
    <t>Pin No.</t>
  </si>
  <si>
    <t>GD_U_HS</t>
  </si>
  <si>
    <t>GD_V_HS</t>
  </si>
  <si>
    <t>GD_W_HS</t>
  </si>
  <si>
    <t>GD_U_LS</t>
  </si>
  <si>
    <t>GD_V_LS</t>
  </si>
  <si>
    <t>GD_W_LS</t>
  </si>
  <si>
    <t>GD_WAKE</t>
  </si>
  <si>
    <t>GD_SCL</t>
  </si>
  <si>
    <t>GD_SDA</t>
  </si>
  <si>
    <t>GD_READY</t>
  </si>
  <si>
    <t>GD_NFAULT</t>
  </si>
  <si>
    <t>GPIO_OUT</t>
  </si>
  <si>
    <t>M1_OCP_AMP1_VINP</t>
  </si>
  <si>
    <t>M1_OCP_AMP1_VOUT</t>
  </si>
  <si>
    <t>M1_OCP_AMP1_VINM</t>
  </si>
  <si>
    <t>M1_OCP_COMP3_INP</t>
  </si>
  <si>
    <t>M1_1SHNT_AMP2_VINP</t>
  </si>
  <si>
    <t>M1_1SHNT_AMP2_VOUT</t>
  </si>
  <si>
    <t>M1_1SHNT_AMP2_VINM</t>
  </si>
  <si>
    <t>M1_USART1_TX</t>
  </si>
  <si>
    <t>M1_USART1_RX</t>
  </si>
  <si>
    <t>M1_SWD_IO</t>
  </si>
  <si>
    <t>M1_SWD_CLK</t>
  </si>
  <si>
    <t>M1_BOOT0</t>
  </si>
  <si>
    <t>M1_EXT_MODE</t>
  </si>
  <si>
    <t>M1_EXT_REF</t>
  </si>
  <si>
    <t>M1_EXT_F0</t>
  </si>
  <si>
    <t>User_Function</t>
  </si>
  <si>
    <t>Version</t>
  </si>
  <si>
    <t>Description</t>
  </si>
  <si>
    <t>date</t>
  </si>
  <si>
    <t>name</t>
  </si>
  <si>
    <t>Register</t>
  </si>
  <si>
    <t>Notes</t>
  </si>
  <si>
    <t>POWMNG</t>
  </si>
  <si>
    <t>REG3V3_DIS</t>
  </si>
  <si>
    <t>VCC_DIS</t>
  </si>
  <si>
    <t>STBY_REG_EN</t>
  </si>
  <si>
    <t>VCC_VAL</t>
  </si>
  <si>
    <t>Power manager configuration:</t>
  </si>
  <si>
    <t>Protected</t>
  </si>
  <si>
    <t>LOGIC</t>
  </si>
  <si>
    <t>VDS_P_DEG</t>
  </si>
  <si>
    <t>DTMIN</t>
  </si>
  <si>
    <t>ILOCK</t>
  </si>
  <si>
    <t>Driving logic configuration:</t>
  </si>
  <si>
    <t>STBY_RDY</t>
  </si>
  <si>
    <t>THSD_RDY</t>
  </si>
  <si>
    <t>VCC_UVLO_RDY</t>
  </si>
  <si>
    <t>READY output configuration:</t>
  </si>
  <si>
    <t>Default</t>
  </si>
  <si>
    <t>Default 0b00000000</t>
  </si>
  <si>
    <t>Default 0b01110011</t>
  </si>
  <si>
    <t>Default 0b00001001</t>
  </si>
  <si>
    <t>Default 0b01111111</t>
  </si>
  <si>
    <t>nFAULT output configuration:</t>
  </si>
  <si>
    <t>RESET_FLT</t>
  </si>
  <si>
    <t>VDS_P_FLT</t>
  </si>
  <si>
    <t>THSD _FLT</t>
  </si>
  <si>
    <t>VCC_UVLO_FLT</t>
  </si>
  <si>
    <t>FAULT_CLEAR</t>
  </si>
  <si>
    <t>Command register</t>
  </si>
  <si>
    <t>Setting high all the bits clears all the latched failure conditions. Any other value is rejected.</t>
  </si>
  <si>
    <t>Address 0x09</t>
  </si>
  <si>
    <t>CLEAR</t>
  </si>
  <si>
    <t xml:space="preserve">Address 0x08 </t>
  </si>
  <si>
    <t>Address 0x07</t>
  </si>
  <si>
    <t xml:space="preserve">Address 0x02 </t>
  </si>
  <si>
    <t xml:space="preserve">Address 0x01  </t>
  </si>
  <si>
    <t>STBY</t>
  </si>
  <si>
    <t>Address 0x0A</t>
  </si>
  <si>
    <t>Command register: Fault clear</t>
  </si>
  <si>
    <t>LOCK</t>
  </si>
  <si>
    <t>Address 0x0B</t>
  </si>
  <si>
    <t>NLOCK</t>
  </si>
  <si>
    <t>Command register: RESET</t>
  </si>
  <si>
    <t>Lock</t>
  </si>
  <si>
    <t>STATUS</t>
  </si>
  <si>
    <t>Address 0x80</t>
  </si>
  <si>
    <t>VDS_P</t>
  </si>
  <si>
    <t>THSD</t>
  </si>
  <si>
    <t>VCC_UVLO</t>
  </si>
  <si>
    <t>Read only</t>
  </si>
  <si>
    <t>Reports the device status:</t>
  </si>
  <si>
    <t>STSPIN32GX_init</t>
  </si>
  <si>
    <t>STSPIN32GX_deInit</t>
  </si>
  <si>
    <t>STSPIN32GX_reset</t>
  </si>
  <si>
    <t>STSPIN32GX_getStatus</t>
  </si>
  <si>
    <t>STSPIN32GX_set3V3</t>
  </si>
  <si>
    <t>STSPIN32GX_get3V3</t>
  </si>
  <si>
    <t>STSPIN32GX_setVCC</t>
  </si>
  <si>
    <t>STSPIN32GX_getVCC</t>
  </si>
  <si>
    <t>STSPIN32GX_setTHSD</t>
  </si>
  <si>
    <t>STSPIN32GX_getTHSD</t>
  </si>
  <si>
    <t>STSPIN32GX_standby</t>
  </si>
  <si>
    <t>STSPIN32GX_waitForStandby</t>
  </si>
  <si>
    <t>STSPIN32GX_wakeup</t>
  </si>
  <si>
    <t>STSPIN32GX_setInterlocking</t>
  </si>
  <si>
    <t>STSPIN32GX_getInterlocking</t>
  </si>
  <si>
    <t>STSPIN32GX_setMinimumDeadTime</t>
  </si>
  <si>
    <t>STSPIN32GX_getMinimumDeadTime</t>
  </si>
  <si>
    <t>STSPIN32GX_setVDSP</t>
  </si>
  <si>
    <t>STSPIN32GX_getVDSP</t>
  </si>
  <si>
    <t>STSPIN32GX_clearFaults</t>
  </si>
  <si>
    <t>STSPIN32GX_setINHxINLx</t>
  </si>
  <si>
    <t>STSPIN32GX_getINHxINLx</t>
  </si>
  <si>
    <t>STSPIN32GX_setPWMfreq</t>
  </si>
  <si>
    <t>STSPIN32GX_getPWMfreq</t>
  </si>
  <si>
    <t>STSPIN32GX_setPWMduty</t>
  </si>
  <si>
    <t>STSPIN32GX_getPWMduty</t>
  </si>
  <si>
    <t>STSPIN32GX_setPWMdeadTime</t>
  </si>
  <si>
    <t>STSPIN32GX_getPWMdeadTime</t>
  </si>
  <si>
    <t>STSPIN32GX_lockReg</t>
  </si>
  <si>
    <t>STSPIN32GX_unlockReg</t>
  </si>
  <si>
    <t>STSPIN32GX_readReg</t>
  </si>
  <si>
    <t>STSPIN32GX_writeReg</t>
  </si>
  <si>
    <t>STSPIN32GX_writeVerifyReg</t>
  </si>
  <si>
    <t>STSPIN32GX_I2C_TImeOUT</t>
  </si>
  <si>
    <t>STSPIN32GX_I2C_ADDR</t>
  </si>
  <si>
    <t>STSPIN32GX_I2C_POWMNG</t>
  </si>
  <si>
    <t>STSPIN32GX_I2C_REG3V3_DIS</t>
  </si>
  <si>
    <t>STSPIN32GX_I2C_VCC_DIS</t>
  </si>
  <si>
    <t>STSPIN32GX_I2C_STBY_REG_EN</t>
  </si>
  <si>
    <t>STSPIN32GX_I2C_VCC_VAL_0</t>
  </si>
  <si>
    <t>STSPIN32GX_I2C_VCC_VAL_1</t>
  </si>
  <si>
    <t>STSPIN32GX_I2C_VCC_VAL_2</t>
  </si>
  <si>
    <t>STSPIN32GX_I2C_VCC_VAL_3</t>
  </si>
  <si>
    <t>STSPIN32GX_I2C_LOGIC</t>
  </si>
  <si>
    <t>STSPIN32GX_I2C_VDS_P_DEG_0</t>
  </si>
  <si>
    <t>STSPIN32GX_I2C_VDS_P_DEG_1</t>
  </si>
  <si>
    <t>STSPIN32GX_I2C_VDS_P_DEG_2</t>
  </si>
  <si>
    <t>STSPIN32GX_I2C_VDS_P_DEG_3</t>
  </si>
  <si>
    <t>STSPIN32GX_I2C_DTMIN</t>
  </si>
  <si>
    <t>STSPIN32GX_I2C_ILOCK</t>
  </si>
  <si>
    <t>STSPIN32GX_I2C_READY</t>
  </si>
  <si>
    <t>STSPIN32GX_I2C_STBY_RDY</t>
  </si>
  <si>
    <t>STSPIN32GX_I2C_THSD_RDY</t>
  </si>
  <si>
    <t>STSPIN32GX_I2C_VCC_UVLO_RDY</t>
  </si>
  <si>
    <t>STSPIN32GX_I2C_NFAULT</t>
  </si>
  <si>
    <t>STSPIN32GX_I2C_RESET_FLT</t>
  </si>
  <si>
    <t>STSPIN32GX_I2C_VDS_P_FLT</t>
  </si>
  <si>
    <t>STSPIN32GX_I2C_THSD_FLT</t>
  </si>
  <si>
    <t>STSPIN32GX_I2C_VCC_UVLO_FLT</t>
  </si>
  <si>
    <t>STSPIN32GX_I2C_CLEAR</t>
  </si>
  <si>
    <t>STSPIN32GX_I2C_STBY</t>
  </si>
  <si>
    <t>STSPIN32GX_I2C_LOCK</t>
  </si>
  <si>
    <t>STSPIN32GX_I2C_LOCKCODE</t>
  </si>
  <si>
    <t>STSPIN32GX_I2C_LOCKUSEPARANOID</t>
  </si>
  <si>
    <t>STSPIN32GX_I2C_RESET</t>
  </si>
  <si>
    <t>STSPIN32GX_I2C_STATUS</t>
  </si>
  <si>
    <t>0x8E</t>
  </si>
  <si>
    <t>0x01</t>
  </si>
  <si>
    <t>1&lt;&lt;6</t>
  </si>
  <si>
    <t>1&lt;&lt;5</t>
  </si>
  <si>
    <t>1&lt;&lt;4</t>
  </si>
  <si>
    <t>0x02</t>
  </si>
  <si>
    <t>0&lt;&lt;2</t>
  </si>
  <si>
    <t>1&lt;&lt;2</t>
  </si>
  <si>
    <t>2&lt;&lt;2</t>
  </si>
  <si>
    <t>3&lt;&lt;2</t>
  </si>
  <si>
    <t>1&lt;&lt;1</t>
  </si>
  <si>
    <t>1&lt;&lt;0</t>
  </si>
  <si>
    <t>0x07</t>
  </si>
  <si>
    <t>1&lt;&lt;3</t>
  </si>
  <si>
    <t>0x08</t>
  </si>
  <si>
    <t>0x09</t>
  </si>
  <si>
    <t>0x0A</t>
  </si>
  <si>
    <t>0x0B</t>
  </si>
  <si>
    <t>0xD</t>
  </si>
  <si>
    <t>0x0C</t>
  </si>
  <si>
    <t>0x80</t>
  </si>
  <si>
    <t>Address 0x0C</t>
  </si>
  <si>
    <t>DeInitialize the I2C peripheral</t>
  </si>
  <si>
    <t>Initialize the I2C peripheral</t>
  </si>
  <si>
    <t>GPIO</t>
  </si>
  <si>
    <t>Related Pre-define</t>
  </si>
  <si>
    <r>
      <t xml:space="preserve">VCC_DIS disables the VCC buck regulator </t>
    </r>
    <r>
      <rPr>
        <b/>
        <sz val="11"/>
        <color theme="1"/>
        <rFont val="Calibri"/>
        <family val="2"/>
        <scheme val="minor"/>
      </rPr>
      <t>(0: Enable the buck regulator(Internal VCC), 1: Disables the buck regulator(External VCC))</t>
    </r>
  </si>
  <si>
    <r>
      <t>VCC_VAL sets the output value for the VCC regulator</t>
    </r>
    <r>
      <rPr>
        <b/>
        <sz val="11"/>
        <color theme="1"/>
        <rFont val="Calibri"/>
        <family val="2"/>
        <scheme val="minor"/>
      </rPr>
      <t xml:space="preserve"> (0: 8V, 1: 10V, 2: 12V, 3: 15V)</t>
    </r>
  </si>
  <si>
    <t xml:space="preserve">			</t>
  </si>
  <si>
    <t>uint8_t timeout_ms</t>
  </si>
  <si>
    <t>bool enabled</t>
  </si>
  <si>
    <t>STSPIN32GX_confVCC vcc</t>
  </si>
  <si>
    <t xml:space="preserve">STSPIN32GX_confTHSD thsd </t>
  </si>
  <si>
    <t>bool* enabled</t>
  </si>
  <si>
    <t>STSPIN32GX_confVCC* vcc</t>
  </si>
  <si>
    <t xml:space="preserve">STSPIN32GX_confTHSD* thsd </t>
  </si>
  <si>
    <t>bool enableStbyReg</t>
  </si>
  <si>
    <t>STSPIN32GX_statusTypeDef* status</t>
  </si>
  <si>
    <r>
      <t>ILOCK enables interlocking</t>
    </r>
    <r>
      <rPr>
        <b/>
        <sz val="11"/>
        <color theme="1"/>
        <rFont val="Calibri"/>
        <family val="2"/>
        <scheme val="minor"/>
      </rPr>
      <t xml:space="preserve"> (0: Disable, 1: Enable - The high-side and low-side MOSFETs of an half-bridge cannot be both on at the same time)</t>
    </r>
  </si>
  <si>
    <t>i2cReg = ((STSPIN32GX_I2C_LOCKCODE&lt;&lt;4)&amp;0xf0)|(STSPIN32GX_I2C_LOCKCODE&amp;0x0f</t>
  </si>
  <si>
    <t>i2cReg = (((~STSPIN32GX_I2C_LOCKCODE)&lt;&lt;4)&amp;0xf0)|(STSPIN32GX_I2C_LOCKCODE&amp;0x0f</t>
  </si>
  <si>
    <t xml:space="preserve">bool* enabled </t>
  </si>
  <si>
    <t xml:space="preserve">STSPIN32GX_confVDSP vdsp </t>
  </si>
  <si>
    <t xml:space="preserve">STSPIN32GX_confVDSP* vdsp </t>
  </si>
  <si>
    <t>STSPIN32GX_confInputs mode</t>
  </si>
  <si>
    <t>STSPIN32GX_confInputs* mode</t>
  </si>
  <si>
    <t>uint32_t freqHz</t>
  </si>
  <si>
    <t>uint32_t* freqHz</t>
  </si>
  <si>
    <t>uint8_t ch, uint16_t duty</t>
  </si>
  <si>
    <t>uint8_t ch, uint16_t* duty</t>
  </si>
  <si>
    <t>uint32_t dt_ns</t>
  </si>
  <si>
    <t>uint32_t* dt_ns</t>
  </si>
  <si>
    <t>Enable: the high-side and low-side MOSFETs of an half-bridge cannot be both on at the same time</t>
  </si>
  <si>
    <r>
      <t>DTMIN enables minimum dead time insertion</t>
    </r>
    <r>
      <rPr>
        <b/>
        <sz val="11"/>
        <color theme="1"/>
        <rFont val="Calibri"/>
        <family val="2"/>
        <scheme val="minor"/>
      </rPr>
      <t xml:space="preserve"> (0: Disable, 1: Enable(100~200ns) - it is not available when the interlocking is disabled)</t>
    </r>
  </si>
  <si>
    <t>Enable: 100ns~200ns Dead time insertion</t>
  </si>
  <si>
    <t>all of the NFAULT status clear</t>
  </si>
  <si>
    <t>Gate Driver Mode control - 0: off(high impedance), 1: GPIO(Push pull gpio output), 2: PWM(Timer 1 channels)</t>
  </si>
  <si>
    <r>
      <t xml:space="preserve">STBY_REG_EN enables the standby linear regulator </t>
    </r>
    <r>
      <rPr>
        <b/>
        <sz val="11"/>
        <color theme="1"/>
        <rFont val="Calibri"/>
        <family val="2"/>
        <scheme val="minor"/>
      </rPr>
      <t>(0: disable, 1: Enable)</t>
    </r>
  </si>
  <si>
    <t>The standby linear regulator output should be enabled before entering in standby condition through the STBY_REG_EN bit. When the device enters in standby condition, the 3.3 V LDO regulator is disabled and disconnected from REG3V3 pin.
* enable STBY_REG_EN in POWMNG -&gt; READY reg backup -&gt; enable STBY_RDY in READY reg -&gt; WAKE line low
   -&gt; SystemClock deinit -&gt; enable STBY in STBY reg</t>
  </si>
  <si>
    <r>
      <t xml:space="preserve">Setting high the STBY bit requests the device to enter low consumption mode. </t>
    </r>
    <r>
      <rPr>
        <b/>
        <sz val="11"/>
        <color theme="1"/>
        <rFont val="Calibri"/>
        <family val="2"/>
        <scheme val="minor"/>
      </rPr>
      <t>(0: normal, 1: Standby)</t>
    </r>
  </si>
  <si>
    <t>Set WAKE_Pin to high -&gt; wait GD_READY_Pin goes high (4msec over) -&gt; SystemClock_init 
-&gt; READY reg restore -&gt; STSPIN32GX_lockReg();</t>
  </si>
  <si>
    <t>Setting high all the bits resets the registers to the default value</t>
  </si>
  <si>
    <t>When LOCK is different from the bitwise not of NLOCK, the writing of the protected registers is not allowed.
When LOCK is equal to the bitwise not of NLOCK the writing of the protected registers is allowed and all gate drivers outputs are forced low.</t>
  </si>
  <si>
    <t>Setting high all the bits resets the registers to the default value and then resets the register to its default (all zeroes). 
Any other value is rejected.</t>
  </si>
  <si>
    <t>uint8_t regAddr, uint8_t value</t>
  </si>
  <si>
    <t>uint8_t regAddr, uint8_t* value</t>
  </si>
  <si>
    <t>Pre-define</t>
  </si>
  <si>
    <t>Function Name</t>
  </si>
  <si>
    <t>Input Variables</t>
  </si>
  <si>
    <t>Register write using HAL_I2C_Mem_Write</t>
  </si>
  <si>
    <t>Register read using HAL_I2C_Mem_Read</t>
  </si>
  <si>
    <t>Register read after writing(STSPIN32GX_writeReg + STSPIN32GX_readReg)</t>
  </si>
  <si>
    <t>3.3V Linear regulator status check</t>
  </si>
  <si>
    <t>3.3V Linear regulator enable/disable</t>
  </si>
  <si>
    <t>Internal Buck Enable/Disable &amp; voltage level configuration</t>
  </si>
  <si>
    <t>Internal Buck Enable/Disable &amp; voltage level status check</t>
  </si>
  <si>
    <t>I2C generic Function</t>
  </si>
  <si>
    <t>Related Function -  Power management</t>
  </si>
  <si>
    <t>Related Function -  Gate driver</t>
  </si>
  <si>
    <t>Standby</t>
  </si>
  <si>
    <t>Interlocking status check</t>
  </si>
  <si>
    <t>Minimum Dead Time status check</t>
  </si>
  <si>
    <t xml:space="preserve">Vds protection deglitch filter - 0: 6us, 1: 4us, 2: 3us, 3: 2us | And Enable VDS_P_FLT bit in the NFAULT reg </t>
  </si>
  <si>
    <t>Vds protection deglitch filter status check</t>
  </si>
  <si>
    <t>Thermal Shutdown detection output pin setting: output as nFault or Ready</t>
  </si>
  <si>
    <t>Related Function -  READY_Pin output</t>
  </si>
  <si>
    <t>* SourceCode error: STSPIN32GX_getTHSD (line 940: thsd-&gt;useNFAULT - need to change thsd-&gt;useREADY)</t>
  </si>
  <si>
    <t>Related Function - Fault clear</t>
  </si>
  <si>
    <t>Related Function - Standby</t>
  </si>
  <si>
    <r>
      <t>After enable STBY, if READY_Pin is low, wait READY_Pin goes high until 100us for t</t>
    </r>
    <r>
      <rPr>
        <vertAlign val="subscript"/>
        <sz val="11"/>
        <rFont val="Calibri"/>
        <family val="2"/>
        <scheme val="minor"/>
      </rPr>
      <t>STBY</t>
    </r>
    <r>
      <rPr>
        <sz val="11"/>
        <rFont val="Calibri"/>
        <family val="2"/>
        <scheme val="minor"/>
      </rPr>
      <t>.</t>
    </r>
  </si>
  <si>
    <t>Related Function - Lock</t>
  </si>
  <si>
    <t>If LOCK and ~NLOCK are different, the protected register cannot be written (Normal Status)</t>
  </si>
  <si>
    <t>If LOCK and ~NLOCK are the same, the protected register can be written, and all gate driver outputs drop to low.</t>
  </si>
  <si>
    <t>Related Function - the device status</t>
  </si>
  <si>
    <t>PWM dead Time(nsec) configuration</t>
  </si>
  <si>
    <t>PWM dead Time(nsec) check</t>
  </si>
  <si>
    <t>Duty control (100% =&gt; 1000, 51.3% =&gt; 513)</t>
  </si>
  <si>
    <t>Duty check</t>
  </si>
  <si>
    <t>PWM Frequency check</t>
  </si>
  <si>
    <t>PWM Frequency configuration(STSPIN32GX_getPWMduty -&gt; HAL_TIM_SET_AUTORELOAD -&gt; STSPIN32GX_setPWMduty)</t>
  </si>
  <si>
    <t>Motor Driving generic Function</t>
  </si>
  <si>
    <t>0b01110011</t>
  </si>
  <si>
    <t>0b01111111</t>
  </si>
  <si>
    <t>0b11111111</t>
  </si>
  <si>
    <t>0b00000000</t>
  </si>
  <si>
    <t>0b11011101</t>
  </si>
  <si>
    <t>0b10000000</t>
  </si>
  <si>
    <t>Bit field</t>
  </si>
  <si>
    <t>Power manager</t>
  </si>
  <si>
    <t>Driving logic</t>
  </si>
  <si>
    <t>READY output</t>
  </si>
  <si>
    <t>nFAULT output</t>
  </si>
  <si>
    <t>RESET (CMD)</t>
  </si>
  <si>
    <t>Fault clear (CMD)</t>
  </si>
  <si>
    <t>Device status</t>
  </si>
  <si>
    <t>1</t>
  </si>
  <si>
    <t>0</t>
  </si>
  <si>
    <t>Default 0b11011101</t>
  </si>
  <si>
    <t>Default 0b11111111</t>
  </si>
  <si>
    <t>Default 0b10000000</t>
  </si>
  <si>
    <t>0: Enable the buck regulator(Internal VCC)</t>
  </si>
  <si>
    <t>0: VCC regulator output 8V</t>
  </si>
  <si>
    <t>0: VDS deglitch time 6us</t>
  </si>
  <si>
    <r>
      <t>VDS_P_DEG configures the deglitch time for the VDS protection</t>
    </r>
    <r>
      <rPr>
        <b/>
        <sz val="11"/>
        <color theme="1"/>
        <rFont val="Calibri"/>
        <family val="2"/>
        <scheme val="minor"/>
      </rPr>
      <t xml:space="preserve"> (0: 6us, 1: 4us, 2: 3us, 3: 2us)</t>
    </r>
  </si>
  <si>
    <t>1: Enable DTMIN enables minimum dead time insertion(100~200ns)</t>
  </si>
  <si>
    <t>1: Enable ILOCK enables interlocking</t>
  </si>
  <si>
    <t>1: Enable the signaling of the standby request status</t>
  </si>
  <si>
    <t>0: Disable the signaling of the thermal shutdown status</t>
  </si>
  <si>
    <t>1: Enable the signaling of the VCC UVLO status</t>
  </si>
  <si>
    <t>1: Enable the signaling of the thermal shutdown status</t>
  </si>
  <si>
    <r>
      <t xml:space="preserve">REG3V3_DIS disables the 3.3 V Internal linear regulator </t>
    </r>
    <r>
      <rPr>
        <b/>
        <sz val="11"/>
        <color theme="1"/>
        <rFont val="Calibri"/>
        <family val="2"/>
        <scheme val="minor"/>
      </rPr>
      <t>(0: Enable, 1: Disable)</t>
    </r>
  </si>
  <si>
    <t xml:space="preserve">0: Enable 3.3 V internal linear regulator </t>
  </si>
  <si>
    <t>0: Disable standby linear regulator</t>
  </si>
  <si>
    <t>1: Enable</t>
  </si>
  <si>
    <t>LG HA</t>
  </si>
  <si>
    <t>0: Enable</t>
  </si>
  <si>
    <t>0: Disable</t>
  </si>
  <si>
    <t>3: 15V</t>
  </si>
  <si>
    <t>3: 2us</t>
  </si>
  <si>
    <t>Bit Field</t>
  </si>
  <si>
    <t>Experimental Item 4&gt; Standby mode start/stop</t>
  </si>
  <si>
    <t>Experimental Item 3&gt; Internal LDO enable, Internal Buck Enable(15V), Vds Deglitch time 2us, nFault and READY singal all enable</t>
  </si>
  <si>
    <t>Experimental Item 1&gt; Protected register lock/unlock</t>
  </si>
  <si>
    <t>Experimental Item 2&gt; Reset</t>
  </si>
  <si>
    <t xml:space="preserve">Test Environment: </t>
  </si>
  <si>
    <t xml:space="preserve"> - STSPIN32G4 Evaluation Board 0A</t>
  </si>
  <si>
    <t xml:space="preserve"> - ST Motor Control Workbench 5.4.4</t>
  </si>
  <si>
    <t xml:space="preserve"> - ST Motor Profiler 5.4.4</t>
  </si>
  <si>
    <t xml:space="preserve"> - STM32CubeMX 5.6.1</t>
  </si>
  <si>
    <t xml:space="preserve"> - IAR Embeded workbech for ARM 8.42.1</t>
  </si>
  <si>
    <t>0b00001000</t>
  </si>
  <si>
    <t>0b00000011</t>
  </si>
  <si>
    <t>M1_BUS_VOLTAGE</t>
  </si>
  <si>
    <t>M1_CURR_SHUNT_U</t>
  </si>
  <si>
    <t>M1_OPAMP1_OUT</t>
  </si>
  <si>
    <t>M1_OPAMP1_EXT_GAIN</t>
  </si>
  <si>
    <t>DBG_DAC_CH1</t>
  </si>
  <si>
    <t>DBG_DAC_CH2</t>
  </si>
  <si>
    <t>M1_OPAMP2_OUT</t>
  </si>
  <si>
    <t>M1_CURR_SHUNT_V</t>
  </si>
  <si>
    <t>M1_CURR_SHUNT_W</t>
  </si>
  <si>
    <t>M1_OPAMP3_OUT</t>
  </si>
  <si>
    <t>M1_OPAMP3_EXT_GAIN</t>
  </si>
  <si>
    <t>TEST_OUT1</t>
  </si>
  <si>
    <t>M1_TEMPERATURE</t>
  </si>
  <si>
    <t>M1_OPAMP2_EXT_GAIN</t>
  </si>
  <si>
    <t>TEST_OUT2</t>
  </si>
  <si>
    <t>TEST_OUT3</t>
  </si>
  <si>
    <t>EVM</t>
  </si>
  <si>
    <t>TEMP_SENSING</t>
  </si>
  <si>
    <t>Degree</t>
  </si>
  <si>
    <t>Radian</t>
  </si>
  <si>
    <t>Sine</t>
  </si>
  <si>
    <t>U</t>
  </si>
  <si>
    <t>V</t>
  </si>
  <si>
    <t>W</t>
  </si>
  <si>
    <t>CPU</t>
  </si>
  <si>
    <t>Timer</t>
  </si>
  <si>
    <t>TargetPWM</t>
  </si>
  <si>
    <t>MHz</t>
  </si>
  <si>
    <t>KHz</t>
  </si>
  <si>
    <t>Timer 1cnt</t>
  </si>
  <si>
    <t>usec</t>
  </si>
  <si>
    <t>30KHz</t>
  </si>
  <si>
    <t>30KHz Timer Count</t>
  </si>
  <si>
    <t>count</t>
  </si>
  <si>
    <t>Center Alinged Mode</t>
  </si>
  <si>
    <t>Up count Mode</t>
  </si>
  <si>
    <t>no</t>
  </si>
  <si>
    <t>* Vds monitoring에 걸림</t>
  </si>
  <si>
    <t xml:space="preserve">usec = </t>
  </si>
  <si>
    <t>Count</t>
  </si>
  <si>
    <r>
      <t xml:space="preserve">STBY_RDY enables the signaling of the standby request status </t>
    </r>
    <r>
      <rPr>
        <b/>
        <sz val="11"/>
        <color theme="1"/>
        <rFont val="Calibri"/>
        <family val="2"/>
        <scheme val="minor"/>
      </rPr>
      <t>(0: Disable, 1:Enable)</t>
    </r>
  </si>
  <si>
    <r>
      <t xml:space="preserve">THSD_RDY enables the signaling of the thermal shutdown status </t>
    </r>
    <r>
      <rPr>
        <b/>
        <sz val="11"/>
        <color theme="1"/>
        <rFont val="Calibri"/>
        <family val="2"/>
        <scheme val="minor"/>
      </rPr>
      <t>(0: Disable, 1:Enable)</t>
    </r>
  </si>
  <si>
    <r>
      <t xml:space="preserve">VCC_UVLO_RDY enables the signaling of the VCC UVLO status </t>
    </r>
    <r>
      <rPr>
        <b/>
        <sz val="11"/>
        <color theme="1"/>
        <rFont val="Calibri"/>
        <family val="2"/>
        <scheme val="minor"/>
      </rPr>
      <t>(0: Disable, 1:Enable)</t>
    </r>
  </si>
  <si>
    <r>
      <t xml:space="preserve">RESET_FLT enables the signaling that a reset was done (RESERVED from the customer point of view) </t>
    </r>
    <r>
      <rPr>
        <b/>
        <sz val="11"/>
        <color theme="1"/>
        <rFont val="Calibri"/>
        <family val="2"/>
        <scheme val="minor"/>
      </rPr>
      <t>(0: Disable, 1:Enable)</t>
    </r>
  </si>
  <si>
    <r>
      <t>VDS_P_FLT enables the signaling of the VDS protection triggering</t>
    </r>
    <r>
      <rPr>
        <b/>
        <sz val="11"/>
        <color theme="1"/>
        <rFont val="Calibri"/>
        <family val="2"/>
        <scheme val="minor"/>
      </rPr>
      <t xml:space="preserve"> (0: Disable, 1:Enable)</t>
    </r>
  </si>
  <si>
    <r>
      <t>THSD_FLT enables the signaling of the thermal shutdown status</t>
    </r>
    <r>
      <rPr>
        <b/>
        <sz val="11"/>
        <color theme="1"/>
        <rFont val="Calibri"/>
        <family val="2"/>
        <scheme val="minor"/>
      </rPr>
      <t xml:space="preserve"> (0: Disable, 1:Enable)</t>
    </r>
  </si>
  <si>
    <r>
      <t>VCC_UVLO_FLT enables the signaling of the VCC UVLO status</t>
    </r>
    <r>
      <rPr>
        <b/>
        <sz val="11"/>
        <color theme="1"/>
        <rFont val="Calibri"/>
        <family val="2"/>
        <scheme val="minor"/>
      </rPr>
      <t xml:space="preserve"> (0: Disable, 1:Enable)</t>
    </r>
  </si>
  <si>
    <t>RESET indicates the registers had been reset to the default (reset command or power-up) (0: No reset, 1: Reset)</t>
  </si>
  <si>
    <t>VDS_P indicates the VDS protection triggering (0: Not triggered, 1: Triggered)</t>
  </si>
  <si>
    <t>THSD indicates the thermal shutdown status (0: Not triggered, 1: Triggered)</t>
  </si>
  <si>
    <t>VCC_UVLO indicates the VCC UVLO status (0: Above Threshold, 1: Under Threshold)</t>
  </si>
  <si>
    <t>LG Configuration</t>
  </si>
  <si>
    <r>
      <t xml:space="preserve"> [ Fig1. Timer &amp; ADC timing chart of N:1 Structure - </t>
    </r>
    <r>
      <rPr>
        <b/>
        <sz val="14"/>
        <color rgb="FFFF0000"/>
        <rFont val="Calibri"/>
        <family val="2"/>
        <scheme val="minor"/>
      </rPr>
      <t>PWM 10Khz</t>
    </r>
    <r>
      <rPr>
        <b/>
        <sz val="14"/>
        <color theme="1"/>
        <rFont val="Calibri"/>
        <family val="2"/>
        <scheme val="minor"/>
      </rPr>
      <t>, FOC 10kHz]</t>
    </r>
  </si>
  <si>
    <t xml:space="preserve"> * related variables</t>
  </si>
  <si>
    <t xml:space="preserve">OSC_FREQ = </t>
  </si>
  <si>
    <t>Hz</t>
  </si>
  <si>
    <t xml:space="preserve">gunPWMPeriodCnt = PWM_PRD_CNT = </t>
  </si>
  <si>
    <t>IOCLK = 21.25 * OSC_FREQ =</t>
  </si>
  <si>
    <t xml:space="preserve">gsMotorCtrl.OneShunt.gunTsPER = gunPWMPeriodCnt = </t>
  </si>
  <si>
    <t xml:space="preserve">PWM_FREQ = </t>
  </si>
  <si>
    <t>Khz</t>
  </si>
  <si>
    <t xml:space="preserve">CTRL_FREQ = </t>
  </si>
  <si>
    <t>TSB_PMD1-&gt;TRGCMP0 = gunPWMPeriodCnt/2 =</t>
  </si>
  <si>
    <t xml:space="preserve">PWM_CTRL_TIMES = ( (PWM_FREQ*2)/CTRL_FREQ ) + 0.5 = </t>
  </si>
  <si>
    <t>TSB_PMD1-&gt;TRGCMP1 = gunPWMPeriodCnt/2 + MINIMUM_WIDTH =</t>
  </si>
  <si>
    <t xml:space="preserve">PWM_PRD_CNT = IOCLK / (PWM_FREQ*1000) / 2 = </t>
  </si>
  <si>
    <t xml:space="preserve">MINIMUM_WIDTH = (6.5*(IOCLK/1.0e6)) = </t>
  </si>
  <si>
    <t xml:space="preserve">MINIMUM_SENSING = (5.5*(IOCLK/1.0e6)) = </t>
  </si>
  <si>
    <t>gucCtrlCountRef = PWM_CTRL_TIMES =</t>
  </si>
  <si>
    <r>
      <rPr>
        <b/>
        <sz val="11"/>
        <color theme="1"/>
        <rFont val="Calibri"/>
        <family val="2"/>
        <scheme val="minor"/>
      </rPr>
      <t>gsMotorCtrl.gucCtrlCount</t>
    </r>
    <r>
      <rPr>
        <sz val="11"/>
        <color theme="1"/>
        <rFont val="Calibri"/>
        <family val="2"/>
        <charset val="129"/>
        <scheme val="minor"/>
      </rPr>
      <t xml:space="preserve"> = from 0 to (gucCtrlCountRef-1)</t>
    </r>
  </si>
  <si>
    <t>* UDI_UP: Update Interrupt service routine with Up-count direction</t>
  </si>
  <si>
    <t>* UDI_DN: Update Interrupt service routine with Down-count direction</t>
  </si>
  <si>
    <t>Var: gucCtrlCount</t>
  </si>
  <si>
    <r>
      <t xml:space="preserve"> [ Fig2. Timer &amp; ADC timing chart of N:1 Structure - </t>
    </r>
    <r>
      <rPr>
        <b/>
        <sz val="14"/>
        <color rgb="FFFF0000"/>
        <rFont val="Calibri"/>
        <family val="2"/>
        <scheme val="minor"/>
      </rPr>
      <t>PWM 20Khz</t>
    </r>
    <r>
      <rPr>
        <b/>
        <sz val="14"/>
        <color theme="1"/>
        <rFont val="Calibri"/>
        <family val="2"/>
        <scheme val="minor"/>
      </rPr>
      <t>, FOC 10kHz]</t>
    </r>
  </si>
  <si>
    <r>
      <t xml:space="preserve"> [ Fig3. Timer &amp; ADC timing chart of N:1 Structure - </t>
    </r>
    <r>
      <rPr>
        <b/>
        <sz val="14"/>
        <color rgb="FFFF0000"/>
        <rFont val="Calibri"/>
        <family val="2"/>
        <scheme val="minor"/>
      </rPr>
      <t>PWM</t>
    </r>
    <r>
      <rPr>
        <b/>
        <sz val="14"/>
        <color theme="1"/>
        <rFont val="Calibri"/>
        <family val="2"/>
        <scheme val="minor"/>
      </rPr>
      <t xml:space="preserve"> </t>
    </r>
    <r>
      <rPr>
        <b/>
        <sz val="14"/>
        <color rgb="FFFF0000"/>
        <rFont val="Calibri"/>
        <family val="2"/>
        <scheme val="minor"/>
      </rPr>
      <t>30Khz</t>
    </r>
    <r>
      <rPr>
        <b/>
        <sz val="14"/>
        <color theme="1"/>
        <rFont val="Calibri"/>
        <family val="2"/>
        <scheme val="minor"/>
      </rPr>
      <t>, FOC 10kHz]</t>
    </r>
  </si>
  <si>
    <r>
      <t xml:space="preserve"> [ Fig4. Timer &amp; ADC timing chart of N:1 Structure - </t>
    </r>
    <r>
      <rPr>
        <b/>
        <sz val="14"/>
        <color rgb="FFFF0000"/>
        <rFont val="Calibri"/>
        <family val="2"/>
        <scheme val="minor"/>
      </rPr>
      <t>PWM</t>
    </r>
    <r>
      <rPr>
        <b/>
        <sz val="14"/>
        <color theme="1"/>
        <rFont val="Calibri"/>
        <family val="2"/>
        <scheme val="minor"/>
      </rPr>
      <t xml:space="preserve"> </t>
    </r>
    <r>
      <rPr>
        <b/>
        <sz val="14"/>
        <color rgb="FFFF0000"/>
        <rFont val="Calibri"/>
        <family val="2"/>
        <scheme val="minor"/>
      </rPr>
      <t>30Khz</t>
    </r>
    <r>
      <rPr>
        <b/>
        <sz val="14"/>
        <color theme="1"/>
        <rFont val="Calibri"/>
        <family val="2"/>
        <scheme val="minor"/>
      </rPr>
      <t>, FOC 10kHz]</t>
    </r>
  </si>
  <si>
    <t>MotorDebug</t>
  </si>
  <si>
    <t>DBG_TP_DAC_CH2</t>
  </si>
  <si>
    <t>DBG_TP_DAC_CH1</t>
  </si>
  <si>
    <t>Changes</t>
  </si>
  <si>
    <t>version</t>
  </si>
  <si>
    <t>Altium</t>
  </si>
  <si>
    <t>Cadence</t>
  </si>
  <si>
    <t>Mentor</t>
  </si>
  <si>
    <t xml:space="preserve">APD </t>
  </si>
  <si>
    <t xml:space="preserve">Allegro </t>
  </si>
  <si>
    <t xml:space="preserve">Protel </t>
  </si>
  <si>
    <t>Altium Designer</t>
  </si>
  <si>
    <t>PCAD</t>
  </si>
  <si>
    <t>pcb</t>
  </si>
  <si>
    <t xml:space="preserve">Specctra </t>
  </si>
  <si>
    <t>dsn</t>
  </si>
  <si>
    <t>OrCAD Layout</t>
  </si>
  <si>
    <t xml:space="preserve">BoardStation </t>
  </si>
  <si>
    <t xml:space="preserve">geom, nets, comp, traces </t>
  </si>
  <si>
    <t>C4</t>
  </si>
  <si>
    <t>all</t>
  </si>
  <si>
    <t>ECAD Vender</t>
  </si>
  <si>
    <t>Product</t>
  </si>
  <si>
    <t>File extension</t>
  </si>
  <si>
    <t>extract after change brd</t>
  </si>
  <si>
    <t>extract after change mcm to brd</t>
  </si>
  <si>
    <t xml:space="preserve"> [ Fig5. ADC timing test of 10kHz Timer1]</t>
  </si>
  <si>
    <t>ADC2-&gt;CFGR: AUDLY</t>
  </si>
  <si>
    <t>End of single conversion</t>
  </si>
  <si>
    <t xml:space="preserve">  else if(LL_ADC_IsActiveFlag_EOC(ADC2))</t>
  </si>
  <si>
    <t xml:space="preserve">  {</t>
  </si>
  <si>
    <t xml:space="preserve">    GPIOA-&gt;BSRR |= 1U&lt;&lt;11; // PA11 out high  </t>
  </si>
  <si>
    <t xml:space="preserve">    //LL_ADC_ClearFlag_EOC(ADC2);</t>
  </si>
  <si>
    <t xml:space="preserve">    uADC2_Data[uADC2_Cnt] = (uint16_t)(READ_BIT(ADC2-&gt;DR, ADC_DR_RDATA)); // LL_ADC_REG_ReadConversionData12(ADC2);</t>
  </si>
  <si>
    <t xml:space="preserve">    uADC2_Cnt++;</t>
  </si>
  <si>
    <t xml:space="preserve">    GPIOA-&gt;BSRR |= 1U&lt;&lt;11+16; // PA11 out low </t>
  </si>
  <si>
    <t xml:space="preserve">  }</t>
  </si>
  <si>
    <t xml:space="preserve">    LL_ADC_ClearFlag_EOC(ADC2);</t>
  </si>
  <si>
    <t>cycle</t>
  </si>
  <si>
    <t>sample time</t>
  </si>
  <si>
    <t>Convertion time</t>
  </si>
  <si>
    <t>ADC Freq</t>
  </si>
  <si>
    <t>nsec</t>
  </si>
  <si>
    <t>Total Conversion Time</t>
  </si>
  <si>
    <t xml:space="preserve">cycle = </t>
  </si>
  <si>
    <t>Continuous Conversion Mode</t>
  </si>
  <si>
    <t>Disable</t>
  </si>
  <si>
    <t>Disontinuous Conversion Mode</t>
  </si>
  <si>
    <t>End of sequence conversion</t>
  </si>
  <si>
    <t>Bit 20 JDISCEN: Discontinuous mode on injected channels</t>
  </si>
  <si>
    <t>void TIM1_UP_TIM16_IRQHandler(void)</t>
  </si>
  <si>
    <t>{</t>
  </si>
  <si>
    <t xml:space="preserve">  /* USER CODE BEGIN TIM1_UP_TIM16_IRQn 0 */</t>
  </si>
  <si>
    <t xml:space="preserve">  //-----------------| Timer 1 Update Interrupt Flag check |------------------</t>
  </si>
  <si>
    <t xml:space="preserve">  if(LL_TIM_IsActiveFlag_UPDATE(TIM1))</t>
  </si>
  <si>
    <t xml:space="preserve">    LL_TIM_ClearFlag_UPDATE(TIM1);         </t>
  </si>
  <si>
    <t xml:space="preserve">    </t>
  </si>
  <si>
    <t xml:space="preserve">    // Timer 1 - Down count direction</t>
  </si>
  <si>
    <t xml:space="preserve">    if( (TIM1-&gt;CR1 &amp; TIM_CR1_DIR) == TIM_CR1_DIR) </t>
  </si>
  <si>
    <t xml:space="preserve">    {</t>
  </si>
  <si>
    <t xml:space="preserve">      GPIOA-&gt;BSRR |= 1U&lt;&lt;8+16; // PA8 out low   </t>
  </si>
  <si>
    <t xml:space="preserve">      /*----------------| User function start |-------------- */</t>
  </si>
  <si>
    <t xml:space="preserve">      </t>
  </si>
  <si>
    <t xml:space="preserve">      GPIOA-&gt;BSRR |= 1U&lt;&lt;9; // PA9 out high         </t>
  </si>
  <si>
    <t xml:space="preserve">      MODIFY_REG(ADC2-&gt;CR,</t>
  </si>
  <si>
    <t xml:space="preserve">             ADC_CR_BITS_PROPERTY_RS,</t>
  </si>
  <si>
    <t xml:space="preserve">             ADC_CR_ADSTART);   //LL_ADC_REG_StartConversion(ADC2); </t>
  </si>
  <si>
    <t xml:space="preserve">      GPIOA-&gt;BSRR |= 1U&lt;&lt;9+16; // PA9 out low</t>
  </si>
  <si>
    <t xml:space="preserve">      GPIOA-&gt;BSRR |= 1U&lt;&lt;11; // PA11 out high  </t>
  </si>
  <si>
    <t xml:space="preserve">      while(READ_BIT(ADC2-&gt;ISR, ADC_ISR_EOC) != (ADC_ISR_EOC));</t>
  </si>
  <si>
    <t xml:space="preserve">      GPIOA-&gt;BSRR |= 1U&lt;&lt;11+16; // PA11 out low </t>
  </si>
  <si>
    <t xml:space="preserve">      uADC2_Data[0] = (uint16_t)(READ_BIT(ADC2-&gt;DR, ADC_DR_RDATA)); // LL_ADC_REG_ReadConversionData12(ADC2);</t>
  </si>
  <si>
    <t xml:space="preserve">      uADC2_Data[1] = (uint16_t)(READ_BIT(ADC2-&gt;DR, ADC_DR_RDATA)); // LL_ADC_REG_ReadConversionData12(ADC2);</t>
  </si>
  <si>
    <t xml:space="preserve">      uADC2_Data[2] = (uint16_t)(READ_BIT(ADC2-&gt;DR, ADC_DR_RDATA)); // LL_ADC_REG_ReadConversionData12(ADC2);</t>
  </si>
  <si>
    <t xml:space="preserve">      uADC2_Data[3] = (uint16_t)(READ_BIT(ADC2-&gt;DR, ADC_DR_RDATA)); // LL_ADC_REG_ReadConversionData12(ADC2);</t>
  </si>
  <si>
    <t xml:space="preserve">      /*----------------| User function end |-------------- */</t>
  </si>
  <si>
    <t xml:space="preserve">    }</t>
  </si>
  <si>
    <t xml:space="preserve">    // Timer 1 - Up count direction</t>
  </si>
  <si>
    <t xml:space="preserve">    else </t>
  </si>
  <si>
    <t xml:space="preserve">      GPIOA-&gt;BSRR |= 1U&lt;&lt;8; // PA8 out high</t>
  </si>
  <si>
    <t xml:space="preserve">    }                           </t>
  </si>
  <si>
    <t xml:space="preserve">  </t>
  </si>
  <si>
    <t xml:space="preserve">  /* USER CODE END TIM1_UP_TIM16_IRQn 0 */</t>
  </si>
  <si>
    <t xml:space="preserve">  /* USER CODE BEGIN TIM1_UP_TIM16_IRQn 1 */</t>
  </si>
  <si>
    <t xml:space="preserve">  /* USER CODE END TIM1_UP_TIM16_IRQn 1 */</t>
  </si>
  <si>
    <t>}</t>
  </si>
  <si>
    <t xml:space="preserve">hz = </t>
  </si>
  <si>
    <t xml:space="preserve">  LL_ADC_StartCalibration(ADC1, LL_ADC_SINGLE_ENDED);          // Launch the calibration by setting ADCAL</t>
  </si>
  <si>
    <t xml:space="preserve">  while (LL_ADC_IsCalibrationOnGoing(ADC1) != 0){} // Wait until ADCAL=0 </t>
  </si>
  <si>
    <t xml:space="preserve">  //LL_ADC_ClearFlag_EOC(ADC1);  </t>
  </si>
  <si>
    <t xml:space="preserve">  LL_ADC_ClearFlag_EOS(ADC1);</t>
  </si>
  <si>
    <t xml:space="preserve">  //LL_ADC_ClearFlag_EOSMP(ADC1);</t>
  </si>
  <si>
    <t xml:space="preserve">  LL_ADC_ClearFlag_OVR(ADC1);</t>
  </si>
  <si>
    <t xml:space="preserve">  //LL_ADC_EnableIT_EOC(ADC1);</t>
  </si>
  <si>
    <t xml:space="preserve">  LL_ADC_EnableIT_EOS(ADC1);</t>
  </si>
  <si>
    <t xml:space="preserve">  //LL_ADC_EnableIT_EOSMP(ADC1);</t>
  </si>
  <si>
    <t xml:space="preserve">  LL_ADC_EnableIT_OVR(ADC1);</t>
  </si>
  <si>
    <t xml:space="preserve">  //MODIFY_REG(ADC1-&gt;CFGR, ADC_CFGR_AUTDLY, ADC_CFGR_AUTDLY);</t>
  </si>
  <si>
    <t xml:space="preserve">  LL_ADC_ClearFlag_JEOC(ADC1);</t>
  </si>
  <si>
    <t xml:space="preserve">  LL_ADC_ClearFlag_JEOS(ADC1);</t>
  </si>
  <si>
    <t xml:space="preserve">  LL_ADC_EnableIT_JEOC(ADC1);</t>
  </si>
  <si>
    <t xml:space="preserve">  LL_ADC_EnableIT_JEOS(ADC1);    </t>
  </si>
  <si>
    <t xml:space="preserve">  LL_ADC_Enable(ADC1);                             // Enable ADC</t>
  </si>
  <si>
    <t xml:space="preserve">  while (LL_ADC_IsActiveFlag_ADRDY(ADC1) == 0){}   // Wait until ADC ready (ADRDY ==1) </t>
  </si>
  <si>
    <t xml:space="preserve">  LL_ADC_StartCalibration(ADC2, LL_ADC_SINGLE_ENDED);          // Launch the calibration by setting ADCAL</t>
  </si>
  <si>
    <t xml:space="preserve">  while (LL_ADC_IsCalibrationOnGoing(ADC2) != 0){} // Wait until ADCAL=0 </t>
  </si>
  <si>
    <t xml:space="preserve">  //LL_ADC_ClearFlag_EOC(ADC2);  </t>
  </si>
  <si>
    <t xml:space="preserve">  LL_ADC_ClearFlag_EOS(ADC2);</t>
  </si>
  <si>
    <t xml:space="preserve">  //LL_ADC_ClearFlag_EOSMP(ADC2);</t>
  </si>
  <si>
    <t xml:space="preserve">  LL_ADC_ClearFlag_OVR(ADC2);</t>
  </si>
  <si>
    <t xml:space="preserve">  //LL_ADC_EnableIT_EOC(ADC2);</t>
  </si>
  <si>
    <t xml:space="preserve">  LL_ADC_EnableIT_EOS(ADC2);</t>
  </si>
  <si>
    <t xml:space="preserve">  //LL_ADC_EnableIT_EOSMP(ADC2);</t>
  </si>
  <si>
    <t xml:space="preserve">  LL_ADC_EnableIT_OVR(ADC2);</t>
  </si>
  <si>
    <t xml:space="preserve">  //MODIFY_REG(ADC2-&gt;CFGR, ADC_CFGR_AUTDLY, ADC_CFGR_AUTDLY);</t>
  </si>
  <si>
    <t xml:space="preserve">  LL_ADC_ClearFlag_JEOC(ADC2);</t>
  </si>
  <si>
    <t xml:space="preserve">  LL_ADC_ClearFlag_JEOS(ADC2);</t>
  </si>
  <si>
    <t xml:space="preserve">  LL_ADC_EnableIT_JEOC(ADC2);</t>
  </si>
  <si>
    <t xml:space="preserve">  LL_ADC_EnableIT_JEOS(ADC2);</t>
  </si>
  <si>
    <t xml:space="preserve">  LL_ADC_Enable(ADC2);                             // Enable ADC</t>
  </si>
  <si>
    <t xml:space="preserve">  while (LL_ADC_IsActiveFlag_ADRDY(ADC2) == 0){}   // Wait until ADC ready (ADRDY ==1) </t>
  </si>
  <si>
    <t xml:space="preserve">  /* Infinite loop */</t>
  </si>
  <si>
    <t xml:space="preserve">  /* USER CODE BEGIN WHILE */</t>
  </si>
  <si>
    <t xml:space="preserve">  while (1)</t>
  </si>
  <si>
    <t xml:space="preserve">  {             </t>
  </si>
  <si>
    <t xml:space="preserve">    MODIFY_REG(ADC1-&gt;CR,</t>
  </si>
  <si>
    <t xml:space="preserve">             ADC_CR_ADSTART);   //LL_ADC_REG_StartConversion(ADC1); </t>
  </si>
  <si>
    <t xml:space="preserve">    GPIOA-&gt;BSRR |= 1U&lt;&lt;12; // PA12 out high</t>
  </si>
  <si>
    <t xml:space="preserve">    while(READ_BIT(ADC1-&gt;ISR, ADC_ISR_EOC) != (ADC_ISR_EOC));</t>
  </si>
  <si>
    <t xml:space="preserve">    GPIOA-&gt;BSRR |= 1U&lt;&lt;12+16; // PA12 out low  </t>
  </si>
  <si>
    <t xml:space="preserve">    uADC2_Data[6] = (uint16_t)(READ_BIT(ADC1-&gt;DR, ADC_DR_RDATA)); // LL_ADC_REG_ReadConversionData12(ADC1);</t>
  </si>
  <si>
    <t xml:space="preserve">    /* USER CODE END WHILE */</t>
  </si>
  <si>
    <t xml:space="preserve">    /* USER CODE BEGIN 3 */</t>
  </si>
  <si>
    <t xml:space="preserve">  /* USER CODE END 3 */</t>
  </si>
  <si>
    <t xml:space="preserve">      uADC2_Data[4] = LL_ADC_INJ_ReadConversionData12(ADC2, LL_ADC_INJ_RANK_1);</t>
  </si>
  <si>
    <t xml:space="preserve">      uADC2_Data[5] = LL_ADC_INJ_ReadConversionData12(ADC2, LL_ADC_INJ_RANK_2);</t>
  </si>
  <si>
    <t xml:space="preserve">            </t>
  </si>
  <si>
    <t xml:space="preserve">      TIM1-&gt;CCR5 = gunWantedTrigBuff[0];</t>
  </si>
  <si>
    <t xml:space="preserve">      TIM1-&gt;CCR6 = gunWantedTrigBuff[1];</t>
  </si>
  <si>
    <t xml:space="preserve">      GPIOA-&gt;BSRR |= 1U&lt;&lt;9; // PA9 out high     </t>
  </si>
  <si>
    <t xml:space="preserve">             ADC_CR_JADSTART);  //LL_ADC_INJ_StartConversion(ADC2);</t>
  </si>
  <si>
    <t xml:space="preserve">      GPIOB-&gt;BSRR |= 1U&lt;&lt;12; // PB12 out high</t>
  </si>
  <si>
    <t xml:space="preserve">      MODIFY_REG(ADC1-&gt;CR,</t>
  </si>
  <si>
    <t xml:space="preserve">             ADC_CR_JADSTART);  //LL_ADC_INJ_StartConversion(ADC1);</t>
  </si>
  <si>
    <t xml:space="preserve">      while(READ_BIT(ADC1-&gt;ISR, ADC_ISR_JEOC) != (ADC_ISR_JEOC));</t>
  </si>
  <si>
    <t xml:space="preserve">      uADC2_Data[7] = LL_ADC_INJ_ReadConversionData12(ADC1, LL_ADC_INJ_RANK_1);</t>
  </si>
  <si>
    <t xml:space="preserve">      GPIOB-&gt;BSRR |= 1U&lt;&lt;12+16; // PB12 out low    </t>
  </si>
  <si>
    <t>void ADC1_2_IRQHandler(void)</t>
  </si>
  <si>
    <t xml:space="preserve">  /* USER CODE BEGIN ADC1_2_IRQn 0 */</t>
  </si>
  <si>
    <t>//  if(LL_ADC_IsActiveFlag_EOSMP(ADC2))</t>
  </si>
  <si>
    <t>//  {</t>
  </si>
  <si>
    <t>//    GPIOA-&gt;BSRR |= 1U&lt;&lt;10; // PA10 out high</t>
  </si>
  <si>
    <t>//    LL_ADC_ClearFlag_EOSMP(ADC2);</t>
  </si>
  <si>
    <t xml:space="preserve">//    GPIOA-&gt;BSRR |= 1U&lt;&lt;10+16; // PA10 out low    </t>
  </si>
  <si>
    <t>//  }</t>
  </si>
  <si>
    <t>//  if(LL_ADC_IsActiveFlag_EOC(ADC2))</t>
  </si>
  <si>
    <t xml:space="preserve">//    GPIOA-&gt;BSRR |= 1U&lt;&lt;11; // PA11 out high  </t>
  </si>
  <si>
    <t>//    LL_ADC_ClearFlag_EOC(ADC2);</t>
  </si>
  <si>
    <t>//    uADC2_Data[uADC2_Cnt] = (uint16_t)(READ_BIT(ADC2-&gt;DR, ADC_DR_RDATA)); // LL_ADC_REG_ReadConversionData12(ADC2);</t>
  </si>
  <si>
    <t>//    uADC2_Cnt++;</t>
  </si>
  <si>
    <t xml:space="preserve">//    GPIOA-&gt;BSRR |= 1U&lt;&lt;11+16; // PA11 out low </t>
  </si>
  <si>
    <t xml:space="preserve">  if(LL_ADC_IsActiveFlag_EOS(ADC2))</t>
  </si>
  <si>
    <t xml:space="preserve">    LL_ADC_ClearFlag_EOS(ADC2);</t>
  </si>
  <si>
    <t xml:space="preserve">  else if(LL_ADC_IsActiveFlag_OVR(ADC2))</t>
  </si>
  <si>
    <t xml:space="preserve">    //GPIOB-&gt;BSRR |= 1U&lt;&lt;12; // PB12 out high</t>
  </si>
  <si>
    <t xml:space="preserve">    LL_ADC_ClearFlag_OVR(ADC2);</t>
  </si>
  <si>
    <t xml:space="preserve">    //GPIOB-&gt;BSRR |= 1U&lt;&lt;12+16; // PB12 out low    </t>
  </si>
  <si>
    <t xml:space="preserve">  else</t>
  </si>
  <si>
    <t xml:space="preserve">    ;</t>
  </si>
  <si>
    <t xml:space="preserve">  if(LL_ADC_IsActiveFlag_JEOC(ADC2))</t>
  </si>
  <si>
    <t xml:space="preserve">    GPIOA-&gt;BSRR |= 1U&lt;&lt;10; // PA12 out high</t>
  </si>
  <si>
    <t xml:space="preserve">    LL_ADC_ClearFlag_JEOC(ADC2);</t>
  </si>
  <si>
    <t xml:space="preserve">    GPIOA-&gt;BSRR |= 1U&lt;&lt;10+16; // PA12 out low  </t>
  </si>
  <si>
    <t xml:space="preserve">  else if(LL_ADC_IsActiveFlag_JEOS(ADC2))</t>
  </si>
  <si>
    <t xml:space="preserve">    LL_ADC_ClearFlag_JEOS(ADC2);  </t>
  </si>
  <si>
    <t xml:space="preserve">  /* USER CODE END ADC1_2_IRQn 0 */</t>
  </si>
  <si>
    <t xml:space="preserve">  /* USER CODE BEGIN ADC1_2_IRQn 1 */</t>
  </si>
  <si>
    <t xml:space="preserve">  if(LL_ADC_IsActiveFlag_EOS(ADC1))</t>
  </si>
  <si>
    <t xml:space="preserve">    LL_ADC_ClearFlag_EOS(ADC1);</t>
  </si>
  <si>
    <t xml:space="preserve">  else if(LL_ADC_IsActiveFlag_OVR(ADC1))</t>
  </si>
  <si>
    <t xml:space="preserve">    LL_ADC_ClearFlag_OVR(ADC1); </t>
  </si>
  <si>
    <t xml:space="preserve">  if(LL_ADC_IsActiveFlag_JEOC(ADC1))</t>
  </si>
  <si>
    <t xml:space="preserve">    LL_ADC_ClearFlag_JEOC(ADC1);</t>
  </si>
  <si>
    <t xml:space="preserve">  else if(LL_ADC_IsActiveFlag_JEOS(ADC1))</t>
  </si>
  <si>
    <t xml:space="preserve">    LL_ADC_ClearFlag_JEOS(ADC1);</t>
  </si>
  <si>
    <t xml:space="preserve">  /* USER CODE END ADC1_2_IRQn 1 */</t>
  </si>
  <si>
    <t>=================================================================================================================================================================================================================================================</t>
  </si>
  <si>
    <t>Dec/14/2020 - EVM</t>
  </si>
  <si>
    <t>TEST_GPIO</t>
  </si>
  <si>
    <t>Jumper from PA0</t>
  </si>
  <si>
    <t>Jumper from PA6</t>
  </si>
  <si>
    <t>Timer Prescaler</t>
  </si>
  <si>
    <t>TargetPeriod</t>
  </si>
  <si>
    <t>sec</t>
  </si>
  <si>
    <t>Timer count per TargetPWM</t>
  </si>
  <si>
    <t>* REF 계산 (20210107)</t>
  </si>
  <si>
    <t>* 250u 계산 (20210111) - priority 4</t>
  </si>
  <si>
    <t>* 500u 계산 (20210111) - priority 5</t>
  </si>
  <si>
    <t xml:space="preserve">* 320msec 계산 (20210113) - </t>
  </si>
  <si>
    <t xml:space="preserve">M1_USART1_TX </t>
  </si>
  <si>
    <t>* Rx ????</t>
  </si>
  <si>
    <t>* Tx for FCT</t>
  </si>
  <si>
    <t xml:space="preserve">* 150usec 계산 (20210114) - </t>
  </si>
  <si>
    <t>Interrupt priority</t>
  </si>
  <si>
    <t>10k</t>
  </si>
  <si>
    <t>30k</t>
  </si>
  <si>
    <t>emergency</t>
  </si>
  <si>
    <t>TIM1</t>
  </si>
  <si>
    <t>TIM3</t>
  </si>
  <si>
    <t>TIM7</t>
  </si>
  <si>
    <t>TIM17</t>
  </si>
  <si>
    <t>F0</t>
  </si>
  <si>
    <t>REF</t>
  </si>
  <si>
    <t>UART2</t>
  </si>
  <si>
    <t>500u - vSMotor_Ctrl(Power control)</t>
  </si>
  <si>
    <t>250u - INT_VC_250u(Speed control Base)</t>
  </si>
  <si>
    <t>Checksum Timer(320msec)</t>
  </si>
  <si>
    <t>Checksum UART</t>
  </si>
  <si>
    <t>Toshiba</t>
  </si>
  <si>
    <t>ST</t>
  </si>
  <si>
    <t>before</t>
  </si>
  <si>
    <t>after</t>
  </si>
  <si>
    <t>Motor PWM Freq</t>
  </si>
  <si>
    <t>Motor PWM period</t>
  </si>
  <si>
    <t>Interrupt 
priority</t>
  </si>
  <si>
    <t>250u - INT_VC_250u(Speed control 1msec)</t>
  </si>
  <si>
    <t>Functions</t>
  </si>
  <si>
    <t>250usec</t>
  </si>
  <si>
    <t>500usec</t>
  </si>
  <si>
    <t>Test GPIO - PB0</t>
  </si>
  <si>
    <t>Test GPIO - PA4</t>
  </si>
  <si>
    <t>Test GPIO - PA5</t>
  </si>
  <si>
    <t>FCT comm (UART)</t>
  </si>
  <si>
    <t>Additional
explanation</t>
  </si>
  <si>
    <t>150usec</t>
  </si>
  <si>
    <t>* 2021/01/15</t>
  </si>
  <si>
    <t>ࡘ࡙ࠥࡗࡪࡸࡹࡷ࡮ࡨࡹࡪࡩ</t>
  </si>
  <si>
    <t>࠶࠴࠶࠾࠴࠷࠵࠷࠶ࠥࠥ࠶࠸࠿࠶࠶ࠥ࠭ࡌࡒ࡙࠰࠾࠿࠵࠮</t>
  </si>
  <si>
    <t>ࡘ࡙ࡡࡗ࡮ࡨࡰࡾࠥࡰ࡮ࡲ</t>
  </si>
  <si>
    <t>ࡘࡔࡑࡈ࡜ࡑ࠵࠺࠷࠽</t>
  </si>
  <si>
    <t>࠼࠳࠶࠳࠵࠳࠵</t>
  </si>
  <si>
    <t>࠹࠸࠻࠻</t>
  </si>
  <si>
    <t>1. ADC Timing Analysis</t>
  </si>
  <si>
    <t>* Timer 1 configuration</t>
  </si>
  <si>
    <r>
      <t xml:space="preserve"> - f</t>
    </r>
    <r>
      <rPr>
        <vertAlign val="subscript"/>
        <sz val="11"/>
        <color theme="1"/>
        <rFont val="Calibri"/>
        <family val="2"/>
        <scheme val="minor"/>
      </rPr>
      <t>TIM1</t>
    </r>
  </si>
  <si>
    <t xml:space="preserve">Mhz = </t>
  </si>
  <si>
    <t>Total Conversion Time
( = Sample + Conversion)</t>
  </si>
  <si>
    <t>A</t>
  </si>
  <si>
    <t>R</t>
  </si>
  <si>
    <t>I</t>
  </si>
  <si>
    <t>TIM8</t>
  </si>
  <si>
    <t xml:space="preserve">* 100msec 계산 (20210205) - </t>
  </si>
  <si>
    <t>5msec</t>
  </si>
  <si>
    <t>1msec</t>
  </si>
  <si>
    <t>R1</t>
  </si>
  <si>
    <t>R2</t>
  </si>
  <si>
    <t>R3</t>
  </si>
  <si>
    <t>R4</t>
  </si>
  <si>
    <t>ea</t>
  </si>
  <si>
    <t>Rt</t>
  </si>
  <si>
    <t>Pr</t>
  </si>
  <si>
    <t>no.</t>
  </si>
  <si>
    <t>ᡪᢃᡘᢁᡶᢈᢈ᡾᡻᡾᡺᡹</t>
  </si>
  <si>
    <t>ᡊᡄᡇᡈᡄᡇᡅᡇᡆᠵᠵᡆᡉᡏᡉᡅᠵᠽᡜᡢᡩᡀᡎᡏᡅᠾ</t>
  </si>
  <si>
    <t>ᡰᡨᡩᠵᡧ᡺ᢈᢉᢇ᡾ᡸᢉ᡺᡹ᡲᠵᡓᠵᡖᡞᡥᠵ᡽ᡶᢃ᡹ᢄᢋ᡺ᢇ</t>
  </si>
  <si>
    <t>ᡨᡤᡡᡘᡬᡡᡅᡊᡇᡍ</t>
  </si>
  <si>
    <t>ᡌᡃᡆᡃᡅᡃᡅ</t>
  </si>
  <si>
    <t>ᡊᡍᡋᡌ</t>
  </si>
  <si>
    <r>
      <t>TIM6-&gt;</t>
    </r>
    <r>
      <rPr>
        <b/>
        <sz val="11"/>
        <color rgb="FFFF0000"/>
        <rFont val="Calibri"/>
        <family val="2"/>
        <scheme val="minor"/>
      </rPr>
      <t>TIM4</t>
    </r>
  </si>
  <si>
    <t xml:space="preserve"> </t>
  </si>
  <si>
    <t>mR</t>
  </si>
  <si>
    <t>Socket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</si>
</sst>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_(* \(#,##0.00\);_(* &quot;-&quot;??_);_(@_)"/>
    <numFmt numFmtId="165" formatCode="_(* #,##0.000_);_(* \(#,##0.000\);_(* &quot;-&quot;??_);_(@_)"/>
    <numFmt numFmtId="166" formatCode="_(* #,##0.0000_);_(* \(#,##0.0000\);_(* &quot;-&quot;??_);_(@_)"/>
    <numFmt numFmtId="167" formatCode="_(* #,##0.0000000000_);_(* \(#,##0.0000000000\);_(* &quot;-&quot;??_);_(@_)"/>
    <numFmt numFmtId="168" formatCode="_(* #,##0_);_(* \(#,##0\);_(* &quot;-&quot;??_);_(@_)"/>
    <numFmt numFmtId="169" formatCode="_(* #,##0.0_);_(* \(#,##0.0\);_(* &quot;-&quot;??_);_(@_)"/>
    <numFmt numFmtId="170" formatCode="_(* #,##0_);_(* \(#,##0\);_(* &quot;-&quot;?_);_(@_)"/>
    <numFmt numFmtId="171" formatCode="_(* #,##0.000000_);_(* \(#,##0.000000\);_(* &quot;-&quot;??_);_(@_)"/>
  </numFmts>
  <fonts count="36">
    <font>
      <sz val="11"/>
      <color theme="1"/>
      <name val="Calibri"/>
      <family val="2"/>
      <charset val="129"/>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Calibri"/>
      <family val="2"/>
      <charset val="129"/>
      <scheme val="minor"/>
    </font>
    <font>
      <b/>
      <sz val="11"/>
      <color theme="1"/>
      <name val="Calibri"/>
      <family val="2"/>
      <scheme val="minor"/>
    </font>
    <font>
      <sz val="11"/>
      <color rgb="FFFF0000"/>
      <name val="Calibri"/>
      <family val="2"/>
      <scheme val="minor"/>
    </font>
    <font>
      <sz val="11"/>
      <name val="Calibri"/>
      <family val="2"/>
      <scheme val="minor"/>
    </font>
    <font>
      <sz val="11"/>
      <name val="Calibri Light"/>
      <family val="2"/>
    </font>
    <font>
      <b/>
      <sz val="14"/>
      <color theme="1"/>
      <name val="Calibri"/>
      <family val="2"/>
      <scheme val="minor"/>
    </font>
    <font>
      <sz val="20"/>
      <name val="Calibri"/>
      <family val="2"/>
      <scheme val="minor"/>
    </font>
    <font>
      <b/>
      <sz val="20"/>
      <name val="Calibri"/>
      <family val="2"/>
      <scheme val="minor"/>
    </font>
    <font>
      <b/>
      <sz val="11"/>
      <name val="Calibri"/>
      <family val="2"/>
      <scheme val="minor"/>
    </font>
    <font>
      <sz val="11"/>
      <color rgb="FFFF0000"/>
      <name val="Calibri"/>
      <family val="2"/>
      <charset val="129"/>
      <scheme val="minor"/>
    </font>
    <font>
      <b/>
      <sz val="14"/>
      <name val="Calibri"/>
      <family val="2"/>
      <scheme val="minor"/>
    </font>
    <font>
      <vertAlign val="subscript"/>
      <sz val="11"/>
      <name val="Calibri"/>
      <family val="2"/>
      <scheme val="minor"/>
    </font>
    <font>
      <sz val="11"/>
      <name val="Calibri"/>
      <family val="2"/>
      <charset val="129"/>
      <scheme val="minor"/>
    </font>
    <font>
      <b/>
      <sz val="11"/>
      <color rgb="FFFF0000"/>
      <name val="Calibri"/>
      <family val="2"/>
      <scheme val="minor"/>
    </font>
    <font>
      <sz val="11"/>
      <color theme="1"/>
      <name val="Calibri"/>
      <family val="2"/>
      <charset val="129"/>
      <scheme val="minor"/>
    </font>
    <font>
      <b/>
      <sz val="11"/>
      <color rgb="FF0070C0"/>
      <name val="Calibri"/>
      <family val="2"/>
      <scheme val="minor"/>
    </font>
    <font>
      <b/>
      <sz val="9"/>
      <color indexed="81"/>
      <name val="Tahoma"/>
      <family val="2"/>
    </font>
    <font>
      <b/>
      <sz val="14"/>
      <color rgb="FFFF0000"/>
      <name val="Calibri"/>
      <family val="2"/>
      <scheme val="minor"/>
    </font>
    <font>
      <sz val="11"/>
      <color rgb="FF000000"/>
      <name val="Calibri"/>
      <family val="2"/>
      <scheme val="minor"/>
    </font>
    <font>
      <b/>
      <sz val="11"/>
      <color rgb="FF00B050"/>
      <name val="Calibri"/>
      <family val="2"/>
      <scheme val="minor"/>
    </font>
    <font>
      <sz val="12"/>
      <color theme="1"/>
      <name val="Arial"/>
      <family val="2"/>
    </font>
    <font>
      <sz val="11"/>
      <name val="Abadi"/>
      <family val="2"/>
    </font>
    <font>
      <sz val="11"/>
      <color theme="1"/>
      <name val="Abadi"/>
      <family val="2"/>
    </font>
    <font>
      <vertAlign val="subscript"/>
      <sz val="11"/>
      <color theme="1"/>
      <name val="Calibri"/>
      <family val="2"/>
      <scheme val="minor"/>
    </font>
  </fonts>
  <fills count="15">
    <fill>
      <patternFill patternType="none"/>
    </fill>
    <fill>
      <patternFill patternType="gray125"/>
    </fill>
    <fill>
      <patternFill patternType="solid">
        <fgColor theme="7" tint="-0.249977111117893"/>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2"/>
        <bgColor indexed="64"/>
      </patternFill>
    </fill>
    <fill>
      <patternFill patternType="solid">
        <fgColor theme="2" tint="-9.9978637043366805E-2"/>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top style="medium">
        <color indexed="64"/>
      </top>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style="medium">
        <color indexed="64"/>
      </bottom>
      <diagonal/>
    </border>
  </borders>
  <cellStyleXfs count="16">
    <xf numFmtId="0" fontId="0" fillId="0" borderId="0">
      <alignment vertical="center"/>
    </xf>
    <xf numFmtId="0" fontId="11" fillId="0" borderId="0"/>
    <xf numFmtId="0" fontId="10" fillId="0" borderId="0"/>
    <xf numFmtId="0" fontId="8" fillId="0" borderId="0"/>
    <xf numFmtId="0" fontId="8" fillId="0" borderId="0"/>
    <xf numFmtId="164" fontId="26" fillId="0" borderId="0" applyFont="0" applyFill="0" applyBorder="0" applyAlignment="0" applyProtection="0"/>
    <xf numFmtId="0" fontId="6" fillId="0" borderId="0"/>
    <xf numFmtId="0" fontId="6" fillId="0" borderId="0"/>
    <xf numFmtId="0" fontId="6" fillId="0" borderId="0"/>
    <xf numFmtId="0" fontId="6" fillId="0" borderId="0"/>
    <xf numFmtId="0" fontId="5" fillId="0" borderId="0"/>
    <xf numFmtId="164" fontId="5" fillId="0" borderId="0" applyFont="0" applyFill="0" applyBorder="0" applyAlignment="0" applyProtection="0"/>
    <xf numFmtId="0" fontId="3" fillId="0" borderId="0"/>
    <xf numFmtId="164" fontId="3" fillId="0" borderId="0" applyFont="0" applyFill="0" applyBorder="0" applyAlignment="0" applyProtection="0"/>
    <xf numFmtId="0" fontId="2" fillId="0" borderId="0"/>
    <xf numFmtId="164" fontId="2" fillId="0" borderId="0" applyFont="0" applyFill="0" applyBorder="0" applyAlignment="0" applyProtection="0"/>
  </cellStyleXfs>
  <cellXfs count="281">
    <xf numFmtId="0" fontId="0" fillId="0" borderId="0" xfId="0">
      <alignment vertical="center"/>
    </xf>
    <xf numFmtId="0" fontId="11" fillId="0" borderId="1" xfId="1" applyBorder="1" applyAlignment="1">
      <alignment horizontal="center" vertical="center"/>
    </xf>
    <xf numFmtId="0" fontId="15" fillId="0" borderId="0" xfId="0" applyFont="1" applyAlignment="1">
      <alignment horizontal="left" vertical="top"/>
    </xf>
    <xf numFmtId="0" fontId="16" fillId="0" borderId="0" xfId="0" applyFont="1" applyAlignment="1">
      <alignment horizontal="left" vertical="top"/>
    </xf>
    <xf numFmtId="0" fontId="16" fillId="0" borderId="0" xfId="0" applyFont="1" applyAlignment="1">
      <alignment horizontal="center" vertical="top"/>
    </xf>
    <xf numFmtId="0" fontId="10" fillId="0" borderId="1" xfId="1" applyFont="1" applyBorder="1" applyAlignment="1">
      <alignment horizontal="center" vertical="center"/>
    </xf>
    <xf numFmtId="0" fontId="11" fillId="2" borderId="1" xfId="1" applyFill="1" applyBorder="1" applyAlignment="1">
      <alignment horizontal="center" vertical="center"/>
    </xf>
    <xf numFmtId="0" fontId="10" fillId="2" borderId="1" xfId="1" applyFont="1" applyFill="1" applyBorder="1" applyAlignment="1">
      <alignment horizontal="center" vertical="center" wrapText="1"/>
    </xf>
    <xf numFmtId="0" fontId="11" fillId="3" borderId="1" xfId="1" applyFill="1" applyBorder="1" applyAlignment="1">
      <alignment horizontal="center" vertical="center"/>
    </xf>
    <xf numFmtId="0" fontId="10" fillId="3" borderId="1" xfId="1" applyFont="1" applyFill="1" applyBorder="1" applyAlignment="1">
      <alignment horizontal="center" vertical="center"/>
    </xf>
    <xf numFmtId="0" fontId="10" fillId="0" borderId="3" xfId="1" applyFont="1" applyBorder="1" applyAlignment="1">
      <alignment horizontal="center" vertical="center"/>
    </xf>
    <xf numFmtId="0" fontId="11" fillId="0" borderId="14" xfId="1" applyBorder="1" applyAlignment="1">
      <alignment horizontal="center" vertical="center"/>
    </xf>
    <xf numFmtId="0" fontId="15" fillId="0" borderId="1" xfId="1" applyFont="1" applyBorder="1" applyAlignment="1">
      <alignment horizontal="left" vertical="center"/>
    </xf>
    <xf numFmtId="0" fontId="14" fillId="4" borderId="1" xfId="1" applyFont="1" applyFill="1" applyBorder="1" applyAlignment="1">
      <alignment horizontal="left" vertical="center"/>
    </xf>
    <xf numFmtId="0" fontId="14" fillId="5" borderId="1" xfId="1" applyFont="1" applyFill="1" applyBorder="1" applyAlignment="1">
      <alignment horizontal="left" vertical="center"/>
    </xf>
    <xf numFmtId="0" fontId="11" fillId="0" borderId="17" xfId="1" applyBorder="1" applyAlignment="1">
      <alignment horizontal="left" vertical="center"/>
    </xf>
    <xf numFmtId="0" fontId="11" fillId="0" borderId="3" xfId="1" applyBorder="1" applyAlignment="1">
      <alignment horizontal="left" vertical="center"/>
    </xf>
    <xf numFmtId="0" fontId="10" fillId="0" borderId="3" xfId="1" applyFont="1" applyBorder="1" applyAlignment="1">
      <alignment horizontal="left" vertical="center"/>
    </xf>
    <xf numFmtId="0" fontId="11" fillId="2" borderId="3" xfId="1" applyFill="1" applyBorder="1" applyAlignment="1">
      <alignment horizontal="left" vertical="center"/>
    </xf>
    <xf numFmtId="0" fontId="11" fillId="3" borderId="3" xfId="1" applyFill="1" applyBorder="1" applyAlignment="1">
      <alignment horizontal="left" vertical="center"/>
    </xf>
    <xf numFmtId="0" fontId="10" fillId="2" borderId="3" xfId="1" applyFont="1" applyFill="1" applyBorder="1" applyAlignment="1">
      <alignment horizontal="left" vertical="center" wrapText="1"/>
    </xf>
    <xf numFmtId="0" fontId="14" fillId="4" borderId="8" xfId="1" applyFont="1" applyFill="1" applyBorder="1" applyAlignment="1">
      <alignment horizontal="left" vertical="center"/>
    </xf>
    <xf numFmtId="0" fontId="14" fillId="5" borderId="8" xfId="1" applyFont="1" applyFill="1" applyBorder="1" applyAlignment="1">
      <alignment horizontal="left" vertical="center"/>
    </xf>
    <xf numFmtId="0" fontId="15" fillId="0" borderId="8" xfId="1" applyFont="1" applyBorder="1" applyAlignment="1">
      <alignment horizontal="left" vertical="center"/>
    </xf>
    <xf numFmtId="0" fontId="15" fillId="0" borderId="13" xfId="1" applyFont="1" applyBorder="1" applyAlignment="1">
      <alignment horizontal="center" vertical="center"/>
    </xf>
    <xf numFmtId="0" fontId="15" fillId="0" borderId="14" xfId="1" applyFont="1" applyBorder="1" applyAlignment="1">
      <alignment horizontal="center" vertical="center"/>
    </xf>
    <xf numFmtId="0" fontId="15" fillId="0" borderId="15" xfId="1" applyFont="1" applyBorder="1" applyAlignment="1">
      <alignment horizontal="center" vertical="center"/>
    </xf>
    <xf numFmtId="0" fontId="15" fillId="0" borderId="21" xfId="1" applyFont="1" applyBorder="1" applyAlignment="1">
      <alignment horizontal="center" vertical="center"/>
    </xf>
    <xf numFmtId="0" fontId="15" fillId="0" borderId="18" xfId="1" applyFont="1" applyBorder="1" applyAlignment="1">
      <alignment horizontal="center" vertical="center"/>
    </xf>
    <xf numFmtId="0" fontId="15" fillId="0" borderId="22" xfId="1" applyFont="1" applyBorder="1" applyAlignment="1">
      <alignment horizontal="center" vertical="center"/>
    </xf>
    <xf numFmtId="0" fontId="15" fillId="0" borderId="8" xfId="1" applyFont="1" applyBorder="1" applyAlignment="1">
      <alignment horizontal="center" vertical="center"/>
    </xf>
    <xf numFmtId="0" fontId="15" fillId="0" borderId="1" xfId="1" applyFont="1" applyBorder="1" applyAlignment="1">
      <alignment horizontal="center" vertical="center"/>
    </xf>
    <xf numFmtId="0" fontId="15" fillId="0" borderId="9" xfId="1" applyFont="1" applyBorder="1" applyAlignment="1">
      <alignment horizontal="center" vertical="center"/>
    </xf>
    <xf numFmtId="0" fontId="15" fillId="0" borderId="1" xfId="1" applyFont="1" applyBorder="1" applyAlignment="1">
      <alignment horizontal="center" vertical="center" wrapText="1"/>
    </xf>
    <xf numFmtId="0" fontId="15" fillId="0" borderId="26" xfId="1" applyFont="1" applyBorder="1" applyAlignment="1">
      <alignment horizontal="center" vertical="center"/>
    </xf>
    <xf numFmtId="0" fontId="15" fillId="0" borderId="20" xfId="1" applyFont="1" applyBorder="1" applyAlignment="1">
      <alignment horizontal="center" vertical="center"/>
    </xf>
    <xf numFmtId="0" fontId="15" fillId="0" borderId="27" xfId="1" applyFont="1" applyBorder="1" applyAlignment="1">
      <alignment horizontal="center" vertical="center"/>
    </xf>
    <xf numFmtId="0" fontId="15" fillId="3" borderId="8" xfId="1" applyFont="1" applyFill="1" applyBorder="1" applyAlignment="1">
      <alignment horizontal="center" vertical="center"/>
    </xf>
    <xf numFmtId="0" fontId="15" fillId="3" borderId="1" xfId="1" applyFont="1" applyFill="1" applyBorder="1" applyAlignment="1">
      <alignment horizontal="center" vertical="center"/>
    </xf>
    <xf numFmtId="0" fontId="15" fillId="3" borderId="9" xfId="1" applyFont="1" applyFill="1" applyBorder="1" applyAlignment="1">
      <alignment horizontal="center" vertical="center"/>
    </xf>
    <xf numFmtId="0" fontId="15" fillId="0" borderId="10" xfId="1" applyFont="1" applyBorder="1" applyAlignment="1">
      <alignment horizontal="center" vertical="center"/>
    </xf>
    <xf numFmtId="0" fontId="15" fillId="0" borderId="11" xfId="1" applyFont="1" applyBorder="1" applyAlignment="1">
      <alignment horizontal="center" vertical="center"/>
    </xf>
    <xf numFmtId="0" fontId="15" fillId="0" borderId="12" xfId="1" applyFont="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lignment vertical="center"/>
    </xf>
    <xf numFmtId="14" fontId="0" fillId="0" borderId="1" xfId="0" applyNumberFormat="1" applyBorder="1">
      <alignment vertical="center"/>
    </xf>
    <xf numFmtId="0" fontId="0" fillId="9" borderId="1" xfId="0" applyFill="1" applyBorder="1" applyAlignment="1">
      <alignment horizontal="center" vertical="center"/>
    </xf>
    <xf numFmtId="0" fontId="0" fillId="0" borderId="1" xfId="0" applyBorder="1" applyAlignment="1">
      <alignment vertical="center" wrapText="1"/>
    </xf>
    <xf numFmtId="0" fontId="17" fillId="0" borderId="0" xfId="0" applyFont="1">
      <alignment vertical="center"/>
    </xf>
    <xf numFmtId="0" fontId="0" fillId="0" borderId="0" xfId="0" applyAlignment="1">
      <alignment horizontal="right" vertical="center"/>
    </xf>
    <xf numFmtId="0" fontId="13" fillId="0" borderId="0" xfId="0" applyFont="1">
      <alignment vertical="center"/>
    </xf>
    <xf numFmtId="0" fontId="13" fillId="0" borderId="0" xfId="0" applyFont="1" applyAlignment="1">
      <alignment horizontal="right" vertical="center"/>
    </xf>
    <xf numFmtId="0" fontId="9" fillId="0" borderId="0" xfId="0" applyFont="1">
      <alignment vertical="center"/>
    </xf>
    <xf numFmtId="0" fontId="9" fillId="0" borderId="0" xfId="0" applyFont="1" applyAlignment="1">
      <alignment horizontal="right" vertical="center"/>
    </xf>
    <xf numFmtId="0" fontId="15" fillId="0" borderId="0" xfId="0" applyFont="1">
      <alignment vertical="center"/>
    </xf>
    <xf numFmtId="0" fontId="20" fillId="0" borderId="0" xfId="0" applyFont="1">
      <alignment vertical="center"/>
    </xf>
    <xf numFmtId="0" fontId="0" fillId="8" borderId="1" xfId="0" applyFill="1" applyBorder="1" applyAlignment="1">
      <alignment horizontal="center" vertical="center"/>
    </xf>
    <xf numFmtId="0" fontId="13" fillId="0" borderId="1" xfId="0" applyFont="1" applyBorder="1">
      <alignment vertical="center"/>
    </xf>
    <xf numFmtId="0" fontId="13" fillId="0" borderId="1" xfId="0" applyFont="1" applyBorder="1" applyAlignment="1">
      <alignment horizontal="right" vertical="center"/>
    </xf>
    <xf numFmtId="0" fontId="9" fillId="0" borderId="1" xfId="0" applyFont="1" applyBorder="1">
      <alignment vertical="center"/>
    </xf>
    <xf numFmtId="0" fontId="9" fillId="0" borderId="1" xfId="0" applyFont="1" applyBorder="1" applyAlignment="1">
      <alignment horizontal="right" vertical="center"/>
    </xf>
    <xf numFmtId="0" fontId="22" fillId="0" borderId="0" xfId="0" applyFont="1">
      <alignment vertical="center"/>
    </xf>
    <xf numFmtId="0" fontId="20" fillId="0" borderId="0" xfId="0" applyFont="1" applyAlignment="1">
      <alignment vertical="center" wrapText="1"/>
    </xf>
    <xf numFmtId="0" fontId="0" fillId="0" borderId="0" xfId="0" applyAlignment="1">
      <alignment horizontal="left" vertical="center"/>
    </xf>
    <xf numFmtId="0" fontId="21" fillId="0" borderId="0" xfId="0" applyFont="1" applyAlignment="1">
      <alignment horizontal="left" vertical="center"/>
    </xf>
    <xf numFmtId="0" fontId="15" fillId="0" borderId="1" xfId="0" applyFont="1" applyBorder="1">
      <alignment vertical="center"/>
    </xf>
    <xf numFmtId="0" fontId="15" fillId="0" borderId="0" xfId="0" applyFont="1" applyAlignment="1">
      <alignment vertical="center" wrapText="1"/>
    </xf>
    <xf numFmtId="0" fontId="15" fillId="0" borderId="1" xfId="0" applyFont="1" applyBorder="1" applyAlignment="1">
      <alignment vertical="center" wrapText="1"/>
    </xf>
    <xf numFmtId="0" fontId="24" fillId="0" borderId="1" xfId="0" applyFont="1" applyBorder="1" applyAlignment="1">
      <alignment horizontal="center" vertical="center"/>
    </xf>
    <xf numFmtId="0" fontId="13" fillId="0" borderId="1" xfId="0" applyFont="1" applyBorder="1" applyAlignment="1">
      <alignment horizontal="center" vertical="center"/>
    </xf>
    <xf numFmtId="0" fontId="9" fillId="0" borderId="1" xfId="0" applyFont="1" applyBorder="1" applyAlignment="1">
      <alignment horizontal="center" vertical="center"/>
    </xf>
    <xf numFmtId="0" fontId="14" fillId="0" borderId="1" xfId="0" applyFont="1" applyBorder="1">
      <alignment vertical="center"/>
    </xf>
    <xf numFmtId="0" fontId="15" fillId="0" borderId="0" xfId="0" applyFont="1" applyAlignment="1">
      <alignment horizontal="right" vertical="center"/>
    </xf>
    <xf numFmtId="0" fontId="15" fillId="10" borderId="35" xfId="0" applyFont="1" applyFill="1" applyBorder="1" applyAlignment="1">
      <alignment horizontal="center" vertical="center"/>
    </xf>
    <xf numFmtId="0" fontId="15" fillId="10" borderId="36" xfId="0" applyFont="1" applyFill="1" applyBorder="1" applyAlignment="1">
      <alignment horizontal="center" vertical="center"/>
    </xf>
    <xf numFmtId="0" fontId="14" fillId="0" borderId="1" xfId="0" applyFont="1" applyBorder="1" applyAlignment="1">
      <alignment horizontal="center" vertical="center"/>
    </xf>
    <xf numFmtId="0" fontId="15" fillId="0" borderId="32" xfId="0" applyFont="1" applyBorder="1" applyAlignment="1">
      <alignment horizontal="center" vertical="center"/>
    </xf>
    <xf numFmtId="0" fontId="15" fillId="0" borderId="33" xfId="0" applyFont="1" applyBorder="1" applyAlignment="1">
      <alignment horizontal="center" vertical="center"/>
    </xf>
    <xf numFmtId="0" fontId="15" fillId="0" borderId="34" xfId="0" applyFont="1" applyBorder="1" applyAlignment="1">
      <alignment horizontal="center" vertical="center"/>
    </xf>
    <xf numFmtId="0" fontId="20" fillId="0" borderId="32" xfId="0" applyFont="1" applyBorder="1" applyAlignment="1">
      <alignment horizontal="center" vertical="center"/>
    </xf>
    <xf numFmtId="0" fontId="20" fillId="0" borderId="33" xfId="0" applyFont="1" applyBorder="1" applyAlignment="1">
      <alignment horizontal="center" vertical="center"/>
    </xf>
    <xf numFmtId="0" fontId="20" fillId="0" borderId="14" xfId="0" applyFont="1" applyBorder="1" applyAlignment="1">
      <alignment horizontal="right" vertical="center" wrapText="1"/>
    </xf>
    <xf numFmtId="0" fontId="20" fillId="0" borderId="14" xfId="0" applyFont="1" applyBorder="1" applyAlignment="1">
      <alignment horizontal="center" vertical="center"/>
    </xf>
    <xf numFmtId="0" fontId="20" fillId="0" borderId="15" xfId="0" applyFont="1" applyBorder="1" applyAlignment="1">
      <alignment horizontal="center" vertical="center"/>
    </xf>
    <xf numFmtId="0" fontId="15" fillId="10" borderId="11" xfId="0" applyFont="1" applyFill="1" applyBorder="1" applyAlignment="1">
      <alignment horizontal="center" vertical="center"/>
    </xf>
    <xf numFmtId="0" fontId="14" fillId="10" borderId="11" xfId="0" applyFont="1" applyFill="1" applyBorder="1" applyAlignment="1">
      <alignment horizontal="center" vertical="center"/>
    </xf>
    <xf numFmtId="0" fontId="22" fillId="0" borderId="19" xfId="1" applyFont="1" applyBorder="1" applyAlignment="1">
      <alignment horizontal="center" vertical="center"/>
    </xf>
    <xf numFmtId="14" fontId="15" fillId="0" borderId="5" xfId="1" applyNumberFormat="1" applyFont="1" applyBorder="1" applyAlignment="1">
      <alignment horizontal="center" vertical="center"/>
    </xf>
    <xf numFmtId="14" fontId="15" fillId="0" borderId="6" xfId="1" applyNumberFormat="1" applyFont="1" applyBorder="1" applyAlignment="1">
      <alignment horizontal="center" vertical="center"/>
    </xf>
    <xf numFmtId="14" fontId="15" fillId="0" borderId="7" xfId="1" applyNumberFormat="1" applyFont="1" applyBorder="1" applyAlignment="1">
      <alignment horizontal="center" vertical="center"/>
    </xf>
    <xf numFmtId="0" fontId="15" fillId="0" borderId="13" xfId="1" applyFont="1" applyBorder="1" applyAlignment="1">
      <alignment horizontal="left" vertical="center"/>
    </xf>
    <xf numFmtId="0" fontId="15" fillId="0" borderId="14" xfId="1" applyFont="1" applyBorder="1" applyAlignment="1">
      <alignment horizontal="left" vertical="center"/>
    </xf>
    <xf numFmtId="0" fontId="15" fillId="0" borderId="15" xfId="1" applyFont="1" applyBorder="1" applyAlignment="1">
      <alignment horizontal="left" vertical="center"/>
    </xf>
    <xf numFmtId="0" fontId="14" fillId="0" borderId="14" xfId="1" applyFont="1" applyBorder="1" applyAlignment="1">
      <alignment horizontal="left" vertical="center"/>
    </xf>
    <xf numFmtId="0" fontId="14" fillId="0" borderId="15" xfId="1" applyFont="1" applyBorder="1" applyAlignment="1">
      <alignment horizontal="left" vertical="center"/>
    </xf>
    <xf numFmtId="0" fontId="14" fillId="4" borderId="9" xfId="1" applyFont="1" applyFill="1" applyBorder="1" applyAlignment="1">
      <alignment horizontal="left" vertical="center"/>
    </xf>
    <xf numFmtId="0" fontId="15" fillId="0" borderId="10" xfId="1" applyFont="1" applyBorder="1" applyAlignment="1">
      <alignment horizontal="left" vertical="center"/>
    </xf>
    <xf numFmtId="0" fontId="15" fillId="0" borderId="11" xfId="1" applyFont="1" applyBorder="1" applyAlignment="1">
      <alignment horizontal="left" vertical="center"/>
    </xf>
    <xf numFmtId="0" fontId="15" fillId="0" borderId="12" xfId="1" applyFont="1" applyBorder="1" applyAlignment="1">
      <alignment horizontal="left" vertical="center"/>
    </xf>
    <xf numFmtId="165" fontId="0" fillId="0" borderId="0" xfId="5" applyNumberFormat="1" applyFont="1" applyAlignment="1">
      <alignment vertical="center"/>
    </xf>
    <xf numFmtId="166" fontId="0" fillId="0" borderId="0" xfId="5" applyNumberFormat="1" applyFont="1" applyAlignment="1">
      <alignment vertical="center"/>
    </xf>
    <xf numFmtId="167" fontId="0" fillId="0" borderId="0" xfId="5" applyNumberFormat="1" applyFont="1" applyAlignment="1">
      <alignment vertical="center"/>
    </xf>
    <xf numFmtId="168" fontId="0" fillId="0" borderId="0" xfId="5" applyNumberFormat="1" applyFont="1" applyAlignment="1">
      <alignment vertical="center"/>
    </xf>
    <xf numFmtId="168" fontId="0" fillId="0" borderId="0" xfId="0" applyNumberFormat="1">
      <alignment vertical="center"/>
    </xf>
    <xf numFmtId="168" fontId="13" fillId="0" borderId="0" xfId="0" applyNumberFormat="1" applyFont="1">
      <alignment vertical="center"/>
    </xf>
    <xf numFmtId="1" fontId="0" fillId="0" borderId="0" xfId="5" applyNumberFormat="1" applyFont="1" applyAlignment="1">
      <alignment horizontal="center" vertical="center"/>
    </xf>
    <xf numFmtId="1" fontId="0" fillId="0" borderId="0" xfId="0" applyNumberFormat="1" applyAlignment="1">
      <alignment horizontal="center" vertical="center"/>
    </xf>
    <xf numFmtId="1" fontId="0" fillId="0" borderId="0" xfId="0" applyNumberFormat="1">
      <alignment vertical="center"/>
    </xf>
    <xf numFmtId="49" fontId="0" fillId="0" borderId="0" xfId="0" applyNumberFormat="1">
      <alignment vertical="center"/>
    </xf>
    <xf numFmtId="0" fontId="15" fillId="12" borderId="13" xfId="1" applyFont="1" applyFill="1" applyBorder="1" applyAlignment="1">
      <alignment horizontal="left" vertical="center"/>
    </xf>
    <xf numFmtId="0" fontId="15" fillId="12" borderId="14" xfId="1" applyFont="1" applyFill="1" applyBorder="1" applyAlignment="1">
      <alignment horizontal="left" vertical="center"/>
    </xf>
    <xf numFmtId="0" fontId="15" fillId="12" borderId="15" xfId="1" applyFont="1" applyFill="1" applyBorder="1" applyAlignment="1">
      <alignment horizontal="left" vertical="center"/>
    </xf>
    <xf numFmtId="0" fontId="15" fillId="9" borderId="11" xfId="0" applyFont="1" applyFill="1" applyBorder="1" applyAlignment="1">
      <alignment horizontal="right" vertical="center"/>
    </xf>
    <xf numFmtId="0" fontId="15" fillId="9" borderId="35" xfId="0" applyFont="1" applyFill="1" applyBorder="1" applyAlignment="1">
      <alignment horizontal="right" vertical="center"/>
    </xf>
    <xf numFmtId="0" fontId="14" fillId="10" borderId="12" xfId="0" applyFont="1" applyFill="1" applyBorder="1" applyAlignment="1">
      <alignment horizontal="center" vertical="center"/>
    </xf>
    <xf numFmtId="0" fontId="14" fillId="10" borderId="35" xfId="0" applyFont="1" applyFill="1" applyBorder="1" applyAlignment="1">
      <alignment horizontal="center" vertical="center"/>
    </xf>
    <xf numFmtId="0" fontId="14" fillId="10" borderId="36" xfId="0" applyFont="1" applyFill="1" applyBorder="1" applyAlignment="1">
      <alignment horizontal="center" vertical="center"/>
    </xf>
    <xf numFmtId="0" fontId="11" fillId="8" borderId="1" xfId="1" applyFill="1" applyBorder="1" applyAlignment="1">
      <alignment horizontal="center" vertical="center"/>
    </xf>
    <xf numFmtId="0" fontId="11" fillId="8" borderId="3" xfId="1" applyFill="1" applyBorder="1" applyAlignment="1">
      <alignment horizontal="left" vertical="center"/>
    </xf>
    <xf numFmtId="0" fontId="7" fillId="0" borderId="1" xfId="0" applyFont="1" applyBorder="1">
      <alignment vertical="center"/>
    </xf>
    <xf numFmtId="0" fontId="27" fillId="0" borderId="8" xfId="1" applyFont="1" applyBorder="1" applyAlignment="1">
      <alignment horizontal="center" vertical="center"/>
    </xf>
    <xf numFmtId="0" fontId="25" fillId="8" borderId="33" xfId="0" applyFont="1" applyFill="1" applyBorder="1" applyAlignment="1">
      <alignment horizontal="center" vertical="center"/>
    </xf>
    <xf numFmtId="0" fontId="25" fillId="8" borderId="34" xfId="0" applyFont="1" applyFill="1" applyBorder="1" applyAlignment="1">
      <alignment horizontal="center" vertical="center"/>
    </xf>
    <xf numFmtId="0" fontId="20" fillId="8" borderId="33" xfId="0" applyFont="1" applyFill="1" applyBorder="1" applyAlignment="1">
      <alignment horizontal="center" vertical="center"/>
    </xf>
    <xf numFmtId="0" fontId="20" fillId="8" borderId="34" xfId="0" applyFont="1" applyFill="1" applyBorder="1" applyAlignment="1">
      <alignment horizontal="center" vertical="center"/>
    </xf>
    <xf numFmtId="0" fontId="6" fillId="0" borderId="1" xfId="0" applyFont="1" applyBorder="1" applyAlignment="1">
      <alignment horizontal="center" vertical="center"/>
    </xf>
    <xf numFmtId="0" fontId="15" fillId="11" borderId="13" xfId="1" applyFont="1" applyFill="1" applyBorder="1" applyAlignment="1">
      <alignment horizontal="left" vertical="center"/>
    </xf>
    <xf numFmtId="0" fontId="15" fillId="11" borderId="1" xfId="1" applyFont="1" applyFill="1" applyBorder="1" applyAlignment="1">
      <alignment horizontal="left" vertical="center"/>
    </xf>
    <xf numFmtId="0" fontId="15" fillId="6" borderId="8" xfId="1" applyFont="1" applyFill="1" applyBorder="1" applyAlignment="1">
      <alignment horizontal="left" vertical="center"/>
    </xf>
    <xf numFmtId="0" fontId="15" fillId="6" borderId="1" xfId="1" applyFont="1" applyFill="1" applyBorder="1" applyAlignment="1">
      <alignment horizontal="left" vertical="center"/>
    </xf>
    <xf numFmtId="0" fontId="15" fillId="6" borderId="9" xfId="1" applyFont="1" applyFill="1" applyBorder="1" applyAlignment="1">
      <alignment horizontal="left" vertical="center"/>
    </xf>
    <xf numFmtId="0" fontId="21" fillId="0" borderId="1" xfId="0" applyFont="1" applyBorder="1" applyAlignment="1">
      <alignment horizontal="center" vertical="center"/>
    </xf>
    <xf numFmtId="0" fontId="6" fillId="0" borderId="1" xfId="0" applyFont="1" applyBorder="1" applyAlignment="1">
      <alignment vertical="center" wrapText="1"/>
    </xf>
    <xf numFmtId="49" fontId="0" fillId="0" borderId="1" xfId="0" applyNumberFormat="1" applyBorder="1" applyAlignment="1">
      <alignment horizontal="center" vertical="center"/>
    </xf>
    <xf numFmtId="0" fontId="17" fillId="0" borderId="0" xfId="10" applyFont="1"/>
    <xf numFmtId="0" fontId="5" fillId="0" borderId="0" xfId="10"/>
    <xf numFmtId="0" fontId="5" fillId="0" borderId="45" xfId="10" applyBorder="1"/>
    <xf numFmtId="1" fontId="5" fillId="12" borderId="0" xfId="10" applyNumberFormat="1" applyFill="1"/>
    <xf numFmtId="169" fontId="5" fillId="0" borderId="0" xfId="10" applyNumberFormat="1"/>
    <xf numFmtId="0" fontId="5" fillId="8" borderId="0" xfId="10" applyFill="1"/>
    <xf numFmtId="0" fontId="5" fillId="12" borderId="0" xfId="10" applyFill="1"/>
    <xf numFmtId="0" fontId="30" fillId="0" borderId="0" xfId="10" applyFont="1"/>
    <xf numFmtId="0" fontId="31" fillId="0" borderId="45" xfId="10" applyFont="1" applyBorder="1"/>
    <xf numFmtId="0" fontId="31" fillId="0" borderId="0" xfId="10" applyFont="1"/>
    <xf numFmtId="0" fontId="5" fillId="0" borderId="47" xfId="10" applyBorder="1"/>
    <xf numFmtId="0" fontId="5" fillId="0" borderId="17" xfId="10" applyBorder="1"/>
    <xf numFmtId="0" fontId="5" fillId="0" borderId="48" xfId="10" applyBorder="1"/>
    <xf numFmtId="0" fontId="5" fillId="0" borderId="49" xfId="10" applyBorder="1"/>
    <xf numFmtId="0" fontId="5" fillId="0" borderId="46" xfId="10" applyBorder="1"/>
    <xf numFmtId="0" fontId="15" fillId="3" borderId="13" xfId="1" applyFont="1" applyFill="1" applyBorder="1" applyAlignment="1">
      <alignment horizontal="left" vertical="center"/>
    </xf>
    <xf numFmtId="0" fontId="15" fillId="3" borderId="1" xfId="1" applyFont="1" applyFill="1" applyBorder="1" applyAlignment="1">
      <alignment horizontal="left" vertical="center"/>
    </xf>
    <xf numFmtId="0" fontId="15" fillId="3" borderId="15" xfId="1" applyFont="1" applyFill="1" applyBorder="1" applyAlignment="1">
      <alignment horizontal="left" vertical="center"/>
    </xf>
    <xf numFmtId="0" fontId="15" fillId="7" borderId="8" xfId="1" applyFont="1" applyFill="1" applyBorder="1" applyAlignment="1">
      <alignment horizontal="left" vertical="center"/>
    </xf>
    <xf numFmtId="0" fontId="15" fillId="7" borderId="1" xfId="1" applyFont="1" applyFill="1" applyBorder="1" applyAlignment="1">
      <alignment horizontal="left" vertical="center"/>
    </xf>
    <xf numFmtId="0" fontId="15" fillId="7" borderId="9" xfId="1" applyFont="1" applyFill="1" applyBorder="1" applyAlignment="1">
      <alignment horizontal="left" vertical="center"/>
    </xf>
    <xf numFmtId="0" fontId="15" fillId="4" borderId="8" xfId="1" applyFont="1" applyFill="1" applyBorder="1" applyAlignment="1">
      <alignment horizontal="left" vertical="center"/>
    </xf>
    <xf numFmtId="0" fontId="15" fillId="4" borderId="1" xfId="1" applyFont="1" applyFill="1" applyBorder="1" applyAlignment="1">
      <alignment horizontal="left" vertical="center"/>
    </xf>
    <xf numFmtId="0" fontId="15" fillId="4" borderId="9" xfId="1" applyFont="1" applyFill="1" applyBorder="1" applyAlignment="1">
      <alignment horizontal="left" vertical="center"/>
    </xf>
    <xf numFmtId="0" fontId="15" fillId="5" borderId="8" xfId="1" applyFont="1" applyFill="1" applyBorder="1" applyAlignment="1">
      <alignment horizontal="left" vertical="center"/>
    </xf>
    <xf numFmtId="0" fontId="15" fillId="5" borderId="1" xfId="1" applyFont="1" applyFill="1" applyBorder="1" applyAlignment="1">
      <alignment horizontal="left" vertical="center"/>
    </xf>
    <xf numFmtId="0" fontId="15" fillId="5" borderId="9" xfId="1" applyFont="1" applyFill="1" applyBorder="1" applyAlignment="1">
      <alignment horizontal="left" vertical="center"/>
    </xf>
    <xf numFmtId="0" fontId="15" fillId="0" borderId="9" xfId="1" applyFont="1" applyBorder="1" applyAlignment="1">
      <alignment horizontal="left" vertical="center"/>
    </xf>
    <xf numFmtId="0" fontId="15" fillId="3" borderId="8" xfId="1" applyFont="1" applyFill="1" applyBorder="1" applyAlignment="1">
      <alignment horizontal="left" vertical="center"/>
    </xf>
    <xf numFmtId="0" fontId="15" fillId="3" borderId="9" xfId="1" applyFont="1" applyFill="1" applyBorder="1" applyAlignment="1">
      <alignment horizontal="left" vertical="center"/>
    </xf>
    <xf numFmtId="0" fontId="15" fillId="3" borderId="9" xfId="1" applyFont="1" applyFill="1" applyBorder="1" applyAlignment="1">
      <alignment horizontal="left" vertical="center" wrapText="1"/>
    </xf>
    <xf numFmtId="0" fontId="14" fillId="0" borderId="13" xfId="1" applyFont="1" applyBorder="1" applyAlignment="1">
      <alignment horizontal="left" vertical="center"/>
    </xf>
    <xf numFmtId="0" fontId="14" fillId="12" borderId="13" xfId="1" applyFont="1" applyFill="1" applyBorder="1" applyAlignment="1">
      <alignment horizontal="left" vertical="center"/>
    </xf>
    <xf numFmtId="0" fontId="14" fillId="12" borderId="14" xfId="1" applyFont="1" applyFill="1" applyBorder="1" applyAlignment="1">
      <alignment horizontal="left" vertical="center"/>
    </xf>
    <xf numFmtId="0" fontId="14" fillId="12" borderId="15" xfId="1" applyFont="1" applyFill="1" applyBorder="1" applyAlignment="1">
      <alignment horizontal="left" vertical="center"/>
    </xf>
    <xf numFmtId="0" fontId="5" fillId="8" borderId="3" xfId="1" applyFont="1" applyFill="1" applyBorder="1" applyAlignment="1">
      <alignment horizontal="left" vertical="center"/>
    </xf>
    <xf numFmtId="0" fontId="14" fillId="5" borderId="9" xfId="1" applyFont="1" applyFill="1" applyBorder="1" applyAlignment="1">
      <alignment horizontal="left" vertical="center"/>
    </xf>
    <xf numFmtId="0" fontId="14" fillId="12" borderId="15" xfId="1" applyFont="1" applyFill="1" applyBorder="1" applyAlignment="1">
      <alignment horizontal="left" vertical="center" wrapText="1"/>
    </xf>
    <xf numFmtId="0" fontId="32" fillId="0" borderId="0" xfId="0" applyFont="1">
      <alignment vertical="center"/>
    </xf>
    <xf numFmtId="0" fontId="34" fillId="0" borderId="1" xfId="0" applyFont="1" applyBorder="1" applyAlignment="1">
      <alignment horizontal="center" vertical="center"/>
    </xf>
    <xf numFmtId="0" fontId="34" fillId="0" borderId="1" xfId="0" applyFont="1" applyBorder="1">
      <alignment vertical="center"/>
    </xf>
    <xf numFmtId="0" fontId="33" fillId="0" borderId="1" xfId="0" applyFont="1" applyBorder="1" applyAlignment="1">
      <alignment horizontal="left" vertical="top"/>
    </xf>
    <xf numFmtId="0" fontId="4" fillId="0" borderId="0" xfId="10" applyFont="1"/>
    <xf numFmtId="168" fontId="5" fillId="0" borderId="0" xfId="5" applyNumberFormat="1" applyFont="1"/>
    <xf numFmtId="164" fontId="4" fillId="0" borderId="0" xfId="10" applyNumberFormat="1" applyFont="1"/>
    <xf numFmtId="0" fontId="4" fillId="0" borderId="0" xfId="10" quotePrefix="1" applyFont="1"/>
    <xf numFmtId="0" fontId="15" fillId="11" borderId="15" xfId="1" applyFont="1" applyFill="1" applyBorder="1" applyAlignment="1">
      <alignment horizontal="left" vertical="center"/>
    </xf>
    <xf numFmtId="0" fontId="4" fillId="0" borderId="14" xfId="1" applyFont="1" applyBorder="1" applyAlignment="1">
      <alignment horizontal="center" vertical="center"/>
    </xf>
    <xf numFmtId="0" fontId="15" fillId="13" borderId="8" xfId="1" applyFont="1" applyFill="1" applyBorder="1" applyAlignment="1">
      <alignment horizontal="left" vertical="center"/>
    </xf>
    <xf numFmtId="0" fontId="15" fillId="13" borderId="1" xfId="1" applyFont="1" applyFill="1" applyBorder="1" applyAlignment="1">
      <alignment horizontal="left" vertical="center"/>
    </xf>
    <xf numFmtId="0" fontId="15" fillId="13" borderId="9" xfId="1" applyFont="1" applyFill="1" applyBorder="1" applyAlignment="1">
      <alignment horizontal="left" vertical="center"/>
    </xf>
    <xf numFmtId="0" fontId="15" fillId="14" borderId="13" xfId="1" applyFont="1" applyFill="1" applyBorder="1" applyAlignment="1">
      <alignment horizontal="left" vertical="center"/>
    </xf>
    <xf numFmtId="0" fontId="15" fillId="14" borderId="14" xfId="1" applyFont="1" applyFill="1" applyBorder="1" applyAlignment="1">
      <alignment horizontal="left" vertical="center"/>
    </xf>
    <xf numFmtId="0" fontId="15" fillId="14" borderId="15" xfId="1" applyFont="1" applyFill="1" applyBorder="1" applyAlignment="1">
      <alignment horizontal="left" vertical="center"/>
    </xf>
    <xf numFmtId="168" fontId="0" fillId="0" borderId="0" xfId="0" applyNumberFormat="1" applyAlignment="1">
      <alignment horizontal="center" vertical="center"/>
    </xf>
    <xf numFmtId="165" fontId="0" fillId="0" borderId="0" xfId="0" applyNumberFormat="1">
      <alignment vertical="center"/>
    </xf>
    <xf numFmtId="171" fontId="0" fillId="0" borderId="0" xfId="0" applyNumberFormat="1">
      <alignment vertical="center"/>
    </xf>
    <xf numFmtId="164" fontId="0" fillId="0" borderId="0" xfId="0" applyNumberFormat="1">
      <alignment vertical="center"/>
    </xf>
    <xf numFmtId="164" fontId="0" fillId="0" borderId="0" xfId="5" applyFont="1" applyAlignment="1">
      <alignment horizontal="center" vertical="center"/>
    </xf>
    <xf numFmtId="164" fontId="0" fillId="8" borderId="0" xfId="5" applyFont="1" applyFill="1" applyAlignment="1">
      <alignment horizontal="center" vertical="center"/>
    </xf>
    <xf numFmtId="0" fontId="21" fillId="0" borderId="0" xfId="0" applyFont="1">
      <alignment vertical="center"/>
    </xf>
    <xf numFmtId="0" fontId="0" fillId="0" borderId="0" xfId="0" applyAlignment="1">
      <alignment horizontal="center" vertical="center" wrapText="1"/>
    </xf>
    <xf numFmtId="0" fontId="0" fillId="0" borderId="1" xfId="0" quotePrefix="1" applyBorder="1">
      <alignment vertical="center"/>
    </xf>
    <xf numFmtId="0" fontId="24" fillId="0" borderId="1" xfId="0" applyFont="1" applyBorder="1">
      <alignment vertical="center"/>
    </xf>
    <xf numFmtId="0" fontId="0" fillId="8" borderId="0" xfId="0" applyFill="1">
      <alignment vertical="center"/>
    </xf>
    <xf numFmtId="171" fontId="0" fillId="8" borderId="0" xfId="0" applyNumberFormat="1" applyFill="1">
      <alignment vertical="center"/>
    </xf>
    <xf numFmtId="0" fontId="3" fillId="0" borderId="0" xfId="12"/>
    <xf numFmtId="0" fontId="4" fillId="0" borderId="1" xfId="10" applyFont="1" applyBorder="1"/>
    <xf numFmtId="168" fontId="5" fillId="0" borderId="1" xfId="5" applyNumberFormat="1" applyFont="1" applyBorder="1"/>
    <xf numFmtId="169" fontId="4" fillId="0" borderId="1" xfId="5" applyNumberFormat="1" applyFont="1" applyBorder="1"/>
    <xf numFmtId="0" fontId="5" fillId="0" borderId="1" xfId="10" applyBorder="1"/>
    <xf numFmtId="169" fontId="5" fillId="0" borderId="1" xfId="5" applyNumberFormat="1" applyFont="1" applyBorder="1"/>
    <xf numFmtId="0" fontId="13" fillId="0" borderId="1" xfId="10" applyFont="1" applyBorder="1" applyAlignment="1">
      <alignment vertical="center" wrapText="1"/>
    </xf>
    <xf numFmtId="0" fontId="13" fillId="0" borderId="1" xfId="10" applyFont="1" applyBorder="1" applyAlignment="1">
      <alignment vertical="center"/>
    </xf>
    <xf numFmtId="169" fontId="13" fillId="0" borderId="1" xfId="5" applyNumberFormat="1" applyFont="1" applyBorder="1" applyAlignment="1">
      <alignment vertical="center"/>
    </xf>
    <xf numFmtId="0" fontId="0" fillId="0" borderId="1" xfId="0" quotePrefix="1" applyBorder="1" applyAlignment="1">
      <alignment vertical="center" wrapText="1"/>
    </xf>
    <xf numFmtId="0" fontId="20" fillId="0" borderId="1" xfId="0" applyFont="1" applyBorder="1">
      <alignment vertical="center"/>
    </xf>
    <xf numFmtId="0" fontId="0" fillId="12" borderId="0" xfId="0" applyFill="1">
      <alignment vertical="center"/>
    </xf>
    <xf numFmtId="0" fontId="15" fillId="10" borderId="12" xfId="0" applyFont="1" applyFill="1" applyBorder="1" applyAlignment="1">
      <alignment horizontal="center" vertical="center"/>
    </xf>
    <xf numFmtId="0" fontId="14" fillId="3" borderId="1" xfId="1" applyFont="1" applyFill="1" applyBorder="1" applyAlignment="1">
      <alignment horizontal="center" vertical="center"/>
    </xf>
    <xf numFmtId="0" fontId="14" fillId="3" borderId="8" xfId="1" applyFont="1" applyFill="1" applyBorder="1" applyAlignment="1">
      <alignment horizontal="center" vertical="center"/>
    </xf>
    <xf numFmtId="0" fontId="25" fillId="0" borderId="1" xfId="1" applyFont="1" applyBorder="1" applyAlignment="1">
      <alignment horizontal="center" vertical="center"/>
    </xf>
    <xf numFmtId="0" fontId="21" fillId="0" borderId="1" xfId="0" applyFont="1" applyBorder="1">
      <alignment vertical="center"/>
    </xf>
    <xf numFmtId="0" fontId="14" fillId="0" borderId="18" xfId="1" applyFont="1" applyBorder="1" applyAlignment="1">
      <alignment horizontal="center" vertical="center"/>
    </xf>
    <xf numFmtId="0" fontId="1" fillId="8" borderId="3" xfId="1" applyFont="1" applyFill="1" applyBorder="1" applyAlignment="1">
      <alignment horizontal="left" vertical="center"/>
    </xf>
    <xf numFmtId="0" fontId="13" fillId="0" borderId="1" xfId="1" applyFont="1" applyBorder="1" applyAlignment="1">
      <alignment horizontal="center" vertical="center"/>
    </xf>
    <xf numFmtId="0" fontId="13" fillId="0" borderId="14" xfId="1" applyFont="1" applyBorder="1" applyAlignment="1">
      <alignment horizontal="center" vertical="center"/>
    </xf>
    <xf numFmtId="0" fontId="13" fillId="3" borderId="1" xfId="1" applyFont="1" applyFill="1" applyBorder="1" applyAlignment="1">
      <alignment horizontal="center" vertical="center"/>
    </xf>
    <xf numFmtId="0" fontId="34" fillId="0" borderId="1" xfId="0" applyFont="1" applyBorder="1" applyAlignment="1">
      <alignment horizontal="center" vertical="center"/>
    </xf>
    <xf numFmtId="0" fontId="10" fillId="0" borderId="1" xfId="1" applyFont="1" applyBorder="1" applyAlignment="1">
      <alignment horizontal="center" vertical="center"/>
    </xf>
    <xf numFmtId="0" fontId="19" fillId="0" borderId="23" xfId="0" applyFont="1" applyBorder="1" applyAlignment="1">
      <alignment horizontal="center" vertical="center" wrapText="1"/>
    </xf>
    <xf numFmtId="0" fontId="19" fillId="0" borderId="19" xfId="0" applyFont="1" applyBorder="1" applyAlignment="1">
      <alignment horizontal="center" vertical="center" wrapText="1"/>
    </xf>
    <xf numFmtId="0" fontId="19" fillId="0" borderId="24" xfId="0" applyFont="1" applyBorder="1" applyAlignment="1">
      <alignment horizontal="center" vertical="center" wrapText="1"/>
    </xf>
    <xf numFmtId="0" fontId="19" fillId="0" borderId="28"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4" xfId="0" applyFont="1" applyBorder="1" applyAlignment="1">
      <alignment horizontal="center" vertical="center" wrapText="1"/>
    </xf>
    <xf numFmtId="0" fontId="15" fillId="0" borderId="25" xfId="1" applyFont="1" applyBorder="1" applyAlignment="1">
      <alignment horizontal="center" vertical="center"/>
    </xf>
    <xf numFmtId="0" fontId="15" fillId="0" borderId="16" xfId="1" applyFont="1" applyBorder="1" applyAlignment="1">
      <alignment horizontal="center" vertical="center"/>
    </xf>
    <xf numFmtId="0" fontId="15" fillId="0" borderId="17" xfId="1" applyFont="1" applyBorder="1" applyAlignment="1">
      <alignment horizontal="center" vertical="center"/>
    </xf>
    <xf numFmtId="14" fontId="20" fillId="0" borderId="11" xfId="1" applyNumberFormat="1" applyFont="1" applyBorder="1" applyAlignment="1">
      <alignment horizontal="center" vertical="center"/>
    </xf>
    <xf numFmtId="14" fontId="20" fillId="0" borderId="12" xfId="1" applyNumberFormat="1" applyFont="1" applyBorder="1" applyAlignment="1">
      <alignment horizontal="center" vertical="center"/>
    </xf>
    <xf numFmtId="14" fontId="20" fillId="0" borderId="50" xfId="1" applyNumberFormat="1" applyFont="1" applyBorder="1" applyAlignment="1">
      <alignment horizontal="center" vertical="center"/>
    </xf>
    <xf numFmtId="0" fontId="31" fillId="0" borderId="45" xfId="10" applyFont="1" applyBorder="1" applyAlignment="1">
      <alignment horizontal="center"/>
    </xf>
    <xf numFmtId="0" fontId="31" fillId="0" borderId="0" xfId="10" applyFont="1" applyAlignment="1">
      <alignment horizontal="center"/>
    </xf>
    <xf numFmtId="1" fontId="5" fillId="12" borderId="0" xfId="10" applyNumberFormat="1" applyFill="1" applyAlignment="1">
      <alignment horizontal="center"/>
    </xf>
    <xf numFmtId="170" fontId="5" fillId="12" borderId="0" xfId="10" applyNumberFormat="1" applyFill="1" applyAlignment="1">
      <alignment horizontal="center"/>
    </xf>
    <xf numFmtId="0" fontId="31" fillId="0" borderId="46" xfId="10" applyFont="1" applyBorder="1" applyAlignment="1">
      <alignment horizontal="center"/>
    </xf>
    <xf numFmtId="168" fontId="0" fillId="0" borderId="0" xfId="11" applyNumberFormat="1" applyFont="1" applyAlignment="1">
      <alignment horizontal="center"/>
    </xf>
    <xf numFmtId="0" fontId="0" fillId="0" borderId="1" xfId="0" applyBorder="1" applyAlignment="1">
      <alignment horizontal="left" vertical="center" wrapText="1"/>
    </xf>
    <xf numFmtId="0" fontId="0" fillId="0" borderId="1" xfId="0" applyBorder="1" applyAlignment="1">
      <alignment horizontal="left" vertical="center"/>
    </xf>
    <xf numFmtId="0" fontId="0" fillId="8" borderId="3" xfId="0" applyFill="1" applyBorder="1" applyAlignment="1">
      <alignment horizontal="center" vertical="center"/>
    </xf>
    <xf numFmtId="0" fontId="0" fillId="8" borderId="30" xfId="0" applyFill="1" applyBorder="1" applyAlignment="1">
      <alignment horizontal="center" vertical="center"/>
    </xf>
    <xf numFmtId="0" fontId="0" fillId="8" borderId="29" xfId="0" applyFill="1" applyBorder="1" applyAlignment="1">
      <alignment horizontal="center" vertical="center"/>
    </xf>
    <xf numFmtId="0" fontId="24" fillId="0" borderId="1" xfId="0" applyFont="1" applyBorder="1" applyAlignment="1">
      <alignment horizontal="left" vertical="center" wrapText="1"/>
    </xf>
    <xf numFmtId="0" fontId="24" fillId="0" borderId="1" xfId="0" applyFont="1" applyBorder="1" applyAlignment="1">
      <alignment horizontal="left" vertical="center"/>
    </xf>
    <xf numFmtId="0" fontId="0" fillId="0" borderId="20" xfId="0" applyBorder="1" applyAlignment="1">
      <alignment horizontal="center" vertical="center"/>
    </xf>
    <xf numFmtId="0" fontId="0" fillId="0" borderId="14" xfId="0" applyBorder="1" applyAlignment="1">
      <alignment horizontal="center" vertical="center"/>
    </xf>
    <xf numFmtId="0" fontId="0" fillId="8" borderId="1" xfId="0" applyFill="1" applyBorder="1" applyAlignment="1">
      <alignment horizontal="center" vertical="center"/>
    </xf>
    <xf numFmtId="0" fontId="22" fillId="0" borderId="40" xfId="0" applyFont="1" applyBorder="1" applyAlignment="1">
      <alignment horizontal="center" vertical="center"/>
    </xf>
    <xf numFmtId="0" fontId="22" fillId="0" borderId="41" xfId="0" applyFont="1" applyBorder="1" applyAlignment="1">
      <alignment horizontal="center" vertical="center"/>
    </xf>
    <xf numFmtId="0" fontId="22" fillId="0" borderId="42" xfId="0" applyFont="1" applyBorder="1" applyAlignment="1">
      <alignment horizontal="center" vertical="center"/>
    </xf>
    <xf numFmtId="0" fontId="22" fillId="0" borderId="23" xfId="0" applyFont="1" applyBorder="1" applyAlignment="1">
      <alignment horizontal="center" vertical="center"/>
    </xf>
    <xf numFmtId="0" fontId="22" fillId="0" borderId="37" xfId="0" applyFont="1" applyBorder="1" applyAlignment="1">
      <alignment horizontal="center" vertical="center"/>
    </xf>
    <xf numFmtId="0" fontId="22" fillId="0" borderId="28" xfId="0" applyFont="1" applyBorder="1" applyAlignment="1">
      <alignment horizontal="center" vertical="center"/>
    </xf>
    <xf numFmtId="0" fontId="25" fillId="8" borderId="38" xfId="0" applyFont="1" applyFill="1" applyBorder="1" applyAlignment="1">
      <alignment horizontal="center" vertical="center"/>
    </xf>
    <xf numFmtId="0" fontId="25" fillId="8" borderId="44" xfId="0" applyFont="1" applyFill="1" applyBorder="1" applyAlignment="1">
      <alignment horizontal="center" vertical="center"/>
    </xf>
    <xf numFmtId="0" fontId="25" fillId="8" borderId="43" xfId="0" applyFont="1" applyFill="1" applyBorder="1" applyAlignment="1">
      <alignment horizontal="center" vertical="center"/>
    </xf>
    <xf numFmtId="0" fontId="20" fillId="8" borderId="38" xfId="0" applyFont="1" applyFill="1" applyBorder="1" applyAlignment="1">
      <alignment horizontal="center" vertical="center"/>
    </xf>
    <xf numFmtId="0" fontId="20" fillId="8" borderId="44" xfId="0" applyFont="1" applyFill="1" applyBorder="1" applyAlignment="1">
      <alignment horizontal="center" vertical="center"/>
    </xf>
    <xf numFmtId="0" fontId="20" fillId="8" borderId="43" xfId="0" applyFont="1" applyFill="1" applyBorder="1" applyAlignment="1">
      <alignment horizontal="center" vertical="center"/>
    </xf>
    <xf numFmtId="0" fontId="20" fillId="8" borderId="39" xfId="0" applyFont="1" applyFill="1" applyBorder="1" applyAlignment="1">
      <alignment horizontal="center" vertical="center"/>
    </xf>
    <xf numFmtId="0" fontId="13" fillId="0" borderId="20" xfId="0" applyFont="1" applyBorder="1" applyAlignment="1">
      <alignment horizontal="center" vertical="center"/>
    </xf>
    <xf numFmtId="0" fontId="13" fillId="0" borderId="18" xfId="0" applyFont="1" applyBorder="1" applyAlignment="1">
      <alignment horizontal="center" vertical="center"/>
    </xf>
    <xf numFmtId="0" fontId="13" fillId="0" borderId="14" xfId="0" applyFont="1" applyBorder="1" applyAlignment="1">
      <alignment horizontal="center" vertical="center"/>
    </xf>
    <xf numFmtId="0" fontId="22" fillId="0" borderId="31" xfId="0" applyFont="1" applyBorder="1" applyAlignment="1">
      <alignment horizontal="center" vertical="center"/>
    </xf>
    <xf numFmtId="0" fontId="22" fillId="0" borderId="10" xfId="0" applyFont="1" applyBorder="1" applyAlignment="1">
      <alignment horizontal="center" vertical="center"/>
    </xf>
    <xf numFmtId="0" fontId="20" fillId="8" borderId="33" xfId="0" applyFont="1" applyFill="1" applyBorder="1" applyAlignment="1">
      <alignment horizontal="center" vertical="center"/>
    </xf>
    <xf numFmtId="0" fontId="20" fillId="8" borderId="34" xfId="0" applyFont="1" applyFill="1" applyBorder="1" applyAlignment="1">
      <alignment horizontal="center" vertical="center"/>
    </xf>
    <xf numFmtId="0" fontId="22" fillId="0" borderId="5" xfId="0" applyFont="1" applyBorder="1" applyAlignment="1">
      <alignment horizontal="center" vertical="center"/>
    </xf>
    <xf numFmtId="0" fontId="22" fillId="0" borderId="21" xfId="0" applyFont="1" applyBorder="1" applyAlignment="1">
      <alignment horizontal="center" vertical="center"/>
    </xf>
    <xf numFmtId="0" fontId="22" fillId="0" borderId="8" xfId="0" applyFont="1" applyBorder="1" applyAlignment="1">
      <alignment horizontal="center" vertical="center"/>
    </xf>
    <xf numFmtId="0" fontId="0" fillId="0" borderId="1" xfId="0" applyBorder="1" applyAlignment="1">
      <alignment horizontal="center" vertical="center"/>
    </xf>
    <xf numFmtId="0" fontId="24" fillId="0" borderId="20" xfId="0" applyFont="1" applyBorder="1" applyAlignment="1">
      <alignment horizontal="center" vertical="center" wrapText="1"/>
    </xf>
    <xf numFmtId="0" fontId="24" fillId="0" borderId="14" xfId="0" applyFont="1" applyBorder="1" applyAlignment="1">
      <alignment horizontal="center" vertical="center"/>
    </xf>
    <xf numFmtId="0" fontId="24" fillId="0" borderId="1" xfId="0" applyFont="1" applyBorder="1" applyAlignment="1">
      <alignment horizontal="center" vertical="center"/>
    </xf>
    <xf numFmtId="0" fontId="0" fillId="0" borderId="1" xfId="0" applyBorder="1" applyAlignment="1">
      <alignment horizontal="center" vertical="center" wrapText="1"/>
    </xf>
  </cellXfs>
  <cellStyles count="16">
    <cellStyle name="Comma" xfId="5" builtinId="3"/>
    <cellStyle name="Comma 2" xfId="11" xr:uid="{00000000-0005-0000-0000-000000000000}"/>
    <cellStyle name="Comma 3" xfId="13" xr:uid="{BE04928B-627A-4B91-8037-15D8689FAD7D}"/>
    <cellStyle name="Comma 4" xfId="15" xr:uid="{00072B3F-70D9-4156-A615-80BC87587978}"/>
    <cellStyle name="Normal" xfId="0" builtinId="0"/>
    <cellStyle name="Normal 2" xfId="1" xr:uid="{00000000-0005-0000-0000-000001000000}"/>
    <cellStyle name="Normal 2 2" xfId="2" xr:uid="{00000000-0005-0000-0000-000002000000}"/>
    <cellStyle name="Normal 2 2 2" xfId="4" xr:uid="{00000000-0005-0000-0000-000003000000}"/>
    <cellStyle name="Normal 2 2 2 2" xfId="9" xr:uid="{00000000-0005-0000-0000-000004000000}"/>
    <cellStyle name="Normal 2 2 3" xfId="7" xr:uid="{00000000-0005-0000-0000-000005000000}"/>
    <cellStyle name="Normal 2 3" xfId="3" xr:uid="{00000000-0005-0000-0000-000006000000}"/>
    <cellStyle name="Normal 2 3 2" xfId="8" xr:uid="{00000000-0005-0000-0000-000007000000}"/>
    <cellStyle name="Normal 2 4" xfId="6" xr:uid="{00000000-0005-0000-0000-000008000000}"/>
    <cellStyle name="Normal 3" xfId="10" xr:uid="{00000000-0005-0000-0000-000009000000}"/>
    <cellStyle name="Normal 4" xfId="12" xr:uid="{B1CDEF7D-0CCC-4364-BF85-DC7B32107B89}"/>
    <cellStyle name="Normal 5" xfId="14" xr:uid="{01421539-95F1-479E-A058-2FBBE0B5C81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SinusoidalTable!$L$1</c:f>
              <c:strCache>
                <c:ptCount val="1"/>
                <c:pt idx="0">
                  <c:v> U </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SinusoidalTable!$E$2:$E$74</c:f>
              <c:numCache>
                <c:formatCode>General</c:formatCode>
                <c:ptCount val="73"/>
                <c:pt idx="0">
                  <c:v>0</c:v>
                </c:pt>
                <c:pt idx="1">
                  <c:v>40</c:v>
                </c:pt>
                <c:pt idx="2">
                  <c:v>80</c:v>
                </c:pt>
                <c:pt idx="3">
                  <c:v>120</c:v>
                </c:pt>
                <c:pt idx="4">
                  <c:v>160</c:v>
                </c:pt>
                <c:pt idx="5">
                  <c:v>200</c:v>
                </c:pt>
                <c:pt idx="6">
                  <c:v>240</c:v>
                </c:pt>
                <c:pt idx="7">
                  <c:v>280</c:v>
                </c:pt>
                <c:pt idx="8">
                  <c:v>320</c:v>
                </c:pt>
                <c:pt idx="9">
                  <c:v>360</c:v>
                </c:pt>
              </c:numCache>
            </c:numRef>
          </c:xVal>
          <c:yVal>
            <c:numRef>
              <c:f>SinusoidalTable!$L$2:$L$74</c:f>
              <c:numCache>
                <c:formatCode>_(* #,##0.000_);_(* \(#,##0.000\);_(* "-"??_);_(@_)</c:formatCode>
                <c:ptCount val="73"/>
                <c:pt idx="0">
                  <c:v>0.5</c:v>
                </c:pt>
                <c:pt idx="1">
                  <c:v>0.69283628290596178</c:v>
                </c:pt>
                <c:pt idx="2">
                  <c:v>0.79544232590366237</c:v>
                </c:pt>
                <c:pt idx="3">
                  <c:v>0.75980762113533162</c:v>
                </c:pt>
                <c:pt idx="4">
                  <c:v>0.60260604299770071</c:v>
                </c:pt>
                <c:pt idx="5">
                  <c:v>0.3973939570022994</c:v>
                </c:pt>
                <c:pt idx="6">
                  <c:v>0.24019237886466849</c:v>
                </c:pt>
                <c:pt idx="7">
                  <c:v>0.20455767409633757</c:v>
                </c:pt>
                <c:pt idx="8">
                  <c:v>0.30716371709403811</c:v>
                </c:pt>
                <c:pt idx="9">
                  <c:v>0.49999999999999994</c:v>
                </c:pt>
              </c:numCache>
            </c:numRef>
          </c:yVal>
          <c:smooth val="1"/>
          <c:extLst>
            <c:ext xmlns:c16="http://schemas.microsoft.com/office/drawing/2014/chart" uri="{C3380CC4-5D6E-409C-BE32-E72D297353CC}">
              <c16:uniqueId val="{00000000-7BFE-4640-A8F9-6523BBF9A8AD}"/>
            </c:ext>
          </c:extLst>
        </c:ser>
        <c:ser>
          <c:idx val="1"/>
          <c:order val="1"/>
          <c:tx>
            <c:strRef>
              <c:f>SinusoidalTable!$M$1</c:f>
              <c:strCache>
                <c:ptCount val="1"/>
                <c:pt idx="0">
                  <c:v>V</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SinusoidalTable!$E$2:$E$74</c:f>
              <c:numCache>
                <c:formatCode>General</c:formatCode>
                <c:ptCount val="73"/>
                <c:pt idx="0">
                  <c:v>0</c:v>
                </c:pt>
                <c:pt idx="1">
                  <c:v>40</c:v>
                </c:pt>
                <c:pt idx="2">
                  <c:v>80</c:v>
                </c:pt>
                <c:pt idx="3">
                  <c:v>120</c:v>
                </c:pt>
                <c:pt idx="4">
                  <c:v>160</c:v>
                </c:pt>
                <c:pt idx="5">
                  <c:v>200</c:v>
                </c:pt>
                <c:pt idx="6">
                  <c:v>240</c:v>
                </c:pt>
                <c:pt idx="7">
                  <c:v>280</c:v>
                </c:pt>
                <c:pt idx="8">
                  <c:v>320</c:v>
                </c:pt>
                <c:pt idx="9">
                  <c:v>360</c:v>
                </c:pt>
              </c:numCache>
            </c:numRef>
          </c:xVal>
          <c:yVal>
            <c:numRef>
              <c:f>SinusoidalTable!$M$2:$M$74</c:f>
              <c:numCache>
                <c:formatCode>_(* #,##0.000_);_(* \(#,##0.000\);_(* "-"??_);_(@_)</c:formatCode>
                <c:ptCount val="73"/>
                <c:pt idx="0">
                  <c:v>0.75980762113533162</c:v>
                </c:pt>
                <c:pt idx="1">
                  <c:v>0.60260604299770071</c:v>
                </c:pt>
                <c:pt idx="2">
                  <c:v>0.3973939570022994</c:v>
                </c:pt>
                <c:pt idx="3">
                  <c:v>0.24019237886466849</c:v>
                </c:pt>
                <c:pt idx="4">
                  <c:v>0.20455767409633757</c:v>
                </c:pt>
                <c:pt idx="5">
                  <c:v>0.30716371709403811</c:v>
                </c:pt>
                <c:pt idx="6">
                  <c:v>0.5</c:v>
                </c:pt>
                <c:pt idx="7">
                  <c:v>0.69283628290596178</c:v>
                </c:pt>
                <c:pt idx="8">
                  <c:v>0.79544232590366237</c:v>
                </c:pt>
                <c:pt idx="9">
                  <c:v>0.75980762113533162</c:v>
                </c:pt>
              </c:numCache>
            </c:numRef>
          </c:yVal>
          <c:smooth val="1"/>
          <c:extLst>
            <c:ext xmlns:c16="http://schemas.microsoft.com/office/drawing/2014/chart" uri="{C3380CC4-5D6E-409C-BE32-E72D297353CC}">
              <c16:uniqueId val="{00000001-7BFE-4640-A8F9-6523BBF9A8AD}"/>
            </c:ext>
          </c:extLst>
        </c:ser>
        <c:ser>
          <c:idx val="2"/>
          <c:order val="2"/>
          <c:tx>
            <c:strRef>
              <c:f>SinusoidalTable!$N$1</c:f>
              <c:strCache>
                <c:ptCount val="1"/>
                <c:pt idx="0">
                  <c:v>W</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SinusoidalTable!$E$2:$E$74</c:f>
              <c:numCache>
                <c:formatCode>General</c:formatCode>
                <c:ptCount val="73"/>
                <c:pt idx="0">
                  <c:v>0</c:v>
                </c:pt>
                <c:pt idx="1">
                  <c:v>40</c:v>
                </c:pt>
                <c:pt idx="2">
                  <c:v>80</c:v>
                </c:pt>
                <c:pt idx="3">
                  <c:v>120</c:v>
                </c:pt>
                <c:pt idx="4">
                  <c:v>160</c:v>
                </c:pt>
                <c:pt idx="5">
                  <c:v>200</c:v>
                </c:pt>
                <c:pt idx="6">
                  <c:v>240</c:v>
                </c:pt>
                <c:pt idx="7">
                  <c:v>280</c:v>
                </c:pt>
                <c:pt idx="8">
                  <c:v>320</c:v>
                </c:pt>
                <c:pt idx="9">
                  <c:v>360</c:v>
                </c:pt>
              </c:numCache>
            </c:numRef>
          </c:xVal>
          <c:yVal>
            <c:numRef>
              <c:f>SinusoidalTable!$N$2:$N$74</c:f>
              <c:numCache>
                <c:formatCode>_(* #,##0.000_);_(* \(#,##0.000\);_(* "-"??_);_(@_)</c:formatCode>
                <c:ptCount val="73"/>
                <c:pt idx="0">
                  <c:v>0.24019237886466849</c:v>
                </c:pt>
                <c:pt idx="1">
                  <c:v>0.20455767409633757</c:v>
                </c:pt>
                <c:pt idx="2">
                  <c:v>0.30716371709403811</c:v>
                </c:pt>
                <c:pt idx="3">
                  <c:v>0.5</c:v>
                </c:pt>
                <c:pt idx="4">
                  <c:v>0.69283628290596178</c:v>
                </c:pt>
                <c:pt idx="5">
                  <c:v>0.79544232590366237</c:v>
                </c:pt>
                <c:pt idx="6">
                  <c:v>0.75980762113533162</c:v>
                </c:pt>
                <c:pt idx="7">
                  <c:v>0.60260604299770071</c:v>
                </c:pt>
                <c:pt idx="8">
                  <c:v>0.3973939570022994</c:v>
                </c:pt>
                <c:pt idx="9">
                  <c:v>0.24019237886466849</c:v>
                </c:pt>
              </c:numCache>
            </c:numRef>
          </c:yVal>
          <c:smooth val="1"/>
          <c:extLst>
            <c:ext xmlns:c16="http://schemas.microsoft.com/office/drawing/2014/chart" uri="{C3380CC4-5D6E-409C-BE32-E72D297353CC}">
              <c16:uniqueId val="{00000002-7BFE-4640-A8F9-6523BBF9A8AD}"/>
            </c:ext>
          </c:extLst>
        </c:ser>
        <c:dLbls>
          <c:showLegendKey val="0"/>
          <c:showVal val="0"/>
          <c:showCatName val="0"/>
          <c:showSerName val="0"/>
          <c:showPercent val="0"/>
          <c:showBubbleSize val="0"/>
        </c:dLbls>
        <c:axId val="930442920"/>
        <c:axId val="930431160"/>
      </c:scatterChart>
      <c:valAx>
        <c:axId val="930442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431160"/>
        <c:crosses val="autoZero"/>
        <c:crossBetween val="midCat"/>
      </c:valAx>
      <c:valAx>
        <c:axId val="930431160"/>
        <c:scaling>
          <c:orientation val="minMax"/>
        </c:scaling>
        <c:delete val="0"/>
        <c:axPos val="l"/>
        <c:majorGridlines>
          <c:spPr>
            <a:ln w="9525" cap="flat" cmpd="sng" algn="ctr">
              <a:solidFill>
                <a:schemeClr val="tx1">
                  <a:lumMod val="15000"/>
                  <a:lumOff val="85000"/>
                </a:schemeClr>
              </a:solidFill>
              <a:round/>
            </a:ln>
            <a:effectLst/>
          </c:spPr>
        </c:majorGridlines>
        <c:numFmt formatCode="_(* #,##0.000_);_(* \(#,##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4429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image" Target="../media/image16.png"/><Relationship Id="rId18" Type="http://schemas.openxmlformats.org/officeDocument/2006/relationships/image" Target="../media/image21.png"/><Relationship Id="rId3" Type="http://schemas.openxmlformats.org/officeDocument/2006/relationships/image" Target="../media/image6.png"/><Relationship Id="rId7" Type="http://schemas.openxmlformats.org/officeDocument/2006/relationships/image" Target="../media/image10.png"/><Relationship Id="rId12" Type="http://schemas.openxmlformats.org/officeDocument/2006/relationships/image" Target="../media/image15.png"/><Relationship Id="rId17" Type="http://schemas.openxmlformats.org/officeDocument/2006/relationships/image" Target="../media/image20.png"/><Relationship Id="rId2" Type="http://schemas.openxmlformats.org/officeDocument/2006/relationships/image" Target="../media/image5.png"/><Relationship Id="rId16" Type="http://schemas.openxmlformats.org/officeDocument/2006/relationships/image" Target="../media/image19.png"/><Relationship Id="rId1" Type="http://schemas.openxmlformats.org/officeDocument/2006/relationships/image" Target="../media/image4.png"/><Relationship Id="rId6" Type="http://schemas.openxmlformats.org/officeDocument/2006/relationships/image" Target="../media/image9.png"/><Relationship Id="rId11" Type="http://schemas.openxmlformats.org/officeDocument/2006/relationships/image" Target="../media/image14.png"/><Relationship Id="rId5" Type="http://schemas.openxmlformats.org/officeDocument/2006/relationships/image" Target="../media/image8.png"/><Relationship Id="rId15" Type="http://schemas.openxmlformats.org/officeDocument/2006/relationships/image" Target="../media/image18.png"/><Relationship Id="rId10" Type="http://schemas.openxmlformats.org/officeDocument/2006/relationships/image" Target="../media/image13.png"/><Relationship Id="rId19" Type="http://schemas.openxmlformats.org/officeDocument/2006/relationships/image" Target="../media/image22.png"/><Relationship Id="rId4" Type="http://schemas.openxmlformats.org/officeDocument/2006/relationships/image" Target="../media/image7.png"/><Relationship Id="rId9" Type="http://schemas.openxmlformats.org/officeDocument/2006/relationships/image" Target="../media/image12.png"/><Relationship Id="rId14" Type="http://schemas.openxmlformats.org/officeDocument/2006/relationships/image" Target="../media/image17.png"/></Relationships>
</file>

<file path=xl/drawings/_rels/drawing4.xml.rels><?xml version="1.0" encoding="UTF-8" standalone="yes"?>
<Relationships xmlns="http://schemas.openxmlformats.org/package/2006/relationships"><Relationship Id="rId1" Type="http://schemas.openxmlformats.org/officeDocument/2006/relationships/image" Target="../media/image23.png"/></Relationships>
</file>

<file path=xl/drawings/_rels/drawing5.xml.rels><?xml version="1.0" encoding="UTF-8" standalone="yes"?>
<Relationships xmlns="http://schemas.openxmlformats.org/package/2006/relationships"><Relationship Id="rId1" Type="http://schemas.openxmlformats.org/officeDocument/2006/relationships/image" Target="../media/image24.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15</xdr:col>
      <xdr:colOff>96364</xdr:colOff>
      <xdr:row>56</xdr:row>
      <xdr:rowOff>104465</xdr:rowOff>
    </xdr:from>
    <xdr:to>
      <xdr:col>28</xdr:col>
      <xdr:colOff>612386</xdr:colOff>
      <xdr:row>106</xdr:row>
      <xdr:rowOff>140656</xdr:rowOff>
    </xdr:to>
    <xdr:pic>
      <xdr:nvPicPr>
        <xdr:cNvPr id="11" name="Picture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1"/>
        <a:stretch>
          <a:fillRect/>
        </a:stretch>
      </xdr:blipFill>
      <xdr:spPr>
        <a:xfrm>
          <a:off x="12745564" y="11315390"/>
          <a:ext cx="19408819" cy="9751691"/>
        </a:xfrm>
        <a:prstGeom prst="rect">
          <a:avLst/>
        </a:prstGeom>
      </xdr:spPr>
    </xdr:pic>
    <xdr:clientData/>
  </xdr:twoCellAnchor>
  <xdr:twoCellAnchor editAs="oneCell">
    <xdr:from>
      <xdr:col>9</xdr:col>
      <xdr:colOff>0</xdr:colOff>
      <xdr:row>56</xdr:row>
      <xdr:rowOff>24251</xdr:rowOff>
    </xdr:from>
    <xdr:to>
      <xdr:col>15</xdr:col>
      <xdr:colOff>732257</xdr:colOff>
      <xdr:row>99</xdr:row>
      <xdr:rowOff>150725</xdr:rowOff>
    </xdr:to>
    <xdr:pic>
      <xdr:nvPicPr>
        <xdr:cNvPr id="12" name="Picture 11">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2"/>
        <a:stretch>
          <a:fillRect/>
        </a:stretch>
      </xdr:blipFill>
      <xdr:spPr>
        <a:xfrm>
          <a:off x="2962275" y="11235176"/>
          <a:ext cx="8839152" cy="85084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514350</xdr:colOff>
      <xdr:row>7</xdr:row>
      <xdr:rowOff>159479</xdr:rowOff>
    </xdr:from>
    <xdr:to>
      <xdr:col>18</xdr:col>
      <xdr:colOff>161925</xdr:colOff>
      <xdr:row>40</xdr:row>
      <xdr:rowOff>105052</xdr:rowOff>
    </xdr:to>
    <xdr:pic>
      <xdr:nvPicPr>
        <xdr:cNvPr id="2" name="Picture 1">
          <a:extLst>
            <a:ext uri="{FF2B5EF4-FFF2-40B4-BE49-F238E27FC236}">
              <a16:creationId xmlns:a16="http://schemas.microsoft.com/office/drawing/2014/main" id="{4474D83A-5844-4555-A475-C8360597DF32}"/>
            </a:ext>
          </a:extLst>
        </xdr:cNvPr>
        <xdr:cNvPicPr>
          <a:picLocks noChangeAspect="1"/>
        </xdr:cNvPicPr>
      </xdr:nvPicPr>
      <xdr:blipFill>
        <a:blip xmlns:r="http://schemas.openxmlformats.org/officeDocument/2006/relationships" r:embed="rId1"/>
        <a:stretch>
          <a:fillRect/>
        </a:stretch>
      </xdr:blipFill>
      <xdr:spPr>
        <a:xfrm>
          <a:off x="514350" y="1492979"/>
          <a:ext cx="10620375" cy="623207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231322</xdr:colOff>
      <xdr:row>346</xdr:row>
      <xdr:rowOff>122464</xdr:rowOff>
    </xdr:from>
    <xdr:to>
      <xdr:col>27</xdr:col>
      <xdr:colOff>1026939</xdr:colOff>
      <xdr:row>361</xdr:row>
      <xdr:rowOff>188773</xdr:rowOff>
    </xdr:to>
    <xdr:pic>
      <xdr:nvPicPr>
        <xdr:cNvPr id="786" name="Picture 785">
          <a:extLst>
            <a:ext uri="{FF2B5EF4-FFF2-40B4-BE49-F238E27FC236}">
              <a16:creationId xmlns:a16="http://schemas.microsoft.com/office/drawing/2014/main" id="{54905863-9E2E-4776-9131-543799F216FE}"/>
            </a:ext>
          </a:extLst>
        </xdr:cNvPr>
        <xdr:cNvPicPr>
          <a:picLocks noChangeAspect="1"/>
        </xdr:cNvPicPr>
      </xdr:nvPicPr>
      <xdr:blipFill>
        <a:blip xmlns:r="http://schemas.openxmlformats.org/officeDocument/2006/relationships" r:embed="rId1"/>
        <a:stretch>
          <a:fillRect/>
        </a:stretch>
      </xdr:blipFill>
      <xdr:spPr>
        <a:xfrm>
          <a:off x="1455965" y="66307607"/>
          <a:ext cx="12178392" cy="2923809"/>
        </a:xfrm>
        <a:prstGeom prst="rect">
          <a:avLst/>
        </a:prstGeom>
      </xdr:spPr>
    </xdr:pic>
    <xdr:clientData/>
  </xdr:twoCellAnchor>
  <xdr:twoCellAnchor editAs="oneCell">
    <xdr:from>
      <xdr:col>1</xdr:col>
      <xdr:colOff>537882</xdr:colOff>
      <xdr:row>305</xdr:row>
      <xdr:rowOff>11206</xdr:rowOff>
    </xdr:from>
    <xdr:to>
      <xdr:col>35</xdr:col>
      <xdr:colOff>273833</xdr:colOff>
      <xdr:row>325</xdr:row>
      <xdr:rowOff>48825</xdr:rowOff>
    </xdr:to>
    <xdr:pic>
      <xdr:nvPicPr>
        <xdr:cNvPr id="752" name="Picture 751">
          <a:extLst>
            <a:ext uri="{FF2B5EF4-FFF2-40B4-BE49-F238E27FC236}">
              <a16:creationId xmlns:a16="http://schemas.microsoft.com/office/drawing/2014/main" id="{57D40E8E-BCA0-4BC9-9D2C-25DCDE373F8F}"/>
            </a:ext>
          </a:extLst>
        </xdr:cNvPr>
        <xdr:cNvPicPr>
          <a:picLocks noChangeAspect="1"/>
        </xdr:cNvPicPr>
      </xdr:nvPicPr>
      <xdr:blipFill>
        <a:blip xmlns:r="http://schemas.openxmlformats.org/officeDocument/2006/relationships" r:embed="rId2"/>
        <a:stretch>
          <a:fillRect/>
        </a:stretch>
      </xdr:blipFill>
      <xdr:spPr>
        <a:xfrm>
          <a:off x="1143000" y="64433824"/>
          <a:ext cx="15942857" cy="3847619"/>
        </a:xfrm>
        <a:prstGeom prst="rect">
          <a:avLst/>
        </a:prstGeom>
      </xdr:spPr>
    </xdr:pic>
    <xdr:clientData/>
  </xdr:twoCellAnchor>
  <xdr:twoCellAnchor>
    <xdr:from>
      <xdr:col>1</xdr:col>
      <xdr:colOff>593911</xdr:colOff>
      <xdr:row>275</xdr:row>
      <xdr:rowOff>44823</xdr:rowOff>
    </xdr:from>
    <xdr:to>
      <xdr:col>37</xdr:col>
      <xdr:colOff>112059</xdr:colOff>
      <xdr:row>279</xdr:row>
      <xdr:rowOff>134470</xdr:rowOff>
    </xdr:to>
    <xdr:sp macro="" textlink="">
      <xdr:nvSpPr>
        <xdr:cNvPr id="625" name="Rectangle 624">
          <a:extLst>
            <a:ext uri="{FF2B5EF4-FFF2-40B4-BE49-F238E27FC236}">
              <a16:creationId xmlns:a16="http://schemas.microsoft.com/office/drawing/2014/main" id="{686122CB-E681-4910-A054-6BCBFDB5FF57}"/>
            </a:ext>
          </a:extLst>
        </xdr:cNvPr>
        <xdr:cNvSpPr/>
      </xdr:nvSpPr>
      <xdr:spPr>
        <a:xfrm>
          <a:off x="1199029" y="60276441"/>
          <a:ext cx="15968383" cy="851647"/>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32</xdr:col>
      <xdr:colOff>338506</xdr:colOff>
      <xdr:row>95</xdr:row>
      <xdr:rowOff>11547</xdr:rowOff>
    </xdr:from>
    <xdr:to>
      <xdr:col>33</xdr:col>
      <xdr:colOff>120466</xdr:colOff>
      <xdr:row>96</xdr:row>
      <xdr:rowOff>44884</xdr:rowOff>
    </xdr:to>
    <xdr:sp macro="" textlink="">
      <xdr:nvSpPr>
        <xdr:cNvPr id="2" name="Arrow: Right 1">
          <a:extLst>
            <a:ext uri="{FF2B5EF4-FFF2-40B4-BE49-F238E27FC236}">
              <a16:creationId xmlns:a16="http://schemas.microsoft.com/office/drawing/2014/main" id="{00000000-0008-0000-0200-000002000000}"/>
            </a:ext>
          </a:extLst>
        </xdr:cNvPr>
        <xdr:cNvSpPr/>
      </xdr:nvSpPr>
      <xdr:spPr>
        <a:xfrm rot="16200000">
          <a:off x="15152780" y="18249023"/>
          <a:ext cx="223837" cy="229635"/>
        </a:xfrm>
        <a:prstGeom prst="righ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clientData/>
  </xdr:twoCellAnchor>
  <xdr:twoCellAnchor>
    <xdr:from>
      <xdr:col>36</xdr:col>
      <xdr:colOff>231913</xdr:colOff>
      <xdr:row>23</xdr:row>
      <xdr:rowOff>24848</xdr:rowOff>
    </xdr:from>
    <xdr:to>
      <xdr:col>43</xdr:col>
      <xdr:colOff>1</xdr:colOff>
      <xdr:row>25</xdr:row>
      <xdr:rowOff>189186</xdr:rowOff>
    </xdr:to>
    <xdr:sp macro="" textlink="">
      <xdr:nvSpPr>
        <xdr:cNvPr id="3" name="Rectangle 2">
          <a:extLst>
            <a:ext uri="{FF2B5EF4-FFF2-40B4-BE49-F238E27FC236}">
              <a16:creationId xmlns:a16="http://schemas.microsoft.com/office/drawing/2014/main" id="{00000000-0008-0000-0200-000003000000}"/>
            </a:ext>
          </a:extLst>
        </xdr:cNvPr>
        <xdr:cNvSpPr/>
      </xdr:nvSpPr>
      <xdr:spPr>
        <a:xfrm>
          <a:off x="16833988" y="4453973"/>
          <a:ext cx="2901813" cy="545338"/>
        </a:xfrm>
        <a:prstGeom prst="rect">
          <a:avLst/>
        </a:prstGeom>
        <a:pattFill prst="pct5">
          <a:fgClr>
            <a:schemeClr val="accent1"/>
          </a:fgClr>
          <a:bgClr>
            <a:schemeClr val="bg1"/>
          </a:bgClr>
        </a:patt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99646</xdr:colOff>
      <xdr:row>20</xdr:row>
      <xdr:rowOff>162608</xdr:rowOff>
    </xdr:from>
    <xdr:ext cx="1814879" cy="436786"/>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6121" y="4020233"/>
          <a:ext cx="1814879"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chemeClr val="tx1"/>
              </a:solidFill>
              <a:effectLst/>
              <a:latin typeface="+mn-lt"/>
              <a:ea typeface="+mn-ea"/>
              <a:cs typeface="+mn-cs"/>
            </a:rPr>
            <a:t>Timer3 ISR</a:t>
          </a:r>
          <a:r>
            <a:rPr lang="en-US" sz="1100" baseline="0">
              <a:solidFill>
                <a:schemeClr val="tx1"/>
              </a:solidFill>
              <a:effectLst/>
              <a:latin typeface="+mn-lt"/>
              <a:ea typeface="+mn-ea"/>
              <a:cs typeface="+mn-cs"/>
            </a:rPr>
            <a:t> is enabled in the Timer1 down counter ISR.</a:t>
          </a:r>
          <a:endParaRPr lang="en-US">
            <a:effectLst/>
          </a:endParaRPr>
        </a:p>
      </xdr:txBody>
    </xdr:sp>
    <xdr:clientData/>
  </xdr:oneCellAnchor>
  <xdr:twoCellAnchor>
    <xdr:from>
      <xdr:col>2</xdr:col>
      <xdr:colOff>604631</xdr:colOff>
      <xdr:row>35</xdr:row>
      <xdr:rowOff>58392</xdr:rowOff>
    </xdr:from>
    <xdr:to>
      <xdr:col>32</xdr:col>
      <xdr:colOff>420343</xdr:colOff>
      <xdr:row>35</xdr:row>
      <xdr:rowOff>58392</xdr:rowOff>
    </xdr:to>
    <xdr:cxnSp macro="">
      <xdr:nvCxnSpPr>
        <xdr:cNvPr id="5" name="Straight Arrow Connector 4">
          <a:extLst>
            <a:ext uri="{FF2B5EF4-FFF2-40B4-BE49-F238E27FC236}">
              <a16:creationId xmlns:a16="http://schemas.microsoft.com/office/drawing/2014/main" id="{00000000-0008-0000-0200-000005000000}"/>
            </a:ext>
          </a:extLst>
        </xdr:cNvPr>
        <xdr:cNvCxnSpPr/>
      </xdr:nvCxnSpPr>
      <xdr:spPr>
        <a:xfrm flipV="1">
          <a:off x="1823831" y="6773517"/>
          <a:ext cx="13407887" cy="0"/>
        </a:xfrm>
        <a:prstGeom prst="straightConnector1">
          <a:avLst/>
        </a:prstGeom>
        <a:ln>
          <a:headEnd type="triangle"/>
          <a:tailEnd type="triangle"/>
        </a:ln>
      </xdr:spPr>
      <xdr:style>
        <a:lnRef idx="1">
          <a:schemeClr val="accent5"/>
        </a:lnRef>
        <a:fillRef idx="0">
          <a:schemeClr val="accent5"/>
        </a:fillRef>
        <a:effectRef idx="0">
          <a:schemeClr val="accent5"/>
        </a:effectRef>
        <a:fontRef idx="minor">
          <a:schemeClr val="tx1"/>
        </a:fontRef>
      </xdr:style>
    </xdr:cxnSp>
    <xdr:clientData/>
  </xdr:twoCellAnchor>
  <xdr:oneCellAnchor>
    <xdr:from>
      <xdr:col>9</xdr:col>
      <xdr:colOff>220221</xdr:colOff>
      <xdr:row>33</xdr:row>
      <xdr:rowOff>64920</xdr:rowOff>
    </xdr:from>
    <xdr:ext cx="618631" cy="264560"/>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4735071" y="6399045"/>
          <a:ext cx="6186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50 usec</a:t>
          </a:r>
          <a:endParaRPr lang="en-US" sz="1100"/>
        </a:p>
      </xdr:txBody>
    </xdr:sp>
    <xdr:clientData/>
  </xdr:oneCellAnchor>
  <xdr:twoCellAnchor>
    <xdr:from>
      <xdr:col>2</xdr:col>
      <xdr:colOff>596348</xdr:colOff>
      <xdr:row>34</xdr:row>
      <xdr:rowOff>82825</xdr:rowOff>
    </xdr:from>
    <xdr:to>
      <xdr:col>18</xdr:col>
      <xdr:colOff>1</xdr:colOff>
      <xdr:row>34</xdr:row>
      <xdr:rowOff>91108</xdr:rowOff>
    </xdr:to>
    <xdr:cxnSp macro="">
      <xdr:nvCxnSpPr>
        <xdr:cNvPr id="7" name="Straight Arrow Connector 6">
          <a:extLst>
            <a:ext uri="{FF2B5EF4-FFF2-40B4-BE49-F238E27FC236}">
              <a16:creationId xmlns:a16="http://schemas.microsoft.com/office/drawing/2014/main" id="{00000000-0008-0000-0200-000007000000}"/>
            </a:ext>
          </a:extLst>
        </xdr:cNvPr>
        <xdr:cNvCxnSpPr/>
      </xdr:nvCxnSpPr>
      <xdr:spPr>
        <a:xfrm flipV="1">
          <a:off x="1815548" y="6607450"/>
          <a:ext cx="6728378" cy="8283"/>
        </a:xfrm>
        <a:prstGeom prst="straightConnector1">
          <a:avLst/>
        </a:prstGeom>
        <a:ln>
          <a:headEnd type="triangle"/>
          <a:tailEnd type="triangle"/>
        </a:ln>
      </xdr:spPr>
      <xdr:style>
        <a:lnRef idx="1">
          <a:schemeClr val="accent5"/>
        </a:lnRef>
        <a:fillRef idx="0">
          <a:schemeClr val="accent5"/>
        </a:fillRef>
        <a:effectRef idx="0">
          <a:schemeClr val="accent5"/>
        </a:effectRef>
        <a:fontRef idx="minor">
          <a:schemeClr val="tx1"/>
        </a:fontRef>
      </xdr:style>
    </xdr:cxnSp>
    <xdr:clientData/>
  </xdr:twoCellAnchor>
  <xdr:oneCellAnchor>
    <xdr:from>
      <xdr:col>0</xdr:col>
      <xdr:colOff>232740</xdr:colOff>
      <xdr:row>16</xdr:row>
      <xdr:rowOff>176130</xdr:rowOff>
    </xdr:from>
    <xdr:ext cx="1538910" cy="781240"/>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232740" y="3271755"/>
          <a:ext cx="1538910"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lang="en-US" sz="1100" b="1">
              <a:solidFill>
                <a:schemeClr val="tx1"/>
              </a:solidFill>
              <a:effectLst/>
              <a:latin typeface="+mn-lt"/>
              <a:ea typeface="+mn-ea"/>
              <a:cs typeface="+mn-cs"/>
            </a:rPr>
            <a:t>Timer1 ISR</a:t>
          </a:r>
        </a:p>
        <a:p>
          <a:pPr algn="r"/>
          <a:r>
            <a:rPr lang="en-US" sz="1100" b="1">
              <a:solidFill>
                <a:schemeClr val="tx1"/>
              </a:solidFill>
              <a:effectLst/>
              <a:latin typeface="+mn-lt"/>
              <a:ea typeface="+mn-ea"/>
              <a:cs typeface="+mn-cs"/>
            </a:rPr>
            <a:t>(PRD</a:t>
          </a:r>
          <a:r>
            <a:rPr lang="en-US" sz="1100" b="1" baseline="0">
              <a:solidFill>
                <a:schemeClr val="tx1"/>
              </a:solidFill>
              <a:effectLst/>
              <a:latin typeface="+mn-lt"/>
              <a:ea typeface="+mn-ea"/>
              <a:cs typeface="+mn-cs"/>
            </a:rPr>
            <a:t> = 100usec)</a:t>
          </a:r>
        </a:p>
        <a:p>
          <a:pPr algn="r"/>
          <a:r>
            <a:rPr lang="en-US" sz="1100" b="1" baseline="0">
              <a:solidFill>
                <a:schemeClr val="tx1"/>
              </a:solidFill>
              <a:effectLst/>
              <a:latin typeface="+mn-lt"/>
              <a:ea typeface="+mn-ea"/>
              <a:cs typeface="+mn-cs"/>
            </a:rPr>
            <a:t>(Priority - Top)</a:t>
          </a:r>
        </a:p>
        <a:p>
          <a:pPr algn="r"/>
          <a:r>
            <a:rPr lang="en-US" sz="1100" b="1" baseline="0">
              <a:solidFill>
                <a:schemeClr val="tx1"/>
              </a:solidFill>
              <a:effectLst/>
              <a:latin typeface="+mn-lt"/>
              <a:ea typeface="+mn-ea"/>
              <a:cs typeface="+mn-cs"/>
            </a:rPr>
            <a:t>(Center Aligned mode)</a:t>
          </a:r>
          <a:endParaRPr lang="en-US">
            <a:effectLst/>
          </a:endParaRPr>
        </a:p>
      </xdr:txBody>
    </xdr:sp>
    <xdr:clientData/>
  </xdr:oneCellAnchor>
  <xdr:twoCellAnchor>
    <xdr:from>
      <xdr:col>3</xdr:col>
      <xdr:colOff>168849</xdr:colOff>
      <xdr:row>23</xdr:row>
      <xdr:rowOff>24847</xdr:rowOff>
    </xdr:from>
    <xdr:to>
      <xdr:col>6</xdr:col>
      <xdr:colOff>235185</xdr:colOff>
      <xdr:row>25</xdr:row>
      <xdr:rowOff>189185</xdr:rowOff>
    </xdr:to>
    <xdr:sp macro="" textlink="">
      <xdr:nvSpPr>
        <xdr:cNvPr id="9" name="Rectangle 8">
          <a:extLst>
            <a:ext uri="{FF2B5EF4-FFF2-40B4-BE49-F238E27FC236}">
              <a16:creationId xmlns:a16="http://schemas.microsoft.com/office/drawing/2014/main" id="{00000000-0008-0000-0200-000009000000}"/>
            </a:ext>
          </a:extLst>
        </xdr:cNvPr>
        <xdr:cNvSpPr/>
      </xdr:nvSpPr>
      <xdr:spPr>
        <a:xfrm>
          <a:off x="1997649" y="4453972"/>
          <a:ext cx="1409361" cy="545338"/>
        </a:xfrm>
        <a:prstGeom prst="rect">
          <a:avLst/>
        </a:prstGeom>
        <a:solidFill>
          <a:schemeClr val="accent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19816</xdr:colOff>
      <xdr:row>18</xdr:row>
      <xdr:rowOff>27650</xdr:rowOff>
    </xdr:from>
    <xdr:to>
      <xdr:col>3</xdr:col>
      <xdr:colOff>157370</xdr:colOff>
      <xdr:row>20</xdr:row>
      <xdr:rowOff>186213</xdr:rowOff>
    </xdr:to>
    <xdr:sp macro="" textlink="">
      <xdr:nvSpPr>
        <xdr:cNvPr id="10" name="Rectangle 9">
          <a:extLst>
            <a:ext uri="{FF2B5EF4-FFF2-40B4-BE49-F238E27FC236}">
              <a16:creationId xmlns:a16="http://schemas.microsoft.com/office/drawing/2014/main" id="{00000000-0008-0000-0200-00000A000000}"/>
            </a:ext>
          </a:extLst>
        </xdr:cNvPr>
        <xdr:cNvSpPr/>
      </xdr:nvSpPr>
      <xdr:spPr>
        <a:xfrm>
          <a:off x="1848616" y="3504275"/>
          <a:ext cx="137554" cy="539563"/>
        </a:xfrm>
        <a:prstGeom prst="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16565</xdr:colOff>
      <xdr:row>17</xdr:row>
      <xdr:rowOff>8282</xdr:rowOff>
    </xdr:from>
    <xdr:to>
      <xdr:col>18</xdr:col>
      <xdr:colOff>0</xdr:colOff>
      <xdr:row>20</xdr:row>
      <xdr:rowOff>190498</xdr:rowOff>
    </xdr:to>
    <xdr:cxnSp macro="">
      <xdr:nvCxnSpPr>
        <xdr:cNvPr id="11" name="Straight Connector 10">
          <a:extLst>
            <a:ext uri="{FF2B5EF4-FFF2-40B4-BE49-F238E27FC236}">
              <a16:creationId xmlns:a16="http://schemas.microsoft.com/office/drawing/2014/main" id="{00000000-0008-0000-0200-00000B000000}"/>
            </a:ext>
          </a:extLst>
        </xdr:cNvPr>
        <xdr:cNvCxnSpPr/>
      </xdr:nvCxnSpPr>
      <xdr:spPr>
        <a:xfrm flipH="1" flipV="1">
          <a:off x="1845365" y="3294407"/>
          <a:ext cx="6698560" cy="753716"/>
        </a:xfrm>
        <a:prstGeom prst="line">
          <a:avLst/>
        </a:prstGeom>
        <a:ln>
          <a:prstDash val="lgDash"/>
        </a:ln>
      </xdr:spPr>
      <xdr:style>
        <a:lnRef idx="1">
          <a:schemeClr val="accent3"/>
        </a:lnRef>
        <a:fillRef idx="0">
          <a:schemeClr val="accent3"/>
        </a:fillRef>
        <a:effectRef idx="0">
          <a:schemeClr val="accent3"/>
        </a:effectRef>
        <a:fontRef idx="minor">
          <a:schemeClr val="tx1"/>
        </a:fontRef>
      </xdr:style>
    </xdr:cxnSp>
    <xdr:clientData/>
  </xdr:twoCellAnchor>
  <xdr:oneCellAnchor>
    <xdr:from>
      <xdr:col>22</xdr:col>
      <xdr:colOff>310291</xdr:colOff>
      <xdr:row>34</xdr:row>
      <xdr:rowOff>13885</xdr:rowOff>
    </xdr:from>
    <xdr:ext cx="1788182" cy="264560"/>
    <xdr:sp macro="" textlink="">
      <xdr:nvSpPr>
        <xdr:cNvPr id="12" name="TextBox 11">
          <a:extLst>
            <a:ext uri="{FF2B5EF4-FFF2-40B4-BE49-F238E27FC236}">
              <a16:creationId xmlns:a16="http://schemas.microsoft.com/office/drawing/2014/main" id="{00000000-0008-0000-0200-00000C000000}"/>
            </a:ext>
          </a:extLst>
        </xdr:cNvPr>
        <xdr:cNvSpPr txBox="1"/>
      </xdr:nvSpPr>
      <xdr:spPr>
        <a:xfrm>
          <a:off x="10644916" y="6538510"/>
          <a:ext cx="178818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100 usec (FOC &amp; PWM PRD)</a:t>
          </a:r>
          <a:endParaRPr lang="en-US" sz="1100"/>
        </a:p>
      </xdr:txBody>
    </xdr:sp>
    <xdr:clientData/>
  </xdr:oneCellAnchor>
  <xdr:oneCellAnchor>
    <xdr:from>
      <xdr:col>3</xdr:col>
      <xdr:colOff>107929</xdr:colOff>
      <xdr:row>17</xdr:row>
      <xdr:rowOff>162607</xdr:rowOff>
    </xdr:from>
    <xdr:ext cx="775662" cy="436786"/>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936729" y="3448732"/>
          <a:ext cx="775662"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UDI_DN</a:t>
          </a:r>
        </a:p>
        <a:p>
          <a:r>
            <a:rPr lang="en-US" sz="1100">
              <a:solidFill>
                <a:schemeClr val="tx1"/>
              </a:solidFill>
              <a:effectLst/>
              <a:latin typeface="+mn-lt"/>
              <a:ea typeface="+mn-ea"/>
              <a:cs typeface="+mn-cs"/>
            </a:rPr>
            <a:t>(900</a:t>
          </a:r>
          <a:r>
            <a:rPr lang="en-US" sz="1100" baseline="0">
              <a:solidFill>
                <a:schemeClr val="tx1"/>
              </a:solidFill>
              <a:effectLst/>
              <a:latin typeface="+mn-lt"/>
              <a:ea typeface="+mn-ea"/>
              <a:cs typeface="+mn-cs"/>
            </a:rPr>
            <a:t> nsec)</a:t>
          </a:r>
          <a:endParaRPr lang="en-US">
            <a:effectLst/>
          </a:endParaRPr>
        </a:p>
      </xdr:txBody>
    </xdr:sp>
    <xdr:clientData/>
  </xdr:oneCellAnchor>
  <xdr:oneCellAnchor>
    <xdr:from>
      <xdr:col>18</xdr:col>
      <xdr:colOff>68123</xdr:colOff>
      <xdr:row>17</xdr:row>
      <xdr:rowOff>179611</xdr:rowOff>
    </xdr:from>
    <xdr:ext cx="775662" cy="436786"/>
    <xdr:sp macro="" textlink="">
      <xdr:nvSpPr>
        <xdr:cNvPr id="14" name="TextBox 13">
          <a:extLst>
            <a:ext uri="{FF2B5EF4-FFF2-40B4-BE49-F238E27FC236}">
              <a16:creationId xmlns:a16="http://schemas.microsoft.com/office/drawing/2014/main" id="{00000000-0008-0000-0200-00000E000000}"/>
            </a:ext>
          </a:extLst>
        </xdr:cNvPr>
        <xdr:cNvSpPr txBox="1"/>
      </xdr:nvSpPr>
      <xdr:spPr>
        <a:xfrm>
          <a:off x="8612048" y="3465736"/>
          <a:ext cx="775662"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UDI_UP</a:t>
          </a:r>
          <a:endParaRPr lang="en-US">
            <a:effectLst/>
          </a:endParaRPr>
        </a:p>
        <a:p>
          <a:r>
            <a:rPr lang="en-US" sz="1100">
              <a:solidFill>
                <a:schemeClr val="tx1"/>
              </a:solidFill>
              <a:effectLst/>
              <a:latin typeface="+mn-lt"/>
              <a:ea typeface="+mn-ea"/>
              <a:cs typeface="+mn-cs"/>
            </a:rPr>
            <a:t>(500</a:t>
          </a:r>
          <a:r>
            <a:rPr lang="en-US" sz="1100" baseline="0">
              <a:solidFill>
                <a:schemeClr val="tx1"/>
              </a:solidFill>
              <a:effectLst/>
              <a:latin typeface="+mn-lt"/>
              <a:ea typeface="+mn-ea"/>
              <a:cs typeface="+mn-cs"/>
            </a:rPr>
            <a:t> nsec)</a:t>
          </a:r>
          <a:endParaRPr lang="en-US">
            <a:effectLst/>
          </a:endParaRPr>
        </a:p>
      </xdr:txBody>
    </xdr:sp>
    <xdr:clientData/>
  </xdr:oneCellAnchor>
  <xdr:oneCellAnchor>
    <xdr:from>
      <xdr:col>3</xdr:col>
      <xdr:colOff>335553</xdr:colOff>
      <xdr:row>23</xdr:row>
      <xdr:rowOff>12643</xdr:rowOff>
    </xdr:from>
    <xdr:ext cx="1087029" cy="436786"/>
    <xdr:sp macro="" textlink="">
      <xdr:nvSpPr>
        <xdr:cNvPr id="15" name="TextBox 14">
          <a:extLst>
            <a:ext uri="{FF2B5EF4-FFF2-40B4-BE49-F238E27FC236}">
              <a16:creationId xmlns:a16="http://schemas.microsoft.com/office/drawing/2014/main" id="{00000000-0008-0000-0200-00000F000000}"/>
            </a:ext>
          </a:extLst>
        </xdr:cNvPr>
        <xdr:cNvSpPr txBox="1"/>
      </xdr:nvSpPr>
      <xdr:spPr>
        <a:xfrm>
          <a:off x="2164353" y="4441768"/>
          <a:ext cx="1087029"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solidFill>
              <a:effectLst/>
              <a:latin typeface="+mn-lt"/>
              <a:ea typeface="+mn-ea"/>
              <a:cs typeface="+mn-cs"/>
            </a:rPr>
            <a:t>FOC Calculation</a:t>
          </a:r>
        </a:p>
        <a:p>
          <a:r>
            <a:rPr lang="en-US" sz="1100">
              <a:solidFill>
                <a:schemeClr val="bg1"/>
              </a:solidFill>
              <a:effectLst/>
              <a:latin typeface="+mn-lt"/>
              <a:ea typeface="+mn-ea"/>
              <a:cs typeface="+mn-cs"/>
            </a:rPr>
            <a:t>(10.8usec)</a:t>
          </a:r>
        </a:p>
      </xdr:txBody>
    </xdr:sp>
    <xdr:clientData/>
  </xdr:oneCellAnchor>
  <xdr:oneCellAnchor>
    <xdr:from>
      <xdr:col>18</xdr:col>
      <xdr:colOff>314529</xdr:colOff>
      <xdr:row>26</xdr:row>
      <xdr:rowOff>66090</xdr:rowOff>
    </xdr:from>
    <xdr:ext cx="1243674" cy="436786"/>
    <xdr:sp macro="" textlink="">
      <xdr:nvSpPr>
        <xdr:cNvPr id="16" name="TextBox 15">
          <a:extLst>
            <a:ext uri="{FF2B5EF4-FFF2-40B4-BE49-F238E27FC236}">
              <a16:creationId xmlns:a16="http://schemas.microsoft.com/office/drawing/2014/main" id="{00000000-0008-0000-0200-000010000000}"/>
            </a:ext>
          </a:extLst>
        </xdr:cNvPr>
        <xdr:cNvSpPr txBox="1"/>
      </xdr:nvSpPr>
      <xdr:spPr>
        <a:xfrm>
          <a:off x="8858454" y="5066715"/>
          <a:ext cx="1243674"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70AD47">
                  <a:lumMod val="75000"/>
                </a:srgbClr>
              </a:solidFill>
              <a:effectLst/>
              <a:uLnTx/>
              <a:uFillTx/>
              <a:latin typeface="+mn-lt"/>
              <a:ea typeface="+mn-ea"/>
              <a:cs typeface="+mn-cs"/>
            </a:rPr>
            <a:t>1 Shunt No.1</a:t>
          </a:r>
        </a:p>
        <a:p>
          <a:pPr marL="0" marR="0" lvl="0" indent="0"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70AD47">
                  <a:lumMod val="75000"/>
                </a:srgbClr>
              </a:solidFill>
              <a:effectLst/>
              <a:uLnTx/>
              <a:uFillTx/>
              <a:latin typeface="+mn-lt"/>
              <a:ea typeface="+mn-ea"/>
              <a:cs typeface="+mn-cs"/>
            </a:rPr>
            <a:t>from Tim1 CC4 ISR</a:t>
          </a:r>
        </a:p>
      </xdr:txBody>
    </xdr:sp>
    <xdr:clientData/>
  </xdr:oneCellAnchor>
  <xdr:twoCellAnchor>
    <xdr:from>
      <xdr:col>20</xdr:col>
      <xdr:colOff>242990</xdr:colOff>
      <xdr:row>28</xdr:row>
      <xdr:rowOff>91084</xdr:rowOff>
    </xdr:from>
    <xdr:to>
      <xdr:col>21</xdr:col>
      <xdr:colOff>191947</xdr:colOff>
      <xdr:row>29</xdr:row>
      <xdr:rowOff>44629</xdr:rowOff>
    </xdr:to>
    <xdr:cxnSp macro="">
      <xdr:nvCxnSpPr>
        <xdr:cNvPr id="17" name="Straight Arrow Connector 16">
          <a:extLst>
            <a:ext uri="{FF2B5EF4-FFF2-40B4-BE49-F238E27FC236}">
              <a16:creationId xmlns:a16="http://schemas.microsoft.com/office/drawing/2014/main" id="{00000000-0008-0000-0200-000011000000}"/>
            </a:ext>
          </a:extLst>
        </xdr:cNvPr>
        <xdr:cNvCxnSpPr>
          <a:stCxn id="27" idx="1"/>
          <a:endCxn id="39" idx="0"/>
        </xdr:cNvCxnSpPr>
      </xdr:nvCxnSpPr>
      <xdr:spPr>
        <a:xfrm flipH="1">
          <a:off x="9682265" y="5472709"/>
          <a:ext cx="396632" cy="144045"/>
        </a:xfrm>
        <a:prstGeom prst="straightConnector1">
          <a:avLst/>
        </a:prstGeom>
        <a:ln>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505240</xdr:colOff>
      <xdr:row>21</xdr:row>
      <xdr:rowOff>22886</xdr:rowOff>
    </xdr:from>
    <xdr:to>
      <xdr:col>3</xdr:col>
      <xdr:colOff>125275</xdr:colOff>
      <xdr:row>22</xdr:row>
      <xdr:rowOff>56223</xdr:rowOff>
    </xdr:to>
    <xdr:sp macro="" textlink="">
      <xdr:nvSpPr>
        <xdr:cNvPr id="18" name="Arrow: Right 17">
          <a:extLst>
            <a:ext uri="{FF2B5EF4-FFF2-40B4-BE49-F238E27FC236}">
              <a16:creationId xmlns:a16="http://schemas.microsoft.com/office/drawing/2014/main" id="{00000000-0008-0000-0200-000012000000}"/>
            </a:ext>
          </a:extLst>
        </xdr:cNvPr>
        <xdr:cNvSpPr/>
      </xdr:nvSpPr>
      <xdr:spPr>
        <a:xfrm rot="16200000">
          <a:off x="1727339" y="4068112"/>
          <a:ext cx="223837" cy="229635"/>
        </a:xfrm>
        <a:prstGeom prst="righ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339588</xdr:colOff>
      <xdr:row>21</xdr:row>
      <xdr:rowOff>15845</xdr:rowOff>
    </xdr:from>
    <xdr:to>
      <xdr:col>18</xdr:col>
      <xdr:colOff>125275</xdr:colOff>
      <xdr:row>22</xdr:row>
      <xdr:rowOff>49182</xdr:rowOff>
    </xdr:to>
    <xdr:sp macro="" textlink="">
      <xdr:nvSpPr>
        <xdr:cNvPr id="19" name="Arrow: Right 18">
          <a:extLst>
            <a:ext uri="{FF2B5EF4-FFF2-40B4-BE49-F238E27FC236}">
              <a16:creationId xmlns:a16="http://schemas.microsoft.com/office/drawing/2014/main" id="{00000000-0008-0000-0200-000013000000}"/>
            </a:ext>
          </a:extLst>
        </xdr:cNvPr>
        <xdr:cNvSpPr/>
      </xdr:nvSpPr>
      <xdr:spPr>
        <a:xfrm rot="16200000">
          <a:off x="8440600" y="4059208"/>
          <a:ext cx="223837" cy="233362"/>
        </a:xfrm>
        <a:prstGeom prst="right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32</xdr:col>
      <xdr:colOff>339587</xdr:colOff>
      <xdr:row>21</xdr:row>
      <xdr:rowOff>6321</xdr:rowOff>
    </xdr:from>
    <xdr:to>
      <xdr:col>33</xdr:col>
      <xdr:colOff>125275</xdr:colOff>
      <xdr:row>22</xdr:row>
      <xdr:rowOff>39658</xdr:rowOff>
    </xdr:to>
    <xdr:sp macro="" textlink="">
      <xdr:nvSpPr>
        <xdr:cNvPr id="20" name="Arrow: Right 19">
          <a:extLst>
            <a:ext uri="{FF2B5EF4-FFF2-40B4-BE49-F238E27FC236}">
              <a16:creationId xmlns:a16="http://schemas.microsoft.com/office/drawing/2014/main" id="{00000000-0008-0000-0200-000014000000}"/>
            </a:ext>
          </a:extLst>
        </xdr:cNvPr>
        <xdr:cNvSpPr/>
      </xdr:nvSpPr>
      <xdr:spPr>
        <a:xfrm rot="16200000">
          <a:off x="15155725" y="4049683"/>
          <a:ext cx="223837" cy="233363"/>
        </a:xfrm>
        <a:prstGeom prst="righ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0</xdr:colOff>
      <xdr:row>17</xdr:row>
      <xdr:rowOff>8282</xdr:rowOff>
    </xdr:from>
    <xdr:to>
      <xdr:col>32</xdr:col>
      <xdr:colOff>438979</xdr:colOff>
      <xdr:row>20</xdr:row>
      <xdr:rowOff>182216</xdr:rowOff>
    </xdr:to>
    <xdr:cxnSp macro="">
      <xdr:nvCxnSpPr>
        <xdr:cNvPr id="21" name="Straight Connector 20">
          <a:extLst>
            <a:ext uri="{FF2B5EF4-FFF2-40B4-BE49-F238E27FC236}">
              <a16:creationId xmlns:a16="http://schemas.microsoft.com/office/drawing/2014/main" id="{00000000-0008-0000-0200-000015000000}"/>
            </a:ext>
          </a:extLst>
        </xdr:cNvPr>
        <xdr:cNvCxnSpPr/>
      </xdr:nvCxnSpPr>
      <xdr:spPr>
        <a:xfrm flipV="1">
          <a:off x="8543925" y="3294407"/>
          <a:ext cx="6706429" cy="745434"/>
        </a:xfrm>
        <a:prstGeom prst="line">
          <a:avLst/>
        </a:prstGeom>
        <a:ln>
          <a:prstDash val="lgDash"/>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18</xdr:col>
      <xdr:colOff>7244</xdr:colOff>
      <xdr:row>18</xdr:row>
      <xdr:rowOff>33034</xdr:rowOff>
    </xdr:from>
    <xdr:to>
      <xdr:col>18</xdr:col>
      <xdr:colOff>107674</xdr:colOff>
      <xdr:row>20</xdr:row>
      <xdr:rowOff>182218</xdr:rowOff>
    </xdr:to>
    <xdr:sp macro="" textlink="">
      <xdr:nvSpPr>
        <xdr:cNvPr id="22" name="Rectangle 21">
          <a:extLst>
            <a:ext uri="{FF2B5EF4-FFF2-40B4-BE49-F238E27FC236}">
              <a16:creationId xmlns:a16="http://schemas.microsoft.com/office/drawing/2014/main" id="{00000000-0008-0000-0200-000016000000}"/>
            </a:ext>
          </a:extLst>
        </xdr:cNvPr>
        <xdr:cNvSpPr/>
      </xdr:nvSpPr>
      <xdr:spPr>
        <a:xfrm>
          <a:off x="8551169" y="3509659"/>
          <a:ext cx="100430" cy="530184"/>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127436</xdr:colOff>
      <xdr:row>23</xdr:row>
      <xdr:rowOff>24847</xdr:rowOff>
    </xdr:from>
    <xdr:to>
      <xdr:col>18</xdr:col>
      <xdr:colOff>240196</xdr:colOff>
      <xdr:row>25</xdr:row>
      <xdr:rowOff>189185</xdr:rowOff>
    </xdr:to>
    <xdr:sp macro="" textlink="">
      <xdr:nvSpPr>
        <xdr:cNvPr id="23" name="Rectangle 22">
          <a:extLst>
            <a:ext uri="{FF2B5EF4-FFF2-40B4-BE49-F238E27FC236}">
              <a16:creationId xmlns:a16="http://schemas.microsoft.com/office/drawing/2014/main" id="{00000000-0008-0000-0200-000017000000}"/>
            </a:ext>
          </a:extLst>
        </xdr:cNvPr>
        <xdr:cNvSpPr/>
      </xdr:nvSpPr>
      <xdr:spPr>
        <a:xfrm>
          <a:off x="8671361" y="4453972"/>
          <a:ext cx="112760" cy="545338"/>
        </a:xfrm>
        <a:prstGeom prst="rect">
          <a:avLst/>
        </a:prstGeom>
        <a:solidFill>
          <a:schemeClr val="accent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226828</xdr:colOff>
      <xdr:row>23</xdr:row>
      <xdr:rowOff>24847</xdr:rowOff>
    </xdr:from>
    <xdr:to>
      <xdr:col>18</xdr:col>
      <xdr:colOff>115958</xdr:colOff>
      <xdr:row>25</xdr:row>
      <xdr:rowOff>189185</xdr:rowOff>
    </xdr:to>
    <xdr:sp macro="" textlink="">
      <xdr:nvSpPr>
        <xdr:cNvPr id="24" name="Rectangle 23">
          <a:extLst>
            <a:ext uri="{FF2B5EF4-FFF2-40B4-BE49-F238E27FC236}">
              <a16:creationId xmlns:a16="http://schemas.microsoft.com/office/drawing/2014/main" id="{00000000-0008-0000-0200-000018000000}"/>
            </a:ext>
          </a:extLst>
        </xdr:cNvPr>
        <xdr:cNvSpPr/>
      </xdr:nvSpPr>
      <xdr:spPr>
        <a:xfrm>
          <a:off x="3398653" y="4453972"/>
          <a:ext cx="5261230" cy="545338"/>
        </a:xfrm>
        <a:prstGeom prst="rect">
          <a:avLst/>
        </a:prstGeom>
        <a:pattFill prst="pct5">
          <a:fgClr>
            <a:schemeClr val="accent1"/>
          </a:fgClr>
          <a:bgClr>
            <a:schemeClr val="bg1"/>
          </a:bgClr>
        </a:patt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6</xdr:col>
      <xdr:colOff>428732</xdr:colOff>
      <xdr:row>23</xdr:row>
      <xdr:rowOff>81803</xdr:rowOff>
    </xdr:from>
    <xdr:ext cx="2885598" cy="436786"/>
    <xdr:sp macro="" textlink="">
      <xdr:nvSpPr>
        <xdr:cNvPr id="25" name="TextBox 24">
          <a:extLst>
            <a:ext uri="{FF2B5EF4-FFF2-40B4-BE49-F238E27FC236}">
              <a16:creationId xmlns:a16="http://schemas.microsoft.com/office/drawing/2014/main" id="{00000000-0008-0000-0200-000019000000}"/>
            </a:ext>
          </a:extLst>
        </xdr:cNvPr>
        <xdr:cNvSpPr txBox="1"/>
      </xdr:nvSpPr>
      <xdr:spPr>
        <a:xfrm>
          <a:off x="3600557" y="4510928"/>
          <a:ext cx="2885598"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tx1"/>
              </a:solidFill>
              <a:effectLst/>
              <a:latin typeface="+mn-lt"/>
              <a:ea typeface="+mn-ea"/>
              <a:cs typeface="+mn-cs"/>
            </a:rPr>
            <a:t>Wait</a:t>
          </a:r>
          <a:r>
            <a:rPr lang="en-US" sz="1100" b="1" baseline="0">
              <a:solidFill>
                <a:schemeClr val="tx1"/>
              </a:solidFill>
              <a:effectLst/>
              <a:latin typeface="+mn-lt"/>
              <a:ea typeface="+mn-ea"/>
              <a:cs typeface="+mn-cs"/>
            </a:rPr>
            <a:t> for last Timer 1 ISR up count</a:t>
          </a:r>
          <a:endParaRPr lang="en-US">
            <a:effectLst/>
          </a:endParaRPr>
        </a:p>
        <a:p>
          <a:r>
            <a:rPr lang="en-US" sz="1100" b="1" baseline="0">
              <a:solidFill>
                <a:schemeClr val="tx1"/>
              </a:solidFill>
              <a:effectLst/>
              <a:latin typeface="+mn-lt"/>
              <a:ea typeface="+mn-ea"/>
              <a:cs typeface="+mn-cs"/>
            </a:rPr>
            <a:t>* during (gucCtrlCount + 1) &lt; gucCtrlCountRef</a:t>
          </a:r>
          <a:endParaRPr lang="en-US">
            <a:effectLst/>
          </a:endParaRPr>
        </a:p>
      </xdr:txBody>
    </xdr:sp>
    <xdr:clientData/>
  </xdr:oneCellAnchor>
  <xdr:oneCellAnchor>
    <xdr:from>
      <xdr:col>1</xdr:col>
      <xdr:colOff>181291</xdr:colOff>
      <xdr:row>29</xdr:row>
      <xdr:rowOff>93496</xdr:rowOff>
    </xdr:from>
    <xdr:ext cx="945143" cy="436786"/>
    <xdr:sp macro="" textlink="">
      <xdr:nvSpPr>
        <xdr:cNvPr id="26" name="TextBox 25">
          <a:extLst>
            <a:ext uri="{FF2B5EF4-FFF2-40B4-BE49-F238E27FC236}">
              <a16:creationId xmlns:a16="http://schemas.microsoft.com/office/drawing/2014/main" id="{00000000-0008-0000-0200-00001A000000}"/>
            </a:ext>
          </a:extLst>
        </xdr:cNvPr>
        <xdr:cNvSpPr txBox="1"/>
      </xdr:nvSpPr>
      <xdr:spPr>
        <a:xfrm>
          <a:off x="790891" y="5665621"/>
          <a:ext cx="945143"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lang="en-US" sz="1100" b="1">
              <a:solidFill>
                <a:schemeClr val="accent4">
                  <a:lumMod val="75000"/>
                </a:schemeClr>
              </a:solidFill>
              <a:effectLst/>
              <a:latin typeface="+mn-lt"/>
              <a:ea typeface="+mn-ea"/>
              <a:cs typeface="+mn-cs"/>
            </a:rPr>
            <a:t>ADC</a:t>
          </a:r>
          <a:r>
            <a:rPr lang="en-US" sz="1100" b="1" baseline="0">
              <a:solidFill>
                <a:schemeClr val="accent4">
                  <a:lumMod val="75000"/>
                </a:schemeClr>
              </a:solidFill>
              <a:effectLst/>
              <a:latin typeface="+mn-lt"/>
              <a:ea typeface="+mn-ea"/>
              <a:cs typeface="+mn-cs"/>
            </a:rPr>
            <a:t>1 Conversion</a:t>
          </a:r>
        </a:p>
      </xdr:txBody>
    </xdr:sp>
    <xdr:clientData/>
  </xdr:oneCellAnchor>
  <xdr:oneCellAnchor>
    <xdr:from>
      <xdr:col>21</xdr:col>
      <xdr:colOff>191947</xdr:colOff>
      <xdr:row>27</xdr:row>
      <xdr:rowOff>63191</xdr:rowOff>
    </xdr:from>
    <xdr:ext cx="1243674" cy="436786"/>
    <xdr:sp macro="" textlink="">
      <xdr:nvSpPr>
        <xdr:cNvPr id="27" name="TextBox 26">
          <a:extLst>
            <a:ext uri="{FF2B5EF4-FFF2-40B4-BE49-F238E27FC236}">
              <a16:creationId xmlns:a16="http://schemas.microsoft.com/office/drawing/2014/main" id="{00000000-0008-0000-0200-00001B000000}"/>
            </a:ext>
          </a:extLst>
        </xdr:cNvPr>
        <xdr:cNvSpPr txBox="1"/>
      </xdr:nvSpPr>
      <xdr:spPr>
        <a:xfrm>
          <a:off x="10078897" y="5254316"/>
          <a:ext cx="1243674"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70AD47">
                  <a:lumMod val="75000"/>
                </a:srgbClr>
              </a:solidFill>
              <a:effectLst/>
              <a:uLnTx/>
              <a:uFillTx/>
              <a:latin typeface="+mn-lt"/>
              <a:ea typeface="+mn-ea"/>
              <a:cs typeface="+mn-cs"/>
            </a:rPr>
            <a:t>1 Shunt No.2</a:t>
          </a:r>
        </a:p>
        <a:p>
          <a:pPr marL="0" marR="0" lvl="0" indent="0"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70AD47">
                  <a:lumMod val="75000"/>
                </a:srgbClr>
              </a:solidFill>
              <a:effectLst/>
              <a:uLnTx/>
              <a:uFillTx/>
              <a:latin typeface="+mn-lt"/>
              <a:ea typeface="+mn-ea"/>
              <a:cs typeface="+mn-cs"/>
            </a:rPr>
            <a:t>from Tim1 CC4 ISR</a:t>
          </a:r>
        </a:p>
      </xdr:txBody>
    </xdr:sp>
    <xdr:clientData/>
  </xdr:oneCellAnchor>
  <xdr:twoCellAnchor>
    <xdr:from>
      <xdr:col>3</xdr:col>
      <xdr:colOff>91110</xdr:colOff>
      <xdr:row>20</xdr:row>
      <xdr:rowOff>99391</xdr:rowOff>
    </xdr:from>
    <xdr:to>
      <xdr:col>4</xdr:col>
      <xdr:colOff>140804</xdr:colOff>
      <xdr:row>21</xdr:row>
      <xdr:rowOff>91108</xdr:rowOff>
    </xdr:to>
    <xdr:cxnSp macro="">
      <xdr:nvCxnSpPr>
        <xdr:cNvPr id="28" name="Straight Arrow Connector 27">
          <a:extLst>
            <a:ext uri="{FF2B5EF4-FFF2-40B4-BE49-F238E27FC236}">
              <a16:creationId xmlns:a16="http://schemas.microsoft.com/office/drawing/2014/main" id="{00000000-0008-0000-0200-00001C000000}"/>
            </a:ext>
          </a:extLst>
        </xdr:cNvPr>
        <xdr:cNvCxnSpPr/>
      </xdr:nvCxnSpPr>
      <xdr:spPr>
        <a:xfrm flipH="1" flipV="1">
          <a:off x="1919910" y="3957016"/>
          <a:ext cx="497369" cy="182217"/>
        </a:xfrm>
        <a:prstGeom prst="straightConnector1">
          <a:avLst/>
        </a:prstGeom>
        <a:ln>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19</xdr:col>
      <xdr:colOff>209859</xdr:colOff>
      <xdr:row>28</xdr:row>
      <xdr:rowOff>121876</xdr:rowOff>
    </xdr:from>
    <xdr:to>
      <xdr:col>20</xdr:col>
      <xdr:colOff>39895</xdr:colOff>
      <xdr:row>29</xdr:row>
      <xdr:rowOff>44629</xdr:rowOff>
    </xdr:to>
    <xdr:cxnSp macro="">
      <xdr:nvCxnSpPr>
        <xdr:cNvPr id="29" name="Straight Arrow Connector 28">
          <a:extLst>
            <a:ext uri="{FF2B5EF4-FFF2-40B4-BE49-F238E27FC236}">
              <a16:creationId xmlns:a16="http://schemas.microsoft.com/office/drawing/2014/main" id="{00000000-0008-0000-0200-00001D000000}"/>
            </a:ext>
          </a:extLst>
        </xdr:cNvPr>
        <xdr:cNvCxnSpPr>
          <a:stCxn id="16" idx="2"/>
          <a:endCxn id="38" idx="0"/>
        </xdr:cNvCxnSpPr>
      </xdr:nvCxnSpPr>
      <xdr:spPr>
        <a:xfrm flipH="1">
          <a:off x="9201459" y="5503501"/>
          <a:ext cx="277711" cy="113253"/>
        </a:xfrm>
        <a:prstGeom prst="straightConnector1">
          <a:avLst/>
        </a:prstGeom>
        <a:ln>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0</xdr:col>
      <xdr:colOff>536299</xdr:colOff>
      <xdr:row>21</xdr:row>
      <xdr:rowOff>134304</xdr:rowOff>
    </xdr:from>
    <xdr:ext cx="1225826" cy="781240"/>
    <xdr:sp macro="" textlink="">
      <xdr:nvSpPr>
        <xdr:cNvPr id="30" name="TextBox 29">
          <a:extLst>
            <a:ext uri="{FF2B5EF4-FFF2-40B4-BE49-F238E27FC236}">
              <a16:creationId xmlns:a16="http://schemas.microsoft.com/office/drawing/2014/main" id="{00000000-0008-0000-0200-00001E000000}"/>
            </a:ext>
          </a:extLst>
        </xdr:cNvPr>
        <xdr:cNvSpPr txBox="1"/>
      </xdr:nvSpPr>
      <xdr:spPr>
        <a:xfrm>
          <a:off x="536299" y="4182429"/>
          <a:ext cx="1225826"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lang="en-US" sz="1100" b="1">
              <a:solidFill>
                <a:schemeClr val="tx1"/>
              </a:solidFill>
              <a:effectLst/>
              <a:latin typeface="+mn-lt"/>
              <a:ea typeface="+mn-ea"/>
              <a:cs typeface="+mn-cs"/>
            </a:rPr>
            <a:t>Timer3 ISR</a:t>
          </a:r>
        </a:p>
        <a:p>
          <a:pPr algn="r"/>
          <a:r>
            <a:rPr lang="en-US" sz="1100" b="1">
              <a:solidFill>
                <a:schemeClr val="tx1"/>
              </a:solidFill>
              <a:effectLst/>
              <a:latin typeface="+mn-lt"/>
              <a:ea typeface="+mn-ea"/>
              <a:cs typeface="+mn-cs"/>
            </a:rPr>
            <a:t>(PRD</a:t>
          </a:r>
          <a:r>
            <a:rPr lang="en-US" sz="1100" b="1" baseline="0">
              <a:solidFill>
                <a:schemeClr val="tx1"/>
              </a:solidFill>
              <a:effectLst/>
              <a:latin typeface="+mn-lt"/>
              <a:ea typeface="+mn-ea"/>
              <a:cs typeface="+mn-cs"/>
            </a:rPr>
            <a:t> = 2usec)</a:t>
          </a:r>
        </a:p>
        <a:p>
          <a:pPr algn="r"/>
          <a:r>
            <a:rPr lang="en-US" sz="1100" b="1" baseline="0">
              <a:solidFill>
                <a:schemeClr val="tx1"/>
              </a:solidFill>
              <a:effectLst/>
              <a:latin typeface="+mn-lt"/>
              <a:ea typeface="+mn-ea"/>
              <a:cs typeface="+mn-cs"/>
            </a:rPr>
            <a:t>(Priotiry - Mid)</a:t>
          </a:r>
        </a:p>
        <a:p>
          <a:pPr marL="0" marR="0" lvl="0" indent="0" algn="r" defTabSz="914400" eaLnBrk="1" fontAlgn="auto" latinLnBrk="0" hangingPunct="1">
            <a:lnSpc>
              <a:spcPct val="100000"/>
            </a:lnSpc>
            <a:spcBef>
              <a:spcPts val="0"/>
            </a:spcBef>
            <a:spcAft>
              <a:spcPts val="0"/>
            </a:spcAft>
            <a:buClrTx/>
            <a:buSzTx/>
            <a:buFontTx/>
            <a:buNone/>
            <a:tabLst/>
            <a:defRPr/>
          </a:pPr>
          <a:r>
            <a:rPr lang="en-US" sz="1100" b="1" baseline="0">
              <a:solidFill>
                <a:schemeClr val="tx1"/>
              </a:solidFill>
              <a:effectLst/>
              <a:latin typeface="+mn-lt"/>
              <a:ea typeface="+mn-ea"/>
              <a:cs typeface="+mn-cs"/>
            </a:rPr>
            <a:t>(Up count mode)</a:t>
          </a:r>
          <a:endParaRPr lang="en-US">
            <a:effectLst/>
          </a:endParaRPr>
        </a:p>
      </xdr:txBody>
    </xdr:sp>
    <xdr:clientData/>
  </xdr:oneCellAnchor>
  <xdr:twoCellAnchor>
    <xdr:from>
      <xdr:col>3</xdr:col>
      <xdr:colOff>91109</xdr:colOff>
      <xdr:row>16</xdr:row>
      <xdr:rowOff>149086</xdr:rowOff>
    </xdr:from>
    <xdr:to>
      <xdr:col>3</xdr:col>
      <xdr:colOff>91109</xdr:colOff>
      <xdr:row>26</xdr:row>
      <xdr:rowOff>164326</xdr:rowOff>
    </xdr:to>
    <xdr:cxnSp macro="">
      <xdr:nvCxnSpPr>
        <xdr:cNvPr id="31" name="Straight Connector 30">
          <a:extLst>
            <a:ext uri="{FF2B5EF4-FFF2-40B4-BE49-F238E27FC236}">
              <a16:creationId xmlns:a16="http://schemas.microsoft.com/office/drawing/2014/main" id="{00000000-0008-0000-0200-00001F000000}"/>
            </a:ext>
          </a:extLst>
        </xdr:cNvPr>
        <xdr:cNvCxnSpPr/>
      </xdr:nvCxnSpPr>
      <xdr:spPr>
        <a:xfrm flipH="1">
          <a:off x="1919909" y="3244711"/>
          <a:ext cx="0" cy="1920240"/>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160683</xdr:colOff>
      <xdr:row>16</xdr:row>
      <xdr:rowOff>152399</xdr:rowOff>
    </xdr:from>
    <xdr:to>
      <xdr:col>3</xdr:col>
      <xdr:colOff>160683</xdr:colOff>
      <xdr:row>26</xdr:row>
      <xdr:rowOff>167639</xdr:rowOff>
    </xdr:to>
    <xdr:cxnSp macro="">
      <xdr:nvCxnSpPr>
        <xdr:cNvPr id="32" name="Straight Connector 31">
          <a:extLst>
            <a:ext uri="{FF2B5EF4-FFF2-40B4-BE49-F238E27FC236}">
              <a16:creationId xmlns:a16="http://schemas.microsoft.com/office/drawing/2014/main" id="{00000000-0008-0000-0200-000020000000}"/>
            </a:ext>
          </a:extLst>
        </xdr:cNvPr>
        <xdr:cNvCxnSpPr/>
      </xdr:nvCxnSpPr>
      <xdr:spPr>
        <a:xfrm flipH="1">
          <a:off x="1989483" y="3248024"/>
          <a:ext cx="0" cy="1920240"/>
        </a:xfrm>
        <a:prstGeom prst="line">
          <a:avLst/>
        </a:prstGeom>
        <a:ln w="6350">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110987</xdr:colOff>
      <xdr:row>16</xdr:row>
      <xdr:rowOff>110986</xdr:rowOff>
    </xdr:from>
    <xdr:to>
      <xdr:col>18</xdr:col>
      <xdr:colOff>110987</xdr:colOff>
      <xdr:row>26</xdr:row>
      <xdr:rowOff>126226</xdr:rowOff>
    </xdr:to>
    <xdr:cxnSp macro="">
      <xdr:nvCxnSpPr>
        <xdr:cNvPr id="33" name="Straight Connector 32">
          <a:extLst>
            <a:ext uri="{FF2B5EF4-FFF2-40B4-BE49-F238E27FC236}">
              <a16:creationId xmlns:a16="http://schemas.microsoft.com/office/drawing/2014/main" id="{00000000-0008-0000-0200-000021000000}"/>
            </a:ext>
          </a:extLst>
        </xdr:cNvPr>
        <xdr:cNvCxnSpPr/>
      </xdr:nvCxnSpPr>
      <xdr:spPr>
        <a:xfrm flipH="1">
          <a:off x="8654912" y="3206611"/>
          <a:ext cx="0" cy="1920240"/>
        </a:xfrm>
        <a:prstGeom prst="line">
          <a:avLst/>
        </a:prstGeom>
        <a:ln w="6350">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243508</xdr:colOff>
      <xdr:row>16</xdr:row>
      <xdr:rowOff>110986</xdr:rowOff>
    </xdr:from>
    <xdr:to>
      <xdr:col>18</xdr:col>
      <xdr:colOff>243508</xdr:colOff>
      <xdr:row>26</xdr:row>
      <xdr:rowOff>126226</xdr:rowOff>
    </xdr:to>
    <xdr:cxnSp macro="">
      <xdr:nvCxnSpPr>
        <xdr:cNvPr id="34" name="Straight Connector 33">
          <a:extLst>
            <a:ext uri="{FF2B5EF4-FFF2-40B4-BE49-F238E27FC236}">
              <a16:creationId xmlns:a16="http://schemas.microsoft.com/office/drawing/2014/main" id="{00000000-0008-0000-0200-000022000000}"/>
            </a:ext>
          </a:extLst>
        </xdr:cNvPr>
        <xdr:cNvCxnSpPr/>
      </xdr:nvCxnSpPr>
      <xdr:spPr>
        <a:xfrm flipH="1">
          <a:off x="8787433" y="3206611"/>
          <a:ext cx="0" cy="1920240"/>
        </a:xfrm>
        <a:prstGeom prst="line">
          <a:avLst/>
        </a:prstGeom>
        <a:ln w="6350">
          <a:prstDash val="lg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418379</xdr:colOff>
      <xdr:row>23</xdr:row>
      <xdr:rowOff>78904</xdr:rowOff>
    </xdr:from>
    <xdr:ext cx="1477777" cy="436786"/>
    <xdr:sp macro="" textlink="">
      <xdr:nvSpPr>
        <xdr:cNvPr id="35" name="TextBox 34">
          <a:extLst>
            <a:ext uri="{FF2B5EF4-FFF2-40B4-BE49-F238E27FC236}">
              <a16:creationId xmlns:a16="http://schemas.microsoft.com/office/drawing/2014/main" id="{00000000-0008-0000-0200-000023000000}"/>
            </a:ext>
          </a:extLst>
        </xdr:cNvPr>
        <xdr:cNvSpPr txBox="1"/>
      </xdr:nvSpPr>
      <xdr:spPr>
        <a:xfrm>
          <a:off x="6723929" y="4508029"/>
          <a:ext cx="1477777"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tx1"/>
              </a:solidFill>
              <a:effectLst/>
              <a:latin typeface="+mn-lt"/>
              <a:ea typeface="+mn-ea"/>
              <a:cs typeface="+mn-cs"/>
            </a:rPr>
            <a:t>1 shunt timing</a:t>
          </a:r>
          <a:r>
            <a:rPr lang="en-US" sz="1100" b="1" baseline="0">
              <a:solidFill>
                <a:schemeClr val="tx1"/>
              </a:solidFill>
              <a:effectLst/>
              <a:latin typeface="+mn-lt"/>
              <a:ea typeface="+mn-ea"/>
              <a:cs typeface="+mn-cs"/>
            </a:rPr>
            <a:t> change</a:t>
          </a:r>
          <a:endParaRPr lang="en-US">
            <a:effectLst/>
          </a:endParaRPr>
        </a:p>
        <a:p>
          <a:r>
            <a:rPr lang="en-US" sz="1100" b="1">
              <a:solidFill>
                <a:schemeClr val="tx1"/>
              </a:solidFill>
              <a:effectLst/>
              <a:latin typeface="+mn-lt"/>
              <a:ea typeface="+mn-ea"/>
              <a:cs typeface="+mn-cs"/>
            </a:rPr>
            <a:t>(600nsec)</a:t>
          </a:r>
          <a:endParaRPr lang="en-US">
            <a:effectLst/>
          </a:endParaRPr>
        </a:p>
      </xdr:txBody>
    </xdr:sp>
    <xdr:clientData/>
  </xdr:oneCellAnchor>
  <xdr:twoCellAnchor>
    <xdr:from>
      <xdr:col>17</xdr:col>
      <xdr:colOff>105456</xdr:colOff>
      <xdr:row>23</xdr:row>
      <xdr:rowOff>171450</xdr:rowOff>
    </xdr:from>
    <xdr:to>
      <xdr:col>18</xdr:col>
      <xdr:colOff>161925</xdr:colOff>
      <xdr:row>24</xdr:row>
      <xdr:rowOff>106797</xdr:rowOff>
    </xdr:to>
    <xdr:cxnSp macro="">
      <xdr:nvCxnSpPr>
        <xdr:cNvPr id="36" name="Straight Arrow Connector 35">
          <a:extLst>
            <a:ext uri="{FF2B5EF4-FFF2-40B4-BE49-F238E27FC236}">
              <a16:creationId xmlns:a16="http://schemas.microsoft.com/office/drawing/2014/main" id="{00000000-0008-0000-0200-000024000000}"/>
            </a:ext>
          </a:extLst>
        </xdr:cNvPr>
        <xdr:cNvCxnSpPr>
          <a:stCxn id="35" idx="3"/>
        </xdr:cNvCxnSpPr>
      </xdr:nvCxnSpPr>
      <xdr:spPr>
        <a:xfrm flipV="1">
          <a:off x="8201706" y="4600575"/>
          <a:ext cx="504144" cy="125847"/>
        </a:xfrm>
        <a:prstGeom prst="straightConnector1">
          <a:avLst/>
        </a:prstGeom>
        <a:ln>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341861</xdr:colOff>
      <xdr:row>29</xdr:row>
      <xdr:rowOff>28064</xdr:rowOff>
    </xdr:from>
    <xdr:to>
      <xdr:col>4</xdr:col>
      <xdr:colOff>442291</xdr:colOff>
      <xdr:row>31</xdr:row>
      <xdr:rowOff>177248</xdr:rowOff>
    </xdr:to>
    <xdr:sp macro="" textlink="">
      <xdr:nvSpPr>
        <xdr:cNvPr id="37" name="Rectangle 36">
          <a:extLst>
            <a:ext uri="{FF2B5EF4-FFF2-40B4-BE49-F238E27FC236}">
              <a16:creationId xmlns:a16="http://schemas.microsoft.com/office/drawing/2014/main" id="{00000000-0008-0000-0200-000025000000}"/>
            </a:ext>
          </a:extLst>
        </xdr:cNvPr>
        <xdr:cNvSpPr/>
      </xdr:nvSpPr>
      <xdr:spPr>
        <a:xfrm>
          <a:off x="2618336" y="5600189"/>
          <a:ext cx="100430" cy="530184"/>
        </a:xfrm>
        <a:prstGeom prst="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19</xdr:col>
      <xdr:colOff>159644</xdr:colOff>
      <xdr:row>29</xdr:row>
      <xdr:rowOff>44629</xdr:rowOff>
    </xdr:from>
    <xdr:to>
      <xdr:col>19</xdr:col>
      <xdr:colOff>260074</xdr:colOff>
      <xdr:row>32</xdr:row>
      <xdr:rowOff>3313</xdr:rowOff>
    </xdr:to>
    <xdr:sp macro="" textlink="">
      <xdr:nvSpPr>
        <xdr:cNvPr id="38" name="Rectangle 37">
          <a:extLst>
            <a:ext uri="{FF2B5EF4-FFF2-40B4-BE49-F238E27FC236}">
              <a16:creationId xmlns:a16="http://schemas.microsoft.com/office/drawing/2014/main" id="{00000000-0008-0000-0200-000026000000}"/>
            </a:ext>
          </a:extLst>
        </xdr:cNvPr>
        <xdr:cNvSpPr/>
      </xdr:nvSpPr>
      <xdr:spPr>
        <a:xfrm>
          <a:off x="9151244" y="5616754"/>
          <a:ext cx="100430" cy="530184"/>
        </a:xfrm>
        <a:prstGeom prst="rect">
          <a:avLst/>
        </a:prstGeom>
        <a:solidFill>
          <a:schemeClr val="accent6">
            <a:lumMod val="20000"/>
            <a:lumOff val="80000"/>
          </a:schemeClr>
        </a:solid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20</xdr:col>
      <xdr:colOff>192775</xdr:colOff>
      <xdr:row>29</xdr:row>
      <xdr:rowOff>44629</xdr:rowOff>
    </xdr:from>
    <xdr:to>
      <xdr:col>20</xdr:col>
      <xdr:colOff>293205</xdr:colOff>
      <xdr:row>32</xdr:row>
      <xdr:rowOff>3313</xdr:rowOff>
    </xdr:to>
    <xdr:sp macro="" textlink="">
      <xdr:nvSpPr>
        <xdr:cNvPr id="39" name="Rectangle 38">
          <a:extLst>
            <a:ext uri="{FF2B5EF4-FFF2-40B4-BE49-F238E27FC236}">
              <a16:creationId xmlns:a16="http://schemas.microsoft.com/office/drawing/2014/main" id="{00000000-0008-0000-0200-000027000000}"/>
            </a:ext>
          </a:extLst>
        </xdr:cNvPr>
        <xdr:cNvSpPr/>
      </xdr:nvSpPr>
      <xdr:spPr>
        <a:xfrm>
          <a:off x="9632050" y="5616754"/>
          <a:ext cx="100430" cy="530184"/>
        </a:xfrm>
        <a:prstGeom prst="rect">
          <a:avLst/>
        </a:prstGeom>
        <a:solidFill>
          <a:schemeClr val="accent6">
            <a:lumMod val="20000"/>
            <a:lumOff val="80000"/>
          </a:schemeClr>
        </a:solid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oneCellAnchor>
    <xdr:from>
      <xdr:col>5</xdr:col>
      <xdr:colOff>198223</xdr:colOff>
      <xdr:row>27</xdr:row>
      <xdr:rowOff>23849</xdr:rowOff>
    </xdr:from>
    <xdr:ext cx="1397306" cy="436786"/>
    <xdr:sp macro="" textlink="">
      <xdr:nvSpPr>
        <xdr:cNvPr id="40" name="TextBox 39">
          <a:extLst>
            <a:ext uri="{FF2B5EF4-FFF2-40B4-BE49-F238E27FC236}">
              <a16:creationId xmlns:a16="http://schemas.microsoft.com/office/drawing/2014/main" id="{00000000-0008-0000-0200-000028000000}"/>
            </a:ext>
          </a:extLst>
        </xdr:cNvPr>
        <xdr:cNvSpPr txBox="1"/>
      </xdr:nvSpPr>
      <xdr:spPr>
        <a:xfrm>
          <a:off x="2922373" y="5214974"/>
          <a:ext cx="1397306"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70C0"/>
              </a:solidFill>
              <a:effectLst/>
              <a:uLnTx/>
              <a:uFillTx/>
              <a:latin typeface="+mn-lt"/>
              <a:ea typeface="+mn-ea"/>
              <a:cs typeface="+mn-cs"/>
            </a:rPr>
            <a:t>Battery Voltage Read</a:t>
          </a:r>
        </a:p>
        <a:p>
          <a:pPr marL="0" marR="0" lvl="0" indent="0" algn="ctr"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70C0"/>
              </a:solidFill>
              <a:effectLst/>
              <a:uLnTx/>
              <a:uFillTx/>
              <a:latin typeface="+mn-lt"/>
              <a:ea typeface="+mn-ea"/>
              <a:cs typeface="+mn-cs"/>
            </a:rPr>
            <a:t>In FOC (TIM3 ISR)</a:t>
          </a:r>
        </a:p>
      </xdr:txBody>
    </xdr:sp>
    <xdr:clientData/>
  </xdr:oneCellAnchor>
  <xdr:oneCellAnchor>
    <xdr:from>
      <xdr:col>34</xdr:col>
      <xdr:colOff>99646</xdr:colOff>
      <xdr:row>20</xdr:row>
      <xdr:rowOff>162608</xdr:rowOff>
    </xdr:from>
    <xdr:ext cx="3291094" cy="264560"/>
    <xdr:sp macro="" textlink="">
      <xdr:nvSpPr>
        <xdr:cNvPr id="41" name="TextBox 40">
          <a:extLst>
            <a:ext uri="{FF2B5EF4-FFF2-40B4-BE49-F238E27FC236}">
              <a16:creationId xmlns:a16="http://schemas.microsoft.com/office/drawing/2014/main" id="{00000000-0008-0000-0200-000029000000}"/>
            </a:ext>
          </a:extLst>
        </xdr:cNvPr>
        <xdr:cNvSpPr txBox="1"/>
      </xdr:nvSpPr>
      <xdr:spPr>
        <a:xfrm>
          <a:off x="15806371" y="4020233"/>
          <a:ext cx="329109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Timer3 ISR</a:t>
          </a:r>
          <a:r>
            <a:rPr lang="en-US" sz="1100" baseline="0">
              <a:solidFill>
                <a:schemeClr val="tx1"/>
              </a:solidFill>
              <a:effectLst/>
              <a:latin typeface="+mn-lt"/>
              <a:ea typeface="+mn-ea"/>
              <a:cs typeface="+mn-cs"/>
            </a:rPr>
            <a:t> is enabled in the Timer1 down counter ISR.</a:t>
          </a:r>
          <a:endParaRPr lang="en-US">
            <a:effectLst/>
          </a:endParaRPr>
        </a:p>
      </xdr:txBody>
    </xdr:sp>
    <xdr:clientData/>
  </xdr:oneCellAnchor>
  <xdr:twoCellAnchor>
    <xdr:from>
      <xdr:col>33</xdr:col>
      <xdr:colOff>168849</xdr:colOff>
      <xdr:row>23</xdr:row>
      <xdr:rowOff>24847</xdr:rowOff>
    </xdr:from>
    <xdr:to>
      <xdr:col>36</xdr:col>
      <xdr:colOff>235185</xdr:colOff>
      <xdr:row>25</xdr:row>
      <xdr:rowOff>189185</xdr:rowOff>
    </xdr:to>
    <xdr:sp macro="" textlink="">
      <xdr:nvSpPr>
        <xdr:cNvPr id="42" name="Rectangle 41">
          <a:extLst>
            <a:ext uri="{FF2B5EF4-FFF2-40B4-BE49-F238E27FC236}">
              <a16:creationId xmlns:a16="http://schemas.microsoft.com/office/drawing/2014/main" id="{00000000-0008-0000-0200-00002A000000}"/>
            </a:ext>
          </a:extLst>
        </xdr:cNvPr>
        <xdr:cNvSpPr/>
      </xdr:nvSpPr>
      <xdr:spPr>
        <a:xfrm>
          <a:off x="15427899" y="4453972"/>
          <a:ext cx="1409361" cy="545338"/>
        </a:xfrm>
        <a:prstGeom prst="rect">
          <a:avLst/>
        </a:prstGeom>
        <a:solidFill>
          <a:schemeClr val="accent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33</xdr:col>
      <xdr:colOff>19816</xdr:colOff>
      <xdr:row>18</xdr:row>
      <xdr:rowOff>27650</xdr:rowOff>
    </xdr:from>
    <xdr:to>
      <xdr:col>33</xdr:col>
      <xdr:colOff>157370</xdr:colOff>
      <xdr:row>20</xdr:row>
      <xdr:rowOff>186213</xdr:rowOff>
    </xdr:to>
    <xdr:sp macro="" textlink="">
      <xdr:nvSpPr>
        <xdr:cNvPr id="43" name="Rectangle 42">
          <a:extLst>
            <a:ext uri="{FF2B5EF4-FFF2-40B4-BE49-F238E27FC236}">
              <a16:creationId xmlns:a16="http://schemas.microsoft.com/office/drawing/2014/main" id="{00000000-0008-0000-0200-00002B000000}"/>
            </a:ext>
          </a:extLst>
        </xdr:cNvPr>
        <xdr:cNvSpPr/>
      </xdr:nvSpPr>
      <xdr:spPr>
        <a:xfrm>
          <a:off x="15278866" y="3504275"/>
          <a:ext cx="137554" cy="539563"/>
        </a:xfrm>
        <a:prstGeom prst="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33</xdr:col>
      <xdr:colOff>107929</xdr:colOff>
      <xdr:row>17</xdr:row>
      <xdr:rowOff>162607</xdr:rowOff>
    </xdr:from>
    <xdr:ext cx="775662" cy="436786"/>
    <xdr:sp macro="" textlink="">
      <xdr:nvSpPr>
        <xdr:cNvPr id="44" name="TextBox 43">
          <a:extLst>
            <a:ext uri="{FF2B5EF4-FFF2-40B4-BE49-F238E27FC236}">
              <a16:creationId xmlns:a16="http://schemas.microsoft.com/office/drawing/2014/main" id="{00000000-0008-0000-0200-00002C000000}"/>
            </a:ext>
          </a:extLst>
        </xdr:cNvPr>
        <xdr:cNvSpPr txBox="1"/>
      </xdr:nvSpPr>
      <xdr:spPr>
        <a:xfrm>
          <a:off x="15366979" y="3448732"/>
          <a:ext cx="775662"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UDI_DN</a:t>
          </a:r>
        </a:p>
        <a:p>
          <a:r>
            <a:rPr lang="en-US" sz="1100">
              <a:solidFill>
                <a:schemeClr val="tx1"/>
              </a:solidFill>
              <a:effectLst/>
              <a:latin typeface="+mn-lt"/>
              <a:ea typeface="+mn-ea"/>
              <a:cs typeface="+mn-cs"/>
            </a:rPr>
            <a:t>(900</a:t>
          </a:r>
          <a:r>
            <a:rPr lang="en-US" sz="1100" baseline="0">
              <a:solidFill>
                <a:schemeClr val="tx1"/>
              </a:solidFill>
              <a:effectLst/>
              <a:latin typeface="+mn-lt"/>
              <a:ea typeface="+mn-ea"/>
              <a:cs typeface="+mn-cs"/>
            </a:rPr>
            <a:t> nsec)</a:t>
          </a:r>
          <a:endParaRPr lang="en-US">
            <a:effectLst/>
          </a:endParaRPr>
        </a:p>
      </xdr:txBody>
    </xdr:sp>
    <xdr:clientData/>
  </xdr:oneCellAnchor>
  <xdr:oneCellAnchor>
    <xdr:from>
      <xdr:col>33</xdr:col>
      <xdr:colOff>335553</xdr:colOff>
      <xdr:row>23</xdr:row>
      <xdr:rowOff>165043</xdr:rowOff>
    </xdr:from>
    <xdr:ext cx="1087029" cy="264560"/>
    <xdr:sp macro="" textlink="">
      <xdr:nvSpPr>
        <xdr:cNvPr id="45" name="TextBox 44">
          <a:extLst>
            <a:ext uri="{FF2B5EF4-FFF2-40B4-BE49-F238E27FC236}">
              <a16:creationId xmlns:a16="http://schemas.microsoft.com/office/drawing/2014/main" id="{00000000-0008-0000-0200-00002D000000}"/>
            </a:ext>
          </a:extLst>
        </xdr:cNvPr>
        <xdr:cNvSpPr txBox="1"/>
      </xdr:nvSpPr>
      <xdr:spPr>
        <a:xfrm>
          <a:off x="15594603" y="4594168"/>
          <a:ext cx="108702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solidFill>
              <a:effectLst/>
              <a:latin typeface="+mn-lt"/>
              <a:ea typeface="+mn-ea"/>
              <a:cs typeface="+mn-cs"/>
            </a:rPr>
            <a:t>FOC Calculation</a:t>
          </a:r>
          <a:endParaRPr lang="en-US" sz="1100">
            <a:solidFill>
              <a:schemeClr val="bg1"/>
            </a:solidFill>
          </a:endParaRPr>
        </a:p>
      </xdr:txBody>
    </xdr:sp>
    <xdr:clientData/>
  </xdr:oneCellAnchor>
  <xdr:twoCellAnchor>
    <xdr:from>
      <xdr:col>32</xdr:col>
      <xdr:colOff>505240</xdr:colOff>
      <xdr:row>21</xdr:row>
      <xdr:rowOff>22886</xdr:rowOff>
    </xdr:from>
    <xdr:to>
      <xdr:col>33</xdr:col>
      <xdr:colOff>125275</xdr:colOff>
      <xdr:row>22</xdr:row>
      <xdr:rowOff>56223</xdr:rowOff>
    </xdr:to>
    <xdr:sp macro="" textlink="">
      <xdr:nvSpPr>
        <xdr:cNvPr id="46" name="Arrow: Right 45">
          <a:extLst>
            <a:ext uri="{FF2B5EF4-FFF2-40B4-BE49-F238E27FC236}">
              <a16:creationId xmlns:a16="http://schemas.microsoft.com/office/drawing/2014/main" id="{00000000-0008-0000-0200-00002E000000}"/>
            </a:ext>
          </a:extLst>
        </xdr:cNvPr>
        <xdr:cNvSpPr/>
      </xdr:nvSpPr>
      <xdr:spPr>
        <a:xfrm rot="16200000">
          <a:off x="15209976" y="4120500"/>
          <a:ext cx="223837" cy="124860"/>
        </a:xfrm>
        <a:prstGeom prst="righ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clientData/>
  </xdr:twoCellAnchor>
  <xdr:twoCellAnchor>
    <xdr:from>
      <xdr:col>33</xdr:col>
      <xdr:colOff>91110</xdr:colOff>
      <xdr:row>20</xdr:row>
      <xdr:rowOff>99391</xdr:rowOff>
    </xdr:from>
    <xdr:to>
      <xdr:col>34</xdr:col>
      <xdr:colOff>140804</xdr:colOff>
      <xdr:row>21</xdr:row>
      <xdr:rowOff>91108</xdr:rowOff>
    </xdr:to>
    <xdr:cxnSp macro="">
      <xdr:nvCxnSpPr>
        <xdr:cNvPr id="47" name="Straight Arrow Connector 46">
          <a:extLst>
            <a:ext uri="{FF2B5EF4-FFF2-40B4-BE49-F238E27FC236}">
              <a16:creationId xmlns:a16="http://schemas.microsoft.com/office/drawing/2014/main" id="{00000000-0008-0000-0200-00002F000000}"/>
            </a:ext>
          </a:extLst>
        </xdr:cNvPr>
        <xdr:cNvCxnSpPr/>
      </xdr:nvCxnSpPr>
      <xdr:spPr>
        <a:xfrm flipH="1" flipV="1">
          <a:off x="15350160" y="3957016"/>
          <a:ext cx="497369" cy="182217"/>
        </a:xfrm>
        <a:prstGeom prst="straightConnector1">
          <a:avLst/>
        </a:prstGeom>
        <a:ln>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33</xdr:col>
      <xdr:colOff>91109</xdr:colOff>
      <xdr:row>16</xdr:row>
      <xdr:rowOff>149086</xdr:rowOff>
    </xdr:from>
    <xdr:to>
      <xdr:col>33</xdr:col>
      <xdr:colOff>91109</xdr:colOff>
      <xdr:row>26</xdr:row>
      <xdr:rowOff>164326</xdr:rowOff>
    </xdr:to>
    <xdr:cxnSp macro="">
      <xdr:nvCxnSpPr>
        <xdr:cNvPr id="48" name="Straight Connector 47">
          <a:extLst>
            <a:ext uri="{FF2B5EF4-FFF2-40B4-BE49-F238E27FC236}">
              <a16:creationId xmlns:a16="http://schemas.microsoft.com/office/drawing/2014/main" id="{00000000-0008-0000-0200-000030000000}"/>
            </a:ext>
          </a:extLst>
        </xdr:cNvPr>
        <xdr:cNvCxnSpPr/>
      </xdr:nvCxnSpPr>
      <xdr:spPr>
        <a:xfrm flipH="1">
          <a:off x="15350159" y="3244711"/>
          <a:ext cx="0" cy="1920240"/>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160683</xdr:colOff>
      <xdr:row>16</xdr:row>
      <xdr:rowOff>152399</xdr:rowOff>
    </xdr:from>
    <xdr:to>
      <xdr:col>33</xdr:col>
      <xdr:colOff>160683</xdr:colOff>
      <xdr:row>26</xdr:row>
      <xdr:rowOff>167639</xdr:rowOff>
    </xdr:to>
    <xdr:cxnSp macro="">
      <xdr:nvCxnSpPr>
        <xdr:cNvPr id="49" name="Straight Connector 48">
          <a:extLst>
            <a:ext uri="{FF2B5EF4-FFF2-40B4-BE49-F238E27FC236}">
              <a16:creationId xmlns:a16="http://schemas.microsoft.com/office/drawing/2014/main" id="{00000000-0008-0000-0200-000031000000}"/>
            </a:ext>
          </a:extLst>
        </xdr:cNvPr>
        <xdr:cNvCxnSpPr/>
      </xdr:nvCxnSpPr>
      <xdr:spPr>
        <a:xfrm flipH="1">
          <a:off x="15419733" y="3248024"/>
          <a:ext cx="0" cy="1920240"/>
        </a:xfrm>
        <a:prstGeom prst="line">
          <a:avLst/>
        </a:prstGeom>
        <a:ln w="6350">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341861</xdr:colOff>
      <xdr:row>29</xdr:row>
      <xdr:rowOff>28064</xdr:rowOff>
    </xdr:from>
    <xdr:to>
      <xdr:col>34</xdr:col>
      <xdr:colOff>442291</xdr:colOff>
      <xdr:row>31</xdr:row>
      <xdr:rowOff>177248</xdr:rowOff>
    </xdr:to>
    <xdr:sp macro="" textlink="">
      <xdr:nvSpPr>
        <xdr:cNvPr id="50" name="Rectangle 49">
          <a:extLst>
            <a:ext uri="{FF2B5EF4-FFF2-40B4-BE49-F238E27FC236}">
              <a16:creationId xmlns:a16="http://schemas.microsoft.com/office/drawing/2014/main" id="{00000000-0008-0000-0200-000032000000}"/>
            </a:ext>
          </a:extLst>
        </xdr:cNvPr>
        <xdr:cNvSpPr/>
      </xdr:nvSpPr>
      <xdr:spPr>
        <a:xfrm>
          <a:off x="16048586" y="5600189"/>
          <a:ext cx="100430" cy="530184"/>
        </a:xfrm>
        <a:prstGeom prst="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4</xdr:col>
      <xdr:colOff>392076</xdr:colOff>
      <xdr:row>28</xdr:row>
      <xdr:rowOff>51742</xdr:rowOff>
    </xdr:from>
    <xdr:to>
      <xdr:col>5</xdr:col>
      <xdr:colOff>198223</xdr:colOff>
      <xdr:row>29</xdr:row>
      <xdr:rowOff>28064</xdr:rowOff>
    </xdr:to>
    <xdr:cxnSp macro="">
      <xdr:nvCxnSpPr>
        <xdr:cNvPr id="51" name="Straight Arrow Connector 50">
          <a:extLst>
            <a:ext uri="{FF2B5EF4-FFF2-40B4-BE49-F238E27FC236}">
              <a16:creationId xmlns:a16="http://schemas.microsoft.com/office/drawing/2014/main" id="{00000000-0008-0000-0200-000033000000}"/>
            </a:ext>
          </a:extLst>
        </xdr:cNvPr>
        <xdr:cNvCxnSpPr>
          <a:stCxn id="40" idx="1"/>
          <a:endCxn id="37" idx="0"/>
        </xdr:cNvCxnSpPr>
      </xdr:nvCxnSpPr>
      <xdr:spPr>
        <a:xfrm flipH="1">
          <a:off x="2668551" y="5433367"/>
          <a:ext cx="253822" cy="166822"/>
        </a:xfrm>
        <a:prstGeom prst="straightConnector1">
          <a:avLst/>
        </a:prstGeom>
        <a:ln>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35</xdr:col>
      <xdr:colOff>246475</xdr:colOff>
      <xdr:row>27</xdr:row>
      <xdr:rowOff>11694</xdr:rowOff>
    </xdr:from>
    <xdr:ext cx="1397306" cy="436786"/>
    <xdr:sp macro="" textlink="">
      <xdr:nvSpPr>
        <xdr:cNvPr id="52" name="TextBox 51">
          <a:extLst>
            <a:ext uri="{FF2B5EF4-FFF2-40B4-BE49-F238E27FC236}">
              <a16:creationId xmlns:a16="http://schemas.microsoft.com/office/drawing/2014/main" id="{00000000-0008-0000-0200-000034000000}"/>
            </a:ext>
          </a:extLst>
        </xdr:cNvPr>
        <xdr:cNvSpPr txBox="1"/>
      </xdr:nvSpPr>
      <xdr:spPr>
        <a:xfrm>
          <a:off x="16400875" y="5202819"/>
          <a:ext cx="1397306"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70C0"/>
              </a:solidFill>
              <a:effectLst/>
              <a:uLnTx/>
              <a:uFillTx/>
              <a:latin typeface="+mn-lt"/>
              <a:ea typeface="+mn-ea"/>
              <a:cs typeface="+mn-cs"/>
            </a:rPr>
            <a:t>Battery Voltage Read</a:t>
          </a:r>
        </a:p>
        <a:p>
          <a:pPr marL="0" marR="0" lvl="0" indent="0" algn="ctr"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0070C0"/>
              </a:solidFill>
              <a:effectLst/>
              <a:uLnTx/>
              <a:uFillTx/>
              <a:latin typeface="+mn-lt"/>
              <a:ea typeface="+mn-ea"/>
              <a:cs typeface="+mn-cs"/>
            </a:rPr>
            <a:t>In FOC (TIM3 ISR)</a:t>
          </a:r>
        </a:p>
      </xdr:txBody>
    </xdr:sp>
    <xdr:clientData/>
  </xdr:oneCellAnchor>
  <xdr:twoCellAnchor>
    <xdr:from>
      <xdr:col>34</xdr:col>
      <xdr:colOff>392076</xdr:colOff>
      <xdr:row>28</xdr:row>
      <xdr:rowOff>39587</xdr:rowOff>
    </xdr:from>
    <xdr:to>
      <xdr:col>35</xdr:col>
      <xdr:colOff>246475</xdr:colOff>
      <xdr:row>29</xdr:row>
      <xdr:rowOff>28064</xdr:rowOff>
    </xdr:to>
    <xdr:cxnSp macro="">
      <xdr:nvCxnSpPr>
        <xdr:cNvPr id="53" name="Straight Arrow Connector 52">
          <a:extLst>
            <a:ext uri="{FF2B5EF4-FFF2-40B4-BE49-F238E27FC236}">
              <a16:creationId xmlns:a16="http://schemas.microsoft.com/office/drawing/2014/main" id="{00000000-0008-0000-0200-000035000000}"/>
            </a:ext>
          </a:extLst>
        </xdr:cNvPr>
        <xdr:cNvCxnSpPr>
          <a:stCxn id="52" idx="1"/>
          <a:endCxn id="50" idx="0"/>
        </xdr:cNvCxnSpPr>
      </xdr:nvCxnSpPr>
      <xdr:spPr>
        <a:xfrm flipH="1">
          <a:off x="16098801" y="5421212"/>
          <a:ext cx="302074" cy="178977"/>
        </a:xfrm>
        <a:prstGeom prst="straightConnector1">
          <a:avLst/>
        </a:prstGeom>
        <a:ln>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4</xdr:col>
      <xdr:colOff>99646</xdr:colOff>
      <xdr:row>57</xdr:row>
      <xdr:rowOff>162608</xdr:rowOff>
    </xdr:from>
    <xdr:ext cx="2157779" cy="436786"/>
    <xdr:sp macro="" textlink="">
      <xdr:nvSpPr>
        <xdr:cNvPr id="54" name="TextBox 53">
          <a:extLst>
            <a:ext uri="{FF2B5EF4-FFF2-40B4-BE49-F238E27FC236}">
              <a16:creationId xmlns:a16="http://schemas.microsoft.com/office/drawing/2014/main" id="{00000000-0008-0000-0200-000036000000}"/>
            </a:ext>
          </a:extLst>
        </xdr:cNvPr>
        <xdr:cNvSpPr txBox="1"/>
      </xdr:nvSpPr>
      <xdr:spPr>
        <a:xfrm>
          <a:off x="2376121" y="11116358"/>
          <a:ext cx="2157779"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chemeClr val="tx1"/>
              </a:solidFill>
              <a:effectLst/>
              <a:latin typeface="+mn-lt"/>
              <a:ea typeface="+mn-ea"/>
              <a:cs typeface="+mn-cs"/>
            </a:rPr>
            <a:t>Timer3 ISR</a:t>
          </a:r>
          <a:r>
            <a:rPr lang="en-US" sz="1100" baseline="0">
              <a:solidFill>
                <a:schemeClr val="tx1"/>
              </a:solidFill>
              <a:effectLst/>
              <a:latin typeface="+mn-lt"/>
              <a:ea typeface="+mn-ea"/>
              <a:cs typeface="+mn-cs"/>
            </a:rPr>
            <a:t> is enabled in the Timer1 down counter ISR.</a:t>
          </a:r>
          <a:endParaRPr lang="en-US">
            <a:effectLst/>
          </a:endParaRPr>
        </a:p>
      </xdr:txBody>
    </xdr:sp>
    <xdr:clientData/>
  </xdr:oneCellAnchor>
  <xdr:twoCellAnchor>
    <xdr:from>
      <xdr:col>2</xdr:col>
      <xdr:colOff>604631</xdr:colOff>
      <xdr:row>72</xdr:row>
      <xdr:rowOff>58392</xdr:rowOff>
    </xdr:from>
    <xdr:to>
      <xdr:col>32</xdr:col>
      <xdr:colOff>420343</xdr:colOff>
      <xdr:row>72</xdr:row>
      <xdr:rowOff>58392</xdr:rowOff>
    </xdr:to>
    <xdr:cxnSp macro="">
      <xdr:nvCxnSpPr>
        <xdr:cNvPr id="55" name="Straight Arrow Connector 54">
          <a:extLst>
            <a:ext uri="{FF2B5EF4-FFF2-40B4-BE49-F238E27FC236}">
              <a16:creationId xmlns:a16="http://schemas.microsoft.com/office/drawing/2014/main" id="{00000000-0008-0000-0200-000037000000}"/>
            </a:ext>
          </a:extLst>
        </xdr:cNvPr>
        <xdr:cNvCxnSpPr/>
      </xdr:nvCxnSpPr>
      <xdr:spPr>
        <a:xfrm flipV="1">
          <a:off x="1823831" y="13869642"/>
          <a:ext cx="13407887" cy="0"/>
        </a:xfrm>
        <a:prstGeom prst="straightConnector1">
          <a:avLst/>
        </a:prstGeom>
        <a:ln>
          <a:headEnd type="triangle"/>
          <a:tailEnd type="triangle"/>
        </a:ln>
      </xdr:spPr>
      <xdr:style>
        <a:lnRef idx="1">
          <a:schemeClr val="accent5"/>
        </a:lnRef>
        <a:fillRef idx="0">
          <a:schemeClr val="accent5"/>
        </a:fillRef>
        <a:effectRef idx="0">
          <a:schemeClr val="accent5"/>
        </a:effectRef>
        <a:fontRef idx="minor">
          <a:schemeClr val="tx1"/>
        </a:fontRef>
      </xdr:style>
    </xdr:cxnSp>
    <xdr:clientData/>
  </xdr:twoCellAnchor>
  <xdr:oneCellAnchor>
    <xdr:from>
      <xdr:col>10</xdr:col>
      <xdr:colOff>324996</xdr:colOff>
      <xdr:row>70</xdr:row>
      <xdr:rowOff>55395</xdr:rowOff>
    </xdr:from>
    <xdr:ext cx="1323247" cy="264560"/>
    <xdr:sp macro="" textlink="">
      <xdr:nvSpPr>
        <xdr:cNvPr id="56" name="TextBox 55">
          <a:extLst>
            <a:ext uri="{FF2B5EF4-FFF2-40B4-BE49-F238E27FC236}">
              <a16:creationId xmlns:a16="http://schemas.microsoft.com/office/drawing/2014/main" id="{00000000-0008-0000-0200-000038000000}"/>
            </a:ext>
          </a:extLst>
        </xdr:cNvPr>
        <xdr:cNvSpPr txBox="1"/>
      </xdr:nvSpPr>
      <xdr:spPr>
        <a:xfrm>
          <a:off x="5287521" y="13485645"/>
          <a:ext cx="132324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50 usec (PWM PRD)</a:t>
          </a:r>
          <a:endParaRPr lang="en-US" sz="1100"/>
        </a:p>
      </xdr:txBody>
    </xdr:sp>
    <xdr:clientData/>
  </xdr:oneCellAnchor>
  <xdr:twoCellAnchor>
    <xdr:from>
      <xdr:col>2</xdr:col>
      <xdr:colOff>596348</xdr:colOff>
      <xdr:row>71</xdr:row>
      <xdr:rowOff>82825</xdr:rowOff>
    </xdr:from>
    <xdr:to>
      <xdr:col>18</xdr:col>
      <xdr:colOff>1</xdr:colOff>
      <xdr:row>71</xdr:row>
      <xdr:rowOff>91108</xdr:rowOff>
    </xdr:to>
    <xdr:cxnSp macro="">
      <xdr:nvCxnSpPr>
        <xdr:cNvPr id="57" name="Straight Arrow Connector 56">
          <a:extLst>
            <a:ext uri="{FF2B5EF4-FFF2-40B4-BE49-F238E27FC236}">
              <a16:creationId xmlns:a16="http://schemas.microsoft.com/office/drawing/2014/main" id="{00000000-0008-0000-0200-000039000000}"/>
            </a:ext>
          </a:extLst>
        </xdr:cNvPr>
        <xdr:cNvCxnSpPr/>
      </xdr:nvCxnSpPr>
      <xdr:spPr>
        <a:xfrm flipV="1">
          <a:off x="1815548" y="13703575"/>
          <a:ext cx="6728378" cy="8283"/>
        </a:xfrm>
        <a:prstGeom prst="straightConnector1">
          <a:avLst/>
        </a:prstGeom>
        <a:ln>
          <a:headEnd type="triangle"/>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3</xdr:col>
      <xdr:colOff>168849</xdr:colOff>
      <xdr:row>60</xdr:row>
      <xdr:rowOff>24847</xdr:rowOff>
    </xdr:from>
    <xdr:to>
      <xdr:col>6</xdr:col>
      <xdr:colOff>235185</xdr:colOff>
      <xdr:row>62</xdr:row>
      <xdr:rowOff>189185</xdr:rowOff>
    </xdr:to>
    <xdr:sp macro="" textlink="">
      <xdr:nvSpPr>
        <xdr:cNvPr id="58" name="Rectangle 57">
          <a:extLst>
            <a:ext uri="{FF2B5EF4-FFF2-40B4-BE49-F238E27FC236}">
              <a16:creationId xmlns:a16="http://schemas.microsoft.com/office/drawing/2014/main" id="{00000000-0008-0000-0200-00003A000000}"/>
            </a:ext>
          </a:extLst>
        </xdr:cNvPr>
        <xdr:cNvSpPr/>
      </xdr:nvSpPr>
      <xdr:spPr>
        <a:xfrm>
          <a:off x="1997649" y="11550097"/>
          <a:ext cx="1409361" cy="545338"/>
        </a:xfrm>
        <a:prstGeom prst="rect">
          <a:avLst/>
        </a:prstGeom>
        <a:solidFill>
          <a:schemeClr val="accent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19816</xdr:colOff>
      <xdr:row>55</xdr:row>
      <xdr:rowOff>27650</xdr:rowOff>
    </xdr:from>
    <xdr:to>
      <xdr:col>3</xdr:col>
      <xdr:colOff>157370</xdr:colOff>
      <xdr:row>57</xdr:row>
      <xdr:rowOff>186213</xdr:rowOff>
    </xdr:to>
    <xdr:sp macro="" textlink="">
      <xdr:nvSpPr>
        <xdr:cNvPr id="59" name="Rectangle 58">
          <a:extLst>
            <a:ext uri="{FF2B5EF4-FFF2-40B4-BE49-F238E27FC236}">
              <a16:creationId xmlns:a16="http://schemas.microsoft.com/office/drawing/2014/main" id="{00000000-0008-0000-0200-00003B000000}"/>
            </a:ext>
          </a:extLst>
        </xdr:cNvPr>
        <xdr:cNvSpPr/>
      </xdr:nvSpPr>
      <xdr:spPr>
        <a:xfrm>
          <a:off x="1848616" y="10600400"/>
          <a:ext cx="137554" cy="539563"/>
        </a:xfrm>
        <a:prstGeom prst="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16565</xdr:colOff>
      <xdr:row>54</xdr:row>
      <xdr:rowOff>8282</xdr:rowOff>
    </xdr:from>
    <xdr:to>
      <xdr:col>10</xdr:col>
      <xdr:colOff>228600</xdr:colOff>
      <xdr:row>58</xdr:row>
      <xdr:rowOff>0</xdr:rowOff>
    </xdr:to>
    <xdr:cxnSp macro="">
      <xdr:nvCxnSpPr>
        <xdr:cNvPr id="60" name="Straight Connector 59">
          <a:extLst>
            <a:ext uri="{FF2B5EF4-FFF2-40B4-BE49-F238E27FC236}">
              <a16:creationId xmlns:a16="http://schemas.microsoft.com/office/drawing/2014/main" id="{00000000-0008-0000-0200-00003C000000}"/>
            </a:ext>
          </a:extLst>
        </xdr:cNvPr>
        <xdr:cNvCxnSpPr/>
      </xdr:nvCxnSpPr>
      <xdr:spPr>
        <a:xfrm flipH="1" flipV="1">
          <a:off x="1845365" y="10390532"/>
          <a:ext cx="3345760" cy="753718"/>
        </a:xfrm>
        <a:prstGeom prst="line">
          <a:avLst/>
        </a:prstGeom>
        <a:ln>
          <a:prstDash val="lgDash"/>
        </a:ln>
      </xdr:spPr>
      <xdr:style>
        <a:lnRef idx="1">
          <a:schemeClr val="accent3"/>
        </a:lnRef>
        <a:fillRef idx="0">
          <a:schemeClr val="accent3"/>
        </a:fillRef>
        <a:effectRef idx="0">
          <a:schemeClr val="accent3"/>
        </a:effectRef>
        <a:fontRef idx="minor">
          <a:schemeClr val="tx1"/>
        </a:fontRef>
      </xdr:style>
    </xdr:cxnSp>
    <xdr:clientData/>
  </xdr:twoCellAnchor>
  <xdr:oneCellAnchor>
    <xdr:from>
      <xdr:col>18</xdr:col>
      <xdr:colOff>224566</xdr:colOff>
      <xdr:row>71</xdr:row>
      <xdr:rowOff>23410</xdr:rowOff>
    </xdr:from>
    <xdr:ext cx="1309205" cy="264560"/>
    <xdr:sp macro="" textlink="">
      <xdr:nvSpPr>
        <xdr:cNvPr id="61" name="TextBox 60">
          <a:extLst>
            <a:ext uri="{FF2B5EF4-FFF2-40B4-BE49-F238E27FC236}">
              <a16:creationId xmlns:a16="http://schemas.microsoft.com/office/drawing/2014/main" id="{00000000-0008-0000-0200-00003D000000}"/>
            </a:ext>
          </a:extLst>
        </xdr:cNvPr>
        <xdr:cNvSpPr txBox="1"/>
      </xdr:nvSpPr>
      <xdr:spPr>
        <a:xfrm>
          <a:off x="8768491" y="13644160"/>
          <a:ext cx="130920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100 usec (FOC PRD)</a:t>
          </a:r>
          <a:endParaRPr lang="en-US" sz="1100"/>
        </a:p>
      </xdr:txBody>
    </xdr:sp>
    <xdr:clientData/>
  </xdr:oneCellAnchor>
  <xdr:oneCellAnchor>
    <xdr:from>
      <xdr:col>3</xdr:col>
      <xdr:colOff>107929</xdr:colOff>
      <xdr:row>54</xdr:row>
      <xdr:rowOff>162607</xdr:rowOff>
    </xdr:from>
    <xdr:ext cx="775662" cy="436786"/>
    <xdr:sp macro="" textlink="">
      <xdr:nvSpPr>
        <xdr:cNvPr id="62" name="TextBox 61">
          <a:extLst>
            <a:ext uri="{FF2B5EF4-FFF2-40B4-BE49-F238E27FC236}">
              <a16:creationId xmlns:a16="http://schemas.microsoft.com/office/drawing/2014/main" id="{00000000-0008-0000-0200-00003E000000}"/>
            </a:ext>
          </a:extLst>
        </xdr:cNvPr>
        <xdr:cNvSpPr txBox="1"/>
      </xdr:nvSpPr>
      <xdr:spPr>
        <a:xfrm>
          <a:off x="1936729" y="10544857"/>
          <a:ext cx="775662"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UDI_DN</a:t>
          </a:r>
        </a:p>
        <a:p>
          <a:r>
            <a:rPr lang="en-US" sz="1100">
              <a:solidFill>
                <a:schemeClr val="tx1"/>
              </a:solidFill>
              <a:effectLst/>
              <a:latin typeface="+mn-lt"/>
              <a:ea typeface="+mn-ea"/>
              <a:cs typeface="+mn-cs"/>
            </a:rPr>
            <a:t>(900</a:t>
          </a:r>
          <a:r>
            <a:rPr lang="en-US" sz="1100" baseline="0">
              <a:solidFill>
                <a:schemeClr val="tx1"/>
              </a:solidFill>
              <a:effectLst/>
              <a:latin typeface="+mn-lt"/>
              <a:ea typeface="+mn-ea"/>
              <a:cs typeface="+mn-cs"/>
            </a:rPr>
            <a:t> nsec)</a:t>
          </a:r>
          <a:endParaRPr lang="en-US">
            <a:effectLst/>
          </a:endParaRPr>
        </a:p>
      </xdr:txBody>
    </xdr:sp>
    <xdr:clientData/>
  </xdr:oneCellAnchor>
  <xdr:oneCellAnchor>
    <xdr:from>
      <xdr:col>10</xdr:col>
      <xdr:colOff>296723</xdr:colOff>
      <xdr:row>54</xdr:row>
      <xdr:rowOff>170086</xdr:rowOff>
    </xdr:from>
    <xdr:ext cx="775662" cy="436786"/>
    <xdr:sp macro="" textlink="">
      <xdr:nvSpPr>
        <xdr:cNvPr id="63" name="TextBox 62">
          <a:extLst>
            <a:ext uri="{FF2B5EF4-FFF2-40B4-BE49-F238E27FC236}">
              <a16:creationId xmlns:a16="http://schemas.microsoft.com/office/drawing/2014/main" id="{00000000-0008-0000-0200-00003F000000}"/>
            </a:ext>
          </a:extLst>
        </xdr:cNvPr>
        <xdr:cNvSpPr txBox="1"/>
      </xdr:nvSpPr>
      <xdr:spPr>
        <a:xfrm>
          <a:off x="5259248" y="10552336"/>
          <a:ext cx="775662"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UDI_UP</a:t>
          </a:r>
          <a:endParaRPr lang="en-US">
            <a:effectLst/>
          </a:endParaRPr>
        </a:p>
        <a:p>
          <a:r>
            <a:rPr lang="en-US" sz="1100">
              <a:solidFill>
                <a:schemeClr val="tx1"/>
              </a:solidFill>
              <a:effectLst/>
              <a:latin typeface="+mn-lt"/>
              <a:ea typeface="+mn-ea"/>
              <a:cs typeface="+mn-cs"/>
            </a:rPr>
            <a:t>(500</a:t>
          </a:r>
          <a:r>
            <a:rPr lang="en-US" sz="1100" baseline="0">
              <a:solidFill>
                <a:schemeClr val="tx1"/>
              </a:solidFill>
              <a:effectLst/>
              <a:latin typeface="+mn-lt"/>
              <a:ea typeface="+mn-ea"/>
              <a:cs typeface="+mn-cs"/>
            </a:rPr>
            <a:t> nsec)</a:t>
          </a:r>
          <a:endParaRPr lang="en-US">
            <a:effectLst/>
          </a:endParaRPr>
        </a:p>
      </xdr:txBody>
    </xdr:sp>
    <xdr:clientData/>
  </xdr:oneCellAnchor>
  <xdr:oneCellAnchor>
    <xdr:from>
      <xdr:col>3</xdr:col>
      <xdr:colOff>335553</xdr:colOff>
      <xdr:row>59</xdr:row>
      <xdr:rowOff>184093</xdr:rowOff>
    </xdr:from>
    <xdr:ext cx="1104405" cy="436786"/>
    <xdr:sp macro="" textlink="">
      <xdr:nvSpPr>
        <xdr:cNvPr id="64" name="TextBox 63">
          <a:extLst>
            <a:ext uri="{FF2B5EF4-FFF2-40B4-BE49-F238E27FC236}">
              <a16:creationId xmlns:a16="http://schemas.microsoft.com/office/drawing/2014/main" id="{00000000-0008-0000-0200-000040000000}"/>
            </a:ext>
          </a:extLst>
        </xdr:cNvPr>
        <xdr:cNvSpPr txBox="1"/>
      </xdr:nvSpPr>
      <xdr:spPr>
        <a:xfrm>
          <a:off x="2164353" y="11518843"/>
          <a:ext cx="1104405"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solidFill>
                <a:schemeClr val="bg1"/>
              </a:solidFill>
              <a:effectLst/>
              <a:latin typeface="+mn-lt"/>
              <a:ea typeface="+mn-ea"/>
              <a:cs typeface="+mn-cs"/>
            </a:rPr>
            <a:t>FOC Calculation</a:t>
          </a:r>
        </a:p>
        <a:p>
          <a:pPr algn="ctr"/>
          <a:r>
            <a:rPr lang="en-US" sz="1100" b="1">
              <a:solidFill>
                <a:schemeClr val="bg1"/>
              </a:solidFill>
              <a:effectLst/>
              <a:latin typeface="+mn-lt"/>
              <a:ea typeface="+mn-ea"/>
              <a:cs typeface="+mn-cs"/>
            </a:rPr>
            <a:t>(10.8usec)</a:t>
          </a:r>
          <a:endParaRPr lang="en-US" sz="1100" b="1">
            <a:solidFill>
              <a:schemeClr val="bg1"/>
            </a:solidFill>
          </a:endParaRPr>
        </a:p>
      </xdr:txBody>
    </xdr:sp>
    <xdr:clientData/>
  </xdr:oneCellAnchor>
  <xdr:twoCellAnchor>
    <xdr:from>
      <xdr:col>2</xdr:col>
      <xdr:colOff>505240</xdr:colOff>
      <xdr:row>58</xdr:row>
      <xdr:rowOff>22886</xdr:rowOff>
    </xdr:from>
    <xdr:to>
      <xdr:col>3</xdr:col>
      <xdr:colOff>125275</xdr:colOff>
      <xdr:row>59</xdr:row>
      <xdr:rowOff>56223</xdr:rowOff>
    </xdr:to>
    <xdr:sp macro="" textlink="">
      <xdr:nvSpPr>
        <xdr:cNvPr id="65" name="Arrow: Right 64">
          <a:extLst>
            <a:ext uri="{FF2B5EF4-FFF2-40B4-BE49-F238E27FC236}">
              <a16:creationId xmlns:a16="http://schemas.microsoft.com/office/drawing/2014/main" id="{00000000-0008-0000-0200-000041000000}"/>
            </a:ext>
          </a:extLst>
        </xdr:cNvPr>
        <xdr:cNvSpPr/>
      </xdr:nvSpPr>
      <xdr:spPr>
        <a:xfrm rot="16200000">
          <a:off x="1727339" y="11164237"/>
          <a:ext cx="223837" cy="229635"/>
        </a:xfrm>
        <a:prstGeom prst="righ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120513</xdr:colOff>
      <xdr:row>58</xdr:row>
      <xdr:rowOff>6320</xdr:rowOff>
    </xdr:from>
    <xdr:to>
      <xdr:col>10</xdr:col>
      <xdr:colOff>353875</xdr:colOff>
      <xdr:row>59</xdr:row>
      <xdr:rowOff>39657</xdr:rowOff>
    </xdr:to>
    <xdr:sp macro="" textlink="">
      <xdr:nvSpPr>
        <xdr:cNvPr id="66" name="Arrow: Right 65">
          <a:extLst>
            <a:ext uri="{FF2B5EF4-FFF2-40B4-BE49-F238E27FC236}">
              <a16:creationId xmlns:a16="http://schemas.microsoft.com/office/drawing/2014/main" id="{00000000-0008-0000-0200-000042000000}"/>
            </a:ext>
          </a:extLst>
        </xdr:cNvPr>
        <xdr:cNvSpPr/>
      </xdr:nvSpPr>
      <xdr:spPr>
        <a:xfrm rot="16200000">
          <a:off x="5087800" y="11145808"/>
          <a:ext cx="223837" cy="233362"/>
        </a:xfrm>
        <a:prstGeom prst="right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32</xdr:col>
      <xdr:colOff>339587</xdr:colOff>
      <xdr:row>58</xdr:row>
      <xdr:rowOff>6321</xdr:rowOff>
    </xdr:from>
    <xdr:to>
      <xdr:col>33</xdr:col>
      <xdr:colOff>125275</xdr:colOff>
      <xdr:row>59</xdr:row>
      <xdr:rowOff>39658</xdr:rowOff>
    </xdr:to>
    <xdr:sp macro="" textlink="">
      <xdr:nvSpPr>
        <xdr:cNvPr id="67" name="Arrow: Right 66">
          <a:extLst>
            <a:ext uri="{FF2B5EF4-FFF2-40B4-BE49-F238E27FC236}">
              <a16:creationId xmlns:a16="http://schemas.microsoft.com/office/drawing/2014/main" id="{00000000-0008-0000-0200-000043000000}"/>
            </a:ext>
          </a:extLst>
        </xdr:cNvPr>
        <xdr:cNvSpPr/>
      </xdr:nvSpPr>
      <xdr:spPr>
        <a:xfrm rot="16200000">
          <a:off x="15155725" y="11145808"/>
          <a:ext cx="223837" cy="233363"/>
        </a:xfrm>
        <a:prstGeom prst="righ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257175</xdr:colOff>
      <xdr:row>54</xdr:row>
      <xdr:rowOff>17807</xdr:rowOff>
    </xdr:from>
    <xdr:to>
      <xdr:col>17</xdr:col>
      <xdr:colOff>438979</xdr:colOff>
      <xdr:row>58</xdr:row>
      <xdr:rowOff>0</xdr:rowOff>
    </xdr:to>
    <xdr:cxnSp macro="">
      <xdr:nvCxnSpPr>
        <xdr:cNvPr id="68" name="Straight Connector 67">
          <a:extLst>
            <a:ext uri="{FF2B5EF4-FFF2-40B4-BE49-F238E27FC236}">
              <a16:creationId xmlns:a16="http://schemas.microsoft.com/office/drawing/2014/main" id="{00000000-0008-0000-0200-000044000000}"/>
            </a:ext>
          </a:extLst>
        </xdr:cNvPr>
        <xdr:cNvCxnSpPr/>
      </xdr:nvCxnSpPr>
      <xdr:spPr>
        <a:xfrm flipV="1">
          <a:off x="5219700" y="10400057"/>
          <a:ext cx="3315529" cy="744193"/>
        </a:xfrm>
        <a:prstGeom prst="line">
          <a:avLst/>
        </a:prstGeom>
        <a:ln>
          <a:prstDash val="lgDash"/>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10</xdr:col>
      <xdr:colOff>235844</xdr:colOff>
      <xdr:row>55</xdr:row>
      <xdr:rowOff>23509</xdr:rowOff>
    </xdr:from>
    <xdr:to>
      <xdr:col>10</xdr:col>
      <xdr:colOff>336274</xdr:colOff>
      <xdr:row>57</xdr:row>
      <xdr:rowOff>172693</xdr:rowOff>
    </xdr:to>
    <xdr:sp macro="" textlink="">
      <xdr:nvSpPr>
        <xdr:cNvPr id="69" name="Rectangle 68">
          <a:extLst>
            <a:ext uri="{FF2B5EF4-FFF2-40B4-BE49-F238E27FC236}">
              <a16:creationId xmlns:a16="http://schemas.microsoft.com/office/drawing/2014/main" id="{00000000-0008-0000-0200-000045000000}"/>
            </a:ext>
          </a:extLst>
        </xdr:cNvPr>
        <xdr:cNvSpPr/>
      </xdr:nvSpPr>
      <xdr:spPr>
        <a:xfrm>
          <a:off x="5198369" y="10596259"/>
          <a:ext cx="100430" cy="530184"/>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226827</xdr:colOff>
      <xdr:row>60</xdr:row>
      <xdr:rowOff>24847</xdr:rowOff>
    </xdr:from>
    <xdr:to>
      <xdr:col>25</xdr:col>
      <xdr:colOff>361949</xdr:colOff>
      <xdr:row>62</xdr:row>
      <xdr:rowOff>189185</xdr:rowOff>
    </xdr:to>
    <xdr:sp macro="" textlink="">
      <xdr:nvSpPr>
        <xdr:cNvPr id="70" name="Rectangle 69">
          <a:extLst>
            <a:ext uri="{FF2B5EF4-FFF2-40B4-BE49-F238E27FC236}">
              <a16:creationId xmlns:a16="http://schemas.microsoft.com/office/drawing/2014/main" id="{00000000-0008-0000-0200-000046000000}"/>
            </a:ext>
          </a:extLst>
        </xdr:cNvPr>
        <xdr:cNvSpPr/>
      </xdr:nvSpPr>
      <xdr:spPr>
        <a:xfrm>
          <a:off x="3398652" y="11550097"/>
          <a:ext cx="8640947" cy="545338"/>
        </a:xfrm>
        <a:prstGeom prst="rect">
          <a:avLst/>
        </a:prstGeom>
        <a:pattFill prst="pct5">
          <a:fgClr>
            <a:schemeClr val="accent1"/>
          </a:fgClr>
          <a:bgClr>
            <a:schemeClr val="bg1"/>
          </a:bgClr>
        </a:patt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11</xdr:col>
      <xdr:colOff>238232</xdr:colOff>
      <xdr:row>60</xdr:row>
      <xdr:rowOff>62753</xdr:rowOff>
    </xdr:from>
    <xdr:ext cx="2841675" cy="436786"/>
    <xdr:sp macro="" textlink="">
      <xdr:nvSpPr>
        <xdr:cNvPr id="71" name="TextBox 70">
          <a:extLst>
            <a:ext uri="{FF2B5EF4-FFF2-40B4-BE49-F238E27FC236}">
              <a16:creationId xmlns:a16="http://schemas.microsoft.com/office/drawing/2014/main" id="{00000000-0008-0000-0200-000047000000}"/>
            </a:ext>
          </a:extLst>
        </xdr:cNvPr>
        <xdr:cNvSpPr txBox="1"/>
      </xdr:nvSpPr>
      <xdr:spPr>
        <a:xfrm>
          <a:off x="5648432" y="11588003"/>
          <a:ext cx="2841675"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tx1"/>
              </a:solidFill>
              <a:effectLst/>
              <a:latin typeface="+mn-lt"/>
              <a:ea typeface="+mn-ea"/>
              <a:cs typeface="+mn-cs"/>
            </a:rPr>
            <a:t>Wait</a:t>
          </a:r>
          <a:r>
            <a:rPr lang="en-US" sz="1100" b="1" baseline="0">
              <a:solidFill>
                <a:schemeClr val="tx1"/>
              </a:solidFill>
              <a:effectLst/>
              <a:latin typeface="+mn-lt"/>
              <a:ea typeface="+mn-ea"/>
              <a:cs typeface="+mn-cs"/>
            </a:rPr>
            <a:t> for last Timer 1 ISR up count</a:t>
          </a:r>
          <a:endParaRPr lang="en-US">
            <a:effectLst/>
          </a:endParaRPr>
        </a:p>
        <a:p>
          <a:r>
            <a:rPr lang="en-US" sz="1100" b="1" baseline="0">
              <a:solidFill>
                <a:schemeClr val="tx1"/>
              </a:solidFill>
              <a:effectLst/>
              <a:latin typeface="+mn-lt"/>
              <a:ea typeface="+mn-ea"/>
              <a:cs typeface="+mn-cs"/>
            </a:rPr>
            <a:t>* during (gucCtrlCount + 1) &lt; gucCtrlCountRef</a:t>
          </a:r>
          <a:endParaRPr lang="en-US">
            <a:effectLst/>
          </a:endParaRPr>
        </a:p>
      </xdr:txBody>
    </xdr:sp>
    <xdr:clientData/>
  </xdr:oneCellAnchor>
  <xdr:twoCellAnchor>
    <xdr:from>
      <xdr:col>3</xdr:col>
      <xdr:colOff>91110</xdr:colOff>
      <xdr:row>57</xdr:row>
      <xdr:rowOff>99391</xdr:rowOff>
    </xdr:from>
    <xdr:to>
      <xdr:col>4</xdr:col>
      <xdr:colOff>140804</xdr:colOff>
      <xdr:row>58</xdr:row>
      <xdr:rowOff>91108</xdr:rowOff>
    </xdr:to>
    <xdr:cxnSp macro="">
      <xdr:nvCxnSpPr>
        <xdr:cNvPr id="72" name="Straight Arrow Connector 71">
          <a:extLst>
            <a:ext uri="{FF2B5EF4-FFF2-40B4-BE49-F238E27FC236}">
              <a16:creationId xmlns:a16="http://schemas.microsoft.com/office/drawing/2014/main" id="{00000000-0008-0000-0200-000048000000}"/>
            </a:ext>
          </a:extLst>
        </xdr:cNvPr>
        <xdr:cNvCxnSpPr/>
      </xdr:nvCxnSpPr>
      <xdr:spPr>
        <a:xfrm flipH="1" flipV="1">
          <a:off x="1919910" y="11053141"/>
          <a:ext cx="497369" cy="182217"/>
        </a:xfrm>
        <a:prstGeom prst="straightConnector1">
          <a:avLst/>
        </a:prstGeom>
        <a:ln>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91109</xdr:colOff>
      <xdr:row>53</xdr:row>
      <xdr:rowOff>149086</xdr:rowOff>
    </xdr:from>
    <xdr:to>
      <xdr:col>3</xdr:col>
      <xdr:colOff>91109</xdr:colOff>
      <xdr:row>63</xdr:row>
      <xdr:rowOff>164326</xdr:rowOff>
    </xdr:to>
    <xdr:cxnSp macro="">
      <xdr:nvCxnSpPr>
        <xdr:cNvPr id="73" name="Straight Connector 72">
          <a:extLst>
            <a:ext uri="{FF2B5EF4-FFF2-40B4-BE49-F238E27FC236}">
              <a16:creationId xmlns:a16="http://schemas.microsoft.com/office/drawing/2014/main" id="{00000000-0008-0000-0200-000049000000}"/>
            </a:ext>
          </a:extLst>
        </xdr:cNvPr>
        <xdr:cNvCxnSpPr/>
      </xdr:nvCxnSpPr>
      <xdr:spPr>
        <a:xfrm flipH="1">
          <a:off x="1919909" y="10340836"/>
          <a:ext cx="0" cy="1920240"/>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160683</xdr:colOff>
      <xdr:row>53</xdr:row>
      <xdr:rowOff>152399</xdr:rowOff>
    </xdr:from>
    <xdr:to>
      <xdr:col>3</xdr:col>
      <xdr:colOff>160683</xdr:colOff>
      <xdr:row>63</xdr:row>
      <xdr:rowOff>167639</xdr:rowOff>
    </xdr:to>
    <xdr:cxnSp macro="">
      <xdr:nvCxnSpPr>
        <xdr:cNvPr id="74" name="Straight Connector 73">
          <a:extLst>
            <a:ext uri="{FF2B5EF4-FFF2-40B4-BE49-F238E27FC236}">
              <a16:creationId xmlns:a16="http://schemas.microsoft.com/office/drawing/2014/main" id="{00000000-0008-0000-0200-00004A000000}"/>
            </a:ext>
          </a:extLst>
        </xdr:cNvPr>
        <xdr:cNvCxnSpPr/>
      </xdr:nvCxnSpPr>
      <xdr:spPr>
        <a:xfrm flipH="1">
          <a:off x="1989483" y="10344149"/>
          <a:ext cx="0" cy="1920240"/>
        </a:xfrm>
        <a:prstGeom prst="line">
          <a:avLst/>
        </a:prstGeom>
        <a:ln w="6350">
          <a:prstDash val="lg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21</xdr:col>
      <xdr:colOff>427904</xdr:colOff>
      <xdr:row>60</xdr:row>
      <xdr:rowOff>97954</xdr:rowOff>
    </xdr:from>
    <xdr:ext cx="1477777" cy="436786"/>
    <xdr:sp macro="" textlink="">
      <xdr:nvSpPr>
        <xdr:cNvPr id="75" name="TextBox 74">
          <a:extLst>
            <a:ext uri="{FF2B5EF4-FFF2-40B4-BE49-F238E27FC236}">
              <a16:creationId xmlns:a16="http://schemas.microsoft.com/office/drawing/2014/main" id="{00000000-0008-0000-0200-00004B000000}"/>
            </a:ext>
          </a:extLst>
        </xdr:cNvPr>
        <xdr:cNvSpPr txBox="1"/>
      </xdr:nvSpPr>
      <xdr:spPr>
        <a:xfrm>
          <a:off x="10314854" y="11623204"/>
          <a:ext cx="1477777"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tx1"/>
              </a:solidFill>
              <a:effectLst/>
              <a:latin typeface="+mn-lt"/>
              <a:ea typeface="+mn-ea"/>
              <a:cs typeface="+mn-cs"/>
            </a:rPr>
            <a:t>1 shunt timing</a:t>
          </a:r>
          <a:r>
            <a:rPr lang="en-US" sz="1100" b="1" baseline="0">
              <a:solidFill>
                <a:schemeClr val="tx1"/>
              </a:solidFill>
              <a:effectLst/>
              <a:latin typeface="+mn-lt"/>
              <a:ea typeface="+mn-ea"/>
              <a:cs typeface="+mn-cs"/>
            </a:rPr>
            <a:t> change</a:t>
          </a:r>
          <a:endParaRPr lang="en-US">
            <a:effectLst/>
          </a:endParaRPr>
        </a:p>
        <a:p>
          <a:r>
            <a:rPr lang="en-US" sz="1100" b="1">
              <a:solidFill>
                <a:schemeClr val="tx1"/>
              </a:solidFill>
              <a:effectLst/>
              <a:latin typeface="+mn-lt"/>
              <a:ea typeface="+mn-ea"/>
              <a:cs typeface="+mn-cs"/>
            </a:rPr>
            <a:t>(600nsec)</a:t>
          </a:r>
          <a:endParaRPr lang="en-US">
            <a:effectLst/>
          </a:endParaRPr>
        </a:p>
      </xdr:txBody>
    </xdr:sp>
    <xdr:clientData/>
  </xdr:oneCellAnchor>
  <xdr:twoCellAnchor>
    <xdr:from>
      <xdr:col>4</xdr:col>
      <xdr:colOff>341861</xdr:colOff>
      <xdr:row>66</xdr:row>
      <xdr:rowOff>28064</xdr:rowOff>
    </xdr:from>
    <xdr:to>
      <xdr:col>4</xdr:col>
      <xdr:colOff>442291</xdr:colOff>
      <xdr:row>68</xdr:row>
      <xdr:rowOff>177248</xdr:rowOff>
    </xdr:to>
    <xdr:sp macro="" textlink="">
      <xdr:nvSpPr>
        <xdr:cNvPr id="76" name="Rectangle 75">
          <a:extLst>
            <a:ext uri="{FF2B5EF4-FFF2-40B4-BE49-F238E27FC236}">
              <a16:creationId xmlns:a16="http://schemas.microsoft.com/office/drawing/2014/main" id="{00000000-0008-0000-0200-00004C000000}"/>
            </a:ext>
          </a:extLst>
        </xdr:cNvPr>
        <xdr:cNvSpPr/>
      </xdr:nvSpPr>
      <xdr:spPr>
        <a:xfrm>
          <a:off x="2618336" y="12696314"/>
          <a:ext cx="100430" cy="530184"/>
        </a:xfrm>
        <a:prstGeom prst="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291752</xdr:colOff>
      <xdr:row>63</xdr:row>
      <xdr:rowOff>33374</xdr:rowOff>
    </xdr:from>
    <xdr:ext cx="1397306" cy="436786"/>
    <xdr:sp macro="" textlink="">
      <xdr:nvSpPr>
        <xdr:cNvPr id="77" name="TextBox 76">
          <a:extLst>
            <a:ext uri="{FF2B5EF4-FFF2-40B4-BE49-F238E27FC236}">
              <a16:creationId xmlns:a16="http://schemas.microsoft.com/office/drawing/2014/main" id="{00000000-0008-0000-0200-00004D000000}"/>
            </a:ext>
          </a:extLst>
        </xdr:cNvPr>
        <xdr:cNvSpPr txBox="1"/>
      </xdr:nvSpPr>
      <xdr:spPr>
        <a:xfrm>
          <a:off x="2120552" y="12130124"/>
          <a:ext cx="1397306"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rtl="0" eaLnBrk="1" latinLnBrk="0" hangingPunct="1"/>
          <a:r>
            <a:rPr lang="en-US" sz="1100">
              <a:solidFill>
                <a:srgbClr val="0070C0"/>
              </a:solidFill>
              <a:effectLst/>
              <a:latin typeface="+mn-lt"/>
              <a:ea typeface="+mn-ea"/>
              <a:cs typeface="+mn-cs"/>
            </a:rPr>
            <a:t>Battery Voltage Read</a:t>
          </a:r>
        </a:p>
        <a:p>
          <a:pPr algn="ctr" rtl="0" eaLnBrk="1" latinLnBrk="0" hangingPunct="1"/>
          <a:r>
            <a:rPr lang="en-US" sz="1100">
              <a:solidFill>
                <a:srgbClr val="0070C0"/>
              </a:solidFill>
              <a:effectLst/>
              <a:latin typeface="+mn-lt"/>
              <a:ea typeface="+mn-ea"/>
              <a:cs typeface="+mn-cs"/>
            </a:rPr>
            <a:t>In FOC (TIM3 ISR)</a:t>
          </a:r>
        </a:p>
      </xdr:txBody>
    </xdr:sp>
    <xdr:clientData/>
  </xdr:oneCellAnchor>
  <xdr:twoCellAnchor>
    <xdr:from>
      <xdr:col>33</xdr:col>
      <xdr:colOff>19816</xdr:colOff>
      <xdr:row>55</xdr:row>
      <xdr:rowOff>27650</xdr:rowOff>
    </xdr:from>
    <xdr:to>
      <xdr:col>33</xdr:col>
      <xdr:colOff>157370</xdr:colOff>
      <xdr:row>57</xdr:row>
      <xdr:rowOff>186213</xdr:rowOff>
    </xdr:to>
    <xdr:sp macro="" textlink="">
      <xdr:nvSpPr>
        <xdr:cNvPr id="78" name="Rectangle 77">
          <a:extLst>
            <a:ext uri="{FF2B5EF4-FFF2-40B4-BE49-F238E27FC236}">
              <a16:creationId xmlns:a16="http://schemas.microsoft.com/office/drawing/2014/main" id="{00000000-0008-0000-0200-00004E000000}"/>
            </a:ext>
          </a:extLst>
        </xdr:cNvPr>
        <xdr:cNvSpPr/>
      </xdr:nvSpPr>
      <xdr:spPr>
        <a:xfrm>
          <a:off x="15278866" y="10600400"/>
          <a:ext cx="137554" cy="539563"/>
        </a:xfrm>
        <a:prstGeom prst="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33</xdr:col>
      <xdr:colOff>107929</xdr:colOff>
      <xdr:row>54</xdr:row>
      <xdr:rowOff>162607</xdr:rowOff>
    </xdr:from>
    <xdr:ext cx="775662" cy="436786"/>
    <xdr:sp macro="" textlink="">
      <xdr:nvSpPr>
        <xdr:cNvPr id="79" name="TextBox 78">
          <a:extLst>
            <a:ext uri="{FF2B5EF4-FFF2-40B4-BE49-F238E27FC236}">
              <a16:creationId xmlns:a16="http://schemas.microsoft.com/office/drawing/2014/main" id="{00000000-0008-0000-0200-00004F000000}"/>
            </a:ext>
          </a:extLst>
        </xdr:cNvPr>
        <xdr:cNvSpPr txBox="1"/>
      </xdr:nvSpPr>
      <xdr:spPr>
        <a:xfrm>
          <a:off x="15366979" y="10544857"/>
          <a:ext cx="775662"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UDI_DN</a:t>
          </a:r>
        </a:p>
        <a:p>
          <a:r>
            <a:rPr lang="en-US" sz="1100">
              <a:solidFill>
                <a:schemeClr val="tx1"/>
              </a:solidFill>
              <a:effectLst/>
              <a:latin typeface="+mn-lt"/>
              <a:ea typeface="+mn-ea"/>
              <a:cs typeface="+mn-cs"/>
            </a:rPr>
            <a:t>(900</a:t>
          </a:r>
          <a:r>
            <a:rPr lang="en-US" sz="1100" baseline="0">
              <a:solidFill>
                <a:schemeClr val="tx1"/>
              </a:solidFill>
              <a:effectLst/>
              <a:latin typeface="+mn-lt"/>
              <a:ea typeface="+mn-ea"/>
              <a:cs typeface="+mn-cs"/>
            </a:rPr>
            <a:t> nsec)</a:t>
          </a:r>
          <a:endParaRPr lang="en-US">
            <a:effectLst/>
          </a:endParaRPr>
        </a:p>
      </xdr:txBody>
    </xdr:sp>
    <xdr:clientData/>
  </xdr:oneCellAnchor>
  <xdr:twoCellAnchor>
    <xdr:from>
      <xdr:col>4</xdr:col>
      <xdr:colOff>392076</xdr:colOff>
      <xdr:row>65</xdr:row>
      <xdr:rowOff>89160</xdr:rowOff>
    </xdr:from>
    <xdr:to>
      <xdr:col>5</xdr:col>
      <xdr:colOff>95055</xdr:colOff>
      <xdr:row>66</xdr:row>
      <xdr:rowOff>28064</xdr:rowOff>
    </xdr:to>
    <xdr:cxnSp macro="">
      <xdr:nvCxnSpPr>
        <xdr:cNvPr id="80" name="Straight Arrow Connector 79">
          <a:extLst>
            <a:ext uri="{FF2B5EF4-FFF2-40B4-BE49-F238E27FC236}">
              <a16:creationId xmlns:a16="http://schemas.microsoft.com/office/drawing/2014/main" id="{00000000-0008-0000-0200-000050000000}"/>
            </a:ext>
          </a:extLst>
        </xdr:cNvPr>
        <xdr:cNvCxnSpPr>
          <a:stCxn id="77" idx="2"/>
          <a:endCxn id="76" idx="0"/>
        </xdr:cNvCxnSpPr>
      </xdr:nvCxnSpPr>
      <xdr:spPr>
        <a:xfrm flipH="1">
          <a:off x="2668551" y="12566910"/>
          <a:ext cx="150654" cy="129404"/>
        </a:xfrm>
        <a:prstGeom prst="straightConnector1">
          <a:avLst/>
        </a:prstGeom>
        <a:ln>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238125</xdr:colOff>
      <xdr:row>53</xdr:row>
      <xdr:rowOff>47625</xdr:rowOff>
    </xdr:from>
    <xdr:to>
      <xdr:col>10</xdr:col>
      <xdr:colOff>238125</xdr:colOff>
      <xdr:row>72</xdr:row>
      <xdr:rowOff>9525</xdr:rowOff>
    </xdr:to>
    <xdr:cxnSp macro="">
      <xdr:nvCxnSpPr>
        <xdr:cNvPr id="81" name="Straight Connector 80">
          <a:extLst>
            <a:ext uri="{FF2B5EF4-FFF2-40B4-BE49-F238E27FC236}">
              <a16:creationId xmlns:a16="http://schemas.microsoft.com/office/drawing/2014/main" id="{00000000-0008-0000-0200-000051000000}"/>
            </a:ext>
          </a:extLst>
        </xdr:cNvPr>
        <xdr:cNvCxnSpPr/>
      </xdr:nvCxnSpPr>
      <xdr:spPr>
        <a:xfrm>
          <a:off x="5200650" y="10239375"/>
          <a:ext cx="0" cy="35814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238125</xdr:colOff>
      <xdr:row>53</xdr:row>
      <xdr:rowOff>47625</xdr:rowOff>
    </xdr:from>
    <xdr:to>
      <xdr:col>25</xdr:col>
      <xdr:colOff>238125</xdr:colOff>
      <xdr:row>72</xdr:row>
      <xdr:rowOff>9525</xdr:rowOff>
    </xdr:to>
    <xdr:cxnSp macro="">
      <xdr:nvCxnSpPr>
        <xdr:cNvPr id="82" name="Straight Connector 81">
          <a:extLst>
            <a:ext uri="{FF2B5EF4-FFF2-40B4-BE49-F238E27FC236}">
              <a16:creationId xmlns:a16="http://schemas.microsoft.com/office/drawing/2014/main" id="{00000000-0008-0000-0200-000052000000}"/>
            </a:ext>
          </a:extLst>
        </xdr:cNvPr>
        <xdr:cNvCxnSpPr/>
      </xdr:nvCxnSpPr>
      <xdr:spPr>
        <a:xfrm>
          <a:off x="11915775" y="10239375"/>
          <a:ext cx="0" cy="35814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445190</xdr:colOff>
      <xdr:row>54</xdr:row>
      <xdr:rowOff>8282</xdr:rowOff>
    </xdr:from>
    <xdr:to>
      <xdr:col>25</xdr:col>
      <xdr:colOff>209550</xdr:colOff>
      <xdr:row>58</xdr:row>
      <xdr:rowOff>0</xdr:rowOff>
    </xdr:to>
    <xdr:cxnSp macro="">
      <xdr:nvCxnSpPr>
        <xdr:cNvPr id="83" name="Straight Connector 82">
          <a:extLst>
            <a:ext uri="{FF2B5EF4-FFF2-40B4-BE49-F238E27FC236}">
              <a16:creationId xmlns:a16="http://schemas.microsoft.com/office/drawing/2014/main" id="{00000000-0008-0000-0200-000053000000}"/>
            </a:ext>
          </a:extLst>
        </xdr:cNvPr>
        <xdr:cNvCxnSpPr/>
      </xdr:nvCxnSpPr>
      <xdr:spPr>
        <a:xfrm flipH="1" flipV="1">
          <a:off x="8541440" y="10390532"/>
          <a:ext cx="3345760" cy="753718"/>
        </a:xfrm>
        <a:prstGeom prst="line">
          <a:avLst/>
        </a:prstGeom>
        <a:ln>
          <a:prstDash val="lgDash"/>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25</xdr:col>
      <xdr:colOff>238125</xdr:colOff>
      <xdr:row>54</xdr:row>
      <xdr:rowOff>17807</xdr:rowOff>
    </xdr:from>
    <xdr:to>
      <xdr:col>32</xdr:col>
      <xdr:colOff>419929</xdr:colOff>
      <xdr:row>58</xdr:row>
      <xdr:rowOff>0</xdr:rowOff>
    </xdr:to>
    <xdr:cxnSp macro="">
      <xdr:nvCxnSpPr>
        <xdr:cNvPr id="84" name="Straight Connector 83">
          <a:extLst>
            <a:ext uri="{FF2B5EF4-FFF2-40B4-BE49-F238E27FC236}">
              <a16:creationId xmlns:a16="http://schemas.microsoft.com/office/drawing/2014/main" id="{00000000-0008-0000-0200-000054000000}"/>
            </a:ext>
          </a:extLst>
        </xdr:cNvPr>
        <xdr:cNvCxnSpPr/>
      </xdr:nvCxnSpPr>
      <xdr:spPr>
        <a:xfrm flipV="1">
          <a:off x="11915775" y="10400057"/>
          <a:ext cx="3315529" cy="744193"/>
        </a:xfrm>
        <a:prstGeom prst="line">
          <a:avLst/>
        </a:prstGeom>
        <a:ln>
          <a:prstDash val="lgDash"/>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25</xdr:col>
      <xdr:colOff>130038</xdr:colOff>
      <xdr:row>58</xdr:row>
      <xdr:rowOff>15845</xdr:rowOff>
    </xdr:from>
    <xdr:to>
      <xdr:col>25</xdr:col>
      <xdr:colOff>363400</xdr:colOff>
      <xdr:row>59</xdr:row>
      <xdr:rowOff>49182</xdr:rowOff>
    </xdr:to>
    <xdr:sp macro="" textlink="">
      <xdr:nvSpPr>
        <xdr:cNvPr id="85" name="Arrow: Right 84">
          <a:extLst>
            <a:ext uri="{FF2B5EF4-FFF2-40B4-BE49-F238E27FC236}">
              <a16:creationId xmlns:a16="http://schemas.microsoft.com/office/drawing/2014/main" id="{00000000-0008-0000-0200-000055000000}"/>
            </a:ext>
          </a:extLst>
        </xdr:cNvPr>
        <xdr:cNvSpPr/>
      </xdr:nvSpPr>
      <xdr:spPr>
        <a:xfrm rot="16200000">
          <a:off x="11812450" y="11155333"/>
          <a:ext cx="223837" cy="233362"/>
        </a:xfrm>
        <a:prstGeom prst="right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245369</xdr:colOff>
      <xdr:row>55</xdr:row>
      <xdr:rowOff>33034</xdr:rowOff>
    </xdr:from>
    <xdr:to>
      <xdr:col>25</xdr:col>
      <xdr:colOff>345799</xdr:colOff>
      <xdr:row>57</xdr:row>
      <xdr:rowOff>182218</xdr:rowOff>
    </xdr:to>
    <xdr:sp macro="" textlink="">
      <xdr:nvSpPr>
        <xdr:cNvPr id="86" name="Rectangle 85">
          <a:extLst>
            <a:ext uri="{FF2B5EF4-FFF2-40B4-BE49-F238E27FC236}">
              <a16:creationId xmlns:a16="http://schemas.microsoft.com/office/drawing/2014/main" id="{00000000-0008-0000-0200-000056000000}"/>
            </a:ext>
          </a:extLst>
        </xdr:cNvPr>
        <xdr:cNvSpPr/>
      </xdr:nvSpPr>
      <xdr:spPr>
        <a:xfrm>
          <a:off x="11923019" y="10605784"/>
          <a:ext cx="100430" cy="530184"/>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365561</xdr:colOff>
      <xdr:row>60</xdr:row>
      <xdr:rowOff>24847</xdr:rowOff>
    </xdr:from>
    <xdr:to>
      <xdr:col>26</xdr:col>
      <xdr:colOff>30646</xdr:colOff>
      <xdr:row>62</xdr:row>
      <xdr:rowOff>189185</xdr:rowOff>
    </xdr:to>
    <xdr:sp macro="" textlink="">
      <xdr:nvSpPr>
        <xdr:cNvPr id="87" name="Rectangle 86">
          <a:extLst>
            <a:ext uri="{FF2B5EF4-FFF2-40B4-BE49-F238E27FC236}">
              <a16:creationId xmlns:a16="http://schemas.microsoft.com/office/drawing/2014/main" id="{00000000-0008-0000-0200-000057000000}"/>
            </a:ext>
          </a:extLst>
        </xdr:cNvPr>
        <xdr:cNvSpPr/>
      </xdr:nvSpPr>
      <xdr:spPr>
        <a:xfrm>
          <a:off x="12043211" y="11550097"/>
          <a:ext cx="112760" cy="545338"/>
        </a:xfrm>
        <a:prstGeom prst="rect">
          <a:avLst/>
        </a:prstGeom>
        <a:solidFill>
          <a:schemeClr val="accent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349112</xdr:colOff>
      <xdr:row>53</xdr:row>
      <xdr:rowOff>110986</xdr:rowOff>
    </xdr:from>
    <xdr:to>
      <xdr:col>25</xdr:col>
      <xdr:colOff>349112</xdr:colOff>
      <xdr:row>63</xdr:row>
      <xdr:rowOff>126226</xdr:rowOff>
    </xdr:to>
    <xdr:cxnSp macro="">
      <xdr:nvCxnSpPr>
        <xdr:cNvPr id="88" name="Straight Connector 87">
          <a:extLst>
            <a:ext uri="{FF2B5EF4-FFF2-40B4-BE49-F238E27FC236}">
              <a16:creationId xmlns:a16="http://schemas.microsoft.com/office/drawing/2014/main" id="{00000000-0008-0000-0200-000058000000}"/>
            </a:ext>
          </a:extLst>
        </xdr:cNvPr>
        <xdr:cNvCxnSpPr/>
      </xdr:nvCxnSpPr>
      <xdr:spPr>
        <a:xfrm flipH="1">
          <a:off x="12026762" y="10302736"/>
          <a:ext cx="0" cy="1920240"/>
        </a:xfrm>
        <a:prstGeom prst="line">
          <a:avLst/>
        </a:prstGeom>
        <a:ln w="6350">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33958</xdr:colOff>
      <xdr:row>53</xdr:row>
      <xdr:rowOff>110986</xdr:rowOff>
    </xdr:from>
    <xdr:to>
      <xdr:col>26</xdr:col>
      <xdr:colOff>33958</xdr:colOff>
      <xdr:row>63</xdr:row>
      <xdr:rowOff>126226</xdr:rowOff>
    </xdr:to>
    <xdr:cxnSp macro="">
      <xdr:nvCxnSpPr>
        <xdr:cNvPr id="89" name="Straight Connector 88">
          <a:extLst>
            <a:ext uri="{FF2B5EF4-FFF2-40B4-BE49-F238E27FC236}">
              <a16:creationId xmlns:a16="http://schemas.microsoft.com/office/drawing/2014/main" id="{00000000-0008-0000-0200-000059000000}"/>
            </a:ext>
          </a:extLst>
        </xdr:cNvPr>
        <xdr:cNvCxnSpPr/>
      </xdr:nvCxnSpPr>
      <xdr:spPr>
        <a:xfrm flipH="1">
          <a:off x="12159283" y="10302736"/>
          <a:ext cx="0" cy="1920240"/>
        </a:xfrm>
        <a:prstGeom prst="line">
          <a:avLst/>
        </a:prstGeom>
        <a:ln w="6350">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114981</xdr:colOff>
      <xdr:row>60</xdr:row>
      <xdr:rowOff>165652</xdr:rowOff>
    </xdr:from>
    <xdr:to>
      <xdr:col>25</xdr:col>
      <xdr:colOff>420343</xdr:colOff>
      <xdr:row>61</xdr:row>
      <xdr:rowOff>125847</xdr:rowOff>
    </xdr:to>
    <xdr:cxnSp macro="">
      <xdr:nvCxnSpPr>
        <xdr:cNvPr id="90" name="Straight Arrow Connector 89">
          <a:extLst>
            <a:ext uri="{FF2B5EF4-FFF2-40B4-BE49-F238E27FC236}">
              <a16:creationId xmlns:a16="http://schemas.microsoft.com/office/drawing/2014/main" id="{00000000-0008-0000-0200-00005A000000}"/>
            </a:ext>
          </a:extLst>
        </xdr:cNvPr>
        <xdr:cNvCxnSpPr>
          <a:stCxn id="75" idx="3"/>
        </xdr:cNvCxnSpPr>
      </xdr:nvCxnSpPr>
      <xdr:spPr>
        <a:xfrm flipV="1">
          <a:off x="11792631" y="11690902"/>
          <a:ext cx="305362" cy="150695"/>
        </a:xfrm>
        <a:prstGeom prst="straightConnector1">
          <a:avLst/>
        </a:prstGeom>
        <a:ln>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18</xdr:col>
      <xdr:colOff>351</xdr:colOff>
      <xdr:row>55</xdr:row>
      <xdr:rowOff>30964</xdr:rowOff>
    </xdr:from>
    <xdr:to>
      <xdr:col>18</xdr:col>
      <xdr:colOff>137905</xdr:colOff>
      <xdr:row>57</xdr:row>
      <xdr:rowOff>189527</xdr:rowOff>
    </xdr:to>
    <xdr:sp macro="" textlink="">
      <xdr:nvSpPr>
        <xdr:cNvPr id="91" name="Rectangle 90">
          <a:extLst>
            <a:ext uri="{FF2B5EF4-FFF2-40B4-BE49-F238E27FC236}">
              <a16:creationId xmlns:a16="http://schemas.microsoft.com/office/drawing/2014/main" id="{00000000-0008-0000-0200-00005B000000}"/>
            </a:ext>
          </a:extLst>
        </xdr:cNvPr>
        <xdr:cNvSpPr/>
      </xdr:nvSpPr>
      <xdr:spPr>
        <a:xfrm>
          <a:off x="8544276" y="10603714"/>
          <a:ext cx="137554" cy="539563"/>
        </a:xfrm>
        <a:prstGeom prst="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18</xdr:col>
      <xdr:colOff>88464</xdr:colOff>
      <xdr:row>54</xdr:row>
      <xdr:rowOff>165921</xdr:rowOff>
    </xdr:from>
    <xdr:ext cx="775662" cy="436786"/>
    <xdr:sp macro="" textlink="">
      <xdr:nvSpPr>
        <xdr:cNvPr id="92" name="TextBox 91">
          <a:extLst>
            <a:ext uri="{FF2B5EF4-FFF2-40B4-BE49-F238E27FC236}">
              <a16:creationId xmlns:a16="http://schemas.microsoft.com/office/drawing/2014/main" id="{00000000-0008-0000-0200-00005C000000}"/>
            </a:ext>
          </a:extLst>
        </xdr:cNvPr>
        <xdr:cNvSpPr txBox="1"/>
      </xdr:nvSpPr>
      <xdr:spPr>
        <a:xfrm>
          <a:off x="8632389" y="10548171"/>
          <a:ext cx="775662"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UDI_DN</a:t>
          </a:r>
        </a:p>
        <a:p>
          <a:r>
            <a:rPr lang="en-US" sz="1100">
              <a:solidFill>
                <a:schemeClr val="tx1"/>
              </a:solidFill>
              <a:effectLst/>
              <a:latin typeface="+mn-lt"/>
              <a:ea typeface="+mn-ea"/>
              <a:cs typeface="+mn-cs"/>
            </a:rPr>
            <a:t>(900</a:t>
          </a:r>
          <a:r>
            <a:rPr lang="en-US" sz="1100" baseline="0">
              <a:solidFill>
                <a:schemeClr val="tx1"/>
              </a:solidFill>
              <a:effectLst/>
              <a:latin typeface="+mn-lt"/>
              <a:ea typeface="+mn-ea"/>
              <a:cs typeface="+mn-cs"/>
            </a:rPr>
            <a:t> nsec)</a:t>
          </a:r>
          <a:endParaRPr lang="en-US">
            <a:effectLst/>
          </a:endParaRPr>
        </a:p>
      </xdr:txBody>
    </xdr:sp>
    <xdr:clientData/>
  </xdr:oneCellAnchor>
  <xdr:twoCellAnchor>
    <xdr:from>
      <xdr:col>17</xdr:col>
      <xdr:colOff>323850</xdr:colOff>
      <xdr:row>58</xdr:row>
      <xdr:rowOff>26200</xdr:rowOff>
    </xdr:from>
    <xdr:to>
      <xdr:col>18</xdr:col>
      <xdr:colOff>105810</xdr:colOff>
      <xdr:row>59</xdr:row>
      <xdr:rowOff>59537</xdr:rowOff>
    </xdr:to>
    <xdr:sp macro="" textlink="">
      <xdr:nvSpPr>
        <xdr:cNvPr id="93" name="Arrow: Right 92">
          <a:extLst>
            <a:ext uri="{FF2B5EF4-FFF2-40B4-BE49-F238E27FC236}">
              <a16:creationId xmlns:a16="http://schemas.microsoft.com/office/drawing/2014/main" id="{00000000-0008-0000-0200-00005D000000}"/>
            </a:ext>
          </a:extLst>
        </xdr:cNvPr>
        <xdr:cNvSpPr/>
      </xdr:nvSpPr>
      <xdr:spPr>
        <a:xfrm rot="16200000">
          <a:off x="8422999" y="11167551"/>
          <a:ext cx="223837" cy="229635"/>
        </a:xfrm>
        <a:prstGeom prst="righ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clientData/>
  </xdr:twoCellAnchor>
  <xdr:oneCellAnchor>
    <xdr:from>
      <xdr:col>25</xdr:col>
      <xdr:colOff>296723</xdr:colOff>
      <xdr:row>55</xdr:row>
      <xdr:rowOff>8161</xdr:rowOff>
    </xdr:from>
    <xdr:ext cx="775662" cy="436786"/>
    <xdr:sp macro="" textlink="">
      <xdr:nvSpPr>
        <xdr:cNvPr id="94" name="TextBox 93">
          <a:extLst>
            <a:ext uri="{FF2B5EF4-FFF2-40B4-BE49-F238E27FC236}">
              <a16:creationId xmlns:a16="http://schemas.microsoft.com/office/drawing/2014/main" id="{00000000-0008-0000-0200-00005E000000}"/>
            </a:ext>
          </a:extLst>
        </xdr:cNvPr>
        <xdr:cNvSpPr txBox="1"/>
      </xdr:nvSpPr>
      <xdr:spPr>
        <a:xfrm>
          <a:off x="11974373" y="10580911"/>
          <a:ext cx="775662"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UDI_UP</a:t>
          </a:r>
          <a:endParaRPr lang="en-US">
            <a:effectLst/>
          </a:endParaRPr>
        </a:p>
        <a:p>
          <a:r>
            <a:rPr lang="en-US" sz="1100">
              <a:solidFill>
                <a:schemeClr val="tx1"/>
              </a:solidFill>
              <a:effectLst/>
              <a:latin typeface="+mn-lt"/>
              <a:ea typeface="+mn-ea"/>
              <a:cs typeface="+mn-cs"/>
            </a:rPr>
            <a:t>(500</a:t>
          </a:r>
          <a:r>
            <a:rPr lang="en-US" sz="1100" baseline="0">
              <a:solidFill>
                <a:schemeClr val="tx1"/>
              </a:solidFill>
              <a:effectLst/>
              <a:latin typeface="+mn-lt"/>
              <a:ea typeface="+mn-ea"/>
              <a:cs typeface="+mn-cs"/>
            </a:rPr>
            <a:t> nsec)</a:t>
          </a:r>
          <a:endParaRPr lang="en-US">
            <a:effectLst/>
          </a:endParaRPr>
        </a:p>
      </xdr:txBody>
    </xdr:sp>
    <xdr:clientData/>
  </xdr:oneCellAnchor>
  <xdr:oneCellAnchor>
    <xdr:from>
      <xdr:col>10</xdr:col>
      <xdr:colOff>247854</xdr:colOff>
      <xdr:row>62</xdr:row>
      <xdr:rowOff>189915</xdr:rowOff>
    </xdr:from>
    <xdr:ext cx="1034835" cy="436786"/>
    <xdr:sp macro="" textlink="">
      <xdr:nvSpPr>
        <xdr:cNvPr id="95" name="TextBox 94">
          <a:extLst>
            <a:ext uri="{FF2B5EF4-FFF2-40B4-BE49-F238E27FC236}">
              <a16:creationId xmlns:a16="http://schemas.microsoft.com/office/drawing/2014/main" id="{00000000-0008-0000-0200-00005F000000}"/>
            </a:ext>
          </a:extLst>
        </xdr:cNvPr>
        <xdr:cNvSpPr txBox="1"/>
      </xdr:nvSpPr>
      <xdr:spPr>
        <a:xfrm>
          <a:off x="5210379" y="12096165"/>
          <a:ext cx="1034835"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rtl="0" eaLnBrk="1" latinLnBrk="0" hangingPunct="1"/>
          <a:r>
            <a:rPr lang="en-US" sz="1100">
              <a:solidFill>
                <a:schemeClr val="accent6">
                  <a:lumMod val="75000"/>
                </a:schemeClr>
              </a:solidFill>
              <a:effectLst/>
              <a:latin typeface="+mn-lt"/>
              <a:ea typeface="+mn-ea"/>
              <a:cs typeface="+mn-cs"/>
            </a:rPr>
            <a:t>1 Shunt No.1</a:t>
          </a:r>
        </a:p>
        <a:p>
          <a:pPr rtl="0" eaLnBrk="1" latinLnBrk="0" hangingPunct="1"/>
          <a:r>
            <a:rPr lang="en-US" sz="1100">
              <a:solidFill>
                <a:schemeClr val="accent6">
                  <a:lumMod val="75000"/>
                </a:schemeClr>
              </a:solidFill>
              <a:effectLst/>
              <a:latin typeface="+mn-lt"/>
              <a:ea typeface="+mn-ea"/>
              <a:cs typeface="+mn-cs"/>
            </a:rPr>
            <a:t>from</a:t>
          </a:r>
          <a:r>
            <a:rPr lang="en-US" sz="1100" baseline="0">
              <a:solidFill>
                <a:schemeClr val="accent6">
                  <a:lumMod val="75000"/>
                </a:schemeClr>
              </a:solidFill>
              <a:effectLst/>
              <a:latin typeface="+mn-lt"/>
              <a:ea typeface="+mn-ea"/>
              <a:cs typeface="+mn-cs"/>
            </a:rPr>
            <a:t> Tim1 CC4</a:t>
          </a:r>
          <a:endParaRPr lang="en-US">
            <a:solidFill>
              <a:schemeClr val="accent6">
                <a:lumMod val="75000"/>
              </a:schemeClr>
            </a:solidFill>
            <a:effectLst/>
          </a:endParaRPr>
        </a:p>
      </xdr:txBody>
    </xdr:sp>
    <xdr:clientData/>
  </xdr:oneCellAnchor>
  <xdr:twoCellAnchor>
    <xdr:from>
      <xdr:col>12</xdr:col>
      <xdr:colOff>271565</xdr:colOff>
      <xdr:row>65</xdr:row>
      <xdr:rowOff>100609</xdr:rowOff>
    </xdr:from>
    <xdr:to>
      <xdr:col>13</xdr:col>
      <xdr:colOff>144322</xdr:colOff>
      <xdr:row>66</xdr:row>
      <xdr:rowOff>35104</xdr:rowOff>
    </xdr:to>
    <xdr:cxnSp macro="">
      <xdr:nvCxnSpPr>
        <xdr:cNvPr id="96" name="Straight Arrow Connector 95">
          <a:extLst>
            <a:ext uri="{FF2B5EF4-FFF2-40B4-BE49-F238E27FC236}">
              <a16:creationId xmlns:a16="http://schemas.microsoft.com/office/drawing/2014/main" id="{00000000-0008-0000-0200-000060000000}"/>
            </a:ext>
          </a:extLst>
        </xdr:cNvPr>
        <xdr:cNvCxnSpPr>
          <a:stCxn id="97" idx="1"/>
          <a:endCxn id="100" idx="0"/>
        </xdr:cNvCxnSpPr>
      </xdr:nvCxnSpPr>
      <xdr:spPr>
        <a:xfrm flipH="1">
          <a:off x="6129440" y="12578359"/>
          <a:ext cx="320432" cy="124995"/>
        </a:xfrm>
        <a:prstGeom prst="straightConnector1">
          <a:avLst/>
        </a:prstGeom>
        <a:ln>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13</xdr:col>
      <xdr:colOff>144322</xdr:colOff>
      <xdr:row>64</xdr:row>
      <xdr:rowOff>72716</xdr:rowOff>
    </xdr:from>
    <xdr:ext cx="1034835" cy="436786"/>
    <xdr:sp macro="" textlink="">
      <xdr:nvSpPr>
        <xdr:cNvPr id="97" name="TextBox 96">
          <a:extLst>
            <a:ext uri="{FF2B5EF4-FFF2-40B4-BE49-F238E27FC236}">
              <a16:creationId xmlns:a16="http://schemas.microsoft.com/office/drawing/2014/main" id="{00000000-0008-0000-0200-000061000000}"/>
            </a:ext>
          </a:extLst>
        </xdr:cNvPr>
        <xdr:cNvSpPr txBox="1"/>
      </xdr:nvSpPr>
      <xdr:spPr>
        <a:xfrm>
          <a:off x="6449872" y="12359966"/>
          <a:ext cx="1034835"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rtl="0" eaLnBrk="1" latinLnBrk="0" hangingPunct="1"/>
          <a:r>
            <a:rPr lang="en-US" sz="1100">
              <a:solidFill>
                <a:schemeClr val="accent6">
                  <a:lumMod val="75000"/>
                </a:schemeClr>
              </a:solidFill>
              <a:effectLst/>
              <a:latin typeface="+mn-lt"/>
              <a:ea typeface="+mn-ea"/>
              <a:cs typeface="+mn-cs"/>
            </a:rPr>
            <a:t>1 Shunt No.2</a:t>
          </a:r>
          <a:endParaRPr lang="en-US">
            <a:solidFill>
              <a:schemeClr val="accent6">
                <a:lumMod val="75000"/>
              </a:schemeClr>
            </a:solidFill>
            <a:effectLst/>
          </a:endParaRPr>
        </a:p>
        <a:p>
          <a:pPr rtl="0" eaLnBrk="1" latinLnBrk="0" hangingPunct="1"/>
          <a:r>
            <a:rPr lang="en-US" sz="1100">
              <a:solidFill>
                <a:schemeClr val="accent6">
                  <a:lumMod val="75000"/>
                </a:schemeClr>
              </a:solidFill>
              <a:effectLst/>
              <a:latin typeface="+mn-lt"/>
              <a:ea typeface="+mn-ea"/>
              <a:cs typeface="+mn-cs"/>
            </a:rPr>
            <a:t>from</a:t>
          </a:r>
          <a:r>
            <a:rPr lang="en-US" sz="1100" baseline="0">
              <a:solidFill>
                <a:schemeClr val="accent6">
                  <a:lumMod val="75000"/>
                </a:schemeClr>
              </a:solidFill>
              <a:effectLst/>
              <a:latin typeface="+mn-lt"/>
              <a:ea typeface="+mn-ea"/>
              <a:cs typeface="+mn-cs"/>
            </a:rPr>
            <a:t> Tim1 CC4</a:t>
          </a:r>
          <a:endParaRPr lang="en-US">
            <a:solidFill>
              <a:schemeClr val="accent6">
                <a:lumMod val="75000"/>
              </a:schemeClr>
            </a:solidFill>
            <a:effectLst/>
          </a:endParaRPr>
        </a:p>
      </xdr:txBody>
    </xdr:sp>
    <xdr:clientData/>
  </xdr:oneCellAnchor>
  <xdr:twoCellAnchor>
    <xdr:from>
      <xdr:col>11</xdr:col>
      <xdr:colOff>238434</xdr:colOff>
      <xdr:row>65</xdr:row>
      <xdr:rowOff>55201</xdr:rowOff>
    </xdr:from>
    <xdr:to>
      <xdr:col>11</xdr:col>
      <xdr:colOff>317597</xdr:colOff>
      <xdr:row>66</xdr:row>
      <xdr:rowOff>35104</xdr:rowOff>
    </xdr:to>
    <xdr:cxnSp macro="">
      <xdr:nvCxnSpPr>
        <xdr:cNvPr id="98" name="Straight Arrow Connector 97">
          <a:extLst>
            <a:ext uri="{FF2B5EF4-FFF2-40B4-BE49-F238E27FC236}">
              <a16:creationId xmlns:a16="http://schemas.microsoft.com/office/drawing/2014/main" id="{00000000-0008-0000-0200-000062000000}"/>
            </a:ext>
          </a:extLst>
        </xdr:cNvPr>
        <xdr:cNvCxnSpPr>
          <a:stCxn id="95" idx="2"/>
          <a:endCxn id="99" idx="0"/>
        </xdr:cNvCxnSpPr>
      </xdr:nvCxnSpPr>
      <xdr:spPr>
        <a:xfrm flipH="1">
          <a:off x="5648634" y="12532951"/>
          <a:ext cx="79163" cy="170403"/>
        </a:xfrm>
        <a:prstGeom prst="straightConnector1">
          <a:avLst/>
        </a:prstGeom>
        <a:ln>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11</xdr:col>
      <xdr:colOff>188219</xdr:colOff>
      <xdr:row>66</xdr:row>
      <xdr:rowOff>35104</xdr:rowOff>
    </xdr:from>
    <xdr:to>
      <xdr:col>11</xdr:col>
      <xdr:colOff>288649</xdr:colOff>
      <xdr:row>68</xdr:row>
      <xdr:rowOff>184288</xdr:rowOff>
    </xdr:to>
    <xdr:sp macro="" textlink="">
      <xdr:nvSpPr>
        <xdr:cNvPr id="99" name="Rectangle 98">
          <a:extLst>
            <a:ext uri="{FF2B5EF4-FFF2-40B4-BE49-F238E27FC236}">
              <a16:creationId xmlns:a16="http://schemas.microsoft.com/office/drawing/2014/main" id="{00000000-0008-0000-0200-000063000000}"/>
            </a:ext>
          </a:extLst>
        </xdr:cNvPr>
        <xdr:cNvSpPr/>
      </xdr:nvSpPr>
      <xdr:spPr>
        <a:xfrm>
          <a:off x="5598419" y="12703354"/>
          <a:ext cx="100430" cy="530184"/>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221350</xdr:colOff>
      <xdr:row>66</xdr:row>
      <xdr:rowOff>35104</xdr:rowOff>
    </xdr:from>
    <xdr:to>
      <xdr:col>12</xdr:col>
      <xdr:colOff>321780</xdr:colOff>
      <xdr:row>68</xdr:row>
      <xdr:rowOff>184288</xdr:rowOff>
    </xdr:to>
    <xdr:sp macro="" textlink="">
      <xdr:nvSpPr>
        <xdr:cNvPr id="100" name="Rectangle 99">
          <a:extLst>
            <a:ext uri="{FF2B5EF4-FFF2-40B4-BE49-F238E27FC236}">
              <a16:creationId xmlns:a16="http://schemas.microsoft.com/office/drawing/2014/main" id="{00000000-0008-0000-0200-000064000000}"/>
            </a:ext>
          </a:extLst>
        </xdr:cNvPr>
        <xdr:cNvSpPr/>
      </xdr:nvSpPr>
      <xdr:spPr>
        <a:xfrm>
          <a:off x="6079225" y="12703354"/>
          <a:ext cx="100430" cy="530184"/>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26</xdr:col>
      <xdr:colOff>295479</xdr:colOff>
      <xdr:row>62</xdr:row>
      <xdr:rowOff>189915</xdr:rowOff>
    </xdr:from>
    <xdr:ext cx="1243674" cy="436786"/>
    <xdr:sp macro="" textlink="">
      <xdr:nvSpPr>
        <xdr:cNvPr id="101" name="TextBox 100">
          <a:extLst>
            <a:ext uri="{FF2B5EF4-FFF2-40B4-BE49-F238E27FC236}">
              <a16:creationId xmlns:a16="http://schemas.microsoft.com/office/drawing/2014/main" id="{00000000-0008-0000-0200-000065000000}"/>
            </a:ext>
          </a:extLst>
        </xdr:cNvPr>
        <xdr:cNvSpPr txBox="1"/>
      </xdr:nvSpPr>
      <xdr:spPr>
        <a:xfrm>
          <a:off x="12420804" y="12096165"/>
          <a:ext cx="1243674"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rtl="0" eaLnBrk="1" latinLnBrk="0" hangingPunct="1"/>
          <a:r>
            <a:rPr lang="en-US" sz="1100">
              <a:solidFill>
                <a:schemeClr val="accent6">
                  <a:lumMod val="75000"/>
                </a:schemeClr>
              </a:solidFill>
              <a:effectLst/>
              <a:latin typeface="+mn-lt"/>
              <a:ea typeface="+mn-ea"/>
              <a:cs typeface="+mn-cs"/>
            </a:rPr>
            <a:t>1 Shunt No.1</a:t>
          </a:r>
        </a:p>
        <a:p>
          <a:pPr rtl="0" eaLnBrk="1" latinLnBrk="0" hangingPunct="1"/>
          <a:r>
            <a:rPr lang="en-US" sz="1100">
              <a:solidFill>
                <a:schemeClr val="accent6">
                  <a:lumMod val="75000"/>
                </a:schemeClr>
              </a:solidFill>
              <a:effectLst/>
              <a:latin typeface="+mn-lt"/>
              <a:ea typeface="+mn-ea"/>
              <a:cs typeface="+mn-cs"/>
            </a:rPr>
            <a:t>from Tim1 CC4 ISR</a:t>
          </a:r>
        </a:p>
      </xdr:txBody>
    </xdr:sp>
    <xdr:clientData/>
  </xdr:oneCellAnchor>
  <xdr:twoCellAnchor>
    <xdr:from>
      <xdr:col>29</xdr:col>
      <xdr:colOff>223940</xdr:colOff>
      <xdr:row>65</xdr:row>
      <xdr:rowOff>110134</xdr:rowOff>
    </xdr:from>
    <xdr:to>
      <xdr:col>30</xdr:col>
      <xdr:colOff>96697</xdr:colOff>
      <xdr:row>66</xdr:row>
      <xdr:rowOff>44629</xdr:rowOff>
    </xdr:to>
    <xdr:cxnSp macro="">
      <xdr:nvCxnSpPr>
        <xdr:cNvPr id="102" name="Straight Arrow Connector 101">
          <a:extLst>
            <a:ext uri="{FF2B5EF4-FFF2-40B4-BE49-F238E27FC236}">
              <a16:creationId xmlns:a16="http://schemas.microsoft.com/office/drawing/2014/main" id="{00000000-0008-0000-0200-000066000000}"/>
            </a:ext>
          </a:extLst>
        </xdr:cNvPr>
        <xdr:cNvCxnSpPr>
          <a:stCxn id="103" idx="1"/>
          <a:endCxn id="106" idx="0"/>
        </xdr:cNvCxnSpPr>
      </xdr:nvCxnSpPr>
      <xdr:spPr>
        <a:xfrm flipH="1">
          <a:off x="13692290" y="12587884"/>
          <a:ext cx="320432" cy="124995"/>
        </a:xfrm>
        <a:prstGeom prst="straightConnector1">
          <a:avLst/>
        </a:prstGeom>
        <a:ln>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30</xdr:col>
      <xdr:colOff>96697</xdr:colOff>
      <xdr:row>64</xdr:row>
      <xdr:rowOff>82241</xdr:rowOff>
    </xdr:from>
    <xdr:ext cx="1243674" cy="436786"/>
    <xdr:sp macro="" textlink="">
      <xdr:nvSpPr>
        <xdr:cNvPr id="103" name="TextBox 102">
          <a:extLst>
            <a:ext uri="{FF2B5EF4-FFF2-40B4-BE49-F238E27FC236}">
              <a16:creationId xmlns:a16="http://schemas.microsoft.com/office/drawing/2014/main" id="{00000000-0008-0000-0200-000067000000}"/>
            </a:ext>
          </a:extLst>
        </xdr:cNvPr>
        <xdr:cNvSpPr txBox="1"/>
      </xdr:nvSpPr>
      <xdr:spPr>
        <a:xfrm>
          <a:off x="14012722" y="12369491"/>
          <a:ext cx="1243674"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rtl="0" eaLnBrk="1" latinLnBrk="0" hangingPunct="1"/>
          <a:r>
            <a:rPr lang="en-US" sz="1100">
              <a:solidFill>
                <a:schemeClr val="accent6">
                  <a:lumMod val="75000"/>
                </a:schemeClr>
              </a:solidFill>
              <a:effectLst/>
              <a:latin typeface="+mn-lt"/>
              <a:ea typeface="+mn-ea"/>
              <a:cs typeface="+mn-cs"/>
            </a:rPr>
            <a:t>1 Shunt No.2</a:t>
          </a:r>
        </a:p>
        <a:p>
          <a:pPr rtl="0" eaLnBrk="1" latinLnBrk="0" hangingPunct="1"/>
          <a:r>
            <a:rPr lang="en-US" sz="1100">
              <a:solidFill>
                <a:schemeClr val="accent6">
                  <a:lumMod val="75000"/>
                </a:schemeClr>
              </a:solidFill>
              <a:effectLst/>
              <a:latin typeface="+mn-lt"/>
              <a:ea typeface="+mn-ea"/>
              <a:cs typeface="+mn-cs"/>
            </a:rPr>
            <a:t>from Tim1 CC4 ISR</a:t>
          </a:r>
        </a:p>
      </xdr:txBody>
    </xdr:sp>
    <xdr:clientData/>
  </xdr:oneCellAnchor>
  <xdr:twoCellAnchor>
    <xdr:from>
      <xdr:col>27</xdr:col>
      <xdr:colOff>286059</xdr:colOff>
      <xdr:row>65</xdr:row>
      <xdr:rowOff>55201</xdr:rowOff>
    </xdr:from>
    <xdr:to>
      <xdr:col>28</xdr:col>
      <xdr:colOff>20846</xdr:colOff>
      <xdr:row>66</xdr:row>
      <xdr:rowOff>35104</xdr:rowOff>
    </xdr:to>
    <xdr:cxnSp macro="">
      <xdr:nvCxnSpPr>
        <xdr:cNvPr id="104" name="Straight Arrow Connector 103">
          <a:extLst>
            <a:ext uri="{FF2B5EF4-FFF2-40B4-BE49-F238E27FC236}">
              <a16:creationId xmlns:a16="http://schemas.microsoft.com/office/drawing/2014/main" id="{00000000-0008-0000-0200-000068000000}"/>
            </a:ext>
          </a:extLst>
        </xdr:cNvPr>
        <xdr:cNvCxnSpPr>
          <a:stCxn id="101" idx="2"/>
          <a:endCxn id="105" idx="0"/>
        </xdr:cNvCxnSpPr>
      </xdr:nvCxnSpPr>
      <xdr:spPr>
        <a:xfrm flipH="1">
          <a:off x="12859059" y="12532951"/>
          <a:ext cx="182462" cy="170403"/>
        </a:xfrm>
        <a:prstGeom prst="straightConnector1">
          <a:avLst/>
        </a:prstGeom>
        <a:ln>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27</xdr:col>
      <xdr:colOff>235844</xdr:colOff>
      <xdr:row>66</xdr:row>
      <xdr:rowOff>35104</xdr:rowOff>
    </xdr:from>
    <xdr:to>
      <xdr:col>27</xdr:col>
      <xdr:colOff>336274</xdr:colOff>
      <xdr:row>68</xdr:row>
      <xdr:rowOff>184288</xdr:rowOff>
    </xdr:to>
    <xdr:sp macro="" textlink="">
      <xdr:nvSpPr>
        <xdr:cNvPr id="105" name="Rectangle 104">
          <a:extLst>
            <a:ext uri="{FF2B5EF4-FFF2-40B4-BE49-F238E27FC236}">
              <a16:creationId xmlns:a16="http://schemas.microsoft.com/office/drawing/2014/main" id="{00000000-0008-0000-0200-000069000000}"/>
            </a:ext>
          </a:extLst>
        </xdr:cNvPr>
        <xdr:cNvSpPr/>
      </xdr:nvSpPr>
      <xdr:spPr>
        <a:xfrm>
          <a:off x="12808844" y="12703354"/>
          <a:ext cx="100430" cy="530184"/>
        </a:xfrm>
        <a:prstGeom prst="rect">
          <a:avLst/>
        </a:prstGeom>
        <a:solidFill>
          <a:schemeClr val="accent6">
            <a:lumMod val="20000"/>
            <a:lumOff val="80000"/>
          </a:schemeClr>
        </a:solid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29</xdr:col>
      <xdr:colOff>173725</xdr:colOff>
      <xdr:row>66</xdr:row>
      <xdr:rowOff>44629</xdr:rowOff>
    </xdr:from>
    <xdr:to>
      <xdr:col>29</xdr:col>
      <xdr:colOff>274155</xdr:colOff>
      <xdr:row>69</xdr:row>
      <xdr:rowOff>3313</xdr:rowOff>
    </xdr:to>
    <xdr:sp macro="" textlink="">
      <xdr:nvSpPr>
        <xdr:cNvPr id="106" name="Rectangle 105">
          <a:extLst>
            <a:ext uri="{FF2B5EF4-FFF2-40B4-BE49-F238E27FC236}">
              <a16:creationId xmlns:a16="http://schemas.microsoft.com/office/drawing/2014/main" id="{00000000-0008-0000-0200-00006A000000}"/>
            </a:ext>
          </a:extLst>
        </xdr:cNvPr>
        <xdr:cNvSpPr/>
      </xdr:nvSpPr>
      <xdr:spPr>
        <a:xfrm>
          <a:off x="13642075" y="12712879"/>
          <a:ext cx="100430" cy="530184"/>
        </a:xfrm>
        <a:prstGeom prst="rect">
          <a:avLst/>
        </a:prstGeom>
        <a:solidFill>
          <a:schemeClr val="accent6">
            <a:lumMod val="20000"/>
            <a:lumOff val="80000"/>
          </a:schemeClr>
        </a:solid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596348</xdr:colOff>
      <xdr:row>70</xdr:row>
      <xdr:rowOff>114300</xdr:rowOff>
    </xdr:from>
    <xdr:to>
      <xdr:col>10</xdr:col>
      <xdr:colOff>247650</xdr:colOff>
      <xdr:row>70</xdr:row>
      <xdr:rowOff>114300</xdr:rowOff>
    </xdr:to>
    <xdr:cxnSp macro="">
      <xdr:nvCxnSpPr>
        <xdr:cNvPr id="107" name="Straight Arrow Connector 106">
          <a:extLst>
            <a:ext uri="{FF2B5EF4-FFF2-40B4-BE49-F238E27FC236}">
              <a16:creationId xmlns:a16="http://schemas.microsoft.com/office/drawing/2014/main" id="{00000000-0008-0000-0200-00006B000000}"/>
            </a:ext>
          </a:extLst>
        </xdr:cNvPr>
        <xdr:cNvCxnSpPr/>
      </xdr:nvCxnSpPr>
      <xdr:spPr>
        <a:xfrm flipV="1">
          <a:off x="1815548" y="13544550"/>
          <a:ext cx="3394627" cy="0"/>
        </a:xfrm>
        <a:prstGeom prst="straightConnector1">
          <a:avLst/>
        </a:prstGeom>
        <a:ln>
          <a:headEnd type="triangle"/>
          <a:tailEnd type="triangle"/>
        </a:ln>
      </xdr:spPr>
      <xdr:style>
        <a:lnRef idx="1">
          <a:schemeClr val="accent5"/>
        </a:lnRef>
        <a:fillRef idx="0">
          <a:schemeClr val="accent5"/>
        </a:fillRef>
        <a:effectRef idx="0">
          <a:schemeClr val="accent5"/>
        </a:effectRef>
        <a:fontRef idx="minor">
          <a:schemeClr val="tx1"/>
        </a:fontRef>
      </xdr:style>
    </xdr:cxnSp>
    <xdr:clientData/>
  </xdr:twoCellAnchor>
  <xdr:oneCellAnchor>
    <xdr:from>
      <xdr:col>6</xdr:col>
      <xdr:colOff>1146</xdr:colOff>
      <xdr:row>69</xdr:row>
      <xdr:rowOff>83970</xdr:rowOff>
    </xdr:from>
    <xdr:ext cx="618631" cy="264560"/>
    <xdr:sp macro="" textlink="">
      <xdr:nvSpPr>
        <xdr:cNvPr id="108" name="TextBox 107">
          <a:extLst>
            <a:ext uri="{FF2B5EF4-FFF2-40B4-BE49-F238E27FC236}">
              <a16:creationId xmlns:a16="http://schemas.microsoft.com/office/drawing/2014/main" id="{00000000-0008-0000-0200-00006C000000}"/>
            </a:ext>
          </a:extLst>
        </xdr:cNvPr>
        <xdr:cNvSpPr txBox="1"/>
      </xdr:nvSpPr>
      <xdr:spPr>
        <a:xfrm>
          <a:off x="3172971" y="13323720"/>
          <a:ext cx="6186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25 usec</a:t>
          </a:r>
          <a:endParaRPr lang="en-US" sz="1100"/>
        </a:p>
      </xdr:txBody>
    </xdr:sp>
    <xdr:clientData/>
  </xdr:oneCellAnchor>
  <xdr:oneCellAnchor>
    <xdr:from>
      <xdr:col>3</xdr:col>
      <xdr:colOff>385396</xdr:colOff>
      <xdr:row>94</xdr:row>
      <xdr:rowOff>143558</xdr:rowOff>
    </xdr:from>
    <xdr:ext cx="2157779" cy="436786"/>
    <xdr:sp macro="" textlink="">
      <xdr:nvSpPr>
        <xdr:cNvPr id="109" name="TextBox 108">
          <a:extLst>
            <a:ext uri="{FF2B5EF4-FFF2-40B4-BE49-F238E27FC236}">
              <a16:creationId xmlns:a16="http://schemas.microsoft.com/office/drawing/2014/main" id="{00000000-0008-0000-0200-00006D000000}"/>
            </a:ext>
          </a:extLst>
        </xdr:cNvPr>
        <xdr:cNvSpPr txBox="1"/>
      </xdr:nvSpPr>
      <xdr:spPr>
        <a:xfrm>
          <a:off x="2214196" y="18193433"/>
          <a:ext cx="2157779"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chemeClr val="tx1"/>
              </a:solidFill>
              <a:effectLst/>
              <a:latin typeface="+mn-lt"/>
              <a:ea typeface="+mn-ea"/>
              <a:cs typeface="+mn-cs"/>
            </a:rPr>
            <a:t>Timer3 ISR</a:t>
          </a:r>
          <a:r>
            <a:rPr lang="en-US" sz="1100" baseline="0">
              <a:solidFill>
                <a:schemeClr val="tx1"/>
              </a:solidFill>
              <a:effectLst/>
              <a:latin typeface="+mn-lt"/>
              <a:ea typeface="+mn-ea"/>
              <a:cs typeface="+mn-cs"/>
            </a:rPr>
            <a:t> is enabled in the Timer1 down counter ISR.</a:t>
          </a:r>
          <a:endParaRPr lang="en-US">
            <a:effectLst/>
          </a:endParaRPr>
        </a:p>
      </xdr:txBody>
    </xdr:sp>
    <xdr:clientData/>
  </xdr:oneCellAnchor>
  <xdr:twoCellAnchor>
    <xdr:from>
      <xdr:col>2</xdr:col>
      <xdr:colOff>604631</xdr:colOff>
      <xdr:row>109</xdr:row>
      <xdr:rowOff>58392</xdr:rowOff>
    </xdr:from>
    <xdr:to>
      <xdr:col>32</xdr:col>
      <xdr:colOff>420343</xdr:colOff>
      <xdr:row>109</xdr:row>
      <xdr:rowOff>58392</xdr:rowOff>
    </xdr:to>
    <xdr:cxnSp macro="">
      <xdr:nvCxnSpPr>
        <xdr:cNvPr id="110" name="Straight Arrow Connector 109">
          <a:extLst>
            <a:ext uri="{FF2B5EF4-FFF2-40B4-BE49-F238E27FC236}">
              <a16:creationId xmlns:a16="http://schemas.microsoft.com/office/drawing/2014/main" id="{00000000-0008-0000-0200-00006E000000}"/>
            </a:ext>
          </a:extLst>
        </xdr:cNvPr>
        <xdr:cNvCxnSpPr/>
      </xdr:nvCxnSpPr>
      <xdr:spPr>
        <a:xfrm flipV="1">
          <a:off x="1823831" y="20965767"/>
          <a:ext cx="13407887" cy="0"/>
        </a:xfrm>
        <a:prstGeom prst="straightConnector1">
          <a:avLst/>
        </a:prstGeom>
        <a:ln>
          <a:headEnd type="triangle"/>
          <a:tailEnd type="triangle"/>
        </a:ln>
      </xdr:spPr>
      <xdr:style>
        <a:lnRef idx="1">
          <a:schemeClr val="accent5"/>
        </a:lnRef>
        <a:fillRef idx="0">
          <a:schemeClr val="accent5"/>
        </a:fillRef>
        <a:effectRef idx="0">
          <a:schemeClr val="accent5"/>
        </a:effectRef>
        <a:fontRef idx="minor">
          <a:schemeClr val="tx1"/>
        </a:fontRef>
      </xdr:style>
    </xdr:cxnSp>
    <xdr:clientData/>
  </xdr:twoCellAnchor>
  <xdr:oneCellAnchor>
    <xdr:from>
      <xdr:col>9</xdr:col>
      <xdr:colOff>258321</xdr:colOff>
      <xdr:row>107</xdr:row>
      <xdr:rowOff>36345</xdr:rowOff>
    </xdr:from>
    <xdr:ext cx="1430328" cy="264560"/>
    <xdr:sp macro="" textlink="">
      <xdr:nvSpPr>
        <xdr:cNvPr id="111" name="TextBox 110">
          <a:extLst>
            <a:ext uri="{FF2B5EF4-FFF2-40B4-BE49-F238E27FC236}">
              <a16:creationId xmlns:a16="http://schemas.microsoft.com/office/drawing/2014/main" id="{00000000-0008-0000-0200-00006F000000}"/>
            </a:ext>
          </a:extLst>
        </xdr:cNvPr>
        <xdr:cNvSpPr txBox="1"/>
      </xdr:nvSpPr>
      <xdr:spPr>
        <a:xfrm>
          <a:off x="4773171" y="20562720"/>
          <a:ext cx="14303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33.3 usec (PWM PRD)</a:t>
          </a:r>
          <a:endParaRPr lang="en-US" sz="1100"/>
        </a:p>
      </xdr:txBody>
    </xdr:sp>
    <xdr:clientData/>
  </xdr:oneCellAnchor>
  <xdr:twoCellAnchor>
    <xdr:from>
      <xdr:col>2</xdr:col>
      <xdr:colOff>596348</xdr:colOff>
      <xdr:row>108</xdr:row>
      <xdr:rowOff>91109</xdr:rowOff>
    </xdr:from>
    <xdr:to>
      <xdr:col>13</xdr:col>
      <xdr:colOff>9525</xdr:colOff>
      <xdr:row>108</xdr:row>
      <xdr:rowOff>91109</xdr:rowOff>
    </xdr:to>
    <xdr:cxnSp macro="">
      <xdr:nvCxnSpPr>
        <xdr:cNvPr id="112" name="Straight Arrow Connector 111">
          <a:extLst>
            <a:ext uri="{FF2B5EF4-FFF2-40B4-BE49-F238E27FC236}">
              <a16:creationId xmlns:a16="http://schemas.microsoft.com/office/drawing/2014/main" id="{00000000-0008-0000-0200-000070000000}"/>
            </a:ext>
          </a:extLst>
        </xdr:cNvPr>
        <xdr:cNvCxnSpPr/>
      </xdr:nvCxnSpPr>
      <xdr:spPr>
        <a:xfrm>
          <a:off x="1815548" y="20807984"/>
          <a:ext cx="4499527" cy="0"/>
        </a:xfrm>
        <a:prstGeom prst="straightConnector1">
          <a:avLst/>
        </a:prstGeom>
        <a:ln>
          <a:headEnd type="triangle"/>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3</xdr:col>
      <xdr:colOff>168849</xdr:colOff>
      <xdr:row>97</xdr:row>
      <xdr:rowOff>24847</xdr:rowOff>
    </xdr:from>
    <xdr:to>
      <xdr:col>6</xdr:col>
      <xdr:colOff>235185</xdr:colOff>
      <xdr:row>99</xdr:row>
      <xdr:rowOff>189185</xdr:rowOff>
    </xdr:to>
    <xdr:sp macro="" textlink="">
      <xdr:nvSpPr>
        <xdr:cNvPr id="113" name="Rectangle 112">
          <a:extLst>
            <a:ext uri="{FF2B5EF4-FFF2-40B4-BE49-F238E27FC236}">
              <a16:creationId xmlns:a16="http://schemas.microsoft.com/office/drawing/2014/main" id="{00000000-0008-0000-0200-000071000000}"/>
            </a:ext>
          </a:extLst>
        </xdr:cNvPr>
        <xdr:cNvSpPr/>
      </xdr:nvSpPr>
      <xdr:spPr>
        <a:xfrm>
          <a:off x="1984202" y="18637818"/>
          <a:ext cx="1411042" cy="545338"/>
        </a:xfrm>
        <a:prstGeom prst="rect">
          <a:avLst/>
        </a:prstGeom>
        <a:solidFill>
          <a:schemeClr val="accent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19816</xdr:colOff>
      <xdr:row>92</xdr:row>
      <xdr:rowOff>27650</xdr:rowOff>
    </xdr:from>
    <xdr:to>
      <xdr:col>3</xdr:col>
      <xdr:colOff>157370</xdr:colOff>
      <xdr:row>94</xdr:row>
      <xdr:rowOff>186213</xdr:rowOff>
    </xdr:to>
    <xdr:sp macro="" textlink="">
      <xdr:nvSpPr>
        <xdr:cNvPr id="114" name="Rectangle 113">
          <a:extLst>
            <a:ext uri="{FF2B5EF4-FFF2-40B4-BE49-F238E27FC236}">
              <a16:creationId xmlns:a16="http://schemas.microsoft.com/office/drawing/2014/main" id="{00000000-0008-0000-0200-000072000000}"/>
            </a:ext>
          </a:extLst>
        </xdr:cNvPr>
        <xdr:cNvSpPr/>
      </xdr:nvSpPr>
      <xdr:spPr>
        <a:xfrm>
          <a:off x="1848616" y="17696525"/>
          <a:ext cx="137554" cy="539563"/>
        </a:xfrm>
        <a:prstGeom prst="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16565</xdr:colOff>
      <xdr:row>91</xdr:row>
      <xdr:rowOff>8282</xdr:rowOff>
    </xdr:from>
    <xdr:to>
      <xdr:col>8</xdr:col>
      <xdr:colOff>0</xdr:colOff>
      <xdr:row>95</xdr:row>
      <xdr:rowOff>9525</xdr:rowOff>
    </xdr:to>
    <xdr:cxnSp macro="">
      <xdr:nvCxnSpPr>
        <xdr:cNvPr id="115" name="Straight Connector 114">
          <a:extLst>
            <a:ext uri="{FF2B5EF4-FFF2-40B4-BE49-F238E27FC236}">
              <a16:creationId xmlns:a16="http://schemas.microsoft.com/office/drawing/2014/main" id="{00000000-0008-0000-0200-000073000000}"/>
            </a:ext>
          </a:extLst>
        </xdr:cNvPr>
        <xdr:cNvCxnSpPr/>
      </xdr:nvCxnSpPr>
      <xdr:spPr>
        <a:xfrm flipH="1" flipV="1">
          <a:off x="1845365" y="17486657"/>
          <a:ext cx="2221810" cy="763243"/>
        </a:xfrm>
        <a:prstGeom prst="line">
          <a:avLst/>
        </a:prstGeom>
        <a:ln>
          <a:prstDash val="lgDash"/>
        </a:ln>
      </xdr:spPr>
      <xdr:style>
        <a:lnRef idx="1">
          <a:schemeClr val="accent3"/>
        </a:lnRef>
        <a:fillRef idx="0">
          <a:schemeClr val="accent3"/>
        </a:fillRef>
        <a:effectRef idx="0">
          <a:schemeClr val="accent3"/>
        </a:effectRef>
        <a:fontRef idx="minor">
          <a:schemeClr val="tx1"/>
        </a:fontRef>
      </xdr:style>
    </xdr:cxnSp>
    <xdr:clientData/>
  </xdr:twoCellAnchor>
  <xdr:oneCellAnchor>
    <xdr:from>
      <xdr:col>18</xdr:col>
      <xdr:colOff>224566</xdr:colOff>
      <xdr:row>108</xdr:row>
      <xdr:rowOff>23410</xdr:rowOff>
    </xdr:from>
    <xdr:ext cx="1309205" cy="264560"/>
    <xdr:sp macro="" textlink="">
      <xdr:nvSpPr>
        <xdr:cNvPr id="116" name="TextBox 115">
          <a:extLst>
            <a:ext uri="{FF2B5EF4-FFF2-40B4-BE49-F238E27FC236}">
              <a16:creationId xmlns:a16="http://schemas.microsoft.com/office/drawing/2014/main" id="{00000000-0008-0000-0200-000074000000}"/>
            </a:ext>
          </a:extLst>
        </xdr:cNvPr>
        <xdr:cNvSpPr txBox="1"/>
      </xdr:nvSpPr>
      <xdr:spPr>
        <a:xfrm>
          <a:off x="8768491" y="20740285"/>
          <a:ext cx="130920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100 usec (FOC PRD)</a:t>
          </a:r>
          <a:endParaRPr lang="en-US">
            <a:effectLst/>
          </a:endParaRPr>
        </a:p>
      </xdr:txBody>
    </xdr:sp>
    <xdr:clientData/>
  </xdr:oneCellAnchor>
  <xdr:oneCellAnchor>
    <xdr:from>
      <xdr:col>3</xdr:col>
      <xdr:colOff>107929</xdr:colOff>
      <xdr:row>91</xdr:row>
      <xdr:rowOff>162607</xdr:rowOff>
    </xdr:from>
    <xdr:ext cx="775662" cy="436786"/>
    <xdr:sp macro="" textlink="">
      <xdr:nvSpPr>
        <xdr:cNvPr id="117" name="TextBox 116">
          <a:extLst>
            <a:ext uri="{FF2B5EF4-FFF2-40B4-BE49-F238E27FC236}">
              <a16:creationId xmlns:a16="http://schemas.microsoft.com/office/drawing/2014/main" id="{00000000-0008-0000-0200-000075000000}"/>
            </a:ext>
          </a:extLst>
        </xdr:cNvPr>
        <xdr:cNvSpPr txBox="1"/>
      </xdr:nvSpPr>
      <xdr:spPr>
        <a:xfrm>
          <a:off x="1936729" y="17640982"/>
          <a:ext cx="775662"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UDI_DN</a:t>
          </a:r>
        </a:p>
        <a:p>
          <a:r>
            <a:rPr lang="en-US" sz="1100">
              <a:solidFill>
                <a:schemeClr val="tx1"/>
              </a:solidFill>
              <a:effectLst/>
              <a:latin typeface="+mn-lt"/>
              <a:ea typeface="+mn-ea"/>
              <a:cs typeface="+mn-cs"/>
            </a:rPr>
            <a:t>(900</a:t>
          </a:r>
          <a:r>
            <a:rPr lang="en-US" sz="1100" baseline="0">
              <a:solidFill>
                <a:schemeClr val="tx1"/>
              </a:solidFill>
              <a:effectLst/>
              <a:latin typeface="+mn-lt"/>
              <a:ea typeface="+mn-ea"/>
              <a:cs typeface="+mn-cs"/>
            </a:rPr>
            <a:t> nsec)</a:t>
          </a:r>
          <a:endParaRPr lang="en-US">
            <a:effectLst/>
          </a:endParaRPr>
        </a:p>
      </xdr:txBody>
    </xdr:sp>
    <xdr:clientData/>
  </xdr:oneCellAnchor>
  <xdr:oneCellAnchor>
    <xdr:from>
      <xdr:col>8</xdr:col>
      <xdr:colOff>58598</xdr:colOff>
      <xdr:row>91</xdr:row>
      <xdr:rowOff>189136</xdr:rowOff>
    </xdr:from>
    <xdr:ext cx="775662" cy="436786"/>
    <xdr:sp macro="" textlink="">
      <xdr:nvSpPr>
        <xdr:cNvPr id="118" name="TextBox 117">
          <a:extLst>
            <a:ext uri="{FF2B5EF4-FFF2-40B4-BE49-F238E27FC236}">
              <a16:creationId xmlns:a16="http://schemas.microsoft.com/office/drawing/2014/main" id="{00000000-0008-0000-0200-000076000000}"/>
            </a:ext>
          </a:extLst>
        </xdr:cNvPr>
        <xdr:cNvSpPr txBox="1"/>
      </xdr:nvSpPr>
      <xdr:spPr>
        <a:xfrm>
          <a:off x="4125773" y="17667511"/>
          <a:ext cx="775662"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UDI_UP</a:t>
          </a:r>
          <a:endParaRPr lang="en-US">
            <a:effectLst/>
          </a:endParaRPr>
        </a:p>
        <a:p>
          <a:r>
            <a:rPr lang="en-US" sz="1100">
              <a:solidFill>
                <a:schemeClr val="tx1"/>
              </a:solidFill>
              <a:effectLst/>
              <a:latin typeface="+mn-lt"/>
              <a:ea typeface="+mn-ea"/>
              <a:cs typeface="+mn-cs"/>
            </a:rPr>
            <a:t>(500</a:t>
          </a:r>
          <a:r>
            <a:rPr lang="en-US" sz="1100" baseline="0">
              <a:solidFill>
                <a:schemeClr val="tx1"/>
              </a:solidFill>
              <a:effectLst/>
              <a:latin typeface="+mn-lt"/>
              <a:ea typeface="+mn-ea"/>
              <a:cs typeface="+mn-cs"/>
            </a:rPr>
            <a:t> nsec)</a:t>
          </a:r>
          <a:endParaRPr lang="en-US">
            <a:effectLst/>
          </a:endParaRPr>
        </a:p>
      </xdr:txBody>
    </xdr:sp>
    <xdr:clientData/>
  </xdr:oneCellAnchor>
  <xdr:oneCellAnchor>
    <xdr:from>
      <xdr:col>3</xdr:col>
      <xdr:colOff>335553</xdr:colOff>
      <xdr:row>96</xdr:row>
      <xdr:rowOff>184093</xdr:rowOff>
    </xdr:from>
    <xdr:ext cx="1104405" cy="436786"/>
    <xdr:sp macro="" textlink="">
      <xdr:nvSpPr>
        <xdr:cNvPr id="119" name="TextBox 118">
          <a:extLst>
            <a:ext uri="{FF2B5EF4-FFF2-40B4-BE49-F238E27FC236}">
              <a16:creationId xmlns:a16="http://schemas.microsoft.com/office/drawing/2014/main" id="{00000000-0008-0000-0200-000077000000}"/>
            </a:ext>
          </a:extLst>
        </xdr:cNvPr>
        <xdr:cNvSpPr txBox="1"/>
      </xdr:nvSpPr>
      <xdr:spPr>
        <a:xfrm>
          <a:off x="2164353" y="18614968"/>
          <a:ext cx="1104405"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solidFill>
                <a:schemeClr val="bg1"/>
              </a:solidFill>
              <a:effectLst/>
              <a:latin typeface="+mn-lt"/>
              <a:ea typeface="+mn-ea"/>
              <a:cs typeface="+mn-cs"/>
            </a:rPr>
            <a:t>FOC Calculation</a:t>
          </a:r>
        </a:p>
        <a:p>
          <a:pPr algn="ctr"/>
          <a:r>
            <a:rPr lang="en-US" sz="1100" b="1">
              <a:solidFill>
                <a:schemeClr val="bg1"/>
              </a:solidFill>
              <a:effectLst/>
              <a:latin typeface="+mn-lt"/>
              <a:ea typeface="+mn-ea"/>
              <a:cs typeface="+mn-cs"/>
            </a:rPr>
            <a:t>(10.8usec)</a:t>
          </a:r>
          <a:endParaRPr lang="en-US" sz="1100" b="1">
            <a:solidFill>
              <a:schemeClr val="bg1"/>
            </a:solidFill>
          </a:endParaRPr>
        </a:p>
      </xdr:txBody>
    </xdr:sp>
    <xdr:clientData/>
  </xdr:oneCellAnchor>
  <xdr:twoCellAnchor>
    <xdr:from>
      <xdr:col>2</xdr:col>
      <xdr:colOff>505240</xdr:colOff>
      <xdr:row>95</xdr:row>
      <xdr:rowOff>22886</xdr:rowOff>
    </xdr:from>
    <xdr:to>
      <xdr:col>3</xdr:col>
      <xdr:colOff>125275</xdr:colOff>
      <xdr:row>96</xdr:row>
      <xdr:rowOff>56223</xdr:rowOff>
    </xdr:to>
    <xdr:sp macro="" textlink="">
      <xdr:nvSpPr>
        <xdr:cNvPr id="120" name="Arrow: Right 119">
          <a:extLst>
            <a:ext uri="{FF2B5EF4-FFF2-40B4-BE49-F238E27FC236}">
              <a16:creationId xmlns:a16="http://schemas.microsoft.com/office/drawing/2014/main" id="{00000000-0008-0000-0200-000078000000}"/>
            </a:ext>
          </a:extLst>
        </xdr:cNvPr>
        <xdr:cNvSpPr/>
      </xdr:nvSpPr>
      <xdr:spPr>
        <a:xfrm rot="16200000">
          <a:off x="1727339" y="18260362"/>
          <a:ext cx="223837" cy="229635"/>
        </a:xfrm>
        <a:prstGeom prst="righ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330063</xdr:colOff>
      <xdr:row>95</xdr:row>
      <xdr:rowOff>25370</xdr:rowOff>
    </xdr:from>
    <xdr:to>
      <xdr:col>8</xdr:col>
      <xdr:colOff>115750</xdr:colOff>
      <xdr:row>96</xdr:row>
      <xdr:rowOff>58707</xdr:rowOff>
    </xdr:to>
    <xdr:sp macro="" textlink="">
      <xdr:nvSpPr>
        <xdr:cNvPr id="121" name="Arrow: Right 120">
          <a:extLst>
            <a:ext uri="{FF2B5EF4-FFF2-40B4-BE49-F238E27FC236}">
              <a16:creationId xmlns:a16="http://schemas.microsoft.com/office/drawing/2014/main" id="{00000000-0008-0000-0200-000079000000}"/>
            </a:ext>
          </a:extLst>
        </xdr:cNvPr>
        <xdr:cNvSpPr/>
      </xdr:nvSpPr>
      <xdr:spPr>
        <a:xfrm rot="16200000">
          <a:off x="3954325" y="18260983"/>
          <a:ext cx="223837" cy="233362"/>
        </a:xfrm>
        <a:prstGeom prst="right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9525</xdr:colOff>
      <xdr:row>91</xdr:row>
      <xdr:rowOff>27333</xdr:rowOff>
    </xdr:from>
    <xdr:to>
      <xdr:col>12</xdr:col>
      <xdr:colOff>438979</xdr:colOff>
      <xdr:row>95</xdr:row>
      <xdr:rowOff>9525</xdr:rowOff>
    </xdr:to>
    <xdr:cxnSp macro="">
      <xdr:nvCxnSpPr>
        <xdr:cNvPr id="122" name="Straight Connector 121">
          <a:extLst>
            <a:ext uri="{FF2B5EF4-FFF2-40B4-BE49-F238E27FC236}">
              <a16:creationId xmlns:a16="http://schemas.microsoft.com/office/drawing/2014/main" id="{00000000-0008-0000-0200-00007A000000}"/>
            </a:ext>
          </a:extLst>
        </xdr:cNvPr>
        <xdr:cNvCxnSpPr/>
      </xdr:nvCxnSpPr>
      <xdr:spPr>
        <a:xfrm flipV="1">
          <a:off x="4076700" y="17505708"/>
          <a:ext cx="2220154" cy="744192"/>
        </a:xfrm>
        <a:prstGeom prst="line">
          <a:avLst/>
        </a:prstGeom>
        <a:ln>
          <a:prstDash val="lgDash"/>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7</xdr:col>
      <xdr:colOff>445394</xdr:colOff>
      <xdr:row>92</xdr:row>
      <xdr:rowOff>42559</xdr:rowOff>
    </xdr:from>
    <xdr:to>
      <xdr:col>8</xdr:col>
      <xdr:colOff>98149</xdr:colOff>
      <xdr:row>95</xdr:row>
      <xdr:rowOff>1243</xdr:rowOff>
    </xdr:to>
    <xdr:sp macro="" textlink="">
      <xdr:nvSpPr>
        <xdr:cNvPr id="123" name="Rectangle 122">
          <a:extLst>
            <a:ext uri="{FF2B5EF4-FFF2-40B4-BE49-F238E27FC236}">
              <a16:creationId xmlns:a16="http://schemas.microsoft.com/office/drawing/2014/main" id="{00000000-0008-0000-0200-00007B000000}"/>
            </a:ext>
          </a:extLst>
        </xdr:cNvPr>
        <xdr:cNvSpPr/>
      </xdr:nvSpPr>
      <xdr:spPr>
        <a:xfrm>
          <a:off x="4064894" y="17711434"/>
          <a:ext cx="100430" cy="530184"/>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226827</xdr:colOff>
      <xdr:row>97</xdr:row>
      <xdr:rowOff>24847</xdr:rowOff>
    </xdr:from>
    <xdr:to>
      <xdr:col>28</xdr:col>
      <xdr:colOff>104775</xdr:colOff>
      <xdr:row>99</xdr:row>
      <xdr:rowOff>189185</xdr:rowOff>
    </xdr:to>
    <xdr:sp macro="" textlink="">
      <xdr:nvSpPr>
        <xdr:cNvPr id="124" name="Rectangle 123">
          <a:extLst>
            <a:ext uri="{FF2B5EF4-FFF2-40B4-BE49-F238E27FC236}">
              <a16:creationId xmlns:a16="http://schemas.microsoft.com/office/drawing/2014/main" id="{00000000-0008-0000-0200-00007C000000}"/>
            </a:ext>
          </a:extLst>
        </xdr:cNvPr>
        <xdr:cNvSpPr/>
      </xdr:nvSpPr>
      <xdr:spPr>
        <a:xfrm>
          <a:off x="3398652" y="18646222"/>
          <a:ext cx="9726798" cy="545338"/>
        </a:xfrm>
        <a:prstGeom prst="rect">
          <a:avLst/>
        </a:prstGeom>
        <a:pattFill prst="pct5">
          <a:fgClr>
            <a:schemeClr val="accent1"/>
          </a:fgClr>
          <a:bgClr>
            <a:schemeClr val="bg1"/>
          </a:bgClr>
        </a:patt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12</xdr:col>
      <xdr:colOff>352532</xdr:colOff>
      <xdr:row>97</xdr:row>
      <xdr:rowOff>62753</xdr:rowOff>
    </xdr:from>
    <xdr:ext cx="2841675" cy="436786"/>
    <xdr:sp macro="" textlink="">
      <xdr:nvSpPr>
        <xdr:cNvPr id="125" name="TextBox 124">
          <a:extLst>
            <a:ext uri="{FF2B5EF4-FFF2-40B4-BE49-F238E27FC236}">
              <a16:creationId xmlns:a16="http://schemas.microsoft.com/office/drawing/2014/main" id="{00000000-0008-0000-0200-00007D000000}"/>
            </a:ext>
          </a:extLst>
        </xdr:cNvPr>
        <xdr:cNvSpPr txBox="1"/>
      </xdr:nvSpPr>
      <xdr:spPr>
        <a:xfrm>
          <a:off x="6210407" y="18684128"/>
          <a:ext cx="2841675"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tx1"/>
              </a:solidFill>
              <a:effectLst/>
              <a:latin typeface="+mn-lt"/>
              <a:ea typeface="+mn-ea"/>
              <a:cs typeface="+mn-cs"/>
            </a:rPr>
            <a:t>Wait</a:t>
          </a:r>
          <a:r>
            <a:rPr lang="en-US" sz="1100" b="1" baseline="0">
              <a:solidFill>
                <a:schemeClr val="tx1"/>
              </a:solidFill>
              <a:effectLst/>
              <a:latin typeface="+mn-lt"/>
              <a:ea typeface="+mn-ea"/>
              <a:cs typeface="+mn-cs"/>
            </a:rPr>
            <a:t> for last Timer 1 ISR up count</a:t>
          </a:r>
          <a:endParaRPr lang="en-US">
            <a:effectLst/>
          </a:endParaRPr>
        </a:p>
        <a:p>
          <a:r>
            <a:rPr lang="en-US" sz="1100" b="1" baseline="0">
              <a:solidFill>
                <a:schemeClr val="tx1"/>
              </a:solidFill>
              <a:effectLst/>
              <a:latin typeface="+mn-lt"/>
              <a:ea typeface="+mn-ea"/>
              <a:cs typeface="+mn-cs"/>
            </a:rPr>
            <a:t>* during (gucCtrlCount + 1) &lt; gucCtrlCountRef</a:t>
          </a:r>
          <a:endParaRPr lang="en-US">
            <a:effectLst/>
          </a:endParaRPr>
        </a:p>
      </xdr:txBody>
    </xdr:sp>
    <xdr:clientData/>
  </xdr:oneCellAnchor>
  <xdr:twoCellAnchor>
    <xdr:from>
      <xdr:col>3</xdr:col>
      <xdr:colOff>76200</xdr:colOff>
      <xdr:row>94</xdr:row>
      <xdr:rowOff>57150</xdr:rowOff>
    </xdr:from>
    <xdr:to>
      <xdr:col>3</xdr:col>
      <xdr:colOff>385396</xdr:colOff>
      <xdr:row>95</xdr:row>
      <xdr:rowOff>171451</xdr:rowOff>
    </xdr:to>
    <xdr:cxnSp macro="">
      <xdr:nvCxnSpPr>
        <xdr:cNvPr id="126" name="Straight Arrow Connector 125">
          <a:extLst>
            <a:ext uri="{FF2B5EF4-FFF2-40B4-BE49-F238E27FC236}">
              <a16:creationId xmlns:a16="http://schemas.microsoft.com/office/drawing/2014/main" id="{00000000-0008-0000-0200-00007E000000}"/>
            </a:ext>
          </a:extLst>
        </xdr:cNvPr>
        <xdr:cNvCxnSpPr>
          <a:stCxn id="109" idx="1"/>
        </xdr:cNvCxnSpPr>
      </xdr:nvCxnSpPr>
      <xdr:spPr>
        <a:xfrm flipH="1" flipV="1">
          <a:off x="1905000" y="18107025"/>
          <a:ext cx="309196" cy="304801"/>
        </a:xfrm>
        <a:prstGeom prst="straightConnector1">
          <a:avLst/>
        </a:prstGeom>
        <a:ln>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91109</xdr:colOff>
      <xdr:row>90</xdr:row>
      <xdr:rowOff>149086</xdr:rowOff>
    </xdr:from>
    <xdr:to>
      <xdr:col>3</xdr:col>
      <xdr:colOff>91109</xdr:colOff>
      <xdr:row>100</xdr:row>
      <xdr:rowOff>164326</xdr:rowOff>
    </xdr:to>
    <xdr:cxnSp macro="">
      <xdr:nvCxnSpPr>
        <xdr:cNvPr id="127" name="Straight Connector 126">
          <a:extLst>
            <a:ext uri="{FF2B5EF4-FFF2-40B4-BE49-F238E27FC236}">
              <a16:creationId xmlns:a16="http://schemas.microsoft.com/office/drawing/2014/main" id="{00000000-0008-0000-0200-00007F000000}"/>
            </a:ext>
          </a:extLst>
        </xdr:cNvPr>
        <xdr:cNvCxnSpPr/>
      </xdr:nvCxnSpPr>
      <xdr:spPr>
        <a:xfrm flipH="1">
          <a:off x="1919909" y="17436961"/>
          <a:ext cx="0" cy="1920240"/>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160683</xdr:colOff>
      <xdr:row>90</xdr:row>
      <xdr:rowOff>152399</xdr:rowOff>
    </xdr:from>
    <xdr:to>
      <xdr:col>3</xdr:col>
      <xdr:colOff>160683</xdr:colOff>
      <xdr:row>100</xdr:row>
      <xdr:rowOff>167639</xdr:rowOff>
    </xdr:to>
    <xdr:cxnSp macro="">
      <xdr:nvCxnSpPr>
        <xdr:cNvPr id="128" name="Straight Connector 127">
          <a:extLst>
            <a:ext uri="{FF2B5EF4-FFF2-40B4-BE49-F238E27FC236}">
              <a16:creationId xmlns:a16="http://schemas.microsoft.com/office/drawing/2014/main" id="{00000000-0008-0000-0200-000080000000}"/>
            </a:ext>
          </a:extLst>
        </xdr:cNvPr>
        <xdr:cNvCxnSpPr/>
      </xdr:nvCxnSpPr>
      <xdr:spPr>
        <a:xfrm flipH="1">
          <a:off x="1989483" y="17440274"/>
          <a:ext cx="0" cy="1920240"/>
        </a:xfrm>
        <a:prstGeom prst="line">
          <a:avLst/>
        </a:prstGeom>
        <a:ln w="6350">
          <a:prstDash val="lg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208829</xdr:colOff>
      <xdr:row>97</xdr:row>
      <xdr:rowOff>88429</xdr:rowOff>
    </xdr:from>
    <xdr:ext cx="1477777" cy="436786"/>
    <xdr:sp macro="" textlink="">
      <xdr:nvSpPr>
        <xdr:cNvPr id="129" name="TextBox 128">
          <a:extLst>
            <a:ext uri="{FF2B5EF4-FFF2-40B4-BE49-F238E27FC236}">
              <a16:creationId xmlns:a16="http://schemas.microsoft.com/office/drawing/2014/main" id="{00000000-0008-0000-0200-000081000000}"/>
            </a:ext>
          </a:extLst>
        </xdr:cNvPr>
        <xdr:cNvSpPr txBox="1"/>
      </xdr:nvSpPr>
      <xdr:spPr>
        <a:xfrm>
          <a:off x="11438804" y="18709804"/>
          <a:ext cx="1477777"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tx1"/>
              </a:solidFill>
              <a:effectLst/>
              <a:latin typeface="+mn-lt"/>
              <a:ea typeface="+mn-ea"/>
              <a:cs typeface="+mn-cs"/>
            </a:rPr>
            <a:t>1 shunt timing</a:t>
          </a:r>
          <a:r>
            <a:rPr lang="en-US" sz="1100" b="1" baseline="0">
              <a:solidFill>
                <a:schemeClr val="tx1"/>
              </a:solidFill>
              <a:effectLst/>
              <a:latin typeface="+mn-lt"/>
              <a:ea typeface="+mn-ea"/>
              <a:cs typeface="+mn-cs"/>
            </a:rPr>
            <a:t> change</a:t>
          </a:r>
          <a:endParaRPr lang="en-US">
            <a:effectLst/>
          </a:endParaRPr>
        </a:p>
        <a:p>
          <a:r>
            <a:rPr lang="en-US" sz="1100" b="1">
              <a:solidFill>
                <a:schemeClr val="tx1"/>
              </a:solidFill>
              <a:effectLst/>
              <a:latin typeface="+mn-lt"/>
              <a:ea typeface="+mn-ea"/>
              <a:cs typeface="+mn-cs"/>
            </a:rPr>
            <a:t>(600nsec)</a:t>
          </a:r>
          <a:endParaRPr lang="en-US">
            <a:effectLst/>
          </a:endParaRPr>
        </a:p>
      </xdr:txBody>
    </xdr:sp>
    <xdr:clientData/>
  </xdr:oneCellAnchor>
  <xdr:twoCellAnchor>
    <xdr:from>
      <xdr:col>4</xdr:col>
      <xdr:colOff>341861</xdr:colOff>
      <xdr:row>103</xdr:row>
      <xdr:rowOff>28064</xdr:rowOff>
    </xdr:from>
    <xdr:to>
      <xdr:col>4</xdr:col>
      <xdr:colOff>442291</xdr:colOff>
      <xdr:row>105</xdr:row>
      <xdr:rowOff>177248</xdr:rowOff>
    </xdr:to>
    <xdr:sp macro="" textlink="">
      <xdr:nvSpPr>
        <xdr:cNvPr id="130" name="Rectangle 129">
          <a:extLst>
            <a:ext uri="{FF2B5EF4-FFF2-40B4-BE49-F238E27FC236}">
              <a16:creationId xmlns:a16="http://schemas.microsoft.com/office/drawing/2014/main" id="{00000000-0008-0000-0200-000082000000}"/>
            </a:ext>
          </a:extLst>
        </xdr:cNvPr>
        <xdr:cNvSpPr/>
      </xdr:nvSpPr>
      <xdr:spPr>
        <a:xfrm>
          <a:off x="2618336" y="19792439"/>
          <a:ext cx="100430" cy="530184"/>
        </a:xfrm>
        <a:prstGeom prst="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291752</xdr:colOff>
      <xdr:row>100</xdr:row>
      <xdr:rowOff>33374</xdr:rowOff>
    </xdr:from>
    <xdr:ext cx="1397306" cy="436786"/>
    <xdr:sp macro="" textlink="">
      <xdr:nvSpPr>
        <xdr:cNvPr id="131" name="TextBox 130">
          <a:extLst>
            <a:ext uri="{FF2B5EF4-FFF2-40B4-BE49-F238E27FC236}">
              <a16:creationId xmlns:a16="http://schemas.microsoft.com/office/drawing/2014/main" id="{00000000-0008-0000-0200-000083000000}"/>
            </a:ext>
          </a:extLst>
        </xdr:cNvPr>
        <xdr:cNvSpPr txBox="1"/>
      </xdr:nvSpPr>
      <xdr:spPr>
        <a:xfrm>
          <a:off x="2120552" y="19226249"/>
          <a:ext cx="1397306"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rtl="0" eaLnBrk="1" latinLnBrk="0" hangingPunct="1"/>
          <a:r>
            <a:rPr lang="en-US" sz="1100">
              <a:solidFill>
                <a:srgbClr val="0070C0"/>
              </a:solidFill>
              <a:effectLst/>
              <a:latin typeface="+mn-lt"/>
              <a:ea typeface="+mn-ea"/>
              <a:cs typeface="+mn-cs"/>
            </a:rPr>
            <a:t>Battery Voltage Read</a:t>
          </a:r>
        </a:p>
        <a:p>
          <a:pPr algn="ctr" rtl="0" eaLnBrk="1" latinLnBrk="0" hangingPunct="1"/>
          <a:r>
            <a:rPr lang="en-US" sz="1100">
              <a:solidFill>
                <a:srgbClr val="0070C0"/>
              </a:solidFill>
              <a:effectLst/>
              <a:latin typeface="+mn-lt"/>
              <a:ea typeface="+mn-ea"/>
              <a:cs typeface="+mn-cs"/>
            </a:rPr>
            <a:t>In FOC (TIM3</a:t>
          </a:r>
          <a:r>
            <a:rPr lang="en-US" sz="1100" baseline="0">
              <a:solidFill>
                <a:srgbClr val="0070C0"/>
              </a:solidFill>
              <a:effectLst/>
              <a:latin typeface="+mn-lt"/>
              <a:ea typeface="+mn-ea"/>
              <a:cs typeface="+mn-cs"/>
            </a:rPr>
            <a:t> ISR)</a:t>
          </a:r>
          <a:endParaRPr lang="en-US">
            <a:solidFill>
              <a:srgbClr val="0070C0"/>
            </a:solidFill>
            <a:effectLst/>
          </a:endParaRPr>
        </a:p>
      </xdr:txBody>
    </xdr:sp>
    <xdr:clientData/>
  </xdr:oneCellAnchor>
  <xdr:twoCellAnchor>
    <xdr:from>
      <xdr:col>4</xdr:col>
      <xdr:colOff>392076</xdr:colOff>
      <xdr:row>102</xdr:row>
      <xdr:rowOff>89160</xdr:rowOff>
    </xdr:from>
    <xdr:to>
      <xdr:col>5</xdr:col>
      <xdr:colOff>95055</xdr:colOff>
      <xdr:row>103</xdr:row>
      <xdr:rowOff>28064</xdr:rowOff>
    </xdr:to>
    <xdr:cxnSp macro="">
      <xdr:nvCxnSpPr>
        <xdr:cNvPr id="132" name="Straight Arrow Connector 131">
          <a:extLst>
            <a:ext uri="{FF2B5EF4-FFF2-40B4-BE49-F238E27FC236}">
              <a16:creationId xmlns:a16="http://schemas.microsoft.com/office/drawing/2014/main" id="{00000000-0008-0000-0200-000084000000}"/>
            </a:ext>
          </a:extLst>
        </xdr:cNvPr>
        <xdr:cNvCxnSpPr>
          <a:stCxn id="131" idx="2"/>
          <a:endCxn id="130" idx="0"/>
        </xdr:cNvCxnSpPr>
      </xdr:nvCxnSpPr>
      <xdr:spPr>
        <a:xfrm flipH="1">
          <a:off x="2668551" y="19663035"/>
          <a:ext cx="150654" cy="129404"/>
        </a:xfrm>
        <a:prstGeom prst="straightConnector1">
          <a:avLst/>
        </a:prstGeom>
        <a:ln>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28</xdr:col>
      <xdr:colOff>482</xdr:colOff>
      <xdr:row>95</xdr:row>
      <xdr:rowOff>15844</xdr:rowOff>
    </xdr:from>
    <xdr:to>
      <xdr:col>28</xdr:col>
      <xdr:colOff>115750</xdr:colOff>
      <xdr:row>96</xdr:row>
      <xdr:rowOff>49181</xdr:rowOff>
    </xdr:to>
    <xdr:sp macro="" textlink="">
      <xdr:nvSpPr>
        <xdr:cNvPr id="133" name="Arrow: Right 132">
          <a:extLst>
            <a:ext uri="{FF2B5EF4-FFF2-40B4-BE49-F238E27FC236}">
              <a16:creationId xmlns:a16="http://schemas.microsoft.com/office/drawing/2014/main" id="{00000000-0008-0000-0200-000085000000}"/>
            </a:ext>
          </a:extLst>
        </xdr:cNvPr>
        <xdr:cNvSpPr/>
      </xdr:nvSpPr>
      <xdr:spPr>
        <a:xfrm rot="16200000">
          <a:off x="13628579" y="18302100"/>
          <a:ext cx="223837" cy="115268"/>
        </a:xfrm>
        <a:prstGeom prst="right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28</xdr:col>
      <xdr:colOff>0</xdr:colOff>
      <xdr:row>92</xdr:row>
      <xdr:rowOff>33034</xdr:rowOff>
    </xdr:from>
    <xdr:to>
      <xdr:col>28</xdr:col>
      <xdr:colOff>98149</xdr:colOff>
      <xdr:row>94</xdr:row>
      <xdr:rowOff>182218</xdr:rowOff>
    </xdr:to>
    <xdr:sp macro="" textlink="">
      <xdr:nvSpPr>
        <xdr:cNvPr id="134" name="Rectangle 133">
          <a:extLst>
            <a:ext uri="{FF2B5EF4-FFF2-40B4-BE49-F238E27FC236}">
              <a16:creationId xmlns:a16="http://schemas.microsoft.com/office/drawing/2014/main" id="{00000000-0008-0000-0200-000086000000}"/>
            </a:ext>
          </a:extLst>
        </xdr:cNvPr>
        <xdr:cNvSpPr/>
      </xdr:nvSpPr>
      <xdr:spPr>
        <a:xfrm>
          <a:off x="13682382" y="17693505"/>
          <a:ext cx="98149" cy="530184"/>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28</xdr:col>
      <xdr:colOff>117911</xdr:colOff>
      <xdr:row>97</xdr:row>
      <xdr:rowOff>24847</xdr:rowOff>
    </xdr:from>
    <xdr:to>
      <xdr:col>28</xdr:col>
      <xdr:colOff>230671</xdr:colOff>
      <xdr:row>99</xdr:row>
      <xdr:rowOff>189185</xdr:rowOff>
    </xdr:to>
    <xdr:sp macro="" textlink="">
      <xdr:nvSpPr>
        <xdr:cNvPr id="135" name="Rectangle 134">
          <a:extLst>
            <a:ext uri="{FF2B5EF4-FFF2-40B4-BE49-F238E27FC236}">
              <a16:creationId xmlns:a16="http://schemas.microsoft.com/office/drawing/2014/main" id="{00000000-0008-0000-0200-000087000000}"/>
            </a:ext>
          </a:extLst>
        </xdr:cNvPr>
        <xdr:cNvSpPr/>
      </xdr:nvSpPr>
      <xdr:spPr>
        <a:xfrm>
          <a:off x="13138586" y="18646222"/>
          <a:ext cx="112760" cy="545338"/>
        </a:xfrm>
        <a:prstGeom prst="rect">
          <a:avLst/>
        </a:prstGeom>
        <a:solidFill>
          <a:schemeClr val="accent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28</xdr:col>
      <xdr:colOff>101462</xdr:colOff>
      <xdr:row>90</xdr:row>
      <xdr:rowOff>110986</xdr:rowOff>
    </xdr:from>
    <xdr:to>
      <xdr:col>28</xdr:col>
      <xdr:colOff>101462</xdr:colOff>
      <xdr:row>100</xdr:row>
      <xdr:rowOff>126226</xdr:rowOff>
    </xdr:to>
    <xdr:cxnSp macro="">
      <xdr:nvCxnSpPr>
        <xdr:cNvPr id="136" name="Straight Connector 135">
          <a:extLst>
            <a:ext uri="{FF2B5EF4-FFF2-40B4-BE49-F238E27FC236}">
              <a16:creationId xmlns:a16="http://schemas.microsoft.com/office/drawing/2014/main" id="{00000000-0008-0000-0200-000088000000}"/>
            </a:ext>
          </a:extLst>
        </xdr:cNvPr>
        <xdr:cNvCxnSpPr/>
      </xdr:nvCxnSpPr>
      <xdr:spPr>
        <a:xfrm flipH="1">
          <a:off x="13122137" y="17398861"/>
          <a:ext cx="0" cy="1920240"/>
        </a:xfrm>
        <a:prstGeom prst="line">
          <a:avLst/>
        </a:prstGeom>
        <a:ln w="6350">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233983</xdr:colOff>
      <xdr:row>90</xdr:row>
      <xdr:rowOff>110986</xdr:rowOff>
    </xdr:from>
    <xdr:to>
      <xdr:col>28</xdr:col>
      <xdr:colOff>233983</xdr:colOff>
      <xdr:row>100</xdr:row>
      <xdr:rowOff>126226</xdr:rowOff>
    </xdr:to>
    <xdr:cxnSp macro="">
      <xdr:nvCxnSpPr>
        <xdr:cNvPr id="137" name="Straight Connector 136">
          <a:extLst>
            <a:ext uri="{FF2B5EF4-FFF2-40B4-BE49-F238E27FC236}">
              <a16:creationId xmlns:a16="http://schemas.microsoft.com/office/drawing/2014/main" id="{00000000-0008-0000-0200-000089000000}"/>
            </a:ext>
          </a:extLst>
        </xdr:cNvPr>
        <xdr:cNvCxnSpPr/>
      </xdr:nvCxnSpPr>
      <xdr:spPr>
        <a:xfrm flipH="1">
          <a:off x="13254658" y="17398861"/>
          <a:ext cx="0" cy="1920240"/>
        </a:xfrm>
        <a:prstGeom prst="line">
          <a:avLst/>
        </a:prstGeom>
        <a:ln w="6350">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343581</xdr:colOff>
      <xdr:row>97</xdr:row>
      <xdr:rowOff>165652</xdr:rowOff>
    </xdr:from>
    <xdr:to>
      <xdr:col>28</xdr:col>
      <xdr:colOff>172693</xdr:colOff>
      <xdr:row>98</xdr:row>
      <xdr:rowOff>116322</xdr:rowOff>
    </xdr:to>
    <xdr:cxnSp macro="">
      <xdr:nvCxnSpPr>
        <xdr:cNvPr id="138" name="Straight Arrow Connector 137">
          <a:extLst>
            <a:ext uri="{FF2B5EF4-FFF2-40B4-BE49-F238E27FC236}">
              <a16:creationId xmlns:a16="http://schemas.microsoft.com/office/drawing/2014/main" id="{00000000-0008-0000-0200-00008A000000}"/>
            </a:ext>
          </a:extLst>
        </xdr:cNvPr>
        <xdr:cNvCxnSpPr>
          <a:stCxn id="129" idx="3"/>
        </xdr:cNvCxnSpPr>
      </xdr:nvCxnSpPr>
      <xdr:spPr>
        <a:xfrm flipV="1">
          <a:off x="12916581" y="18787027"/>
          <a:ext cx="276787" cy="141170"/>
        </a:xfrm>
        <a:prstGeom prst="straightConnector1">
          <a:avLst/>
        </a:prstGeom>
        <a:ln>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28</xdr:col>
      <xdr:colOff>49073</xdr:colOff>
      <xdr:row>92</xdr:row>
      <xdr:rowOff>8161</xdr:rowOff>
    </xdr:from>
    <xdr:ext cx="775662" cy="436786"/>
    <xdr:sp macro="" textlink="">
      <xdr:nvSpPr>
        <xdr:cNvPr id="139" name="TextBox 138">
          <a:extLst>
            <a:ext uri="{FF2B5EF4-FFF2-40B4-BE49-F238E27FC236}">
              <a16:creationId xmlns:a16="http://schemas.microsoft.com/office/drawing/2014/main" id="{00000000-0008-0000-0200-00008B000000}"/>
            </a:ext>
          </a:extLst>
        </xdr:cNvPr>
        <xdr:cNvSpPr txBox="1"/>
      </xdr:nvSpPr>
      <xdr:spPr>
        <a:xfrm>
          <a:off x="13069748" y="17677036"/>
          <a:ext cx="775662"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UDI_UP</a:t>
          </a:r>
          <a:endParaRPr lang="en-US">
            <a:effectLst/>
          </a:endParaRPr>
        </a:p>
        <a:p>
          <a:r>
            <a:rPr lang="en-US" sz="1100">
              <a:solidFill>
                <a:schemeClr val="tx1"/>
              </a:solidFill>
              <a:effectLst/>
              <a:latin typeface="+mn-lt"/>
              <a:ea typeface="+mn-ea"/>
              <a:cs typeface="+mn-cs"/>
            </a:rPr>
            <a:t>(500</a:t>
          </a:r>
          <a:r>
            <a:rPr lang="en-US" sz="1100" baseline="0">
              <a:solidFill>
                <a:schemeClr val="tx1"/>
              </a:solidFill>
              <a:effectLst/>
              <a:latin typeface="+mn-lt"/>
              <a:ea typeface="+mn-ea"/>
              <a:cs typeface="+mn-cs"/>
            </a:rPr>
            <a:t> nsec)</a:t>
          </a:r>
          <a:endParaRPr lang="en-US">
            <a:effectLst/>
          </a:endParaRPr>
        </a:p>
      </xdr:txBody>
    </xdr:sp>
    <xdr:clientData/>
  </xdr:oneCellAnchor>
  <xdr:oneCellAnchor>
    <xdr:from>
      <xdr:col>7</xdr:col>
      <xdr:colOff>438354</xdr:colOff>
      <xdr:row>100</xdr:row>
      <xdr:rowOff>8940</xdr:rowOff>
    </xdr:from>
    <xdr:ext cx="1034835" cy="436786"/>
    <xdr:sp macro="" textlink="">
      <xdr:nvSpPr>
        <xdr:cNvPr id="140" name="TextBox 139">
          <a:extLst>
            <a:ext uri="{FF2B5EF4-FFF2-40B4-BE49-F238E27FC236}">
              <a16:creationId xmlns:a16="http://schemas.microsoft.com/office/drawing/2014/main" id="{00000000-0008-0000-0200-00008C000000}"/>
            </a:ext>
          </a:extLst>
        </xdr:cNvPr>
        <xdr:cNvSpPr txBox="1"/>
      </xdr:nvSpPr>
      <xdr:spPr>
        <a:xfrm>
          <a:off x="4057854" y="19201815"/>
          <a:ext cx="1034835"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rtl="0" eaLnBrk="1" latinLnBrk="0" hangingPunct="1"/>
          <a:r>
            <a:rPr lang="en-US" sz="1100">
              <a:solidFill>
                <a:schemeClr val="accent6">
                  <a:lumMod val="75000"/>
                </a:schemeClr>
              </a:solidFill>
              <a:effectLst/>
              <a:latin typeface="+mn-lt"/>
              <a:ea typeface="+mn-ea"/>
              <a:cs typeface="+mn-cs"/>
            </a:rPr>
            <a:t>1 Shunt No.1</a:t>
          </a:r>
        </a:p>
        <a:p>
          <a:pPr rtl="0" eaLnBrk="1" latinLnBrk="0" hangingPunct="1"/>
          <a:r>
            <a:rPr lang="en-US" sz="1100">
              <a:solidFill>
                <a:schemeClr val="accent6">
                  <a:lumMod val="75000"/>
                </a:schemeClr>
              </a:solidFill>
              <a:effectLst/>
              <a:latin typeface="+mn-lt"/>
              <a:ea typeface="+mn-ea"/>
              <a:cs typeface="+mn-cs"/>
            </a:rPr>
            <a:t>from</a:t>
          </a:r>
          <a:r>
            <a:rPr lang="en-US" sz="1100" baseline="0">
              <a:solidFill>
                <a:schemeClr val="accent6">
                  <a:lumMod val="75000"/>
                </a:schemeClr>
              </a:solidFill>
              <a:effectLst/>
              <a:latin typeface="+mn-lt"/>
              <a:ea typeface="+mn-ea"/>
              <a:cs typeface="+mn-cs"/>
            </a:rPr>
            <a:t> Tim1 CC4</a:t>
          </a:r>
          <a:endParaRPr lang="en-US">
            <a:solidFill>
              <a:schemeClr val="accent6">
                <a:lumMod val="75000"/>
              </a:schemeClr>
            </a:solidFill>
            <a:effectLst/>
          </a:endParaRPr>
        </a:p>
      </xdr:txBody>
    </xdr:sp>
    <xdr:clientData/>
  </xdr:oneCellAnchor>
  <xdr:twoCellAnchor>
    <xdr:from>
      <xdr:col>10</xdr:col>
      <xdr:colOff>14390</xdr:colOff>
      <xdr:row>102</xdr:row>
      <xdr:rowOff>110134</xdr:rowOff>
    </xdr:from>
    <xdr:to>
      <xdr:col>10</xdr:col>
      <xdr:colOff>334822</xdr:colOff>
      <xdr:row>103</xdr:row>
      <xdr:rowOff>44629</xdr:rowOff>
    </xdr:to>
    <xdr:cxnSp macro="">
      <xdr:nvCxnSpPr>
        <xdr:cNvPr id="141" name="Straight Arrow Connector 140">
          <a:extLst>
            <a:ext uri="{FF2B5EF4-FFF2-40B4-BE49-F238E27FC236}">
              <a16:creationId xmlns:a16="http://schemas.microsoft.com/office/drawing/2014/main" id="{00000000-0008-0000-0200-00008D000000}"/>
            </a:ext>
          </a:extLst>
        </xdr:cNvPr>
        <xdr:cNvCxnSpPr>
          <a:stCxn id="142" idx="1"/>
          <a:endCxn id="145" idx="0"/>
        </xdr:cNvCxnSpPr>
      </xdr:nvCxnSpPr>
      <xdr:spPr>
        <a:xfrm flipH="1">
          <a:off x="4976915" y="19684009"/>
          <a:ext cx="320432" cy="124995"/>
        </a:xfrm>
        <a:prstGeom prst="straightConnector1">
          <a:avLst/>
        </a:prstGeom>
        <a:ln>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10</xdr:col>
      <xdr:colOff>334822</xdr:colOff>
      <xdr:row>101</xdr:row>
      <xdr:rowOff>82241</xdr:rowOff>
    </xdr:from>
    <xdr:ext cx="1034835" cy="436786"/>
    <xdr:sp macro="" textlink="">
      <xdr:nvSpPr>
        <xdr:cNvPr id="142" name="TextBox 141">
          <a:extLst>
            <a:ext uri="{FF2B5EF4-FFF2-40B4-BE49-F238E27FC236}">
              <a16:creationId xmlns:a16="http://schemas.microsoft.com/office/drawing/2014/main" id="{00000000-0008-0000-0200-00008E000000}"/>
            </a:ext>
          </a:extLst>
        </xdr:cNvPr>
        <xdr:cNvSpPr txBox="1"/>
      </xdr:nvSpPr>
      <xdr:spPr>
        <a:xfrm>
          <a:off x="5297347" y="19465616"/>
          <a:ext cx="1034835"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rtl="0" eaLnBrk="1" latinLnBrk="0" hangingPunct="1"/>
          <a:r>
            <a:rPr lang="en-US" sz="1100">
              <a:solidFill>
                <a:schemeClr val="accent6">
                  <a:lumMod val="75000"/>
                </a:schemeClr>
              </a:solidFill>
              <a:effectLst/>
              <a:latin typeface="+mn-lt"/>
              <a:ea typeface="+mn-ea"/>
              <a:cs typeface="+mn-cs"/>
            </a:rPr>
            <a:t>1 Shunt No.2</a:t>
          </a:r>
          <a:endParaRPr lang="en-US">
            <a:solidFill>
              <a:schemeClr val="accent6">
                <a:lumMod val="75000"/>
              </a:schemeClr>
            </a:solidFill>
            <a:effectLst/>
          </a:endParaRPr>
        </a:p>
        <a:p>
          <a:pPr rtl="0" eaLnBrk="1" latinLnBrk="0" hangingPunct="1"/>
          <a:r>
            <a:rPr lang="en-US" sz="1100">
              <a:solidFill>
                <a:schemeClr val="accent6">
                  <a:lumMod val="75000"/>
                </a:schemeClr>
              </a:solidFill>
              <a:effectLst/>
              <a:latin typeface="+mn-lt"/>
              <a:ea typeface="+mn-ea"/>
              <a:cs typeface="+mn-cs"/>
            </a:rPr>
            <a:t>from</a:t>
          </a:r>
          <a:r>
            <a:rPr lang="en-US" sz="1100" baseline="0">
              <a:solidFill>
                <a:schemeClr val="accent6">
                  <a:lumMod val="75000"/>
                </a:schemeClr>
              </a:solidFill>
              <a:effectLst/>
              <a:latin typeface="+mn-lt"/>
              <a:ea typeface="+mn-ea"/>
              <a:cs typeface="+mn-cs"/>
            </a:rPr>
            <a:t> Tim1 CC4</a:t>
          </a:r>
          <a:endParaRPr lang="en-US">
            <a:solidFill>
              <a:schemeClr val="accent6">
                <a:lumMod val="75000"/>
              </a:schemeClr>
            </a:solidFill>
            <a:effectLst/>
          </a:endParaRPr>
        </a:p>
      </xdr:txBody>
    </xdr:sp>
    <xdr:clientData/>
  </xdr:oneCellAnchor>
  <xdr:twoCellAnchor>
    <xdr:from>
      <xdr:col>8</xdr:col>
      <xdr:colOff>428934</xdr:colOff>
      <xdr:row>102</xdr:row>
      <xdr:rowOff>64726</xdr:rowOff>
    </xdr:from>
    <xdr:to>
      <xdr:col>9</xdr:col>
      <xdr:colOff>60422</xdr:colOff>
      <xdr:row>103</xdr:row>
      <xdr:rowOff>44629</xdr:rowOff>
    </xdr:to>
    <xdr:cxnSp macro="">
      <xdr:nvCxnSpPr>
        <xdr:cNvPr id="143" name="Straight Arrow Connector 142">
          <a:extLst>
            <a:ext uri="{FF2B5EF4-FFF2-40B4-BE49-F238E27FC236}">
              <a16:creationId xmlns:a16="http://schemas.microsoft.com/office/drawing/2014/main" id="{00000000-0008-0000-0200-00008F000000}"/>
            </a:ext>
          </a:extLst>
        </xdr:cNvPr>
        <xdr:cNvCxnSpPr>
          <a:stCxn id="140" idx="2"/>
          <a:endCxn id="144" idx="0"/>
        </xdr:cNvCxnSpPr>
      </xdr:nvCxnSpPr>
      <xdr:spPr>
        <a:xfrm flipH="1">
          <a:off x="4496109" y="19638601"/>
          <a:ext cx="79163" cy="170403"/>
        </a:xfrm>
        <a:prstGeom prst="straightConnector1">
          <a:avLst/>
        </a:prstGeom>
        <a:ln>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378719</xdr:colOff>
      <xdr:row>103</xdr:row>
      <xdr:rowOff>44629</xdr:rowOff>
    </xdr:from>
    <xdr:to>
      <xdr:col>9</xdr:col>
      <xdr:colOff>31474</xdr:colOff>
      <xdr:row>106</xdr:row>
      <xdr:rowOff>3313</xdr:rowOff>
    </xdr:to>
    <xdr:sp macro="" textlink="">
      <xdr:nvSpPr>
        <xdr:cNvPr id="144" name="Rectangle 143">
          <a:extLst>
            <a:ext uri="{FF2B5EF4-FFF2-40B4-BE49-F238E27FC236}">
              <a16:creationId xmlns:a16="http://schemas.microsoft.com/office/drawing/2014/main" id="{00000000-0008-0000-0200-000090000000}"/>
            </a:ext>
          </a:extLst>
        </xdr:cNvPr>
        <xdr:cNvSpPr/>
      </xdr:nvSpPr>
      <xdr:spPr>
        <a:xfrm>
          <a:off x="4445894" y="19809004"/>
          <a:ext cx="100430" cy="530184"/>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411850</xdr:colOff>
      <xdr:row>103</xdr:row>
      <xdr:rowOff>44629</xdr:rowOff>
    </xdr:from>
    <xdr:to>
      <xdr:col>10</xdr:col>
      <xdr:colOff>64605</xdr:colOff>
      <xdr:row>106</xdr:row>
      <xdr:rowOff>3313</xdr:rowOff>
    </xdr:to>
    <xdr:sp macro="" textlink="">
      <xdr:nvSpPr>
        <xdr:cNvPr id="145" name="Rectangle 144">
          <a:extLst>
            <a:ext uri="{FF2B5EF4-FFF2-40B4-BE49-F238E27FC236}">
              <a16:creationId xmlns:a16="http://schemas.microsoft.com/office/drawing/2014/main" id="{00000000-0008-0000-0200-000091000000}"/>
            </a:ext>
          </a:extLst>
        </xdr:cNvPr>
        <xdr:cNvSpPr/>
      </xdr:nvSpPr>
      <xdr:spPr>
        <a:xfrm>
          <a:off x="4926700" y="19809004"/>
          <a:ext cx="100430" cy="530184"/>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596348</xdr:colOff>
      <xdr:row>107</xdr:row>
      <xdr:rowOff>104775</xdr:rowOff>
    </xdr:from>
    <xdr:to>
      <xdr:col>8</xdr:col>
      <xdr:colOff>9525</xdr:colOff>
      <xdr:row>107</xdr:row>
      <xdr:rowOff>104775</xdr:rowOff>
    </xdr:to>
    <xdr:cxnSp macro="">
      <xdr:nvCxnSpPr>
        <xdr:cNvPr id="146" name="Straight Arrow Connector 145">
          <a:extLst>
            <a:ext uri="{FF2B5EF4-FFF2-40B4-BE49-F238E27FC236}">
              <a16:creationId xmlns:a16="http://schemas.microsoft.com/office/drawing/2014/main" id="{00000000-0008-0000-0200-000092000000}"/>
            </a:ext>
          </a:extLst>
        </xdr:cNvPr>
        <xdr:cNvCxnSpPr/>
      </xdr:nvCxnSpPr>
      <xdr:spPr>
        <a:xfrm flipV="1">
          <a:off x="1815548" y="20631150"/>
          <a:ext cx="2261152" cy="0"/>
        </a:xfrm>
        <a:prstGeom prst="straightConnector1">
          <a:avLst/>
        </a:prstGeom>
        <a:ln>
          <a:headEnd type="triangle"/>
          <a:tailEnd type="triangle"/>
        </a:ln>
      </xdr:spPr>
      <xdr:style>
        <a:lnRef idx="1">
          <a:schemeClr val="accent5"/>
        </a:lnRef>
        <a:fillRef idx="0">
          <a:schemeClr val="accent5"/>
        </a:fillRef>
        <a:effectRef idx="0">
          <a:schemeClr val="accent5"/>
        </a:effectRef>
        <a:fontRef idx="minor">
          <a:schemeClr val="tx1"/>
        </a:fontRef>
      </xdr:style>
    </xdr:cxnSp>
    <xdr:clientData/>
  </xdr:twoCellAnchor>
  <xdr:oneCellAnchor>
    <xdr:from>
      <xdr:col>4</xdr:col>
      <xdr:colOff>420246</xdr:colOff>
      <xdr:row>106</xdr:row>
      <xdr:rowOff>64920</xdr:rowOff>
    </xdr:from>
    <xdr:ext cx="725711" cy="264560"/>
    <xdr:sp macro="" textlink="">
      <xdr:nvSpPr>
        <xdr:cNvPr id="147" name="TextBox 146">
          <a:extLst>
            <a:ext uri="{FF2B5EF4-FFF2-40B4-BE49-F238E27FC236}">
              <a16:creationId xmlns:a16="http://schemas.microsoft.com/office/drawing/2014/main" id="{00000000-0008-0000-0200-000093000000}"/>
            </a:ext>
          </a:extLst>
        </xdr:cNvPr>
        <xdr:cNvSpPr txBox="1"/>
      </xdr:nvSpPr>
      <xdr:spPr>
        <a:xfrm>
          <a:off x="2696721" y="20400795"/>
          <a:ext cx="72571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16.7 usec</a:t>
          </a:r>
          <a:endParaRPr lang="en-US" sz="1100"/>
        </a:p>
      </xdr:txBody>
    </xdr:sp>
    <xdr:clientData/>
  </xdr:oneCellAnchor>
  <xdr:twoCellAnchor>
    <xdr:from>
      <xdr:col>13</xdr:col>
      <xdr:colOff>7040</xdr:colOff>
      <xdr:row>91</xdr:row>
      <xdr:rowOff>8282</xdr:rowOff>
    </xdr:from>
    <xdr:to>
      <xdr:col>17</xdr:col>
      <xdr:colOff>438150</xdr:colOff>
      <xdr:row>95</xdr:row>
      <xdr:rowOff>9525</xdr:rowOff>
    </xdr:to>
    <xdr:cxnSp macro="">
      <xdr:nvCxnSpPr>
        <xdr:cNvPr id="148" name="Straight Connector 147">
          <a:extLst>
            <a:ext uri="{FF2B5EF4-FFF2-40B4-BE49-F238E27FC236}">
              <a16:creationId xmlns:a16="http://schemas.microsoft.com/office/drawing/2014/main" id="{00000000-0008-0000-0200-000094000000}"/>
            </a:ext>
          </a:extLst>
        </xdr:cNvPr>
        <xdr:cNvCxnSpPr/>
      </xdr:nvCxnSpPr>
      <xdr:spPr>
        <a:xfrm flipH="1" flipV="1">
          <a:off x="6312590" y="17486657"/>
          <a:ext cx="2221810" cy="763243"/>
        </a:xfrm>
        <a:prstGeom prst="line">
          <a:avLst/>
        </a:prstGeom>
        <a:ln>
          <a:prstDash val="lgDash"/>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18</xdr:col>
      <xdr:colOff>0</xdr:colOff>
      <xdr:row>91</xdr:row>
      <xdr:rowOff>27333</xdr:rowOff>
    </xdr:from>
    <xdr:to>
      <xdr:col>22</xdr:col>
      <xdr:colOff>429454</xdr:colOff>
      <xdr:row>95</xdr:row>
      <xdr:rowOff>9525</xdr:rowOff>
    </xdr:to>
    <xdr:cxnSp macro="">
      <xdr:nvCxnSpPr>
        <xdr:cNvPr id="149" name="Straight Connector 148">
          <a:extLst>
            <a:ext uri="{FF2B5EF4-FFF2-40B4-BE49-F238E27FC236}">
              <a16:creationId xmlns:a16="http://schemas.microsoft.com/office/drawing/2014/main" id="{00000000-0008-0000-0200-000095000000}"/>
            </a:ext>
          </a:extLst>
        </xdr:cNvPr>
        <xdr:cNvCxnSpPr/>
      </xdr:nvCxnSpPr>
      <xdr:spPr>
        <a:xfrm flipV="1">
          <a:off x="8543925" y="17505708"/>
          <a:ext cx="2220154" cy="744192"/>
        </a:xfrm>
        <a:prstGeom prst="line">
          <a:avLst/>
        </a:prstGeom>
        <a:ln>
          <a:prstDash val="lgDash"/>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23</xdr:col>
      <xdr:colOff>9525</xdr:colOff>
      <xdr:row>91</xdr:row>
      <xdr:rowOff>9525</xdr:rowOff>
    </xdr:from>
    <xdr:to>
      <xdr:col>28</xdr:col>
      <xdr:colOff>0</xdr:colOff>
      <xdr:row>95</xdr:row>
      <xdr:rowOff>9526</xdr:rowOff>
    </xdr:to>
    <xdr:cxnSp macro="">
      <xdr:nvCxnSpPr>
        <xdr:cNvPr id="150" name="Straight Connector 149">
          <a:extLst>
            <a:ext uri="{FF2B5EF4-FFF2-40B4-BE49-F238E27FC236}">
              <a16:creationId xmlns:a16="http://schemas.microsoft.com/office/drawing/2014/main" id="{00000000-0008-0000-0200-000096000000}"/>
            </a:ext>
          </a:extLst>
        </xdr:cNvPr>
        <xdr:cNvCxnSpPr/>
      </xdr:nvCxnSpPr>
      <xdr:spPr>
        <a:xfrm flipH="1" flipV="1">
          <a:off x="10791825" y="17487900"/>
          <a:ext cx="2228850" cy="762001"/>
        </a:xfrm>
        <a:prstGeom prst="line">
          <a:avLst/>
        </a:prstGeom>
        <a:ln>
          <a:prstDash val="lgDash"/>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28</xdr:col>
      <xdr:colOff>9525</xdr:colOff>
      <xdr:row>91</xdr:row>
      <xdr:rowOff>27333</xdr:rowOff>
    </xdr:from>
    <xdr:to>
      <xdr:col>32</xdr:col>
      <xdr:colOff>438979</xdr:colOff>
      <xdr:row>95</xdr:row>
      <xdr:rowOff>9525</xdr:rowOff>
    </xdr:to>
    <xdr:cxnSp macro="">
      <xdr:nvCxnSpPr>
        <xdr:cNvPr id="151" name="Straight Connector 150">
          <a:extLst>
            <a:ext uri="{FF2B5EF4-FFF2-40B4-BE49-F238E27FC236}">
              <a16:creationId xmlns:a16="http://schemas.microsoft.com/office/drawing/2014/main" id="{00000000-0008-0000-0200-000097000000}"/>
            </a:ext>
          </a:extLst>
        </xdr:cNvPr>
        <xdr:cNvCxnSpPr/>
      </xdr:nvCxnSpPr>
      <xdr:spPr>
        <a:xfrm flipV="1">
          <a:off x="13030200" y="17505708"/>
          <a:ext cx="2220154" cy="744192"/>
        </a:xfrm>
        <a:prstGeom prst="line">
          <a:avLst/>
        </a:prstGeom>
        <a:ln>
          <a:prstDash val="lgDash"/>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13</xdr:col>
      <xdr:colOff>351</xdr:colOff>
      <xdr:row>92</xdr:row>
      <xdr:rowOff>30964</xdr:rowOff>
    </xdr:from>
    <xdr:to>
      <xdr:col>13</xdr:col>
      <xdr:colOff>137905</xdr:colOff>
      <xdr:row>94</xdr:row>
      <xdr:rowOff>189527</xdr:rowOff>
    </xdr:to>
    <xdr:sp macro="" textlink="">
      <xdr:nvSpPr>
        <xdr:cNvPr id="152" name="Rectangle 151">
          <a:extLst>
            <a:ext uri="{FF2B5EF4-FFF2-40B4-BE49-F238E27FC236}">
              <a16:creationId xmlns:a16="http://schemas.microsoft.com/office/drawing/2014/main" id="{00000000-0008-0000-0200-000098000000}"/>
            </a:ext>
          </a:extLst>
        </xdr:cNvPr>
        <xdr:cNvSpPr/>
      </xdr:nvSpPr>
      <xdr:spPr>
        <a:xfrm>
          <a:off x="6305901" y="17699839"/>
          <a:ext cx="137554" cy="539563"/>
        </a:xfrm>
        <a:prstGeom prst="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13</xdr:col>
      <xdr:colOff>88464</xdr:colOff>
      <xdr:row>91</xdr:row>
      <xdr:rowOff>165921</xdr:rowOff>
    </xdr:from>
    <xdr:ext cx="775662" cy="436786"/>
    <xdr:sp macro="" textlink="">
      <xdr:nvSpPr>
        <xdr:cNvPr id="153" name="TextBox 152">
          <a:extLst>
            <a:ext uri="{FF2B5EF4-FFF2-40B4-BE49-F238E27FC236}">
              <a16:creationId xmlns:a16="http://schemas.microsoft.com/office/drawing/2014/main" id="{00000000-0008-0000-0200-000099000000}"/>
            </a:ext>
          </a:extLst>
        </xdr:cNvPr>
        <xdr:cNvSpPr txBox="1"/>
      </xdr:nvSpPr>
      <xdr:spPr>
        <a:xfrm>
          <a:off x="6394014" y="17644296"/>
          <a:ext cx="775662"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UDI_DN</a:t>
          </a:r>
        </a:p>
        <a:p>
          <a:r>
            <a:rPr lang="en-US" sz="1100">
              <a:solidFill>
                <a:schemeClr val="tx1"/>
              </a:solidFill>
              <a:effectLst/>
              <a:latin typeface="+mn-lt"/>
              <a:ea typeface="+mn-ea"/>
              <a:cs typeface="+mn-cs"/>
            </a:rPr>
            <a:t>(900</a:t>
          </a:r>
          <a:r>
            <a:rPr lang="en-US" sz="1100" baseline="0">
              <a:solidFill>
                <a:schemeClr val="tx1"/>
              </a:solidFill>
              <a:effectLst/>
              <a:latin typeface="+mn-lt"/>
              <a:ea typeface="+mn-ea"/>
              <a:cs typeface="+mn-cs"/>
            </a:rPr>
            <a:t> nsec)</a:t>
          </a:r>
          <a:endParaRPr lang="en-US">
            <a:effectLst/>
          </a:endParaRPr>
        </a:p>
      </xdr:txBody>
    </xdr:sp>
    <xdr:clientData/>
  </xdr:oneCellAnchor>
  <xdr:twoCellAnchor>
    <xdr:from>
      <xdr:col>12</xdr:col>
      <xdr:colOff>323850</xdr:colOff>
      <xdr:row>95</xdr:row>
      <xdr:rowOff>26200</xdr:rowOff>
    </xdr:from>
    <xdr:to>
      <xdr:col>13</xdr:col>
      <xdr:colOff>105810</xdr:colOff>
      <xdr:row>96</xdr:row>
      <xdr:rowOff>59537</xdr:rowOff>
    </xdr:to>
    <xdr:sp macro="" textlink="">
      <xdr:nvSpPr>
        <xdr:cNvPr id="154" name="Arrow: Right 153">
          <a:extLst>
            <a:ext uri="{FF2B5EF4-FFF2-40B4-BE49-F238E27FC236}">
              <a16:creationId xmlns:a16="http://schemas.microsoft.com/office/drawing/2014/main" id="{00000000-0008-0000-0200-00009A000000}"/>
            </a:ext>
          </a:extLst>
        </xdr:cNvPr>
        <xdr:cNvSpPr/>
      </xdr:nvSpPr>
      <xdr:spPr>
        <a:xfrm rot="16200000">
          <a:off x="6184624" y="18263676"/>
          <a:ext cx="223837" cy="229635"/>
        </a:xfrm>
        <a:prstGeom prst="righ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351</xdr:colOff>
      <xdr:row>92</xdr:row>
      <xdr:rowOff>30964</xdr:rowOff>
    </xdr:from>
    <xdr:to>
      <xdr:col>23</xdr:col>
      <xdr:colOff>137905</xdr:colOff>
      <xdr:row>94</xdr:row>
      <xdr:rowOff>189527</xdr:rowOff>
    </xdr:to>
    <xdr:sp macro="" textlink="">
      <xdr:nvSpPr>
        <xdr:cNvPr id="155" name="Rectangle 154">
          <a:extLst>
            <a:ext uri="{FF2B5EF4-FFF2-40B4-BE49-F238E27FC236}">
              <a16:creationId xmlns:a16="http://schemas.microsoft.com/office/drawing/2014/main" id="{00000000-0008-0000-0200-00009B000000}"/>
            </a:ext>
          </a:extLst>
        </xdr:cNvPr>
        <xdr:cNvSpPr/>
      </xdr:nvSpPr>
      <xdr:spPr>
        <a:xfrm>
          <a:off x="10782651" y="17699839"/>
          <a:ext cx="137554" cy="539563"/>
        </a:xfrm>
        <a:prstGeom prst="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23</xdr:col>
      <xdr:colOff>88464</xdr:colOff>
      <xdr:row>91</xdr:row>
      <xdr:rowOff>165921</xdr:rowOff>
    </xdr:from>
    <xdr:ext cx="775662" cy="436786"/>
    <xdr:sp macro="" textlink="">
      <xdr:nvSpPr>
        <xdr:cNvPr id="156" name="TextBox 155">
          <a:extLst>
            <a:ext uri="{FF2B5EF4-FFF2-40B4-BE49-F238E27FC236}">
              <a16:creationId xmlns:a16="http://schemas.microsoft.com/office/drawing/2014/main" id="{00000000-0008-0000-0200-00009C000000}"/>
            </a:ext>
          </a:extLst>
        </xdr:cNvPr>
        <xdr:cNvSpPr txBox="1"/>
      </xdr:nvSpPr>
      <xdr:spPr>
        <a:xfrm>
          <a:off x="10870764" y="17644296"/>
          <a:ext cx="775662"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UDI_DN</a:t>
          </a:r>
        </a:p>
        <a:p>
          <a:r>
            <a:rPr lang="en-US" sz="1100">
              <a:solidFill>
                <a:schemeClr val="tx1"/>
              </a:solidFill>
              <a:effectLst/>
              <a:latin typeface="+mn-lt"/>
              <a:ea typeface="+mn-ea"/>
              <a:cs typeface="+mn-cs"/>
            </a:rPr>
            <a:t>(900</a:t>
          </a:r>
          <a:r>
            <a:rPr lang="en-US" sz="1100" baseline="0">
              <a:solidFill>
                <a:schemeClr val="tx1"/>
              </a:solidFill>
              <a:effectLst/>
              <a:latin typeface="+mn-lt"/>
              <a:ea typeface="+mn-ea"/>
              <a:cs typeface="+mn-cs"/>
            </a:rPr>
            <a:t> nsec)</a:t>
          </a:r>
          <a:endParaRPr lang="en-US">
            <a:effectLst/>
          </a:endParaRPr>
        </a:p>
      </xdr:txBody>
    </xdr:sp>
    <xdr:clientData/>
  </xdr:oneCellAnchor>
  <xdr:twoCellAnchor>
    <xdr:from>
      <xdr:col>22</xdr:col>
      <xdr:colOff>323850</xdr:colOff>
      <xdr:row>95</xdr:row>
      <xdr:rowOff>26200</xdr:rowOff>
    </xdr:from>
    <xdr:to>
      <xdr:col>23</xdr:col>
      <xdr:colOff>105810</xdr:colOff>
      <xdr:row>96</xdr:row>
      <xdr:rowOff>59537</xdr:rowOff>
    </xdr:to>
    <xdr:sp macro="" textlink="">
      <xdr:nvSpPr>
        <xdr:cNvPr id="157" name="Arrow: Right 156">
          <a:extLst>
            <a:ext uri="{FF2B5EF4-FFF2-40B4-BE49-F238E27FC236}">
              <a16:creationId xmlns:a16="http://schemas.microsoft.com/office/drawing/2014/main" id="{00000000-0008-0000-0200-00009D000000}"/>
            </a:ext>
          </a:extLst>
        </xdr:cNvPr>
        <xdr:cNvSpPr/>
      </xdr:nvSpPr>
      <xdr:spPr>
        <a:xfrm rot="16200000">
          <a:off x="10661374" y="18263676"/>
          <a:ext cx="223837" cy="229635"/>
        </a:xfrm>
        <a:prstGeom prst="righ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clientData/>
  </xdr:twoCellAnchor>
  <xdr:twoCellAnchor>
    <xdr:from>
      <xdr:col>37</xdr:col>
      <xdr:colOff>330063</xdr:colOff>
      <xdr:row>95</xdr:row>
      <xdr:rowOff>15845</xdr:rowOff>
    </xdr:from>
    <xdr:to>
      <xdr:col>38</xdr:col>
      <xdr:colOff>115750</xdr:colOff>
      <xdr:row>96</xdr:row>
      <xdr:rowOff>49182</xdr:rowOff>
    </xdr:to>
    <xdr:sp macro="" textlink="">
      <xdr:nvSpPr>
        <xdr:cNvPr id="158" name="Arrow: Right 157">
          <a:extLst>
            <a:ext uri="{FF2B5EF4-FFF2-40B4-BE49-F238E27FC236}">
              <a16:creationId xmlns:a16="http://schemas.microsoft.com/office/drawing/2014/main" id="{00000000-0008-0000-0200-00009E000000}"/>
            </a:ext>
          </a:extLst>
        </xdr:cNvPr>
        <xdr:cNvSpPr/>
      </xdr:nvSpPr>
      <xdr:spPr>
        <a:xfrm rot="16200000">
          <a:off x="17384575" y="18251458"/>
          <a:ext cx="223837" cy="233362"/>
        </a:xfrm>
        <a:prstGeom prst="right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37</xdr:col>
      <xdr:colOff>445394</xdr:colOff>
      <xdr:row>92</xdr:row>
      <xdr:rowOff>33034</xdr:rowOff>
    </xdr:from>
    <xdr:to>
      <xdr:col>38</xdr:col>
      <xdr:colOff>98149</xdr:colOff>
      <xdr:row>94</xdr:row>
      <xdr:rowOff>182218</xdr:rowOff>
    </xdr:to>
    <xdr:sp macro="" textlink="">
      <xdr:nvSpPr>
        <xdr:cNvPr id="159" name="Rectangle 158">
          <a:extLst>
            <a:ext uri="{FF2B5EF4-FFF2-40B4-BE49-F238E27FC236}">
              <a16:creationId xmlns:a16="http://schemas.microsoft.com/office/drawing/2014/main" id="{00000000-0008-0000-0200-00009F000000}"/>
            </a:ext>
          </a:extLst>
        </xdr:cNvPr>
        <xdr:cNvSpPr/>
      </xdr:nvSpPr>
      <xdr:spPr>
        <a:xfrm>
          <a:off x="17495144" y="17701909"/>
          <a:ext cx="100430" cy="530184"/>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38</xdr:col>
      <xdr:colOff>49073</xdr:colOff>
      <xdr:row>92</xdr:row>
      <xdr:rowOff>8161</xdr:rowOff>
    </xdr:from>
    <xdr:ext cx="775662" cy="436786"/>
    <xdr:sp macro="" textlink="">
      <xdr:nvSpPr>
        <xdr:cNvPr id="160" name="TextBox 159">
          <a:extLst>
            <a:ext uri="{FF2B5EF4-FFF2-40B4-BE49-F238E27FC236}">
              <a16:creationId xmlns:a16="http://schemas.microsoft.com/office/drawing/2014/main" id="{00000000-0008-0000-0200-0000A0000000}"/>
            </a:ext>
          </a:extLst>
        </xdr:cNvPr>
        <xdr:cNvSpPr txBox="1"/>
      </xdr:nvSpPr>
      <xdr:spPr>
        <a:xfrm>
          <a:off x="17546498" y="17677036"/>
          <a:ext cx="775662"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UDI_UP</a:t>
          </a:r>
          <a:endParaRPr lang="en-US">
            <a:effectLst/>
          </a:endParaRPr>
        </a:p>
        <a:p>
          <a:r>
            <a:rPr lang="en-US" sz="1100">
              <a:solidFill>
                <a:schemeClr val="tx1"/>
              </a:solidFill>
              <a:effectLst/>
              <a:latin typeface="+mn-lt"/>
              <a:ea typeface="+mn-ea"/>
              <a:cs typeface="+mn-cs"/>
            </a:rPr>
            <a:t>(500</a:t>
          </a:r>
          <a:r>
            <a:rPr lang="en-US" sz="1100" baseline="0">
              <a:solidFill>
                <a:schemeClr val="tx1"/>
              </a:solidFill>
              <a:effectLst/>
              <a:latin typeface="+mn-lt"/>
              <a:ea typeface="+mn-ea"/>
              <a:cs typeface="+mn-cs"/>
            </a:rPr>
            <a:t> nsec)</a:t>
          </a:r>
          <a:endParaRPr lang="en-US">
            <a:effectLst/>
          </a:endParaRPr>
        </a:p>
      </xdr:txBody>
    </xdr:sp>
    <xdr:clientData/>
  </xdr:oneCellAnchor>
  <xdr:twoCellAnchor>
    <xdr:from>
      <xdr:col>33</xdr:col>
      <xdr:colOff>28575</xdr:colOff>
      <xdr:row>91</xdr:row>
      <xdr:rowOff>28575</xdr:rowOff>
    </xdr:from>
    <xdr:to>
      <xdr:col>38</xdr:col>
      <xdr:colOff>0</xdr:colOff>
      <xdr:row>95</xdr:row>
      <xdr:rowOff>1</xdr:rowOff>
    </xdr:to>
    <xdr:cxnSp macro="">
      <xdr:nvCxnSpPr>
        <xdr:cNvPr id="161" name="Straight Connector 160">
          <a:extLst>
            <a:ext uri="{FF2B5EF4-FFF2-40B4-BE49-F238E27FC236}">
              <a16:creationId xmlns:a16="http://schemas.microsoft.com/office/drawing/2014/main" id="{00000000-0008-0000-0200-0000A1000000}"/>
            </a:ext>
          </a:extLst>
        </xdr:cNvPr>
        <xdr:cNvCxnSpPr/>
      </xdr:nvCxnSpPr>
      <xdr:spPr>
        <a:xfrm flipH="1" flipV="1">
          <a:off x="15287625" y="17506950"/>
          <a:ext cx="2209800" cy="733426"/>
        </a:xfrm>
        <a:prstGeom prst="line">
          <a:avLst/>
        </a:prstGeom>
        <a:ln>
          <a:prstDash val="lgDash"/>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38</xdr:col>
      <xdr:colOff>9525</xdr:colOff>
      <xdr:row>91</xdr:row>
      <xdr:rowOff>17808</xdr:rowOff>
    </xdr:from>
    <xdr:to>
      <xdr:col>42</xdr:col>
      <xdr:colOff>438979</xdr:colOff>
      <xdr:row>95</xdr:row>
      <xdr:rowOff>0</xdr:rowOff>
    </xdr:to>
    <xdr:cxnSp macro="">
      <xdr:nvCxnSpPr>
        <xdr:cNvPr id="162" name="Straight Connector 161">
          <a:extLst>
            <a:ext uri="{FF2B5EF4-FFF2-40B4-BE49-F238E27FC236}">
              <a16:creationId xmlns:a16="http://schemas.microsoft.com/office/drawing/2014/main" id="{00000000-0008-0000-0200-0000A2000000}"/>
            </a:ext>
          </a:extLst>
        </xdr:cNvPr>
        <xdr:cNvCxnSpPr/>
      </xdr:nvCxnSpPr>
      <xdr:spPr>
        <a:xfrm flipV="1">
          <a:off x="17506950" y="17496183"/>
          <a:ext cx="2220154" cy="744192"/>
        </a:xfrm>
        <a:prstGeom prst="line">
          <a:avLst/>
        </a:prstGeom>
        <a:ln>
          <a:prstDash val="lgDash"/>
        </a:ln>
      </xdr:spPr>
      <xdr:style>
        <a:lnRef idx="1">
          <a:schemeClr val="accent3"/>
        </a:lnRef>
        <a:fillRef idx="0">
          <a:schemeClr val="accent3"/>
        </a:fillRef>
        <a:effectRef idx="0">
          <a:schemeClr val="accent3"/>
        </a:effectRef>
        <a:fontRef idx="minor">
          <a:schemeClr val="tx1"/>
        </a:fontRef>
      </xdr:style>
    </xdr:cxnSp>
    <xdr:clientData/>
  </xdr:twoCellAnchor>
  <xdr:oneCellAnchor>
    <xdr:from>
      <xdr:col>18</xdr:col>
      <xdr:colOff>58598</xdr:colOff>
      <xdr:row>91</xdr:row>
      <xdr:rowOff>189136</xdr:rowOff>
    </xdr:from>
    <xdr:ext cx="775662" cy="436786"/>
    <xdr:sp macro="" textlink="">
      <xdr:nvSpPr>
        <xdr:cNvPr id="163" name="TextBox 162">
          <a:extLst>
            <a:ext uri="{FF2B5EF4-FFF2-40B4-BE49-F238E27FC236}">
              <a16:creationId xmlns:a16="http://schemas.microsoft.com/office/drawing/2014/main" id="{00000000-0008-0000-0200-0000A3000000}"/>
            </a:ext>
          </a:extLst>
        </xdr:cNvPr>
        <xdr:cNvSpPr txBox="1"/>
      </xdr:nvSpPr>
      <xdr:spPr>
        <a:xfrm>
          <a:off x="8602523" y="17667511"/>
          <a:ext cx="775662"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UDI_UP</a:t>
          </a:r>
          <a:endParaRPr lang="en-US">
            <a:effectLst/>
          </a:endParaRPr>
        </a:p>
        <a:p>
          <a:r>
            <a:rPr lang="en-US" sz="1100">
              <a:solidFill>
                <a:schemeClr val="tx1"/>
              </a:solidFill>
              <a:effectLst/>
              <a:latin typeface="+mn-lt"/>
              <a:ea typeface="+mn-ea"/>
              <a:cs typeface="+mn-cs"/>
            </a:rPr>
            <a:t>(500</a:t>
          </a:r>
          <a:r>
            <a:rPr lang="en-US" sz="1100" baseline="0">
              <a:solidFill>
                <a:schemeClr val="tx1"/>
              </a:solidFill>
              <a:effectLst/>
              <a:latin typeface="+mn-lt"/>
              <a:ea typeface="+mn-ea"/>
              <a:cs typeface="+mn-cs"/>
            </a:rPr>
            <a:t> nsec)</a:t>
          </a:r>
          <a:endParaRPr lang="en-US">
            <a:effectLst/>
          </a:endParaRPr>
        </a:p>
      </xdr:txBody>
    </xdr:sp>
    <xdr:clientData/>
  </xdr:oneCellAnchor>
  <xdr:twoCellAnchor>
    <xdr:from>
      <xdr:col>17</xdr:col>
      <xdr:colOff>330063</xdr:colOff>
      <xdr:row>95</xdr:row>
      <xdr:rowOff>25370</xdr:rowOff>
    </xdr:from>
    <xdr:to>
      <xdr:col>18</xdr:col>
      <xdr:colOff>115750</xdr:colOff>
      <xdr:row>96</xdr:row>
      <xdr:rowOff>58707</xdr:rowOff>
    </xdr:to>
    <xdr:sp macro="" textlink="">
      <xdr:nvSpPr>
        <xdr:cNvPr id="164" name="Arrow: Right 163">
          <a:extLst>
            <a:ext uri="{FF2B5EF4-FFF2-40B4-BE49-F238E27FC236}">
              <a16:creationId xmlns:a16="http://schemas.microsoft.com/office/drawing/2014/main" id="{00000000-0008-0000-0200-0000A4000000}"/>
            </a:ext>
          </a:extLst>
        </xdr:cNvPr>
        <xdr:cNvSpPr/>
      </xdr:nvSpPr>
      <xdr:spPr>
        <a:xfrm rot="16200000">
          <a:off x="8431075" y="18260983"/>
          <a:ext cx="223837" cy="233362"/>
        </a:xfrm>
        <a:prstGeom prst="right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445394</xdr:colOff>
      <xdr:row>92</xdr:row>
      <xdr:rowOff>42559</xdr:rowOff>
    </xdr:from>
    <xdr:to>
      <xdr:col>18</xdr:col>
      <xdr:colOff>98149</xdr:colOff>
      <xdr:row>95</xdr:row>
      <xdr:rowOff>1243</xdr:rowOff>
    </xdr:to>
    <xdr:sp macro="" textlink="">
      <xdr:nvSpPr>
        <xdr:cNvPr id="165" name="Rectangle 164">
          <a:extLst>
            <a:ext uri="{FF2B5EF4-FFF2-40B4-BE49-F238E27FC236}">
              <a16:creationId xmlns:a16="http://schemas.microsoft.com/office/drawing/2014/main" id="{00000000-0008-0000-0200-0000A5000000}"/>
            </a:ext>
          </a:extLst>
        </xdr:cNvPr>
        <xdr:cNvSpPr/>
      </xdr:nvSpPr>
      <xdr:spPr>
        <a:xfrm>
          <a:off x="8541644" y="17711434"/>
          <a:ext cx="100430" cy="530184"/>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17</xdr:col>
      <xdr:colOff>438354</xdr:colOff>
      <xdr:row>100</xdr:row>
      <xdr:rowOff>8940</xdr:rowOff>
    </xdr:from>
    <xdr:ext cx="1034835" cy="436786"/>
    <xdr:sp macro="" textlink="">
      <xdr:nvSpPr>
        <xdr:cNvPr id="166" name="TextBox 165">
          <a:extLst>
            <a:ext uri="{FF2B5EF4-FFF2-40B4-BE49-F238E27FC236}">
              <a16:creationId xmlns:a16="http://schemas.microsoft.com/office/drawing/2014/main" id="{00000000-0008-0000-0200-0000A6000000}"/>
            </a:ext>
          </a:extLst>
        </xdr:cNvPr>
        <xdr:cNvSpPr txBox="1"/>
      </xdr:nvSpPr>
      <xdr:spPr>
        <a:xfrm>
          <a:off x="8534604" y="19201815"/>
          <a:ext cx="1034835"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rtl="0" eaLnBrk="1" latinLnBrk="0" hangingPunct="1"/>
          <a:r>
            <a:rPr lang="en-US" sz="1100">
              <a:solidFill>
                <a:schemeClr val="accent6">
                  <a:lumMod val="75000"/>
                </a:schemeClr>
              </a:solidFill>
              <a:effectLst/>
              <a:latin typeface="+mn-lt"/>
              <a:ea typeface="+mn-ea"/>
              <a:cs typeface="+mn-cs"/>
            </a:rPr>
            <a:t>1 Shunt No.1</a:t>
          </a:r>
        </a:p>
        <a:p>
          <a:pPr rtl="0" eaLnBrk="1" latinLnBrk="0" hangingPunct="1"/>
          <a:r>
            <a:rPr lang="en-US" sz="1100">
              <a:solidFill>
                <a:schemeClr val="accent6">
                  <a:lumMod val="75000"/>
                </a:schemeClr>
              </a:solidFill>
              <a:effectLst/>
              <a:latin typeface="+mn-lt"/>
              <a:ea typeface="+mn-ea"/>
              <a:cs typeface="+mn-cs"/>
            </a:rPr>
            <a:t>from</a:t>
          </a:r>
          <a:r>
            <a:rPr lang="en-US" sz="1100" baseline="0">
              <a:solidFill>
                <a:schemeClr val="accent6">
                  <a:lumMod val="75000"/>
                </a:schemeClr>
              </a:solidFill>
              <a:effectLst/>
              <a:latin typeface="+mn-lt"/>
              <a:ea typeface="+mn-ea"/>
              <a:cs typeface="+mn-cs"/>
            </a:rPr>
            <a:t> Tim1 CC4</a:t>
          </a:r>
          <a:endParaRPr lang="en-US">
            <a:solidFill>
              <a:schemeClr val="accent6">
                <a:lumMod val="75000"/>
              </a:schemeClr>
            </a:solidFill>
            <a:effectLst/>
          </a:endParaRPr>
        </a:p>
      </xdr:txBody>
    </xdr:sp>
    <xdr:clientData/>
  </xdr:oneCellAnchor>
  <xdr:twoCellAnchor>
    <xdr:from>
      <xdr:col>20</xdr:col>
      <xdr:colOff>14390</xdr:colOff>
      <xdr:row>102</xdr:row>
      <xdr:rowOff>110134</xdr:rowOff>
    </xdr:from>
    <xdr:to>
      <xdr:col>20</xdr:col>
      <xdr:colOff>334822</xdr:colOff>
      <xdr:row>103</xdr:row>
      <xdr:rowOff>44629</xdr:rowOff>
    </xdr:to>
    <xdr:cxnSp macro="">
      <xdr:nvCxnSpPr>
        <xdr:cNvPr id="167" name="Straight Arrow Connector 166">
          <a:extLst>
            <a:ext uri="{FF2B5EF4-FFF2-40B4-BE49-F238E27FC236}">
              <a16:creationId xmlns:a16="http://schemas.microsoft.com/office/drawing/2014/main" id="{00000000-0008-0000-0200-0000A7000000}"/>
            </a:ext>
          </a:extLst>
        </xdr:cNvPr>
        <xdr:cNvCxnSpPr>
          <a:stCxn id="168" idx="1"/>
          <a:endCxn id="171" idx="0"/>
        </xdr:cNvCxnSpPr>
      </xdr:nvCxnSpPr>
      <xdr:spPr>
        <a:xfrm flipH="1">
          <a:off x="9453665" y="19684009"/>
          <a:ext cx="320432" cy="124995"/>
        </a:xfrm>
        <a:prstGeom prst="straightConnector1">
          <a:avLst/>
        </a:prstGeom>
        <a:ln>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20</xdr:col>
      <xdr:colOff>334822</xdr:colOff>
      <xdr:row>101</xdr:row>
      <xdr:rowOff>82241</xdr:rowOff>
    </xdr:from>
    <xdr:ext cx="1034835" cy="436786"/>
    <xdr:sp macro="" textlink="">
      <xdr:nvSpPr>
        <xdr:cNvPr id="168" name="TextBox 167">
          <a:extLst>
            <a:ext uri="{FF2B5EF4-FFF2-40B4-BE49-F238E27FC236}">
              <a16:creationId xmlns:a16="http://schemas.microsoft.com/office/drawing/2014/main" id="{00000000-0008-0000-0200-0000A8000000}"/>
            </a:ext>
          </a:extLst>
        </xdr:cNvPr>
        <xdr:cNvSpPr txBox="1"/>
      </xdr:nvSpPr>
      <xdr:spPr>
        <a:xfrm>
          <a:off x="9774097" y="19465616"/>
          <a:ext cx="1034835"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rtl="0" eaLnBrk="1" latinLnBrk="0" hangingPunct="1"/>
          <a:r>
            <a:rPr lang="en-US" sz="1100">
              <a:solidFill>
                <a:schemeClr val="accent6">
                  <a:lumMod val="75000"/>
                </a:schemeClr>
              </a:solidFill>
              <a:effectLst/>
              <a:latin typeface="+mn-lt"/>
              <a:ea typeface="+mn-ea"/>
              <a:cs typeface="+mn-cs"/>
            </a:rPr>
            <a:t>1 Shunt No.2</a:t>
          </a:r>
          <a:endParaRPr lang="en-US">
            <a:solidFill>
              <a:schemeClr val="accent6">
                <a:lumMod val="75000"/>
              </a:schemeClr>
            </a:solidFill>
            <a:effectLst/>
          </a:endParaRPr>
        </a:p>
        <a:p>
          <a:pPr rtl="0" eaLnBrk="1" latinLnBrk="0" hangingPunct="1"/>
          <a:r>
            <a:rPr lang="en-US" sz="1100">
              <a:solidFill>
                <a:schemeClr val="accent6">
                  <a:lumMod val="75000"/>
                </a:schemeClr>
              </a:solidFill>
              <a:effectLst/>
              <a:latin typeface="+mn-lt"/>
              <a:ea typeface="+mn-ea"/>
              <a:cs typeface="+mn-cs"/>
            </a:rPr>
            <a:t>from</a:t>
          </a:r>
          <a:r>
            <a:rPr lang="en-US" sz="1100" baseline="0">
              <a:solidFill>
                <a:schemeClr val="accent6">
                  <a:lumMod val="75000"/>
                </a:schemeClr>
              </a:solidFill>
              <a:effectLst/>
              <a:latin typeface="+mn-lt"/>
              <a:ea typeface="+mn-ea"/>
              <a:cs typeface="+mn-cs"/>
            </a:rPr>
            <a:t> Tim1 CC4</a:t>
          </a:r>
          <a:endParaRPr lang="en-US">
            <a:solidFill>
              <a:schemeClr val="accent6">
                <a:lumMod val="75000"/>
              </a:schemeClr>
            </a:solidFill>
            <a:effectLst/>
          </a:endParaRPr>
        </a:p>
      </xdr:txBody>
    </xdr:sp>
    <xdr:clientData/>
  </xdr:oneCellAnchor>
  <xdr:twoCellAnchor>
    <xdr:from>
      <xdr:col>18</xdr:col>
      <xdr:colOff>428934</xdr:colOff>
      <xdr:row>102</xdr:row>
      <xdr:rowOff>64726</xdr:rowOff>
    </xdr:from>
    <xdr:to>
      <xdr:col>19</xdr:col>
      <xdr:colOff>60422</xdr:colOff>
      <xdr:row>103</xdr:row>
      <xdr:rowOff>44629</xdr:rowOff>
    </xdr:to>
    <xdr:cxnSp macro="">
      <xdr:nvCxnSpPr>
        <xdr:cNvPr id="169" name="Straight Arrow Connector 168">
          <a:extLst>
            <a:ext uri="{FF2B5EF4-FFF2-40B4-BE49-F238E27FC236}">
              <a16:creationId xmlns:a16="http://schemas.microsoft.com/office/drawing/2014/main" id="{00000000-0008-0000-0200-0000A9000000}"/>
            </a:ext>
          </a:extLst>
        </xdr:cNvPr>
        <xdr:cNvCxnSpPr>
          <a:stCxn id="166" idx="2"/>
          <a:endCxn id="170" idx="0"/>
        </xdr:cNvCxnSpPr>
      </xdr:nvCxnSpPr>
      <xdr:spPr>
        <a:xfrm flipH="1">
          <a:off x="8972859" y="19638601"/>
          <a:ext cx="79163" cy="170403"/>
        </a:xfrm>
        <a:prstGeom prst="straightConnector1">
          <a:avLst/>
        </a:prstGeom>
        <a:ln>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18</xdr:col>
      <xdr:colOff>378719</xdr:colOff>
      <xdr:row>103</xdr:row>
      <xdr:rowOff>44629</xdr:rowOff>
    </xdr:from>
    <xdr:to>
      <xdr:col>19</xdr:col>
      <xdr:colOff>31474</xdr:colOff>
      <xdr:row>106</xdr:row>
      <xdr:rowOff>3313</xdr:rowOff>
    </xdr:to>
    <xdr:sp macro="" textlink="">
      <xdr:nvSpPr>
        <xdr:cNvPr id="170" name="Rectangle 169">
          <a:extLst>
            <a:ext uri="{FF2B5EF4-FFF2-40B4-BE49-F238E27FC236}">
              <a16:creationId xmlns:a16="http://schemas.microsoft.com/office/drawing/2014/main" id="{00000000-0008-0000-0200-0000AA000000}"/>
            </a:ext>
          </a:extLst>
        </xdr:cNvPr>
        <xdr:cNvSpPr/>
      </xdr:nvSpPr>
      <xdr:spPr>
        <a:xfrm>
          <a:off x="8922644" y="19809004"/>
          <a:ext cx="100430" cy="530184"/>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411850</xdr:colOff>
      <xdr:row>103</xdr:row>
      <xdr:rowOff>44629</xdr:rowOff>
    </xdr:from>
    <xdr:to>
      <xdr:col>20</xdr:col>
      <xdr:colOff>64605</xdr:colOff>
      <xdr:row>106</xdr:row>
      <xdr:rowOff>3313</xdr:rowOff>
    </xdr:to>
    <xdr:sp macro="" textlink="">
      <xdr:nvSpPr>
        <xdr:cNvPr id="171" name="Rectangle 170">
          <a:extLst>
            <a:ext uri="{FF2B5EF4-FFF2-40B4-BE49-F238E27FC236}">
              <a16:creationId xmlns:a16="http://schemas.microsoft.com/office/drawing/2014/main" id="{00000000-0008-0000-0200-0000AB000000}"/>
            </a:ext>
          </a:extLst>
        </xdr:cNvPr>
        <xdr:cNvSpPr/>
      </xdr:nvSpPr>
      <xdr:spPr>
        <a:xfrm>
          <a:off x="9403450" y="19809004"/>
          <a:ext cx="100430" cy="530184"/>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28</xdr:col>
      <xdr:colOff>242811</xdr:colOff>
      <xdr:row>99</xdr:row>
      <xdr:rowOff>189915</xdr:rowOff>
    </xdr:from>
    <xdr:ext cx="1243674" cy="436786"/>
    <xdr:sp macro="" textlink="">
      <xdr:nvSpPr>
        <xdr:cNvPr id="172" name="TextBox 171">
          <a:extLst>
            <a:ext uri="{FF2B5EF4-FFF2-40B4-BE49-F238E27FC236}">
              <a16:creationId xmlns:a16="http://schemas.microsoft.com/office/drawing/2014/main" id="{00000000-0008-0000-0200-0000AC000000}"/>
            </a:ext>
          </a:extLst>
        </xdr:cNvPr>
        <xdr:cNvSpPr txBox="1"/>
      </xdr:nvSpPr>
      <xdr:spPr>
        <a:xfrm>
          <a:off x="13263486" y="19192290"/>
          <a:ext cx="1243674"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rtl="0" eaLnBrk="1" latinLnBrk="0" hangingPunct="1"/>
          <a:r>
            <a:rPr lang="en-US" sz="1100">
              <a:solidFill>
                <a:schemeClr val="accent6">
                  <a:lumMod val="75000"/>
                </a:schemeClr>
              </a:solidFill>
              <a:effectLst/>
              <a:latin typeface="+mn-lt"/>
              <a:ea typeface="+mn-ea"/>
              <a:cs typeface="+mn-cs"/>
            </a:rPr>
            <a:t>1 Shunt No.1</a:t>
          </a:r>
        </a:p>
        <a:p>
          <a:pPr rtl="0" eaLnBrk="1" latinLnBrk="0" hangingPunct="1"/>
          <a:r>
            <a:rPr lang="en-US" sz="1100">
              <a:solidFill>
                <a:schemeClr val="accent6">
                  <a:lumMod val="75000"/>
                </a:schemeClr>
              </a:solidFill>
              <a:effectLst/>
              <a:latin typeface="+mn-lt"/>
              <a:ea typeface="+mn-ea"/>
              <a:cs typeface="+mn-cs"/>
            </a:rPr>
            <a:t>from Tim1 CC4 ISR</a:t>
          </a:r>
        </a:p>
      </xdr:txBody>
    </xdr:sp>
    <xdr:clientData/>
  </xdr:oneCellAnchor>
  <xdr:twoCellAnchor>
    <xdr:from>
      <xdr:col>31</xdr:col>
      <xdr:colOff>204890</xdr:colOff>
      <xdr:row>99</xdr:row>
      <xdr:rowOff>149232</xdr:rowOff>
    </xdr:from>
    <xdr:to>
      <xdr:col>31</xdr:col>
      <xdr:colOff>251247</xdr:colOff>
      <xdr:row>103</xdr:row>
      <xdr:rowOff>44629</xdr:rowOff>
    </xdr:to>
    <xdr:cxnSp macro="">
      <xdr:nvCxnSpPr>
        <xdr:cNvPr id="173" name="Straight Arrow Connector 172">
          <a:extLst>
            <a:ext uri="{FF2B5EF4-FFF2-40B4-BE49-F238E27FC236}">
              <a16:creationId xmlns:a16="http://schemas.microsoft.com/office/drawing/2014/main" id="{00000000-0008-0000-0200-0000AD000000}"/>
            </a:ext>
          </a:extLst>
        </xdr:cNvPr>
        <xdr:cNvCxnSpPr>
          <a:stCxn id="174" idx="2"/>
          <a:endCxn id="177" idx="0"/>
        </xdr:cNvCxnSpPr>
      </xdr:nvCxnSpPr>
      <xdr:spPr>
        <a:xfrm flipH="1">
          <a:off x="14568590" y="19151607"/>
          <a:ext cx="46357" cy="657397"/>
        </a:xfrm>
        <a:prstGeom prst="straightConnector1">
          <a:avLst/>
        </a:prstGeom>
        <a:ln>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30</xdr:col>
      <xdr:colOff>77645</xdr:colOff>
      <xdr:row>97</xdr:row>
      <xdr:rowOff>93446</xdr:rowOff>
    </xdr:from>
    <xdr:ext cx="1243674" cy="436786"/>
    <xdr:sp macro="" textlink="">
      <xdr:nvSpPr>
        <xdr:cNvPr id="174" name="TextBox 173">
          <a:extLst>
            <a:ext uri="{FF2B5EF4-FFF2-40B4-BE49-F238E27FC236}">
              <a16:creationId xmlns:a16="http://schemas.microsoft.com/office/drawing/2014/main" id="{00000000-0008-0000-0200-0000AE000000}"/>
            </a:ext>
          </a:extLst>
        </xdr:cNvPr>
        <xdr:cNvSpPr txBox="1"/>
      </xdr:nvSpPr>
      <xdr:spPr>
        <a:xfrm>
          <a:off x="13993670" y="18714821"/>
          <a:ext cx="1243674"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rtl="0" eaLnBrk="1" latinLnBrk="0" hangingPunct="1"/>
          <a:r>
            <a:rPr lang="en-US" sz="1100">
              <a:solidFill>
                <a:schemeClr val="accent6">
                  <a:lumMod val="75000"/>
                </a:schemeClr>
              </a:solidFill>
              <a:effectLst/>
              <a:latin typeface="+mn-lt"/>
              <a:ea typeface="+mn-ea"/>
              <a:cs typeface="+mn-cs"/>
            </a:rPr>
            <a:t>1 Shunt No.2</a:t>
          </a:r>
        </a:p>
        <a:p>
          <a:pPr rtl="0" eaLnBrk="1" latinLnBrk="0" hangingPunct="1"/>
          <a:r>
            <a:rPr lang="en-US" sz="1100">
              <a:solidFill>
                <a:schemeClr val="accent6">
                  <a:lumMod val="75000"/>
                </a:schemeClr>
              </a:solidFill>
              <a:effectLst/>
              <a:latin typeface="+mn-lt"/>
              <a:ea typeface="+mn-ea"/>
              <a:cs typeface="+mn-cs"/>
            </a:rPr>
            <a:t>from Tim1 CC4 ISR</a:t>
          </a:r>
        </a:p>
      </xdr:txBody>
    </xdr:sp>
    <xdr:clientData/>
  </xdr:oneCellAnchor>
  <xdr:twoCellAnchor>
    <xdr:from>
      <xdr:col>29</xdr:col>
      <xdr:colOff>267009</xdr:colOff>
      <xdr:row>102</xdr:row>
      <xdr:rowOff>55201</xdr:rowOff>
    </xdr:from>
    <xdr:to>
      <xdr:col>29</xdr:col>
      <xdr:colOff>416412</xdr:colOff>
      <xdr:row>103</xdr:row>
      <xdr:rowOff>44629</xdr:rowOff>
    </xdr:to>
    <xdr:cxnSp macro="">
      <xdr:nvCxnSpPr>
        <xdr:cNvPr id="175" name="Straight Arrow Connector 174">
          <a:extLst>
            <a:ext uri="{FF2B5EF4-FFF2-40B4-BE49-F238E27FC236}">
              <a16:creationId xmlns:a16="http://schemas.microsoft.com/office/drawing/2014/main" id="{00000000-0008-0000-0200-0000AF000000}"/>
            </a:ext>
          </a:extLst>
        </xdr:cNvPr>
        <xdr:cNvCxnSpPr>
          <a:stCxn id="172" idx="2"/>
          <a:endCxn id="176" idx="0"/>
        </xdr:cNvCxnSpPr>
      </xdr:nvCxnSpPr>
      <xdr:spPr>
        <a:xfrm flipH="1">
          <a:off x="13735359" y="19629076"/>
          <a:ext cx="149403" cy="179928"/>
        </a:xfrm>
        <a:prstGeom prst="straightConnector1">
          <a:avLst/>
        </a:prstGeom>
        <a:ln>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29</xdr:col>
      <xdr:colOff>216794</xdr:colOff>
      <xdr:row>103</xdr:row>
      <xdr:rowOff>44629</xdr:rowOff>
    </xdr:from>
    <xdr:to>
      <xdr:col>29</xdr:col>
      <xdr:colOff>317224</xdr:colOff>
      <xdr:row>106</xdr:row>
      <xdr:rowOff>3313</xdr:rowOff>
    </xdr:to>
    <xdr:sp macro="" textlink="">
      <xdr:nvSpPr>
        <xdr:cNvPr id="176" name="Rectangle 175">
          <a:extLst>
            <a:ext uri="{FF2B5EF4-FFF2-40B4-BE49-F238E27FC236}">
              <a16:creationId xmlns:a16="http://schemas.microsoft.com/office/drawing/2014/main" id="{00000000-0008-0000-0200-0000B0000000}"/>
            </a:ext>
          </a:extLst>
        </xdr:cNvPr>
        <xdr:cNvSpPr/>
      </xdr:nvSpPr>
      <xdr:spPr>
        <a:xfrm>
          <a:off x="13685144" y="19809004"/>
          <a:ext cx="100430" cy="530184"/>
        </a:xfrm>
        <a:prstGeom prst="rect">
          <a:avLst/>
        </a:prstGeom>
        <a:solidFill>
          <a:schemeClr val="accent6">
            <a:lumMod val="20000"/>
            <a:lumOff val="80000"/>
          </a:schemeClr>
        </a:solid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31</xdr:col>
      <xdr:colOff>154675</xdr:colOff>
      <xdr:row>103</xdr:row>
      <xdr:rowOff>44629</xdr:rowOff>
    </xdr:from>
    <xdr:to>
      <xdr:col>31</xdr:col>
      <xdr:colOff>255105</xdr:colOff>
      <xdr:row>106</xdr:row>
      <xdr:rowOff>3313</xdr:rowOff>
    </xdr:to>
    <xdr:sp macro="" textlink="">
      <xdr:nvSpPr>
        <xdr:cNvPr id="177" name="Rectangle 176">
          <a:extLst>
            <a:ext uri="{FF2B5EF4-FFF2-40B4-BE49-F238E27FC236}">
              <a16:creationId xmlns:a16="http://schemas.microsoft.com/office/drawing/2014/main" id="{00000000-0008-0000-0200-0000B1000000}"/>
            </a:ext>
          </a:extLst>
        </xdr:cNvPr>
        <xdr:cNvSpPr/>
      </xdr:nvSpPr>
      <xdr:spPr>
        <a:xfrm>
          <a:off x="14518375" y="19809004"/>
          <a:ext cx="100430" cy="530184"/>
        </a:xfrm>
        <a:prstGeom prst="rect">
          <a:avLst/>
        </a:prstGeom>
        <a:solidFill>
          <a:schemeClr val="accent6">
            <a:lumMod val="20000"/>
            <a:lumOff val="80000"/>
          </a:schemeClr>
        </a:solid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52368</xdr:colOff>
      <xdr:row>99</xdr:row>
      <xdr:rowOff>144215</xdr:rowOff>
    </xdr:from>
    <xdr:to>
      <xdr:col>29</xdr:col>
      <xdr:colOff>216794</xdr:colOff>
      <xdr:row>104</xdr:row>
      <xdr:rowOff>119221</xdr:rowOff>
    </xdr:to>
    <xdr:cxnSp macro="">
      <xdr:nvCxnSpPr>
        <xdr:cNvPr id="178" name="Straight Arrow Connector 177">
          <a:extLst>
            <a:ext uri="{FF2B5EF4-FFF2-40B4-BE49-F238E27FC236}">
              <a16:creationId xmlns:a16="http://schemas.microsoft.com/office/drawing/2014/main" id="{00000000-0008-0000-0200-0000B2000000}"/>
            </a:ext>
          </a:extLst>
        </xdr:cNvPr>
        <xdr:cNvCxnSpPr>
          <a:stCxn id="129" idx="2"/>
          <a:endCxn id="176" idx="1"/>
        </xdr:cNvCxnSpPr>
      </xdr:nvCxnSpPr>
      <xdr:spPr>
        <a:xfrm>
          <a:off x="12177693" y="19146590"/>
          <a:ext cx="1507451" cy="927506"/>
        </a:xfrm>
        <a:prstGeom prst="straightConnector1">
          <a:avLst/>
        </a:prstGeom>
        <a:ln>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25</xdr:col>
      <xdr:colOff>114981</xdr:colOff>
      <xdr:row>61</xdr:row>
      <xdr:rowOff>125847</xdr:rowOff>
    </xdr:from>
    <xdr:to>
      <xdr:col>27</xdr:col>
      <xdr:colOff>235844</xdr:colOff>
      <xdr:row>67</xdr:row>
      <xdr:rowOff>109696</xdr:rowOff>
    </xdr:to>
    <xdr:cxnSp macro="">
      <xdr:nvCxnSpPr>
        <xdr:cNvPr id="179" name="Straight Arrow Connector 178">
          <a:extLst>
            <a:ext uri="{FF2B5EF4-FFF2-40B4-BE49-F238E27FC236}">
              <a16:creationId xmlns:a16="http://schemas.microsoft.com/office/drawing/2014/main" id="{00000000-0008-0000-0200-0000B3000000}"/>
            </a:ext>
          </a:extLst>
        </xdr:cNvPr>
        <xdr:cNvCxnSpPr>
          <a:stCxn id="75" idx="3"/>
          <a:endCxn id="105" idx="1"/>
        </xdr:cNvCxnSpPr>
      </xdr:nvCxnSpPr>
      <xdr:spPr>
        <a:xfrm>
          <a:off x="11792631" y="11841597"/>
          <a:ext cx="1016213" cy="1126849"/>
        </a:xfrm>
        <a:prstGeom prst="straightConnector1">
          <a:avLst/>
        </a:prstGeom>
        <a:ln>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0</xdr:col>
      <xdr:colOff>232740</xdr:colOff>
      <xdr:row>53</xdr:row>
      <xdr:rowOff>176130</xdr:rowOff>
    </xdr:from>
    <xdr:ext cx="1538910" cy="781240"/>
    <xdr:sp macro="" textlink="">
      <xdr:nvSpPr>
        <xdr:cNvPr id="180" name="TextBox 179">
          <a:extLst>
            <a:ext uri="{FF2B5EF4-FFF2-40B4-BE49-F238E27FC236}">
              <a16:creationId xmlns:a16="http://schemas.microsoft.com/office/drawing/2014/main" id="{00000000-0008-0000-0200-0000B4000000}"/>
            </a:ext>
          </a:extLst>
        </xdr:cNvPr>
        <xdr:cNvSpPr txBox="1"/>
      </xdr:nvSpPr>
      <xdr:spPr>
        <a:xfrm>
          <a:off x="232740" y="10367880"/>
          <a:ext cx="1538910"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lang="en-US" sz="1100" b="1">
              <a:solidFill>
                <a:schemeClr val="tx1"/>
              </a:solidFill>
              <a:effectLst/>
              <a:latin typeface="+mn-lt"/>
              <a:ea typeface="+mn-ea"/>
              <a:cs typeface="+mn-cs"/>
            </a:rPr>
            <a:t>Timer1 ISR</a:t>
          </a:r>
        </a:p>
        <a:p>
          <a:pPr algn="r"/>
          <a:r>
            <a:rPr lang="en-US" sz="1100" b="1">
              <a:solidFill>
                <a:schemeClr val="tx1"/>
              </a:solidFill>
              <a:effectLst/>
              <a:latin typeface="+mn-lt"/>
              <a:ea typeface="+mn-ea"/>
              <a:cs typeface="+mn-cs"/>
            </a:rPr>
            <a:t>(PRD</a:t>
          </a:r>
          <a:r>
            <a:rPr lang="en-US" sz="1100" b="1" baseline="0">
              <a:solidFill>
                <a:schemeClr val="tx1"/>
              </a:solidFill>
              <a:effectLst/>
              <a:latin typeface="+mn-lt"/>
              <a:ea typeface="+mn-ea"/>
              <a:cs typeface="+mn-cs"/>
            </a:rPr>
            <a:t> = 100usec)</a:t>
          </a:r>
        </a:p>
        <a:p>
          <a:pPr algn="r"/>
          <a:r>
            <a:rPr lang="en-US" sz="1100" b="1" baseline="0">
              <a:solidFill>
                <a:schemeClr val="tx1"/>
              </a:solidFill>
              <a:effectLst/>
              <a:latin typeface="+mn-lt"/>
              <a:ea typeface="+mn-ea"/>
              <a:cs typeface="+mn-cs"/>
            </a:rPr>
            <a:t>(Priority - Top)</a:t>
          </a:r>
        </a:p>
        <a:p>
          <a:pPr algn="r"/>
          <a:r>
            <a:rPr lang="en-US" sz="1100" b="1" baseline="0">
              <a:solidFill>
                <a:schemeClr val="tx1"/>
              </a:solidFill>
              <a:effectLst/>
              <a:latin typeface="+mn-lt"/>
              <a:ea typeface="+mn-ea"/>
              <a:cs typeface="+mn-cs"/>
            </a:rPr>
            <a:t>(Center Aligned mode)</a:t>
          </a:r>
          <a:endParaRPr lang="en-US">
            <a:effectLst/>
          </a:endParaRPr>
        </a:p>
      </xdr:txBody>
    </xdr:sp>
    <xdr:clientData/>
  </xdr:oneCellAnchor>
  <xdr:twoCellAnchor>
    <xdr:from>
      <xdr:col>2</xdr:col>
      <xdr:colOff>505240</xdr:colOff>
      <xdr:row>58</xdr:row>
      <xdr:rowOff>22886</xdr:rowOff>
    </xdr:from>
    <xdr:to>
      <xdr:col>3</xdr:col>
      <xdr:colOff>125275</xdr:colOff>
      <xdr:row>59</xdr:row>
      <xdr:rowOff>56223</xdr:rowOff>
    </xdr:to>
    <xdr:sp macro="" textlink="">
      <xdr:nvSpPr>
        <xdr:cNvPr id="181" name="Arrow: Right 180">
          <a:extLst>
            <a:ext uri="{FF2B5EF4-FFF2-40B4-BE49-F238E27FC236}">
              <a16:creationId xmlns:a16="http://schemas.microsoft.com/office/drawing/2014/main" id="{00000000-0008-0000-0200-0000B5000000}"/>
            </a:ext>
          </a:extLst>
        </xdr:cNvPr>
        <xdr:cNvSpPr/>
      </xdr:nvSpPr>
      <xdr:spPr>
        <a:xfrm rot="16200000">
          <a:off x="1727339" y="11164237"/>
          <a:ext cx="223837" cy="229635"/>
        </a:xfrm>
        <a:prstGeom prst="righ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181291</xdr:colOff>
      <xdr:row>66</xdr:row>
      <xdr:rowOff>93496</xdr:rowOff>
    </xdr:from>
    <xdr:ext cx="945143" cy="436786"/>
    <xdr:sp macro="" textlink="">
      <xdr:nvSpPr>
        <xdr:cNvPr id="182" name="TextBox 181">
          <a:extLst>
            <a:ext uri="{FF2B5EF4-FFF2-40B4-BE49-F238E27FC236}">
              <a16:creationId xmlns:a16="http://schemas.microsoft.com/office/drawing/2014/main" id="{00000000-0008-0000-0200-0000B6000000}"/>
            </a:ext>
          </a:extLst>
        </xdr:cNvPr>
        <xdr:cNvSpPr txBox="1"/>
      </xdr:nvSpPr>
      <xdr:spPr>
        <a:xfrm>
          <a:off x="790891" y="12761746"/>
          <a:ext cx="945143"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lang="en-US" sz="1100" b="1">
              <a:solidFill>
                <a:schemeClr val="accent4">
                  <a:lumMod val="75000"/>
                </a:schemeClr>
              </a:solidFill>
              <a:effectLst/>
              <a:latin typeface="+mn-lt"/>
              <a:ea typeface="+mn-ea"/>
              <a:cs typeface="+mn-cs"/>
            </a:rPr>
            <a:t>ADC</a:t>
          </a:r>
          <a:r>
            <a:rPr lang="en-US" sz="1100" b="1" baseline="0">
              <a:solidFill>
                <a:schemeClr val="accent4">
                  <a:lumMod val="75000"/>
                </a:schemeClr>
              </a:solidFill>
              <a:effectLst/>
              <a:latin typeface="+mn-lt"/>
              <a:ea typeface="+mn-ea"/>
              <a:cs typeface="+mn-cs"/>
            </a:rPr>
            <a:t>1 Conversion</a:t>
          </a:r>
        </a:p>
      </xdr:txBody>
    </xdr:sp>
    <xdr:clientData/>
  </xdr:oneCellAnchor>
  <xdr:oneCellAnchor>
    <xdr:from>
      <xdr:col>0</xdr:col>
      <xdr:colOff>536299</xdr:colOff>
      <xdr:row>58</xdr:row>
      <xdr:rowOff>134304</xdr:rowOff>
    </xdr:from>
    <xdr:ext cx="1225826" cy="781240"/>
    <xdr:sp macro="" textlink="">
      <xdr:nvSpPr>
        <xdr:cNvPr id="183" name="TextBox 182">
          <a:extLst>
            <a:ext uri="{FF2B5EF4-FFF2-40B4-BE49-F238E27FC236}">
              <a16:creationId xmlns:a16="http://schemas.microsoft.com/office/drawing/2014/main" id="{00000000-0008-0000-0200-0000B7000000}"/>
            </a:ext>
          </a:extLst>
        </xdr:cNvPr>
        <xdr:cNvSpPr txBox="1"/>
      </xdr:nvSpPr>
      <xdr:spPr>
        <a:xfrm>
          <a:off x="536299" y="11278554"/>
          <a:ext cx="1225826"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lang="en-US" sz="1100" b="1">
              <a:solidFill>
                <a:schemeClr val="tx1"/>
              </a:solidFill>
              <a:effectLst/>
              <a:latin typeface="+mn-lt"/>
              <a:ea typeface="+mn-ea"/>
              <a:cs typeface="+mn-cs"/>
            </a:rPr>
            <a:t>Timer3 ISR</a:t>
          </a:r>
        </a:p>
        <a:p>
          <a:pPr algn="r"/>
          <a:r>
            <a:rPr lang="en-US" sz="1100" b="1">
              <a:solidFill>
                <a:schemeClr val="tx1"/>
              </a:solidFill>
              <a:effectLst/>
              <a:latin typeface="+mn-lt"/>
              <a:ea typeface="+mn-ea"/>
              <a:cs typeface="+mn-cs"/>
            </a:rPr>
            <a:t>(PRD</a:t>
          </a:r>
          <a:r>
            <a:rPr lang="en-US" sz="1100" b="1" baseline="0">
              <a:solidFill>
                <a:schemeClr val="tx1"/>
              </a:solidFill>
              <a:effectLst/>
              <a:latin typeface="+mn-lt"/>
              <a:ea typeface="+mn-ea"/>
              <a:cs typeface="+mn-cs"/>
            </a:rPr>
            <a:t> = 2usec)</a:t>
          </a:r>
        </a:p>
        <a:p>
          <a:pPr algn="r"/>
          <a:r>
            <a:rPr lang="en-US" sz="1100" b="1" baseline="0">
              <a:solidFill>
                <a:schemeClr val="tx1"/>
              </a:solidFill>
              <a:effectLst/>
              <a:latin typeface="+mn-lt"/>
              <a:ea typeface="+mn-ea"/>
              <a:cs typeface="+mn-cs"/>
            </a:rPr>
            <a:t>(Priotiry - Mid)</a:t>
          </a:r>
        </a:p>
        <a:p>
          <a:pPr marL="0" marR="0" lvl="0" indent="0" algn="r" defTabSz="914400" eaLnBrk="1" fontAlgn="auto" latinLnBrk="0" hangingPunct="1">
            <a:lnSpc>
              <a:spcPct val="100000"/>
            </a:lnSpc>
            <a:spcBef>
              <a:spcPts val="0"/>
            </a:spcBef>
            <a:spcAft>
              <a:spcPts val="0"/>
            </a:spcAft>
            <a:buClrTx/>
            <a:buSzTx/>
            <a:buFontTx/>
            <a:buNone/>
            <a:tabLst/>
            <a:defRPr/>
          </a:pPr>
          <a:r>
            <a:rPr lang="en-US" sz="1100" b="1" baseline="0">
              <a:solidFill>
                <a:schemeClr val="tx1"/>
              </a:solidFill>
              <a:effectLst/>
              <a:latin typeface="+mn-lt"/>
              <a:ea typeface="+mn-ea"/>
              <a:cs typeface="+mn-cs"/>
            </a:rPr>
            <a:t>(Up count mode)</a:t>
          </a:r>
          <a:endParaRPr lang="en-US">
            <a:effectLst/>
          </a:endParaRPr>
        </a:p>
      </xdr:txBody>
    </xdr:sp>
    <xdr:clientData/>
  </xdr:oneCellAnchor>
  <xdr:oneCellAnchor>
    <xdr:from>
      <xdr:col>0</xdr:col>
      <xdr:colOff>232740</xdr:colOff>
      <xdr:row>90</xdr:row>
      <xdr:rowOff>176130</xdr:rowOff>
    </xdr:from>
    <xdr:ext cx="1538910" cy="781240"/>
    <xdr:sp macro="" textlink="">
      <xdr:nvSpPr>
        <xdr:cNvPr id="184" name="TextBox 183">
          <a:extLst>
            <a:ext uri="{FF2B5EF4-FFF2-40B4-BE49-F238E27FC236}">
              <a16:creationId xmlns:a16="http://schemas.microsoft.com/office/drawing/2014/main" id="{00000000-0008-0000-0200-0000B8000000}"/>
            </a:ext>
          </a:extLst>
        </xdr:cNvPr>
        <xdr:cNvSpPr txBox="1"/>
      </xdr:nvSpPr>
      <xdr:spPr>
        <a:xfrm>
          <a:off x="232740" y="17464005"/>
          <a:ext cx="1538910"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lang="en-US" sz="1100" b="1">
              <a:solidFill>
                <a:schemeClr val="tx1"/>
              </a:solidFill>
              <a:effectLst/>
              <a:latin typeface="+mn-lt"/>
              <a:ea typeface="+mn-ea"/>
              <a:cs typeface="+mn-cs"/>
            </a:rPr>
            <a:t>Timer1 ISR</a:t>
          </a:r>
        </a:p>
        <a:p>
          <a:pPr algn="r"/>
          <a:r>
            <a:rPr lang="en-US" sz="1100" b="1">
              <a:solidFill>
                <a:schemeClr val="tx1"/>
              </a:solidFill>
              <a:effectLst/>
              <a:latin typeface="+mn-lt"/>
              <a:ea typeface="+mn-ea"/>
              <a:cs typeface="+mn-cs"/>
            </a:rPr>
            <a:t>(PRD</a:t>
          </a:r>
          <a:r>
            <a:rPr lang="en-US" sz="1100" b="1" baseline="0">
              <a:solidFill>
                <a:schemeClr val="tx1"/>
              </a:solidFill>
              <a:effectLst/>
              <a:latin typeface="+mn-lt"/>
              <a:ea typeface="+mn-ea"/>
              <a:cs typeface="+mn-cs"/>
            </a:rPr>
            <a:t> = 100usec)</a:t>
          </a:r>
        </a:p>
        <a:p>
          <a:pPr algn="r"/>
          <a:r>
            <a:rPr lang="en-US" sz="1100" b="1" baseline="0">
              <a:solidFill>
                <a:schemeClr val="tx1"/>
              </a:solidFill>
              <a:effectLst/>
              <a:latin typeface="+mn-lt"/>
              <a:ea typeface="+mn-ea"/>
              <a:cs typeface="+mn-cs"/>
            </a:rPr>
            <a:t>(Priority - Top)</a:t>
          </a:r>
        </a:p>
        <a:p>
          <a:pPr algn="r"/>
          <a:r>
            <a:rPr lang="en-US" sz="1100" b="1" baseline="0">
              <a:solidFill>
                <a:schemeClr val="tx1"/>
              </a:solidFill>
              <a:effectLst/>
              <a:latin typeface="+mn-lt"/>
              <a:ea typeface="+mn-ea"/>
              <a:cs typeface="+mn-cs"/>
            </a:rPr>
            <a:t>(Center Aligned mode)</a:t>
          </a:r>
          <a:endParaRPr lang="en-US">
            <a:effectLst/>
          </a:endParaRPr>
        </a:p>
      </xdr:txBody>
    </xdr:sp>
    <xdr:clientData/>
  </xdr:oneCellAnchor>
  <xdr:twoCellAnchor>
    <xdr:from>
      <xdr:col>2</xdr:col>
      <xdr:colOff>505240</xdr:colOff>
      <xdr:row>95</xdr:row>
      <xdr:rowOff>22886</xdr:rowOff>
    </xdr:from>
    <xdr:to>
      <xdr:col>3</xdr:col>
      <xdr:colOff>125275</xdr:colOff>
      <xdr:row>96</xdr:row>
      <xdr:rowOff>56223</xdr:rowOff>
    </xdr:to>
    <xdr:sp macro="" textlink="">
      <xdr:nvSpPr>
        <xdr:cNvPr id="185" name="Arrow: Right 184">
          <a:extLst>
            <a:ext uri="{FF2B5EF4-FFF2-40B4-BE49-F238E27FC236}">
              <a16:creationId xmlns:a16="http://schemas.microsoft.com/office/drawing/2014/main" id="{00000000-0008-0000-0200-0000B9000000}"/>
            </a:ext>
          </a:extLst>
        </xdr:cNvPr>
        <xdr:cNvSpPr/>
      </xdr:nvSpPr>
      <xdr:spPr>
        <a:xfrm rot="16200000">
          <a:off x="1727339" y="18260362"/>
          <a:ext cx="223837" cy="229635"/>
        </a:xfrm>
        <a:prstGeom prst="righ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181291</xdr:colOff>
      <xdr:row>103</xdr:row>
      <xdr:rowOff>93496</xdr:rowOff>
    </xdr:from>
    <xdr:ext cx="945143" cy="436786"/>
    <xdr:sp macro="" textlink="">
      <xdr:nvSpPr>
        <xdr:cNvPr id="186" name="TextBox 185">
          <a:extLst>
            <a:ext uri="{FF2B5EF4-FFF2-40B4-BE49-F238E27FC236}">
              <a16:creationId xmlns:a16="http://schemas.microsoft.com/office/drawing/2014/main" id="{00000000-0008-0000-0200-0000BA000000}"/>
            </a:ext>
          </a:extLst>
        </xdr:cNvPr>
        <xdr:cNvSpPr txBox="1"/>
      </xdr:nvSpPr>
      <xdr:spPr>
        <a:xfrm>
          <a:off x="790891" y="19857871"/>
          <a:ext cx="945143"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lang="en-US" sz="1100" b="1">
              <a:solidFill>
                <a:schemeClr val="accent4">
                  <a:lumMod val="75000"/>
                </a:schemeClr>
              </a:solidFill>
              <a:effectLst/>
              <a:latin typeface="+mn-lt"/>
              <a:ea typeface="+mn-ea"/>
              <a:cs typeface="+mn-cs"/>
            </a:rPr>
            <a:t>ADC</a:t>
          </a:r>
          <a:r>
            <a:rPr lang="en-US" sz="1100" b="1" baseline="0">
              <a:solidFill>
                <a:schemeClr val="accent4">
                  <a:lumMod val="75000"/>
                </a:schemeClr>
              </a:solidFill>
              <a:effectLst/>
              <a:latin typeface="+mn-lt"/>
              <a:ea typeface="+mn-ea"/>
              <a:cs typeface="+mn-cs"/>
            </a:rPr>
            <a:t>1 Conversion</a:t>
          </a:r>
        </a:p>
      </xdr:txBody>
    </xdr:sp>
    <xdr:clientData/>
  </xdr:oneCellAnchor>
  <xdr:oneCellAnchor>
    <xdr:from>
      <xdr:col>0</xdr:col>
      <xdr:colOff>536299</xdr:colOff>
      <xdr:row>95</xdr:row>
      <xdr:rowOff>134304</xdr:rowOff>
    </xdr:from>
    <xdr:ext cx="1225826" cy="781240"/>
    <xdr:sp macro="" textlink="">
      <xdr:nvSpPr>
        <xdr:cNvPr id="187" name="TextBox 186">
          <a:extLst>
            <a:ext uri="{FF2B5EF4-FFF2-40B4-BE49-F238E27FC236}">
              <a16:creationId xmlns:a16="http://schemas.microsoft.com/office/drawing/2014/main" id="{00000000-0008-0000-0200-0000BB000000}"/>
            </a:ext>
          </a:extLst>
        </xdr:cNvPr>
        <xdr:cNvSpPr txBox="1"/>
      </xdr:nvSpPr>
      <xdr:spPr>
        <a:xfrm>
          <a:off x="536299" y="18374679"/>
          <a:ext cx="1225826"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lang="en-US" sz="1100" b="1">
              <a:solidFill>
                <a:schemeClr val="tx1"/>
              </a:solidFill>
              <a:effectLst/>
              <a:latin typeface="+mn-lt"/>
              <a:ea typeface="+mn-ea"/>
              <a:cs typeface="+mn-cs"/>
            </a:rPr>
            <a:t>Timer3 ISR</a:t>
          </a:r>
        </a:p>
        <a:p>
          <a:pPr algn="r"/>
          <a:r>
            <a:rPr lang="en-US" sz="1100" b="1">
              <a:solidFill>
                <a:schemeClr val="tx1"/>
              </a:solidFill>
              <a:effectLst/>
              <a:latin typeface="+mn-lt"/>
              <a:ea typeface="+mn-ea"/>
              <a:cs typeface="+mn-cs"/>
            </a:rPr>
            <a:t>(PRD</a:t>
          </a:r>
          <a:r>
            <a:rPr lang="en-US" sz="1100" b="1" baseline="0">
              <a:solidFill>
                <a:schemeClr val="tx1"/>
              </a:solidFill>
              <a:effectLst/>
              <a:latin typeface="+mn-lt"/>
              <a:ea typeface="+mn-ea"/>
              <a:cs typeface="+mn-cs"/>
            </a:rPr>
            <a:t> = 2usec)</a:t>
          </a:r>
        </a:p>
        <a:p>
          <a:pPr algn="r"/>
          <a:r>
            <a:rPr lang="en-US" sz="1100" b="1" baseline="0">
              <a:solidFill>
                <a:schemeClr val="tx1"/>
              </a:solidFill>
              <a:effectLst/>
              <a:latin typeface="+mn-lt"/>
              <a:ea typeface="+mn-ea"/>
              <a:cs typeface="+mn-cs"/>
            </a:rPr>
            <a:t>(Priotiry - Mid)</a:t>
          </a:r>
        </a:p>
        <a:p>
          <a:pPr marL="0" marR="0" lvl="0" indent="0" algn="r" defTabSz="914400" eaLnBrk="1" fontAlgn="auto" latinLnBrk="0" hangingPunct="1">
            <a:lnSpc>
              <a:spcPct val="100000"/>
            </a:lnSpc>
            <a:spcBef>
              <a:spcPts val="0"/>
            </a:spcBef>
            <a:spcAft>
              <a:spcPts val="0"/>
            </a:spcAft>
            <a:buClrTx/>
            <a:buSzTx/>
            <a:buFontTx/>
            <a:buNone/>
            <a:tabLst/>
            <a:defRPr/>
          </a:pPr>
          <a:r>
            <a:rPr lang="en-US" sz="1100" b="1" baseline="0">
              <a:solidFill>
                <a:schemeClr val="tx1"/>
              </a:solidFill>
              <a:effectLst/>
              <a:latin typeface="+mn-lt"/>
              <a:ea typeface="+mn-ea"/>
              <a:cs typeface="+mn-cs"/>
            </a:rPr>
            <a:t>(Up count mode)</a:t>
          </a:r>
          <a:endParaRPr lang="en-US">
            <a:effectLst/>
          </a:endParaRPr>
        </a:p>
      </xdr:txBody>
    </xdr:sp>
    <xdr:clientData/>
  </xdr:oneCellAnchor>
  <xdr:twoCellAnchor>
    <xdr:from>
      <xdr:col>33</xdr:col>
      <xdr:colOff>168849</xdr:colOff>
      <xdr:row>60</xdr:row>
      <xdr:rowOff>24847</xdr:rowOff>
    </xdr:from>
    <xdr:to>
      <xdr:col>36</xdr:col>
      <xdr:colOff>235185</xdr:colOff>
      <xdr:row>62</xdr:row>
      <xdr:rowOff>189185</xdr:rowOff>
    </xdr:to>
    <xdr:sp macro="" textlink="">
      <xdr:nvSpPr>
        <xdr:cNvPr id="188" name="Rectangle 187">
          <a:extLst>
            <a:ext uri="{FF2B5EF4-FFF2-40B4-BE49-F238E27FC236}">
              <a16:creationId xmlns:a16="http://schemas.microsoft.com/office/drawing/2014/main" id="{00000000-0008-0000-0200-0000BC000000}"/>
            </a:ext>
          </a:extLst>
        </xdr:cNvPr>
        <xdr:cNvSpPr/>
      </xdr:nvSpPr>
      <xdr:spPr>
        <a:xfrm>
          <a:off x="15427899" y="11550097"/>
          <a:ext cx="1409361" cy="545338"/>
        </a:xfrm>
        <a:prstGeom prst="rect">
          <a:avLst/>
        </a:prstGeom>
        <a:solidFill>
          <a:schemeClr val="accent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33</xdr:col>
      <xdr:colOff>107929</xdr:colOff>
      <xdr:row>54</xdr:row>
      <xdr:rowOff>162607</xdr:rowOff>
    </xdr:from>
    <xdr:ext cx="775662" cy="436786"/>
    <xdr:sp macro="" textlink="">
      <xdr:nvSpPr>
        <xdr:cNvPr id="189" name="TextBox 188">
          <a:extLst>
            <a:ext uri="{FF2B5EF4-FFF2-40B4-BE49-F238E27FC236}">
              <a16:creationId xmlns:a16="http://schemas.microsoft.com/office/drawing/2014/main" id="{00000000-0008-0000-0200-0000BD000000}"/>
            </a:ext>
          </a:extLst>
        </xdr:cNvPr>
        <xdr:cNvSpPr txBox="1"/>
      </xdr:nvSpPr>
      <xdr:spPr>
        <a:xfrm>
          <a:off x="15366979" y="10544857"/>
          <a:ext cx="775662"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UDI_DN</a:t>
          </a:r>
        </a:p>
        <a:p>
          <a:r>
            <a:rPr lang="en-US" sz="1100">
              <a:solidFill>
                <a:schemeClr val="tx1"/>
              </a:solidFill>
              <a:effectLst/>
              <a:latin typeface="+mn-lt"/>
              <a:ea typeface="+mn-ea"/>
              <a:cs typeface="+mn-cs"/>
            </a:rPr>
            <a:t>(900</a:t>
          </a:r>
          <a:r>
            <a:rPr lang="en-US" sz="1100" baseline="0">
              <a:solidFill>
                <a:schemeClr val="tx1"/>
              </a:solidFill>
              <a:effectLst/>
              <a:latin typeface="+mn-lt"/>
              <a:ea typeface="+mn-ea"/>
              <a:cs typeface="+mn-cs"/>
            </a:rPr>
            <a:t> nsec)</a:t>
          </a:r>
          <a:endParaRPr lang="en-US">
            <a:effectLst/>
          </a:endParaRPr>
        </a:p>
      </xdr:txBody>
    </xdr:sp>
    <xdr:clientData/>
  </xdr:oneCellAnchor>
  <xdr:oneCellAnchor>
    <xdr:from>
      <xdr:col>33</xdr:col>
      <xdr:colOff>335553</xdr:colOff>
      <xdr:row>59</xdr:row>
      <xdr:rowOff>184093</xdr:rowOff>
    </xdr:from>
    <xdr:ext cx="1104405" cy="436786"/>
    <xdr:sp macro="" textlink="">
      <xdr:nvSpPr>
        <xdr:cNvPr id="190" name="TextBox 189">
          <a:extLst>
            <a:ext uri="{FF2B5EF4-FFF2-40B4-BE49-F238E27FC236}">
              <a16:creationId xmlns:a16="http://schemas.microsoft.com/office/drawing/2014/main" id="{00000000-0008-0000-0200-0000BE000000}"/>
            </a:ext>
          </a:extLst>
        </xdr:cNvPr>
        <xdr:cNvSpPr txBox="1"/>
      </xdr:nvSpPr>
      <xdr:spPr>
        <a:xfrm>
          <a:off x="15594603" y="11518843"/>
          <a:ext cx="1104405"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solidFill>
                <a:schemeClr val="bg1"/>
              </a:solidFill>
              <a:effectLst/>
              <a:latin typeface="+mn-lt"/>
              <a:ea typeface="+mn-ea"/>
              <a:cs typeface="+mn-cs"/>
            </a:rPr>
            <a:t>FOC Calculation</a:t>
          </a:r>
        </a:p>
        <a:p>
          <a:pPr algn="ctr"/>
          <a:r>
            <a:rPr lang="en-US" sz="1100" b="1">
              <a:solidFill>
                <a:schemeClr val="bg1"/>
              </a:solidFill>
              <a:effectLst/>
              <a:latin typeface="+mn-lt"/>
              <a:ea typeface="+mn-ea"/>
              <a:cs typeface="+mn-cs"/>
            </a:rPr>
            <a:t>(10.8usec)</a:t>
          </a:r>
          <a:endParaRPr lang="en-US" sz="1100" b="1">
            <a:solidFill>
              <a:schemeClr val="bg1"/>
            </a:solidFill>
          </a:endParaRPr>
        </a:p>
      </xdr:txBody>
    </xdr:sp>
    <xdr:clientData/>
  </xdr:oneCellAnchor>
  <xdr:twoCellAnchor>
    <xdr:from>
      <xdr:col>32</xdr:col>
      <xdr:colOff>505240</xdr:colOff>
      <xdr:row>58</xdr:row>
      <xdr:rowOff>22886</xdr:rowOff>
    </xdr:from>
    <xdr:to>
      <xdr:col>33</xdr:col>
      <xdr:colOff>125275</xdr:colOff>
      <xdr:row>59</xdr:row>
      <xdr:rowOff>56223</xdr:rowOff>
    </xdr:to>
    <xdr:sp macro="" textlink="">
      <xdr:nvSpPr>
        <xdr:cNvPr id="191" name="Arrow: Right 190">
          <a:extLst>
            <a:ext uri="{FF2B5EF4-FFF2-40B4-BE49-F238E27FC236}">
              <a16:creationId xmlns:a16="http://schemas.microsoft.com/office/drawing/2014/main" id="{00000000-0008-0000-0200-0000BF000000}"/>
            </a:ext>
          </a:extLst>
        </xdr:cNvPr>
        <xdr:cNvSpPr/>
      </xdr:nvSpPr>
      <xdr:spPr>
        <a:xfrm rot="16200000">
          <a:off x="15209976" y="11216625"/>
          <a:ext cx="223837" cy="124860"/>
        </a:xfrm>
        <a:prstGeom prst="righ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clientData/>
  </xdr:twoCellAnchor>
  <xdr:twoCellAnchor>
    <xdr:from>
      <xdr:col>33</xdr:col>
      <xdr:colOff>91110</xdr:colOff>
      <xdr:row>57</xdr:row>
      <xdr:rowOff>99391</xdr:rowOff>
    </xdr:from>
    <xdr:to>
      <xdr:col>34</xdr:col>
      <xdr:colOff>140804</xdr:colOff>
      <xdr:row>58</xdr:row>
      <xdr:rowOff>91108</xdr:rowOff>
    </xdr:to>
    <xdr:cxnSp macro="">
      <xdr:nvCxnSpPr>
        <xdr:cNvPr id="192" name="Straight Arrow Connector 191">
          <a:extLst>
            <a:ext uri="{FF2B5EF4-FFF2-40B4-BE49-F238E27FC236}">
              <a16:creationId xmlns:a16="http://schemas.microsoft.com/office/drawing/2014/main" id="{00000000-0008-0000-0200-0000C0000000}"/>
            </a:ext>
          </a:extLst>
        </xdr:cNvPr>
        <xdr:cNvCxnSpPr/>
      </xdr:nvCxnSpPr>
      <xdr:spPr>
        <a:xfrm flipH="1" flipV="1">
          <a:off x="15350160" y="11053141"/>
          <a:ext cx="497369" cy="182217"/>
        </a:xfrm>
        <a:prstGeom prst="straightConnector1">
          <a:avLst/>
        </a:prstGeom>
        <a:ln>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33</xdr:col>
      <xdr:colOff>91109</xdr:colOff>
      <xdr:row>53</xdr:row>
      <xdr:rowOff>149086</xdr:rowOff>
    </xdr:from>
    <xdr:to>
      <xdr:col>33</xdr:col>
      <xdr:colOff>91109</xdr:colOff>
      <xdr:row>63</xdr:row>
      <xdr:rowOff>164326</xdr:rowOff>
    </xdr:to>
    <xdr:cxnSp macro="">
      <xdr:nvCxnSpPr>
        <xdr:cNvPr id="193" name="Straight Connector 192">
          <a:extLst>
            <a:ext uri="{FF2B5EF4-FFF2-40B4-BE49-F238E27FC236}">
              <a16:creationId xmlns:a16="http://schemas.microsoft.com/office/drawing/2014/main" id="{00000000-0008-0000-0200-0000C1000000}"/>
            </a:ext>
          </a:extLst>
        </xdr:cNvPr>
        <xdr:cNvCxnSpPr/>
      </xdr:nvCxnSpPr>
      <xdr:spPr>
        <a:xfrm flipH="1">
          <a:off x="15350159" y="10340836"/>
          <a:ext cx="0" cy="1920240"/>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160683</xdr:colOff>
      <xdr:row>53</xdr:row>
      <xdr:rowOff>152399</xdr:rowOff>
    </xdr:from>
    <xdr:to>
      <xdr:col>33</xdr:col>
      <xdr:colOff>160683</xdr:colOff>
      <xdr:row>63</xdr:row>
      <xdr:rowOff>167639</xdr:rowOff>
    </xdr:to>
    <xdr:cxnSp macro="">
      <xdr:nvCxnSpPr>
        <xdr:cNvPr id="194" name="Straight Connector 193">
          <a:extLst>
            <a:ext uri="{FF2B5EF4-FFF2-40B4-BE49-F238E27FC236}">
              <a16:creationId xmlns:a16="http://schemas.microsoft.com/office/drawing/2014/main" id="{00000000-0008-0000-0200-0000C2000000}"/>
            </a:ext>
          </a:extLst>
        </xdr:cNvPr>
        <xdr:cNvCxnSpPr/>
      </xdr:nvCxnSpPr>
      <xdr:spPr>
        <a:xfrm flipH="1">
          <a:off x="15419733" y="10344149"/>
          <a:ext cx="0" cy="1920240"/>
        </a:xfrm>
        <a:prstGeom prst="line">
          <a:avLst/>
        </a:prstGeom>
        <a:ln w="6350">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341861</xdr:colOff>
      <xdr:row>66</xdr:row>
      <xdr:rowOff>28064</xdr:rowOff>
    </xdr:from>
    <xdr:to>
      <xdr:col>34</xdr:col>
      <xdr:colOff>442291</xdr:colOff>
      <xdr:row>68</xdr:row>
      <xdr:rowOff>177248</xdr:rowOff>
    </xdr:to>
    <xdr:sp macro="" textlink="">
      <xdr:nvSpPr>
        <xdr:cNvPr id="195" name="Rectangle 194">
          <a:extLst>
            <a:ext uri="{FF2B5EF4-FFF2-40B4-BE49-F238E27FC236}">
              <a16:creationId xmlns:a16="http://schemas.microsoft.com/office/drawing/2014/main" id="{00000000-0008-0000-0200-0000C3000000}"/>
            </a:ext>
          </a:extLst>
        </xdr:cNvPr>
        <xdr:cNvSpPr/>
      </xdr:nvSpPr>
      <xdr:spPr>
        <a:xfrm>
          <a:off x="16048586" y="12696314"/>
          <a:ext cx="100430" cy="530184"/>
        </a:xfrm>
        <a:prstGeom prst="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33</xdr:col>
      <xdr:colOff>291752</xdr:colOff>
      <xdr:row>63</xdr:row>
      <xdr:rowOff>33374</xdr:rowOff>
    </xdr:from>
    <xdr:ext cx="1397306" cy="436786"/>
    <xdr:sp macro="" textlink="">
      <xdr:nvSpPr>
        <xdr:cNvPr id="196" name="TextBox 195">
          <a:extLst>
            <a:ext uri="{FF2B5EF4-FFF2-40B4-BE49-F238E27FC236}">
              <a16:creationId xmlns:a16="http://schemas.microsoft.com/office/drawing/2014/main" id="{00000000-0008-0000-0200-0000C4000000}"/>
            </a:ext>
          </a:extLst>
        </xdr:cNvPr>
        <xdr:cNvSpPr txBox="1"/>
      </xdr:nvSpPr>
      <xdr:spPr>
        <a:xfrm>
          <a:off x="15550802" y="12130124"/>
          <a:ext cx="1397306"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rtl="0" eaLnBrk="1" latinLnBrk="0" hangingPunct="1"/>
          <a:r>
            <a:rPr lang="en-US" sz="1100">
              <a:solidFill>
                <a:srgbClr val="0070C0"/>
              </a:solidFill>
              <a:effectLst/>
              <a:latin typeface="+mn-lt"/>
              <a:ea typeface="+mn-ea"/>
              <a:cs typeface="+mn-cs"/>
            </a:rPr>
            <a:t>Battery Voltage Read</a:t>
          </a:r>
        </a:p>
        <a:p>
          <a:pPr algn="ctr" rtl="0" eaLnBrk="1" latinLnBrk="0" hangingPunct="1"/>
          <a:r>
            <a:rPr lang="en-US" sz="1100">
              <a:solidFill>
                <a:srgbClr val="0070C0"/>
              </a:solidFill>
              <a:effectLst/>
              <a:latin typeface="+mn-lt"/>
              <a:ea typeface="+mn-ea"/>
              <a:cs typeface="+mn-cs"/>
            </a:rPr>
            <a:t>In FOC (TIM3 ISR)</a:t>
          </a:r>
        </a:p>
      </xdr:txBody>
    </xdr:sp>
    <xdr:clientData/>
  </xdr:oneCellAnchor>
  <xdr:twoCellAnchor>
    <xdr:from>
      <xdr:col>34</xdr:col>
      <xdr:colOff>392076</xdr:colOff>
      <xdr:row>65</xdr:row>
      <xdr:rowOff>89160</xdr:rowOff>
    </xdr:from>
    <xdr:to>
      <xdr:col>35</xdr:col>
      <xdr:colOff>95055</xdr:colOff>
      <xdr:row>66</xdr:row>
      <xdr:rowOff>28064</xdr:rowOff>
    </xdr:to>
    <xdr:cxnSp macro="">
      <xdr:nvCxnSpPr>
        <xdr:cNvPr id="197" name="Straight Arrow Connector 196">
          <a:extLst>
            <a:ext uri="{FF2B5EF4-FFF2-40B4-BE49-F238E27FC236}">
              <a16:creationId xmlns:a16="http://schemas.microsoft.com/office/drawing/2014/main" id="{00000000-0008-0000-0200-0000C5000000}"/>
            </a:ext>
          </a:extLst>
        </xdr:cNvPr>
        <xdr:cNvCxnSpPr>
          <a:stCxn id="196" idx="2"/>
          <a:endCxn id="195" idx="0"/>
        </xdr:cNvCxnSpPr>
      </xdr:nvCxnSpPr>
      <xdr:spPr>
        <a:xfrm flipH="1">
          <a:off x="16098801" y="12566910"/>
          <a:ext cx="150654" cy="129404"/>
        </a:xfrm>
        <a:prstGeom prst="straightConnector1">
          <a:avLst/>
        </a:prstGeom>
        <a:ln>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32</xdr:col>
      <xdr:colOff>505240</xdr:colOff>
      <xdr:row>58</xdr:row>
      <xdr:rowOff>22886</xdr:rowOff>
    </xdr:from>
    <xdr:to>
      <xdr:col>33</xdr:col>
      <xdr:colOff>125275</xdr:colOff>
      <xdr:row>59</xdr:row>
      <xdr:rowOff>56223</xdr:rowOff>
    </xdr:to>
    <xdr:sp macro="" textlink="">
      <xdr:nvSpPr>
        <xdr:cNvPr id="198" name="Arrow: Right 197">
          <a:extLst>
            <a:ext uri="{FF2B5EF4-FFF2-40B4-BE49-F238E27FC236}">
              <a16:creationId xmlns:a16="http://schemas.microsoft.com/office/drawing/2014/main" id="{00000000-0008-0000-0200-0000C6000000}"/>
            </a:ext>
          </a:extLst>
        </xdr:cNvPr>
        <xdr:cNvSpPr/>
      </xdr:nvSpPr>
      <xdr:spPr>
        <a:xfrm rot="16200000">
          <a:off x="15209976" y="11216625"/>
          <a:ext cx="223837" cy="124860"/>
        </a:xfrm>
        <a:prstGeom prst="righ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clientData/>
  </xdr:twoCellAnchor>
  <xdr:twoCellAnchor>
    <xdr:from>
      <xdr:col>33</xdr:col>
      <xdr:colOff>168849</xdr:colOff>
      <xdr:row>97</xdr:row>
      <xdr:rowOff>24847</xdr:rowOff>
    </xdr:from>
    <xdr:to>
      <xdr:col>36</xdr:col>
      <xdr:colOff>235185</xdr:colOff>
      <xdr:row>99</xdr:row>
      <xdr:rowOff>189185</xdr:rowOff>
    </xdr:to>
    <xdr:sp macro="" textlink="">
      <xdr:nvSpPr>
        <xdr:cNvPr id="199" name="Rectangle 198">
          <a:extLst>
            <a:ext uri="{FF2B5EF4-FFF2-40B4-BE49-F238E27FC236}">
              <a16:creationId xmlns:a16="http://schemas.microsoft.com/office/drawing/2014/main" id="{00000000-0008-0000-0200-0000C7000000}"/>
            </a:ext>
          </a:extLst>
        </xdr:cNvPr>
        <xdr:cNvSpPr/>
      </xdr:nvSpPr>
      <xdr:spPr>
        <a:xfrm>
          <a:off x="15427899" y="18646222"/>
          <a:ext cx="1409361" cy="545338"/>
        </a:xfrm>
        <a:prstGeom prst="rect">
          <a:avLst/>
        </a:prstGeom>
        <a:solidFill>
          <a:schemeClr val="accent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33</xdr:col>
      <xdr:colOff>5162</xdr:colOff>
      <xdr:row>92</xdr:row>
      <xdr:rowOff>42304</xdr:rowOff>
    </xdr:from>
    <xdr:to>
      <xdr:col>33</xdr:col>
      <xdr:colOff>161192</xdr:colOff>
      <xdr:row>95</xdr:row>
      <xdr:rowOff>10367</xdr:rowOff>
    </xdr:to>
    <xdr:sp macro="" textlink="">
      <xdr:nvSpPr>
        <xdr:cNvPr id="200" name="Rectangle 199">
          <a:extLst>
            <a:ext uri="{FF2B5EF4-FFF2-40B4-BE49-F238E27FC236}">
              <a16:creationId xmlns:a16="http://schemas.microsoft.com/office/drawing/2014/main" id="{00000000-0008-0000-0200-0000C8000000}"/>
            </a:ext>
          </a:extLst>
        </xdr:cNvPr>
        <xdr:cNvSpPr/>
      </xdr:nvSpPr>
      <xdr:spPr>
        <a:xfrm>
          <a:off x="15264212" y="17711179"/>
          <a:ext cx="156030" cy="539563"/>
        </a:xfrm>
        <a:prstGeom prst="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33</xdr:col>
      <xdr:colOff>16565</xdr:colOff>
      <xdr:row>91</xdr:row>
      <xdr:rowOff>8282</xdr:rowOff>
    </xdr:from>
    <xdr:to>
      <xdr:col>38</xdr:col>
      <xdr:colOff>0</xdr:colOff>
      <xdr:row>95</xdr:row>
      <xdr:rowOff>9525</xdr:rowOff>
    </xdr:to>
    <xdr:cxnSp macro="">
      <xdr:nvCxnSpPr>
        <xdr:cNvPr id="201" name="Straight Connector 200">
          <a:extLst>
            <a:ext uri="{FF2B5EF4-FFF2-40B4-BE49-F238E27FC236}">
              <a16:creationId xmlns:a16="http://schemas.microsoft.com/office/drawing/2014/main" id="{00000000-0008-0000-0200-0000C9000000}"/>
            </a:ext>
          </a:extLst>
        </xdr:cNvPr>
        <xdr:cNvCxnSpPr/>
      </xdr:nvCxnSpPr>
      <xdr:spPr>
        <a:xfrm flipH="1" flipV="1">
          <a:off x="15275615" y="17486657"/>
          <a:ext cx="2221810" cy="763243"/>
        </a:xfrm>
        <a:prstGeom prst="line">
          <a:avLst/>
        </a:prstGeom>
        <a:ln>
          <a:prstDash val="lgDash"/>
        </a:ln>
      </xdr:spPr>
      <xdr:style>
        <a:lnRef idx="1">
          <a:schemeClr val="accent3"/>
        </a:lnRef>
        <a:fillRef idx="0">
          <a:schemeClr val="accent3"/>
        </a:fillRef>
        <a:effectRef idx="0">
          <a:schemeClr val="accent3"/>
        </a:effectRef>
        <a:fontRef idx="minor">
          <a:schemeClr val="tx1"/>
        </a:fontRef>
      </xdr:style>
    </xdr:cxnSp>
    <xdr:clientData/>
  </xdr:twoCellAnchor>
  <xdr:oneCellAnchor>
    <xdr:from>
      <xdr:col>33</xdr:col>
      <xdr:colOff>107929</xdr:colOff>
      <xdr:row>91</xdr:row>
      <xdr:rowOff>162607</xdr:rowOff>
    </xdr:from>
    <xdr:ext cx="775662" cy="436786"/>
    <xdr:sp macro="" textlink="">
      <xdr:nvSpPr>
        <xdr:cNvPr id="202" name="TextBox 201">
          <a:extLst>
            <a:ext uri="{FF2B5EF4-FFF2-40B4-BE49-F238E27FC236}">
              <a16:creationId xmlns:a16="http://schemas.microsoft.com/office/drawing/2014/main" id="{00000000-0008-0000-0200-0000CA000000}"/>
            </a:ext>
          </a:extLst>
        </xdr:cNvPr>
        <xdr:cNvSpPr txBox="1"/>
      </xdr:nvSpPr>
      <xdr:spPr>
        <a:xfrm>
          <a:off x="15366979" y="17640982"/>
          <a:ext cx="775662"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UDI_DN</a:t>
          </a:r>
        </a:p>
        <a:p>
          <a:r>
            <a:rPr lang="en-US" sz="1100">
              <a:solidFill>
                <a:schemeClr val="tx1"/>
              </a:solidFill>
              <a:effectLst/>
              <a:latin typeface="+mn-lt"/>
              <a:ea typeface="+mn-ea"/>
              <a:cs typeface="+mn-cs"/>
            </a:rPr>
            <a:t>(900</a:t>
          </a:r>
          <a:r>
            <a:rPr lang="en-US" sz="1100" baseline="0">
              <a:solidFill>
                <a:schemeClr val="tx1"/>
              </a:solidFill>
              <a:effectLst/>
              <a:latin typeface="+mn-lt"/>
              <a:ea typeface="+mn-ea"/>
              <a:cs typeface="+mn-cs"/>
            </a:rPr>
            <a:t> nsec)</a:t>
          </a:r>
          <a:endParaRPr lang="en-US">
            <a:effectLst/>
          </a:endParaRPr>
        </a:p>
      </xdr:txBody>
    </xdr:sp>
    <xdr:clientData/>
  </xdr:oneCellAnchor>
  <xdr:oneCellAnchor>
    <xdr:from>
      <xdr:col>33</xdr:col>
      <xdr:colOff>335553</xdr:colOff>
      <xdr:row>96</xdr:row>
      <xdr:rowOff>184093</xdr:rowOff>
    </xdr:from>
    <xdr:ext cx="1104405" cy="436786"/>
    <xdr:sp macro="" textlink="">
      <xdr:nvSpPr>
        <xdr:cNvPr id="203" name="TextBox 202">
          <a:extLst>
            <a:ext uri="{FF2B5EF4-FFF2-40B4-BE49-F238E27FC236}">
              <a16:creationId xmlns:a16="http://schemas.microsoft.com/office/drawing/2014/main" id="{00000000-0008-0000-0200-0000CB000000}"/>
            </a:ext>
          </a:extLst>
        </xdr:cNvPr>
        <xdr:cNvSpPr txBox="1"/>
      </xdr:nvSpPr>
      <xdr:spPr>
        <a:xfrm>
          <a:off x="15594603" y="18614968"/>
          <a:ext cx="1104405"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solidFill>
                <a:schemeClr val="bg1"/>
              </a:solidFill>
              <a:effectLst/>
              <a:latin typeface="+mn-lt"/>
              <a:ea typeface="+mn-ea"/>
              <a:cs typeface="+mn-cs"/>
            </a:rPr>
            <a:t>FOC Calculation</a:t>
          </a:r>
        </a:p>
        <a:p>
          <a:pPr algn="ctr"/>
          <a:r>
            <a:rPr lang="en-US" sz="1100" b="1">
              <a:solidFill>
                <a:schemeClr val="bg1"/>
              </a:solidFill>
              <a:effectLst/>
              <a:latin typeface="+mn-lt"/>
              <a:ea typeface="+mn-ea"/>
              <a:cs typeface="+mn-cs"/>
            </a:rPr>
            <a:t>(10.8usec)</a:t>
          </a:r>
          <a:endParaRPr lang="en-US" sz="1100" b="1">
            <a:solidFill>
              <a:schemeClr val="bg1"/>
            </a:solidFill>
          </a:endParaRPr>
        </a:p>
      </xdr:txBody>
    </xdr:sp>
    <xdr:clientData/>
  </xdr:oneCellAnchor>
  <xdr:twoCellAnchor>
    <xdr:from>
      <xdr:col>33</xdr:col>
      <xdr:colOff>91109</xdr:colOff>
      <xdr:row>90</xdr:row>
      <xdr:rowOff>149086</xdr:rowOff>
    </xdr:from>
    <xdr:to>
      <xdr:col>33</xdr:col>
      <xdr:colOff>91109</xdr:colOff>
      <xdr:row>100</xdr:row>
      <xdr:rowOff>164326</xdr:rowOff>
    </xdr:to>
    <xdr:cxnSp macro="">
      <xdr:nvCxnSpPr>
        <xdr:cNvPr id="204" name="Straight Connector 203">
          <a:extLst>
            <a:ext uri="{FF2B5EF4-FFF2-40B4-BE49-F238E27FC236}">
              <a16:creationId xmlns:a16="http://schemas.microsoft.com/office/drawing/2014/main" id="{00000000-0008-0000-0200-0000CC000000}"/>
            </a:ext>
          </a:extLst>
        </xdr:cNvPr>
        <xdr:cNvCxnSpPr/>
      </xdr:nvCxnSpPr>
      <xdr:spPr>
        <a:xfrm flipH="1">
          <a:off x="15350159" y="17436961"/>
          <a:ext cx="0" cy="1920240"/>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160683</xdr:colOff>
      <xdr:row>90</xdr:row>
      <xdr:rowOff>152399</xdr:rowOff>
    </xdr:from>
    <xdr:to>
      <xdr:col>33</xdr:col>
      <xdr:colOff>160683</xdr:colOff>
      <xdr:row>100</xdr:row>
      <xdr:rowOff>167639</xdr:rowOff>
    </xdr:to>
    <xdr:cxnSp macro="">
      <xdr:nvCxnSpPr>
        <xdr:cNvPr id="205" name="Straight Connector 204">
          <a:extLst>
            <a:ext uri="{FF2B5EF4-FFF2-40B4-BE49-F238E27FC236}">
              <a16:creationId xmlns:a16="http://schemas.microsoft.com/office/drawing/2014/main" id="{00000000-0008-0000-0200-0000CD000000}"/>
            </a:ext>
          </a:extLst>
        </xdr:cNvPr>
        <xdr:cNvCxnSpPr/>
      </xdr:nvCxnSpPr>
      <xdr:spPr>
        <a:xfrm flipH="1">
          <a:off x="15419733" y="17440274"/>
          <a:ext cx="0" cy="1920240"/>
        </a:xfrm>
        <a:prstGeom prst="line">
          <a:avLst/>
        </a:prstGeom>
        <a:ln w="6350">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341861</xdr:colOff>
      <xdr:row>103</xdr:row>
      <xdr:rowOff>28064</xdr:rowOff>
    </xdr:from>
    <xdr:to>
      <xdr:col>34</xdr:col>
      <xdr:colOff>442291</xdr:colOff>
      <xdr:row>105</xdr:row>
      <xdr:rowOff>177248</xdr:rowOff>
    </xdr:to>
    <xdr:sp macro="" textlink="">
      <xdr:nvSpPr>
        <xdr:cNvPr id="206" name="Rectangle 205">
          <a:extLst>
            <a:ext uri="{FF2B5EF4-FFF2-40B4-BE49-F238E27FC236}">
              <a16:creationId xmlns:a16="http://schemas.microsoft.com/office/drawing/2014/main" id="{00000000-0008-0000-0200-0000CE000000}"/>
            </a:ext>
          </a:extLst>
        </xdr:cNvPr>
        <xdr:cNvSpPr/>
      </xdr:nvSpPr>
      <xdr:spPr>
        <a:xfrm>
          <a:off x="16048586" y="19792439"/>
          <a:ext cx="100430" cy="530184"/>
        </a:xfrm>
        <a:prstGeom prst="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33</xdr:col>
      <xdr:colOff>291752</xdr:colOff>
      <xdr:row>100</xdr:row>
      <xdr:rowOff>33374</xdr:rowOff>
    </xdr:from>
    <xdr:ext cx="1397306" cy="436786"/>
    <xdr:sp macro="" textlink="">
      <xdr:nvSpPr>
        <xdr:cNvPr id="207" name="TextBox 206">
          <a:extLst>
            <a:ext uri="{FF2B5EF4-FFF2-40B4-BE49-F238E27FC236}">
              <a16:creationId xmlns:a16="http://schemas.microsoft.com/office/drawing/2014/main" id="{00000000-0008-0000-0200-0000CF000000}"/>
            </a:ext>
          </a:extLst>
        </xdr:cNvPr>
        <xdr:cNvSpPr txBox="1"/>
      </xdr:nvSpPr>
      <xdr:spPr>
        <a:xfrm>
          <a:off x="15550802" y="19226249"/>
          <a:ext cx="1397306"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rtl="0" eaLnBrk="1" latinLnBrk="0" hangingPunct="1"/>
          <a:r>
            <a:rPr lang="en-US" sz="1100">
              <a:solidFill>
                <a:srgbClr val="0070C0"/>
              </a:solidFill>
              <a:effectLst/>
              <a:latin typeface="+mn-lt"/>
              <a:ea typeface="+mn-ea"/>
              <a:cs typeface="+mn-cs"/>
            </a:rPr>
            <a:t>Battery Voltage Read</a:t>
          </a:r>
        </a:p>
        <a:p>
          <a:pPr algn="ctr" rtl="0" eaLnBrk="1" latinLnBrk="0" hangingPunct="1"/>
          <a:r>
            <a:rPr lang="en-US" sz="1100">
              <a:solidFill>
                <a:srgbClr val="0070C0"/>
              </a:solidFill>
              <a:effectLst/>
              <a:latin typeface="+mn-lt"/>
              <a:ea typeface="+mn-ea"/>
              <a:cs typeface="+mn-cs"/>
            </a:rPr>
            <a:t>In FOC (TIM3</a:t>
          </a:r>
          <a:r>
            <a:rPr lang="en-US" sz="1100" baseline="0">
              <a:solidFill>
                <a:srgbClr val="0070C0"/>
              </a:solidFill>
              <a:effectLst/>
              <a:latin typeface="+mn-lt"/>
              <a:ea typeface="+mn-ea"/>
              <a:cs typeface="+mn-cs"/>
            </a:rPr>
            <a:t> ISR)</a:t>
          </a:r>
          <a:endParaRPr lang="en-US">
            <a:solidFill>
              <a:srgbClr val="0070C0"/>
            </a:solidFill>
            <a:effectLst/>
          </a:endParaRPr>
        </a:p>
      </xdr:txBody>
    </xdr:sp>
    <xdr:clientData/>
  </xdr:oneCellAnchor>
  <xdr:twoCellAnchor>
    <xdr:from>
      <xdr:col>34</xdr:col>
      <xdr:colOff>392076</xdr:colOff>
      <xdr:row>102</xdr:row>
      <xdr:rowOff>89160</xdr:rowOff>
    </xdr:from>
    <xdr:to>
      <xdr:col>35</xdr:col>
      <xdr:colOff>95055</xdr:colOff>
      <xdr:row>103</xdr:row>
      <xdr:rowOff>28064</xdr:rowOff>
    </xdr:to>
    <xdr:cxnSp macro="">
      <xdr:nvCxnSpPr>
        <xdr:cNvPr id="208" name="Straight Arrow Connector 207">
          <a:extLst>
            <a:ext uri="{FF2B5EF4-FFF2-40B4-BE49-F238E27FC236}">
              <a16:creationId xmlns:a16="http://schemas.microsoft.com/office/drawing/2014/main" id="{00000000-0008-0000-0200-0000D0000000}"/>
            </a:ext>
          </a:extLst>
        </xdr:cNvPr>
        <xdr:cNvCxnSpPr>
          <a:stCxn id="207" idx="2"/>
          <a:endCxn id="206" idx="0"/>
        </xdr:cNvCxnSpPr>
      </xdr:nvCxnSpPr>
      <xdr:spPr>
        <a:xfrm flipH="1">
          <a:off x="16098801" y="19663035"/>
          <a:ext cx="150654" cy="129404"/>
        </a:xfrm>
        <a:prstGeom prst="straightConnector1">
          <a:avLst/>
        </a:prstGeom>
        <a:ln>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36</xdr:col>
      <xdr:colOff>238033</xdr:colOff>
      <xdr:row>97</xdr:row>
      <xdr:rowOff>24847</xdr:rowOff>
    </xdr:from>
    <xdr:to>
      <xdr:col>43</xdr:col>
      <xdr:colOff>0</xdr:colOff>
      <xdr:row>99</xdr:row>
      <xdr:rowOff>189185</xdr:rowOff>
    </xdr:to>
    <xdr:sp macro="" textlink="">
      <xdr:nvSpPr>
        <xdr:cNvPr id="209" name="Rectangle 208">
          <a:extLst>
            <a:ext uri="{FF2B5EF4-FFF2-40B4-BE49-F238E27FC236}">
              <a16:creationId xmlns:a16="http://schemas.microsoft.com/office/drawing/2014/main" id="{00000000-0008-0000-0200-0000D1000000}"/>
            </a:ext>
          </a:extLst>
        </xdr:cNvPr>
        <xdr:cNvSpPr/>
      </xdr:nvSpPr>
      <xdr:spPr>
        <a:xfrm>
          <a:off x="16840108" y="18646222"/>
          <a:ext cx="2895692" cy="545338"/>
        </a:xfrm>
        <a:prstGeom prst="rect">
          <a:avLst/>
        </a:prstGeom>
        <a:pattFill prst="pct5">
          <a:fgClr>
            <a:schemeClr val="accent1"/>
          </a:fgClr>
          <a:bgClr>
            <a:schemeClr val="bg1"/>
          </a:bgClr>
        </a:patt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32</xdr:col>
      <xdr:colOff>433068</xdr:colOff>
      <xdr:row>54</xdr:row>
      <xdr:rowOff>16941</xdr:rowOff>
    </xdr:from>
    <xdr:to>
      <xdr:col>40</xdr:col>
      <xdr:colOff>197428</xdr:colOff>
      <xdr:row>58</xdr:row>
      <xdr:rowOff>8659</xdr:rowOff>
    </xdr:to>
    <xdr:cxnSp macro="">
      <xdr:nvCxnSpPr>
        <xdr:cNvPr id="210" name="Straight Connector 209">
          <a:extLst>
            <a:ext uri="{FF2B5EF4-FFF2-40B4-BE49-F238E27FC236}">
              <a16:creationId xmlns:a16="http://schemas.microsoft.com/office/drawing/2014/main" id="{00000000-0008-0000-0200-0000D2000000}"/>
            </a:ext>
          </a:extLst>
        </xdr:cNvPr>
        <xdr:cNvCxnSpPr/>
      </xdr:nvCxnSpPr>
      <xdr:spPr>
        <a:xfrm flipH="1" flipV="1">
          <a:off x="15244443" y="10399191"/>
          <a:ext cx="3345760" cy="753718"/>
        </a:xfrm>
        <a:prstGeom prst="line">
          <a:avLst/>
        </a:prstGeom>
        <a:ln>
          <a:prstDash val="lgDash"/>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32</xdr:col>
      <xdr:colOff>438388</xdr:colOff>
      <xdr:row>17</xdr:row>
      <xdr:rowOff>8282</xdr:rowOff>
    </xdr:from>
    <xdr:to>
      <xdr:col>42</xdr:col>
      <xdr:colOff>435429</xdr:colOff>
      <xdr:row>19</xdr:row>
      <xdr:rowOff>136071</xdr:rowOff>
    </xdr:to>
    <xdr:cxnSp macro="">
      <xdr:nvCxnSpPr>
        <xdr:cNvPr id="211" name="Straight Connector 210">
          <a:extLst>
            <a:ext uri="{FF2B5EF4-FFF2-40B4-BE49-F238E27FC236}">
              <a16:creationId xmlns:a16="http://schemas.microsoft.com/office/drawing/2014/main" id="{00000000-0008-0000-0200-0000D3000000}"/>
            </a:ext>
          </a:extLst>
        </xdr:cNvPr>
        <xdr:cNvCxnSpPr/>
      </xdr:nvCxnSpPr>
      <xdr:spPr>
        <a:xfrm flipH="1" flipV="1">
          <a:off x="15249763" y="3294407"/>
          <a:ext cx="4473791" cy="508789"/>
        </a:xfrm>
        <a:prstGeom prst="line">
          <a:avLst/>
        </a:prstGeom>
        <a:ln>
          <a:prstDash val="lgDash"/>
        </a:ln>
      </xdr:spPr>
      <xdr:style>
        <a:lnRef idx="1">
          <a:schemeClr val="accent3"/>
        </a:lnRef>
        <a:fillRef idx="0">
          <a:schemeClr val="accent3"/>
        </a:fillRef>
        <a:effectRef idx="0">
          <a:schemeClr val="accent3"/>
        </a:effectRef>
        <a:fontRef idx="minor">
          <a:schemeClr val="tx1"/>
        </a:fontRef>
      </xdr:style>
    </xdr:cxnSp>
    <xdr:clientData/>
  </xdr:twoCellAnchor>
  <xdr:twoCellAnchor editAs="oneCell">
    <xdr:from>
      <xdr:col>45</xdr:col>
      <xdr:colOff>152400</xdr:colOff>
      <xdr:row>19</xdr:row>
      <xdr:rowOff>152400</xdr:rowOff>
    </xdr:from>
    <xdr:to>
      <xdr:col>63</xdr:col>
      <xdr:colOff>464017</xdr:colOff>
      <xdr:row>31</xdr:row>
      <xdr:rowOff>103749</xdr:rowOff>
    </xdr:to>
    <xdr:pic>
      <xdr:nvPicPr>
        <xdr:cNvPr id="212" name="Picture 211">
          <a:extLst>
            <a:ext uri="{FF2B5EF4-FFF2-40B4-BE49-F238E27FC236}">
              <a16:creationId xmlns:a16="http://schemas.microsoft.com/office/drawing/2014/main" id="{00000000-0008-0000-0200-0000D4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23078" t="4272" r="20712" b="50000"/>
        <a:stretch/>
      </xdr:blipFill>
      <xdr:spPr>
        <a:xfrm>
          <a:off x="21107400" y="3819525"/>
          <a:ext cx="11284418" cy="2237349"/>
        </a:xfrm>
        <a:prstGeom prst="rect">
          <a:avLst/>
        </a:prstGeom>
      </xdr:spPr>
    </xdr:pic>
    <xdr:clientData/>
  </xdr:twoCellAnchor>
  <xdr:twoCellAnchor editAs="oneCell">
    <xdr:from>
      <xdr:col>45</xdr:col>
      <xdr:colOff>0</xdr:colOff>
      <xdr:row>56</xdr:row>
      <xdr:rowOff>0</xdr:rowOff>
    </xdr:from>
    <xdr:to>
      <xdr:col>63</xdr:col>
      <xdr:colOff>318783</xdr:colOff>
      <xdr:row>66</xdr:row>
      <xdr:rowOff>174176</xdr:rowOff>
    </xdr:to>
    <xdr:pic>
      <xdr:nvPicPr>
        <xdr:cNvPr id="213" name="Picture 212" descr="A picture containing graphical user interface&#10;&#10;Description automatically generated">
          <a:extLst>
            <a:ext uri="{FF2B5EF4-FFF2-40B4-BE49-F238E27FC236}">
              <a16:creationId xmlns:a16="http://schemas.microsoft.com/office/drawing/2014/main" id="{00000000-0008-0000-0200-0000D5000000}"/>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9204" t="7339" r="34920" b="50000"/>
        <a:stretch/>
      </xdr:blipFill>
      <xdr:spPr>
        <a:xfrm>
          <a:off x="20955000" y="10763250"/>
          <a:ext cx="11291584" cy="2079176"/>
        </a:xfrm>
        <a:prstGeom prst="rect">
          <a:avLst/>
        </a:prstGeom>
      </xdr:spPr>
    </xdr:pic>
    <xdr:clientData/>
  </xdr:twoCellAnchor>
  <xdr:twoCellAnchor editAs="oneCell">
    <xdr:from>
      <xdr:col>45</xdr:col>
      <xdr:colOff>0</xdr:colOff>
      <xdr:row>91</xdr:row>
      <xdr:rowOff>0</xdr:rowOff>
    </xdr:from>
    <xdr:to>
      <xdr:col>63</xdr:col>
      <xdr:colOff>118368</xdr:colOff>
      <xdr:row>101</xdr:row>
      <xdr:rowOff>102060</xdr:rowOff>
    </xdr:to>
    <xdr:pic>
      <xdr:nvPicPr>
        <xdr:cNvPr id="214" name="Picture 213" descr="A picture containing graphical user interface&#10;&#10;Description automatically generated">
          <a:extLst>
            <a:ext uri="{FF2B5EF4-FFF2-40B4-BE49-F238E27FC236}">
              <a16:creationId xmlns:a16="http://schemas.microsoft.com/office/drawing/2014/main" id="{00000000-0008-0000-0200-0000D6000000}"/>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10673" t="7339" r="34465" b="50000"/>
        <a:stretch/>
      </xdr:blipFill>
      <xdr:spPr>
        <a:xfrm>
          <a:off x="20955000" y="17478375"/>
          <a:ext cx="11091169" cy="2007060"/>
        </a:xfrm>
        <a:prstGeom prst="rect">
          <a:avLst/>
        </a:prstGeom>
      </xdr:spPr>
    </xdr:pic>
    <xdr:clientData/>
  </xdr:twoCellAnchor>
  <xdr:twoCellAnchor editAs="oneCell">
    <xdr:from>
      <xdr:col>5</xdr:col>
      <xdr:colOff>366319</xdr:colOff>
      <xdr:row>117</xdr:row>
      <xdr:rowOff>0</xdr:rowOff>
    </xdr:from>
    <xdr:to>
      <xdr:col>20</xdr:col>
      <xdr:colOff>218244</xdr:colOff>
      <xdr:row>143</xdr:row>
      <xdr:rowOff>25866</xdr:rowOff>
    </xdr:to>
    <xdr:pic>
      <xdr:nvPicPr>
        <xdr:cNvPr id="215" name="Picture 214" descr="Graphical user interface, chart&#10;&#10;Description automatically generated">
          <a:extLst>
            <a:ext uri="{FF2B5EF4-FFF2-40B4-BE49-F238E27FC236}">
              <a16:creationId xmlns:a16="http://schemas.microsoft.com/office/drawing/2014/main" id="{00000000-0008-0000-0200-0000D7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101355" y="22451786"/>
          <a:ext cx="6587460" cy="4978866"/>
        </a:xfrm>
        <a:prstGeom prst="rect">
          <a:avLst/>
        </a:prstGeom>
      </xdr:spPr>
    </xdr:pic>
    <xdr:clientData/>
  </xdr:twoCellAnchor>
  <xdr:twoCellAnchor>
    <xdr:from>
      <xdr:col>2</xdr:col>
      <xdr:colOff>0</xdr:colOff>
      <xdr:row>118</xdr:row>
      <xdr:rowOff>48742</xdr:rowOff>
    </xdr:from>
    <xdr:to>
      <xdr:col>5</xdr:col>
      <xdr:colOff>14910</xdr:colOff>
      <xdr:row>121</xdr:row>
      <xdr:rowOff>123573</xdr:rowOff>
    </xdr:to>
    <xdr:sp macro="" textlink="">
      <xdr:nvSpPr>
        <xdr:cNvPr id="216" name="TextBox 152">
          <a:extLst>
            <a:ext uri="{FF2B5EF4-FFF2-40B4-BE49-F238E27FC236}">
              <a16:creationId xmlns:a16="http://schemas.microsoft.com/office/drawing/2014/main" id="{00000000-0008-0000-0200-0000D8000000}"/>
            </a:ext>
          </a:extLst>
        </xdr:cNvPr>
        <xdr:cNvSpPr txBox="1"/>
      </xdr:nvSpPr>
      <xdr:spPr>
        <a:xfrm>
          <a:off x="1219200" y="22670617"/>
          <a:ext cx="1519860" cy="64633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a:r>
            <a:rPr lang="en-US" sz="900" b="1">
              <a:solidFill>
                <a:schemeClr val="accent1">
                  <a:lumMod val="75000"/>
                  <a:lumOff val="25000"/>
                </a:schemeClr>
              </a:solidFill>
              <a:effectLst/>
              <a:latin typeface="+mn-lt"/>
              <a:ea typeface="+mn-ea"/>
              <a:cs typeface="+mn-cs"/>
            </a:rPr>
            <a:t>Timer1 ISR</a:t>
          </a:r>
        </a:p>
        <a:p>
          <a:pPr algn="r"/>
          <a:r>
            <a:rPr lang="en-US" sz="900" b="1">
              <a:solidFill>
                <a:schemeClr val="accent1">
                  <a:lumMod val="75000"/>
                  <a:lumOff val="25000"/>
                </a:schemeClr>
              </a:solidFill>
              <a:effectLst/>
              <a:latin typeface="+mn-lt"/>
              <a:ea typeface="+mn-ea"/>
              <a:cs typeface="+mn-cs"/>
            </a:rPr>
            <a:t>(PRD</a:t>
          </a:r>
          <a:r>
            <a:rPr lang="en-US" sz="900" b="1" baseline="0">
              <a:solidFill>
                <a:schemeClr val="accent1">
                  <a:lumMod val="75000"/>
                  <a:lumOff val="25000"/>
                </a:schemeClr>
              </a:solidFill>
              <a:effectLst/>
              <a:latin typeface="+mn-lt"/>
              <a:ea typeface="+mn-ea"/>
              <a:cs typeface="+mn-cs"/>
            </a:rPr>
            <a:t> = 100usec)</a:t>
          </a:r>
        </a:p>
        <a:p>
          <a:pPr algn="r"/>
          <a:r>
            <a:rPr lang="en-US" sz="900" b="1" baseline="0">
              <a:solidFill>
                <a:schemeClr val="accent1">
                  <a:lumMod val="75000"/>
                  <a:lumOff val="25000"/>
                </a:schemeClr>
              </a:solidFill>
              <a:effectLst/>
              <a:latin typeface="+mn-lt"/>
              <a:ea typeface="+mn-ea"/>
              <a:cs typeface="+mn-cs"/>
            </a:rPr>
            <a:t>(Priority - Top)</a:t>
          </a:r>
        </a:p>
        <a:p>
          <a:pPr algn="r"/>
          <a:r>
            <a:rPr lang="en-US" sz="900" b="1" baseline="0">
              <a:solidFill>
                <a:schemeClr val="accent1">
                  <a:lumMod val="75000"/>
                  <a:lumOff val="25000"/>
                </a:schemeClr>
              </a:solidFill>
              <a:effectLst/>
              <a:latin typeface="+mn-lt"/>
              <a:ea typeface="+mn-ea"/>
              <a:cs typeface="+mn-cs"/>
            </a:rPr>
            <a:t>(Center Aligned mode)</a:t>
          </a:r>
          <a:endParaRPr lang="en-US" sz="900">
            <a:solidFill>
              <a:schemeClr val="accent1">
                <a:lumMod val="75000"/>
                <a:lumOff val="25000"/>
              </a:schemeClr>
            </a:solidFill>
            <a:effectLst/>
          </a:endParaRPr>
        </a:p>
      </xdr:txBody>
    </xdr:sp>
    <xdr:clientData/>
  </xdr:twoCellAnchor>
  <xdr:twoCellAnchor>
    <xdr:from>
      <xdr:col>2</xdr:col>
      <xdr:colOff>390694</xdr:colOff>
      <xdr:row>127</xdr:row>
      <xdr:rowOff>116877</xdr:rowOff>
    </xdr:from>
    <xdr:to>
      <xdr:col>4</xdr:col>
      <xdr:colOff>264274</xdr:colOff>
      <xdr:row>129</xdr:row>
      <xdr:rowOff>105209</xdr:rowOff>
    </xdr:to>
    <xdr:sp macro="" textlink="">
      <xdr:nvSpPr>
        <xdr:cNvPr id="217" name="TextBox 365">
          <a:extLst>
            <a:ext uri="{FF2B5EF4-FFF2-40B4-BE49-F238E27FC236}">
              <a16:creationId xmlns:a16="http://schemas.microsoft.com/office/drawing/2014/main" id="{00000000-0008-0000-0200-0000D9000000}"/>
            </a:ext>
          </a:extLst>
        </xdr:cNvPr>
        <xdr:cNvSpPr txBox="1"/>
      </xdr:nvSpPr>
      <xdr:spPr>
        <a:xfrm>
          <a:off x="1609894" y="24453252"/>
          <a:ext cx="930855" cy="369332"/>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a:r>
            <a:rPr lang="en-US" sz="900" b="1">
              <a:solidFill>
                <a:schemeClr val="accent6">
                  <a:lumMod val="60000"/>
                  <a:lumOff val="40000"/>
                </a:schemeClr>
              </a:solidFill>
              <a:effectLst/>
              <a:latin typeface="+mn-lt"/>
              <a:ea typeface="+mn-ea"/>
              <a:cs typeface="+mn-cs"/>
            </a:rPr>
            <a:t>ADC</a:t>
          </a:r>
          <a:r>
            <a:rPr lang="en-US" sz="900" b="1" baseline="0">
              <a:solidFill>
                <a:schemeClr val="accent6">
                  <a:lumMod val="60000"/>
                  <a:lumOff val="40000"/>
                </a:schemeClr>
              </a:solidFill>
              <a:effectLst/>
              <a:latin typeface="+mn-lt"/>
              <a:ea typeface="+mn-ea"/>
              <a:cs typeface="+mn-cs"/>
            </a:rPr>
            <a:t>1 Conversion</a:t>
          </a:r>
        </a:p>
      </xdr:txBody>
    </xdr:sp>
    <xdr:clientData/>
  </xdr:twoCellAnchor>
  <xdr:twoCellAnchor>
    <xdr:from>
      <xdr:col>2</xdr:col>
      <xdr:colOff>250352</xdr:colOff>
      <xdr:row>122</xdr:row>
      <xdr:rowOff>127397</xdr:rowOff>
    </xdr:from>
    <xdr:to>
      <xdr:col>4</xdr:col>
      <xdr:colOff>404615</xdr:colOff>
      <xdr:row>126</xdr:row>
      <xdr:rowOff>11728</xdr:rowOff>
    </xdr:to>
    <xdr:sp macro="" textlink="">
      <xdr:nvSpPr>
        <xdr:cNvPr id="218" name="TextBox 379">
          <a:extLst>
            <a:ext uri="{FF2B5EF4-FFF2-40B4-BE49-F238E27FC236}">
              <a16:creationId xmlns:a16="http://schemas.microsoft.com/office/drawing/2014/main" id="{00000000-0008-0000-0200-0000DA000000}"/>
            </a:ext>
          </a:extLst>
        </xdr:cNvPr>
        <xdr:cNvSpPr txBox="1"/>
      </xdr:nvSpPr>
      <xdr:spPr>
        <a:xfrm>
          <a:off x="1469552" y="23511272"/>
          <a:ext cx="1211538" cy="646331"/>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a:r>
            <a:rPr lang="en-US" sz="900" b="1">
              <a:solidFill>
                <a:srgbClr val="00B0F0"/>
              </a:solidFill>
              <a:effectLst/>
              <a:latin typeface="+mn-lt"/>
              <a:ea typeface="+mn-ea"/>
              <a:cs typeface="+mn-cs"/>
            </a:rPr>
            <a:t>Timer3 ISR</a:t>
          </a:r>
        </a:p>
        <a:p>
          <a:pPr algn="r"/>
          <a:r>
            <a:rPr lang="en-US" sz="900" b="1">
              <a:solidFill>
                <a:srgbClr val="00B0F0"/>
              </a:solidFill>
              <a:effectLst/>
              <a:latin typeface="+mn-lt"/>
              <a:ea typeface="+mn-ea"/>
              <a:cs typeface="+mn-cs"/>
            </a:rPr>
            <a:t>(PRD</a:t>
          </a:r>
          <a:r>
            <a:rPr lang="en-US" sz="900" b="1" baseline="0">
              <a:solidFill>
                <a:srgbClr val="00B0F0"/>
              </a:solidFill>
              <a:effectLst/>
              <a:latin typeface="+mn-lt"/>
              <a:ea typeface="+mn-ea"/>
              <a:cs typeface="+mn-cs"/>
            </a:rPr>
            <a:t> = 2usec)</a:t>
          </a:r>
        </a:p>
        <a:p>
          <a:pPr algn="r"/>
          <a:r>
            <a:rPr lang="en-US" sz="900" b="1" baseline="0">
              <a:solidFill>
                <a:srgbClr val="00B0F0"/>
              </a:solidFill>
              <a:effectLst/>
              <a:latin typeface="+mn-lt"/>
              <a:ea typeface="+mn-ea"/>
              <a:cs typeface="+mn-cs"/>
            </a:rPr>
            <a:t>(Priority - Mid)</a:t>
          </a:r>
        </a:p>
        <a:p>
          <a:pPr marL="0" marR="0" lvl="0" indent="0" algn="r" defTabSz="914400" eaLnBrk="1" fontAlgn="auto" latinLnBrk="0" hangingPunct="1">
            <a:lnSpc>
              <a:spcPct val="100000"/>
            </a:lnSpc>
            <a:spcBef>
              <a:spcPts val="0"/>
            </a:spcBef>
            <a:spcAft>
              <a:spcPts val="0"/>
            </a:spcAft>
            <a:buClrTx/>
            <a:buSzTx/>
            <a:buFontTx/>
            <a:buNone/>
            <a:tabLst/>
            <a:defRPr/>
          </a:pPr>
          <a:r>
            <a:rPr lang="en-US" sz="900" b="1" baseline="0">
              <a:solidFill>
                <a:srgbClr val="00B0F0"/>
              </a:solidFill>
              <a:effectLst/>
              <a:latin typeface="+mn-lt"/>
              <a:ea typeface="+mn-ea"/>
              <a:cs typeface="+mn-cs"/>
            </a:rPr>
            <a:t>(Up count mode)</a:t>
          </a:r>
          <a:endParaRPr lang="en-US" sz="900">
            <a:solidFill>
              <a:srgbClr val="00B0F0"/>
            </a:solidFill>
            <a:effectLst/>
          </a:endParaRPr>
        </a:p>
      </xdr:txBody>
    </xdr:sp>
    <xdr:clientData/>
  </xdr:twoCellAnchor>
  <xdr:twoCellAnchor>
    <xdr:from>
      <xdr:col>4</xdr:col>
      <xdr:colOff>404615</xdr:colOff>
      <xdr:row>120</xdr:row>
      <xdr:rowOff>130872</xdr:rowOff>
    </xdr:from>
    <xdr:to>
      <xdr:col>6</xdr:col>
      <xdr:colOff>54222</xdr:colOff>
      <xdr:row>122</xdr:row>
      <xdr:rowOff>172315</xdr:rowOff>
    </xdr:to>
    <xdr:cxnSp macro="">
      <xdr:nvCxnSpPr>
        <xdr:cNvPr id="219" name="Straight Arrow Connector 218">
          <a:extLst>
            <a:ext uri="{FF2B5EF4-FFF2-40B4-BE49-F238E27FC236}">
              <a16:creationId xmlns:a16="http://schemas.microsoft.com/office/drawing/2014/main" id="{00000000-0008-0000-0200-0000DB000000}"/>
            </a:ext>
          </a:extLst>
        </xdr:cNvPr>
        <xdr:cNvCxnSpPr>
          <a:cxnSpLocks/>
        </xdr:cNvCxnSpPr>
      </xdr:nvCxnSpPr>
      <xdr:spPr>
        <a:xfrm>
          <a:off x="2681090" y="23133747"/>
          <a:ext cx="544957" cy="422443"/>
        </a:xfrm>
        <a:prstGeom prst="straightConnector1">
          <a:avLst/>
        </a:prstGeom>
        <a:ln w="28575">
          <a:solidFill>
            <a:schemeClr val="tx1">
              <a:lumMod val="75000"/>
              <a:lumOff val="2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400066</xdr:colOff>
      <xdr:row>124</xdr:row>
      <xdr:rowOff>154461</xdr:rowOff>
    </xdr:from>
    <xdr:to>
      <xdr:col>6</xdr:col>
      <xdr:colOff>54222</xdr:colOff>
      <xdr:row>126</xdr:row>
      <xdr:rowOff>11728</xdr:rowOff>
    </xdr:to>
    <xdr:cxnSp macro="">
      <xdr:nvCxnSpPr>
        <xdr:cNvPr id="220" name="Straight Arrow Connector 219">
          <a:extLst>
            <a:ext uri="{FF2B5EF4-FFF2-40B4-BE49-F238E27FC236}">
              <a16:creationId xmlns:a16="http://schemas.microsoft.com/office/drawing/2014/main" id="{00000000-0008-0000-0200-0000DC000000}"/>
            </a:ext>
          </a:extLst>
        </xdr:cNvPr>
        <xdr:cNvCxnSpPr>
          <a:cxnSpLocks/>
        </xdr:cNvCxnSpPr>
      </xdr:nvCxnSpPr>
      <xdr:spPr>
        <a:xfrm>
          <a:off x="2676541" y="23919336"/>
          <a:ext cx="549506" cy="238267"/>
        </a:xfrm>
        <a:prstGeom prst="straightConnector1">
          <a:avLst/>
        </a:prstGeom>
        <a:ln w="2857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168596</xdr:colOff>
      <xdr:row>127</xdr:row>
      <xdr:rowOff>26959</xdr:rowOff>
    </xdr:from>
    <xdr:to>
      <xdr:col>9</xdr:col>
      <xdr:colOff>399169</xdr:colOff>
      <xdr:row>128</xdr:row>
      <xdr:rowOff>35874</xdr:rowOff>
    </xdr:to>
    <xdr:cxnSp macro="">
      <xdr:nvCxnSpPr>
        <xdr:cNvPr id="221" name="Straight Arrow Connector 220">
          <a:extLst>
            <a:ext uri="{FF2B5EF4-FFF2-40B4-BE49-F238E27FC236}">
              <a16:creationId xmlns:a16="http://schemas.microsoft.com/office/drawing/2014/main" id="{00000000-0008-0000-0200-0000DD000000}"/>
            </a:ext>
          </a:extLst>
        </xdr:cNvPr>
        <xdr:cNvCxnSpPr>
          <a:cxnSpLocks/>
        </xdr:cNvCxnSpPr>
      </xdr:nvCxnSpPr>
      <xdr:spPr>
        <a:xfrm flipH="1">
          <a:off x="4683446" y="24363334"/>
          <a:ext cx="230573" cy="199415"/>
        </a:xfrm>
        <a:prstGeom prst="straightConnector1">
          <a:avLst/>
        </a:prstGeom>
        <a:ln w="28575">
          <a:solidFill>
            <a:schemeClr val="accent6">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29099</xdr:colOff>
      <xdr:row>119</xdr:row>
      <xdr:rowOff>117709</xdr:rowOff>
    </xdr:from>
    <xdr:to>
      <xdr:col>8</xdr:col>
      <xdr:colOff>382004</xdr:colOff>
      <xdr:row>122</xdr:row>
      <xdr:rowOff>172315</xdr:rowOff>
    </xdr:to>
    <xdr:cxnSp macro="">
      <xdr:nvCxnSpPr>
        <xdr:cNvPr id="222" name="Straight Connector 221">
          <a:extLst>
            <a:ext uri="{FF2B5EF4-FFF2-40B4-BE49-F238E27FC236}">
              <a16:creationId xmlns:a16="http://schemas.microsoft.com/office/drawing/2014/main" id="{00000000-0008-0000-0200-0000DE000000}"/>
            </a:ext>
          </a:extLst>
        </xdr:cNvPr>
        <xdr:cNvCxnSpPr/>
      </xdr:nvCxnSpPr>
      <xdr:spPr>
        <a:xfrm flipV="1">
          <a:off x="3648599" y="22930084"/>
          <a:ext cx="800580" cy="626106"/>
        </a:xfrm>
        <a:prstGeom prst="line">
          <a:avLst/>
        </a:prstGeom>
        <a:ln>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382004</xdr:colOff>
      <xdr:row>119</xdr:row>
      <xdr:rowOff>117709</xdr:rowOff>
    </xdr:from>
    <xdr:to>
      <xdr:col>10</xdr:col>
      <xdr:colOff>265695</xdr:colOff>
      <xdr:row>122</xdr:row>
      <xdr:rowOff>172315</xdr:rowOff>
    </xdr:to>
    <xdr:cxnSp macro="">
      <xdr:nvCxnSpPr>
        <xdr:cNvPr id="223" name="Straight Connector 222">
          <a:extLst>
            <a:ext uri="{FF2B5EF4-FFF2-40B4-BE49-F238E27FC236}">
              <a16:creationId xmlns:a16="http://schemas.microsoft.com/office/drawing/2014/main" id="{00000000-0008-0000-0200-0000DF000000}"/>
            </a:ext>
          </a:extLst>
        </xdr:cNvPr>
        <xdr:cNvCxnSpPr>
          <a:cxnSpLocks/>
        </xdr:cNvCxnSpPr>
      </xdr:nvCxnSpPr>
      <xdr:spPr>
        <a:xfrm>
          <a:off x="4449179" y="22930084"/>
          <a:ext cx="779041" cy="626106"/>
        </a:xfrm>
        <a:prstGeom prst="line">
          <a:avLst/>
        </a:prstGeom>
        <a:ln>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285912</xdr:colOff>
      <xdr:row>119</xdr:row>
      <xdr:rowOff>111647</xdr:rowOff>
    </xdr:from>
    <xdr:to>
      <xdr:col>12</xdr:col>
      <xdr:colOff>186380</xdr:colOff>
      <xdr:row>122</xdr:row>
      <xdr:rowOff>166253</xdr:rowOff>
    </xdr:to>
    <xdr:cxnSp macro="">
      <xdr:nvCxnSpPr>
        <xdr:cNvPr id="224" name="Straight Connector 223">
          <a:extLst>
            <a:ext uri="{FF2B5EF4-FFF2-40B4-BE49-F238E27FC236}">
              <a16:creationId xmlns:a16="http://schemas.microsoft.com/office/drawing/2014/main" id="{00000000-0008-0000-0200-0000E0000000}"/>
            </a:ext>
          </a:extLst>
        </xdr:cNvPr>
        <xdr:cNvCxnSpPr/>
      </xdr:nvCxnSpPr>
      <xdr:spPr>
        <a:xfrm flipV="1">
          <a:off x="5248437" y="22924022"/>
          <a:ext cx="795818" cy="626106"/>
        </a:xfrm>
        <a:prstGeom prst="line">
          <a:avLst/>
        </a:prstGeom>
        <a:ln>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186380</xdr:colOff>
      <xdr:row>119</xdr:row>
      <xdr:rowOff>111647</xdr:rowOff>
    </xdr:from>
    <xdr:to>
      <xdr:col>14</xdr:col>
      <xdr:colOff>70071</xdr:colOff>
      <xdr:row>122</xdr:row>
      <xdr:rowOff>166253</xdr:rowOff>
    </xdr:to>
    <xdr:cxnSp macro="">
      <xdr:nvCxnSpPr>
        <xdr:cNvPr id="225" name="Straight Connector 224">
          <a:extLst>
            <a:ext uri="{FF2B5EF4-FFF2-40B4-BE49-F238E27FC236}">
              <a16:creationId xmlns:a16="http://schemas.microsoft.com/office/drawing/2014/main" id="{00000000-0008-0000-0200-0000E1000000}"/>
            </a:ext>
          </a:extLst>
        </xdr:cNvPr>
        <xdr:cNvCxnSpPr>
          <a:cxnSpLocks/>
        </xdr:cNvCxnSpPr>
      </xdr:nvCxnSpPr>
      <xdr:spPr>
        <a:xfrm>
          <a:off x="6044255" y="22924022"/>
          <a:ext cx="779041" cy="626106"/>
        </a:xfrm>
        <a:prstGeom prst="line">
          <a:avLst/>
        </a:prstGeom>
        <a:ln>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97390</xdr:colOff>
      <xdr:row>119</xdr:row>
      <xdr:rowOff>111647</xdr:rowOff>
    </xdr:from>
    <xdr:to>
      <xdr:col>15</xdr:col>
      <xdr:colOff>450296</xdr:colOff>
      <xdr:row>122</xdr:row>
      <xdr:rowOff>166253</xdr:rowOff>
    </xdr:to>
    <xdr:cxnSp macro="">
      <xdr:nvCxnSpPr>
        <xdr:cNvPr id="226" name="Straight Connector 225">
          <a:extLst>
            <a:ext uri="{FF2B5EF4-FFF2-40B4-BE49-F238E27FC236}">
              <a16:creationId xmlns:a16="http://schemas.microsoft.com/office/drawing/2014/main" id="{00000000-0008-0000-0200-0000E2000000}"/>
            </a:ext>
          </a:extLst>
        </xdr:cNvPr>
        <xdr:cNvCxnSpPr/>
      </xdr:nvCxnSpPr>
      <xdr:spPr>
        <a:xfrm flipV="1">
          <a:off x="6850615" y="22924022"/>
          <a:ext cx="800581" cy="626106"/>
        </a:xfrm>
        <a:prstGeom prst="line">
          <a:avLst/>
        </a:prstGeom>
        <a:ln>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450296</xdr:colOff>
      <xdr:row>119</xdr:row>
      <xdr:rowOff>111647</xdr:rowOff>
    </xdr:from>
    <xdr:to>
      <xdr:col>17</xdr:col>
      <xdr:colOff>333987</xdr:colOff>
      <xdr:row>122</xdr:row>
      <xdr:rowOff>166253</xdr:rowOff>
    </xdr:to>
    <xdr:cxnSp macro="">
      <xdr:nvCxnSpPr>
        <xdr:cNvPr id="227" name="Straight Connector 226">
          <a:extLst>
            <a:ext uri="{FF2B5EF4-FFF2-40B4-BE49-F238E27FC236}">
              <a16:creationId xmlns:a16="http://schemas.microsoft.com/office/drawing/2014/main" id="{00000000-0008-0000-0200-0000E3000000}"/>
            </a:ext>
          </a:extLst>
        </xdr:cNvPr>
        <xdr:cNvCxnSpPr>
          <a:cxnSpLocks/>
        </xdr:cNvCxnSpPr>
      </xdr:nvCxnSpPr>
      <xdr:spPr>
        <a:xfrm>
          <a:off x="7651196" y="22924022"/>
          <a:ext cx="779041" cy="626106"/>
        </a:xfrm>
        <a:prstGeom prst="line">
          <a:avLst/>
        </a:prstGeom>
        <a:ln>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24103</xdr:colOff>
      <xdr:row>130</xdr:row>
      <xdr:rowOff>108467</xdr:rowOff>
    </xdr:from>
    <xdr:to>
      <xdr:col>9</xdr:col>
      <xdr:colOff>201576</xdr:colOff>
      <xdr:row>132</xdr:row>
      <xdr:rowOff>96799</xdr:rowOff>
    </xdr:to>
    <xdr:sp macro="" textlink="">
      <xdr:nvSpPr>
        <xdr:cNvPr id="228" name="TextBox 465">
          <a:extLst>
            <a:ext uri="{FF2B5EF4-FFF2-40B4-BE49-F238E27FC236}">
              <a16:creationId xmlns:a16="http://schemas.microsoft.com/office/drawing/2014/main" id="{00000000-0008-0000-0200-0000E4000000}"/>
            </a:ext>
          </a:extLst>
        </xdr:cNvPr>
        <xdr:cNvSpPr txBox="1"/>
      </xdr:nvSpPr>
      <xdr:spPr>
        <a:xfrm>
          <a:off x="3643603" y="25016342"/>
          <a:ext cx="1072823" cy="369332"/>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900" b="1">
              <a:solidFill>
                <a:srgbClr val="00B0F0"/>
              </a:solidFill>
              <a:effectLst/>
              <a:latin typeface="+mn-lt"/>
              <a:ea typeface="+mn-ea"/>
              <a:cs typeface="+mn-cs"/>
            </a:rPr>
            <a:t>FOC Calculation</a:t>
          </a:r>
        </a:p>
        <a:p>
          <a:pPr algn="ctr"/>
          <a:r>
            <a:rPr lang="en-US" sz="900" b="1">
              <a:solidFill>
                <a:srgbClr val="00B0F0"/>
              </a:solidFill>
              <a:effectLst/>
              <a:latin typeface="+mn-lt"/>
              <a:ea typeface="+mn-ea"/>
              <a:cs typeface="+mn-cs"/>
            </a:rPr>
            <a:t>(10.8usec)</a:t>
          </a:r>
          <a:endParaRPr lang="en-US" sz="900" b="1">
            <a:solidFill>
              <a:srgbClr val="00B0F0"/>
            </a:solidFill>
          </a:endParaRPr>
        </a:p>
      </xdr:txBody>
    </xdr:sp>
    <xdr:clientData/>
  </xdr:twoCellAnchor>
  <xdr:twoCellAnchor>
    <xdr:from>
      <xdr:col>8</xdr:col>
      <xdr:colOff>154907</xdr:colOff>
      <xdr:row>132</xdr:row>
      <xdr:rowOff>150422</xdr:rowOff>
    </xdr:from>
    <xdr:to>
      <xdr:col>12</xdr:col>
      <xdr:colOff>376482</xdr:colOff>
      <xdr:row>134</xdr:row>
      <xdr:rowOff>254</xdr:rowOff>
    </xdr:to>
    <xdr:sp macro="" textlink="">
      <xdr:nvSpPr>
        <xdr:cNvPr id="229" name="TextBox 477">
          <a:extLst>
            <a:ext uri="{FF2B5EF4-FFF2-40B4-BE49-F238E27FC236}">
              <a16:creationId xmlns:a16="http://schemas.microsoft.com/office/drawing/2014/main" id="{00000000-0008-0000-0200-0000E5000000}"/>
            </a:ext>
          </a:extLst>
        </xdr:cNvPr>
        <xdr:cNvSpPr txBox="1"/>
      </xdr:nvSpPr>
      <xdr:spPr>
        <a:xfrm>
          <a:off x="4222082" y="25439297"/>
          <a:ext cx="2012275" cy="230832"/>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t>Wait for last Timer 1 ISR up count</a:t>
          </a:r>
        </a:p>
      </xdr:txBody>
    </xdr:sp>
    <xdr:clientData/>
  </xdr:twoCellAnchor>
  <xdr:twoCellAnchor>
    <xdr:from>
      <xdr:col>11</xdr:col>
      <xdr:colOff>182303</xdr:colOff>
      <xdr:row>130</xdr:row>
      <xdr:rowOff>80699</xdr:rowOff>
    </xdr:from>
    <xdr:to>
      <xdr:col>14</xdr:col>
      <xdr:colOff>234350</xdr:colOff>
      <xdr:row>132</xdr:row>
      <xdr:rowOff>69031</xdr:rowOff>
    </xdr:to>
    <xdr:sp macro="" textlink="">
      <xdr:nvSpPr>
        <xdr:cNvPr id="230" name="TextBox 487">
          <a:extLst>
            <a:ext uri="{FF2B5EF4-FFF2-40B4-BE49-F238E27FC236}">
              <a16:creationId xmlns:a16="http://schemas.microsoft.com/office/drawing/2014/main" id="{00000000-0008-0000-0200-0000E6000000}"/>
            </a:ext>
          </a:extLst>
        </xdr:cNvPr>
        <xdr:cNvSpPr txBox="1"/>
      </xdr:nvSpPr>
      <xdr:spPr>
        <a:xfrm>
          <a:off x="5592503" y="24988574"/>
          <a:ext cx="1395072" cy="369332"/>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900" b="1">
              <a:solidFill>
                <a:srgbClr val="00B0F0"/>
              </a:solidFill>
              <a:effectLst/>
              <a:latin typeface="+mn-lt"/>
              <a:ea typeface="+mn-ea"/>
              <a:cs typeface="+mn-cs"/>
            </a:rPr>
            <a:t>1 shunt timing</a:t>
          </a:r>
          <a:r>
            <a:rPr lang="en-US" sz="900" b="1" baseline="0">
              <a:solidFill>
                <a:srgbClr val="00B0F0"/>
              </a:solidFill>
              <a:effectLst/>
              <a:latin typeface="+mn-lt"/>
              <a:ea typeface="+mn-ea"/>
              <a:cs typeface="+mn-cs"/>
            </a:rPr>
            <a:t> change</a:t>
          </a:r>
          <a:endParaRPr lang="en-US" sz="900">
            <a:solidFill>
              <a:srgbClr val="00B0F0"/>
            </a:solidFill>
            <a:effectLst/>
          </a:endParaRPr>
        </a:p>
        <a:p>
          <a:r>
            <a:rPr lang="en-US" sz="900" b="1">
              <a:solidFill>
                <a:srgbClr val="00B0F0"/>
              </a:solidFill>
              <a:effectLst/>
              <a:latin typeface="+mn-lt"/>
              <a:ea typeface="+mn-ea"/>
              <a:cs typeface="+mn-cs"/>
            </a:rPr>
            <a:t>(600nsec)</a:t>
          </a:r>
          <a:endParaRPr lang="en-US" sz="900">
            <a:solidFill>
              <a:srgbClr val="00B0F0"/>
            </a:solidFill>
            <a:effectLst/>
          </a:endParaRPr>
        </a:p>
      </xdr:txBody>
    </xdr:sp>
    <xdr:clientData/>
  </xdr:twoCellAnchor>
  <xdr:twoCellAnchor>
    <xdr:from>
      <xdr:col>8</xdr:col>
      <xdr:colOff>170315</xdr:colOff>
      <xdr:row>125</xdr:row>
      <xdr:rowOff>47671</xdr:rowOff>
    </xdr:from>
    <xdr:to>
      <xdr:col>9</xdr:col>
      <xdr:colOff>122514</xdr:colOff>
      <xdr:row>130</xdr:row>
      <xdr:rowOff>56611</xdr:rowOff>
    </xdr:to>
    <xdr:cxnSp macro="">
      <xdr:nvCxnSpPr>
        <xdr:cNvPr id="231" name="Straight Arrow Connector 230">
          <a:extLst>
            <a:ext uri="{FF2B5EF4-FFF2-40B4-BE49-F238E27FC236}">
              <a16:creationId xmlns:a16="http://schemas.microsoft.com/office/drawing/2014/main" id="{00000000-0008-0000-0200-0000E7000000}"/>
            </a:ext>
          </a:extLst>
        </xdr:cNvPr>
        <xdr:cNvCxnSpPr>
          <a:cxnSpLocks/>
        </xdr:cNvCxnSpPr>
      </xdr:nvCxnSpPr>
      <xdr:spPr>
        <a:xfrm flipV="1">
          <a:off x="4237490" y="24003046"/>
          <a:ext cx="399874" cy="961440"/>
        </a:xfrm>
        <a:prstGeom prst="straightConnector1">
          <a:avLst/>
        </a:prstGeom>
        <a:ln w="2857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265695</xdr:colOff>
      <xdr:row>124</xdr:row>
      <xdr:rowOff>69562</xdr:rowOff>
    </xdr:from>
    <xdr:to>
      <xdr:col>10</xdr:col>
      <xdr:colOff>285912</xdr:colOff>
      <xdr:row>132</xdr:row>
      <xdr:rowOff>150422</xdr:rowOff>
    </xdr:to>
    <xdr:cxnSp macro="">
      <xdr:nvCxnSpPr>
        <xdr:cNvPr id="232" name="Straight Arrow Connector 231">
          <a:extLst>
            <a:ext uri="{FF2B5EF4-FFF2-40B4-BE49-F238E27FC236}">
              <a16:creationId xmlns:a16="http://schemas.microsoft.com/office/drawing/2014/main" id="{00000000-0008-0000-0200-0000E8000000}"/>
            </a:ext>
          </a:extLst>
        </xdr:cNvPr>
        <xdr:cNvCxnSpPr>
          <a:cxnSpLocks/>
          <a:stCxn id="229" idx="0"/>
        </xdr:cNvCxnSpPr>
      </xdr:nvCxnSpPr>
      <xdr:spPr>
        <a:xfrm flipV="1">
          <a:off x="5228220" y="23834437"/>
          <a:ext cx="20217" cy="1604860"/>
        </a:xfrm>
        <a:prstGeom prst="straightConnector1">
          <a:avLst/>
        </a:prstGeom>
        <a:ln w="2857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445555</xdr:colOff>
      <xdr:row>124</xdr:row>
      <xdr:rowOff>72569</xdr:rowOff>
    </xdr:from>
    <xdr:to>
      <xdr:col>9</xdr:col>
      <xdr:colOff>323850</xdr:colOff>
      <xdr:row>124</xdr:row>
      <xdr:rowOff>72569</xdr:rowOff>
    </xdr:to>
    <xdr:cxnSp macro="">
      <xdr:nvCxnSpPr>
        <xdr:cNvPr id="233" name="Straight Arrow Connector 232">
          <a:extLst>
            <a:ext uri="{FF2B5EF4-FFF2-40B4-BE49-F238E27FC236}">
              <a16:creationId xmlns:a16="http://schemas.microsoft.com/office/drawing/2014/main" id="{00000000-0008-0000-0200-0000E9000000}"/>
            </a:ext>
          </a:extLst>
        </xdr:cNvPr>
        <xdr:cNvCxnSpPr>
          <a:cxnSpLocks/>
        </xdr:cNvCxnSpPr>
      </xdr:nvCxnSpPr>
      <xdr:spPr>
        <a:xfrm flipH="1">
          <a:off x="4512730" y="23837444"/>
          <a:ext cx="325970" cy="0"/>
        </a:xfrm>
        <a:prstGeom prst="straightConnector1">
          <a:avLst/>
        </a:prstGeom>
        <a:ln w="9525">
          <a:solidFill>
            <a:srgbClr val="00B0F0"/>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362664</xdr:colOff>
      <xdr:row>124</xdr:row>
      <xdr:rowOff>69562</xdr:rowOff>
    </xdr:from>
    <xdr:to>
      <xdr:col>14</xdr:col>
      <xdr:colOff>97390</xdr:colOff>
      <xdr:row>124</xdr:row>
      <xdr:rowOff>69562</xdr:rowOff>
    </xdr:to>
    <xdr:cxnSp macro="">
      <xdr:nvCxnSpPr>
        <xdr:cNvPr id="234" name="Straight Arrow Connector 233">
          <a:extLst>
            <a:ext uri="{FF2B5EF4-FFF2-40B4-BE49-F238E27FC236}">
              <a16:creationId xmlns:a16="http://schemas.microsoft.com/office/drawing/2014/main" id="{00000000-0008-0000-0200-0000EA000000}"/>
            </a:ext>
          </a:extLst>
        </xdr:cNvPr>
        <xdr:cNvCxnSpPr>
          <a:cxnSpLocks/>
        </xdr:cNvCxnSpPr>
      </xdr:nvCxnSpPr>
      <xdr:spPr>
        <a:xfrm flipH="1">
          <a:off x="4877514" y="23834437"/>
          <a:ext cx="1973101" cy="0"/>
        </a:xfrm>
        <a:prstGeom prst="straightConnector1">
          <a:avLst/>
        </a:prstGeom>
        <a:ln w="9525">
          <a:solidFill>
            <a:srgbClr val="00B0F0"/>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434545</xdr:colOff>
      <xdr:row>124</xdr:row>
      <xdr:rowOff>162843</xdr:rowOff>
    </xdr:from>
    <xdr:to>
      <xdr:col>14</xdr:col>
      <xdr:colOff>118251</xdr:colOff>
      <xdr:row>130</xdr:row>
      <xdr:rowOff>80699</xdr:rowOff>
    </xdr:to>
    <xdr:cxnSp macro="">
      <xdr:nvCxnSpPr>
        <xdr:cNvPr id="235" name="Straight Arrow Connector 234">
          <a:extLst>
            <a:ext uri="{FF2B5EF4-FFF2-40B4-BE49-F238E27FC236}">
              <a16:creationId xmlns:a16="http://schemas.microsoft.com/office/drawing/2014/main" id="{00000000-0008-0000-0200-0000EB000000}"/>
            </a:ext>
          </a:extLst>
        </xdr:cNvPr>
        <xdr:cNvCxnSpPr>
          <a:cxnSpLocks/>
          <a:stCxn id="230" idx="0"/>
        </xdr:cNvCxnSpPr>
      </xdr:nvCxnSpPr>
      <xdr:spPr>
        <a:xfrm flipV="1">
          <a:off x="6292420" y="23927718"/>
          <a:ext cx="579056" cy="1060856"/>
        </a:xfrm>
        <a:prstGeom prst="straightConnector1">
          <a:avLst/>
        </a:prstGeom>
        <a:ln w="2857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368634</xdr:colOff>
      <xdr:row>121</xdr:row>
      <xdr:rowOff>123575</xdr:rowOff>
    </xdr:from>
    <xdr:to>
      <xdr:col>14</xdr:col>
      <xdr:colOff>368634</xdr:colOff>
      <xdr:row>132</xdr:row>
      <xdr:rowOff>69032</xdr:rowOff>
    </xdr:to>
    <xdr:cxnSp macro="">
      <xdr:nvCxnSpPr>
        <xdr:cNvPr id="236" name="Straight Arrow Connector 235">
          <a:extLst>
            <a:ext uri="{FF2B5EF4-FFF2-40B4-BE49-F238E27FC236}">
              <a16:creationId xmlns:a16="http://schemas.microsoft.com/office/drawing/2014/main" id="{00000000-0008-0000-0200-0000EC000000}"/>
            </a:ext>
          </a:extLst>
        </xdr:cNvPr>
        <xdr:cNvCxnSpPr>
          <a:cxnSpLocks/>
        </xdr:cNvCxnSpPr>
      </xdr:nvCxnSpPr>
      <xdr:spPr>
        <a:xfrm flipV="1">
          <a:off x="7121859" y="23316950"/>
          <a:ext cx="0" cy="2040957"/>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327258</xdr:colOff>
      <xdr:row>120</xdr:row>
      <xdr:rowOff>158087</xdr:rowOff>
    </xdr:from>
    <xdr:to>
      <xdr:col>15</xdr:col>
      <xdr:colOff>327258</xdr:colOff>
      <xdr:row>135</xdr:row>
      <xdr:rowOff>75007</xdr:rowOff>
    </xdr:to>
    <xdr:cxnSp macro="">
      <xdr:nvCxnSpPr>
        <xdr:cNvPr id="237" name="Straight Arrow Connector 236">
          <a:extLst>
            <a:ext uri="{FF2B5EF4-FFF2-40B4-BE49-F238E27FC236}">
              <a16:creationId xmlns:a16="http://schemas.microsoft.com/office/drawing/2014/main" id="{00000000-0008-0000-0200-0000ED000000}"/>
            </a:ext>
          </a:extLst>
        </xdr:cNvPr>
        <xdr:cNvCxnSpPr>
          <a:cxnSpLocks/>
        </xdr:cNvCxnSpPr>
      </xdr:nvCxnSpPr>
      <xdr:spPr>
        <a:xfrm flipV="1">
          <a:off x="7528158" y="23160962"/>
          <a:ext cx="0" cy="277442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234350</xdr:colOff>
      <xdr:row>121</xdr:row>
      <xdr:rowOff>123573</xdr:rowOff>
    </xdr:from>
    <xdr:to>
      <xdr:col>15</xdr:col>
      <xdr:colOff>47625</xdr:colOff>
      <xdr:row>121</xdr:row>
      <xdr:rowOff>123573</xdr:rowOff>
    </xdr:to>
    <xdr:cxnSp macro="">
      <xdr:nvCxnSpPr>
        <xdr:cNvPr id="238" name="Straight Connector 237">
          <a:extLst>
            <a:ext uri="{FF2B5EF4-FFF2-40B4-BE49-F238E27FC236}">
              <a16:creationId xmlns:a16="http://schemas.microsoft.com/office/drawing/2014/main" id="{00000000-0008-0000-0200-0000EE000000}"/>
            </a:ext>
          </a:extLst>
        </xdr:cNvPr>
        <xdr:cNvCxnSpPr/>
      </xdr:nvCxnSpPr>
      <xdr:spPr>
        <a:xfrm>
          <a:off x="6987575" y="23316948"/>
          <a:ext cx="260950" cy="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184584</xdr:colOff>
      <xdr:row>120</xdr:row>
      <xdr:rowOff>158086</xdr:rowOff>
    </xdr:from>
    <xdr:to>
      <xdr:col>15</xdr:col>
      <xdr:colOff>450296</xdr:colOff>
      <xdr:row>120</xdr:row>
      <xdr:rowOff>158086</xdr:rowOff>
    </xdr:to>
    <xdr:cxnSp macro="">
      <xdr:nvCxnSpPr>
        <xdr:cNvPr id="239" name="Straight Connector 238">
          <a:extLst>
            <a:ext uri="{FF2B5EF4-FFF2-40B4-BE49-F238E27FC236}">
              <a16:creationId xmlns:a16="http://schemas.microsoft.com/office/drawing/2014/main" id="{00000000-0008-0000-0200-0000EF000000}"/>
            </a:ext>
          </a:extLst>
        </xdr:cNvPr>
        <xdr:cNvCxnSpPr/>
      </xdr:nvCxnSpPr>
      <xdr:spPr>
        <a:xfrm>
          <a:off x="7385484" y="23160961"/>
          <a:ext cx="265712" cy="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21406</xdr:colOff>
      <xdr:row>120</xdr:row>
      <xdr:rowOff>115513</xdr:rowOff>
    </xdr:from>
    <xdr:to>
      <xdr:col>15</xdr:col>
      <xdr:colOff>26594</xdr:colOff>
      <xdr:row>121</xdr:row>
      <xdr:rowOff>155845</xdr:rowOff>
    </xdr:to>
    <xdr:sp macro="" textlink="">
      <xdr:nvSpPr>
        <xdr:cNvPr id="240" name="TextBox 152">
          <a:extLst>
            <a:ext uri="{FF2B5EF4-FFF2-40B4-BE49-F238E27FC236}">
              <a16:creationId xmlns:a16="http://schemas.microsoft.com/office/drawing/2014/main" id="{00000000-0008-0000-0200-0000F0000000}"/>
            </a:ext>
          </a:extLst>
        </xdr:cNvPr>
        <xdr:cNvSpPr txBox="1"/>
      </xdr:nvSpPr>
      <xdr:spPr>
        <a:xfrm>
          <a:off x="6774631" y="23118388"/>
          <a:ext cx="452863" cy="230832"/>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900" b="1">
              <a:solidFill>
                <a:srgbClr val="FF0000"/>
              </a:solidFill>
              <a:effectLst/>
              <a:latin typeface="+mn-lt"/>
              <a:ea typeface="+mn-ea"/>
              <a:cs typeface="+mn-cs"/>
            </a:rPr>
            <a:t>62A</a:t>
          </a:r>
          <a:endParaRPr lang="en-US" sz="900">
            <a:solidFill>
              <a:srgbClr val="FF0000"/>
            </a:solidFill>
            <a:effectLst/>
          </a:endParaRPr>
        </a:p>
      </xdr:txBody>
    </xdr:sp>
    <xdr:clientData/>
  </xdr:twoCellAnchor>
  <xdr:twoCellAnchor>
    <xdr:from>
      <xdr:col>14</xdr:col>
      <xdr:colOff>415688</xdr:colOff>
      <xdr:row>119</xdr:row>
      <xdr:rowOff>174461</xdr:rowOff>
    </xdr:from>
    <xdr:to>
      <xdr:col>15</xdr:col>
      <xdr:colOff>420876</xdr:colOff>
      <xdr:row>121</xdr:row>
      <xdr:rowOff>24293</xdr:rowOff>
    </xdr:to>
    <xdr:sp macro="" textlink="">
      <xdr:nvSpPr>
        <xdr:cNvPr id="241" name="TextBox 152">
          <a:extLst>
            <a:ext uri="{FF2B5EF4-FFF2-40B4-BE49-F238E27FC236}">
              <a16:creationId xmlns:a16="http://schemas.microsoft.com/office/drawing/2014/main" id="{00000000-0008-0000-0200-0000F1000000}"/>
            </a:ext>
          </a:extLst>
        </xdr:cNvPr>
        <xdr:cNvSpPr txBox="1"/>
      </xdr:nvSpPr>
      <xdr:spPr>
        <a:xfrm>
          <a:off x="7168913" y="22986836"/>
          <a:ext cx="452863" cy="230832"/>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900" b="1">
              <a:solidFill>
                <a:srgbClr val="FF0000"/>
              </a:solidFill>
              <a:effectLst/>
              <a:latin typeface="+mn-lt"/>
              <a:ea typeface="+mn-ea"/>
              <a:cs typeface="+mn-cs"/>
            </a:rPr>
            <a:t>65A</a:t>
          </a:r>
          <a:endParaRPr lang="en-US" sz="900">
            <a:solidFill>
              <a:srgbClr val="FF0000"/>
            </a:solidFill>
            <a:effectLst/>
          </a:endParaRPr>
        </a:p>
      </xdr:txBody>
    </xdr:sp>
    <xdr:clientData/>
  </xdr:twoCellAnchor>
  <xdr:twoCellAnchor>
    <xdr:from>
      <xdr:col>14</xdr:col>
      <xdr:colOff>157858</xdr:colOff>
      <xdr:row>135</xdr:row>
      <xdr:rowOff>75007</xdr:rowOff>
    </xdr:from>
    <xdr:to>
      <xdr:col>17</xdr:col>
      <xdr:colOff>44220</xdr:colOff>
      <xdr:row>137</xdr:row>
      <xdr:rowOff>130793</xdr:rowOff>
    </xdr:to>
    <xdr:sp macro="" textlink="">
      <xdr:nvSpPr>
        <xdr:cNvPr id="242" name="TextBox 579">
          <a:extLst>
            <a:ext uri="{FF2B5EF4-FFF2-40B4-BE49-F238E27FC236}">
              <a16:creationId xmlns:a16="http://schemas.microsoft.com/office/drawing/2014/main" id="{00000000-0008-0000-0200-0000F2000000}"/>
            </a:ext>
          </a:extLst>
        </xdr:cNvPr>
        <xdr:cNvSpPr txBox="1"/>
      </xdr:nvSpPr>
      <xdr:spPr>
        <a:xfrm>
          <a:off x="6911083" y="25935382"/>
          <a:ext cx="1229387" cy="436786"/>
        </a:xfrm>
        <a:prstGeom prst="rect">
          <a:avLst/>
        </a:prstGeom>
        <a:noFill/>
        <a:ln>
          <a:noFill/>
        </a:ln>
        <a:effectLst/>
      </xdr:spPr>
      <xdr:txBody>
        <a:bodyPr wrap="square" rtlCol="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rgbClr val="FF0000"/>
              </a:solidFill>
              <a:effectLst/>
              <a:uLnTx/>
              <a:uFillTx/>
              <a:latin typeface="Calibri" panose="020F0502020204030204"/>
              <a:ea typeface="+mn-ea"/>
              <a:cs typeface="+mn-cs"/>
            </a:rPr>
            <a:t>1 Shunt No.2</a:t>
          </a:r>
        </a:p>
        <a:p>
          <a:pPr marL="0" marR="0" lvl="0" indent="0"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rgbClr val="FF0000"/>
              </a:solidFill>
              <a:effectLst/>
              <a:uLnTx/>
              <a:uFillTx/>
              <a:latin typeface="Calibri" panose="020F0502020204030204"/>
              <a:ea typeface="+mn-ea"/>
              <a:cs typeface="+mn-cs"/>
            </a:rPr>
            <a:t>from Tim1 CC4 ISR</a:t>
          </a:r>
        </a:p>
      </xdr:txBody>
    </xdr:sp>
    <xdr:clientData/>
  </xdr:twoCellAnchor>
  <xdr:twoCellAnchor>
    <xdr:from>
      <xdr:col>13</xdr:col>
      <xdr:colOff>197807</xdr:colOff>
      <xdr:row>132</xdr:row>
      <xdr:rowOff>45221</xdr:rowOff>
    </xdr:from>
    <xdr:to>
      <xdr:col>16</xdr:col>
      <xdr:colOff>84168</xdr:colOff>
      <xdr:row>134</xdr:row>
      <xdr:rowOff>101007</xdr:rowOff>
    </xdr:to>
    <xdr:sp macro="" textlink="">
      <xdr:nvSpPr>
        <xdr:cNvPr id="243" name="TextBox 577">
          <a:extLst>
            <a:ext uri="{FF2B5EF4-FFF2-40B4-BE49-F238E27FC236}">
              <a16:creationId xmlns:a16="http://schemas.microsoft.com/office/drawing/2014/main" id="{00000000-0008-0000-0200-0000F3000000}"/>
            </a:ext>
          </a:extLst>
        </xdr:cNvPr>
        <xdr:cNvSpPr txBox="1"/>
      </xdr:nvSpPr>
      <xdr:spPr>
        <a:xfrm>
          <a:off x="6503357" y="25334096"/>
          <a:ext cx="1229386" cy="436786"/>
        </a:xfrm>
        <a:prstGeom prst="rect">
          <a:avLst/>
        </a:prstGeom>
        <a:noFill/>
        <a:ln>
          <a:noFill/>
        </a:ln>
        <a:effectLst/>
      </xdr:spPr>
      <xdr:txBody>
        <a:bodyPr wrap="square" rtlCol="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rgbClr val="FF0000"/>
              </a:solidFill>
              <a:effectLst/>
              <a:uLnTx/>
              <a:uFillTx/>
              <a:latin typeface="Calibri" panose="020F0502020204030204"/>
              <a:ea typeface="+mn-ea"/>
              <a:cs typeface="+mn-cs"/>
            </a:rPr>
            <a:t>1 Shunt No.1</a:t>
          </a:r>
        </a:p>
        <a:p>
          <a:pPr marL="0" marR="0" lvl="0" indent="0"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rgbClr val="FF0000"/>
              </a:solidFill>
              <a:effectLst/>
              <a:uLnTx/>
              <a:uFillTx/>
              <a:latin typeface="Calibri" panose="020F0502020204030204"/>
              <a:ea typeface="+mn-ea"/>
              <a:cs typeface="+mn-cs"/>
            </a:rPr>
            <a:t>from Tim1 CC4 ISR</a:t>
          </a:r>
        </a:p>
      </xdr:txBody>
    </xdr:sp>
    <xdr:clientData/>
  </xdr:twoCellAnchor>
  <xdr:twoCellAnchor>
    <xdr:from>
      <xdr:col>16</xdr:col>
      <xdr:colOff>4531</xdr:colOff>
      <xdr:row>130</xdr:row>
      <xdr:rowOff>157714</xdr:rowOff>
    </xdr:from>
    <xdr:to>
      <xdr:col>19</xdr:col>
      <xdr:colOff>50167</xdr:colOff>
      <xdr:row>132</xdr:row>
      <xdr:rowOff>146046</xdr:rowOff>
    </xdr:to>
    <xdr:sp macro="" textlink="">
      <xdr:nvSpPr>
        <xdr:cNvPr id="244" name="TextBox 465">
          <a:extLst>
            <a:ext uri="{FF2B5EF4-FFF2-40B4-BE49-F238E27FC236}">
              <a16:creationId xmlns:a16="http://schemas.microsoft.com/office/drawing/2014/main" id="{00000000-0008-0000-0200-0000F4000000}"/>
            </a:ext>
          </a:extLst>
        </xdr:cNvPr>
        <xdr:cNvSpPr txBox="1"/>
      </xdr:nvSpPr>
      <xdr:spPr>
        <a:xfrm>
          <a:off x="7653106" y="25065589"/>
          <a:ext cx="1388661" cy="369332"/>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900" b="1">
              <a:solidFill>
                <a:srgbClr val="00B0F0"/>
              </a:solidFill>
            </a:rPr>
            <a:t>Over current detect</a:t>
          </a:r>
        </a:p>
        <a:p>
          <a:pPr algn="ctr"/>
          <a:r>
            <a:rPr lang="en-US" sz="900" b="1">
              <a:solidFill>
                <a:srgbClr val="00B0F0"/>
              </a:solidFill>
            </a:rPr>
            <a:t>in the User code level.</a:t>
          </a:r>
        </a:p>
      </xdr:txBody>
    </xdr:sp>
    <xdr:clientData/>
  </xdr:twoCellAnchor>
  <xdr:twoCellAnchor>
    <xdr:from>
      <xdr:col>17</xdr:col>
      <xdr:colOff>98454</xdr:colOff>
      <xdr:row>124</xdr:row>
      <xdr:rowOff>115838</xdr:rowOff>
    </xdr:from>
    <xdr:to>
      <xdr:col>17</xdr:col>
      <xdr:colOff>253568</xdr:colOff>
      <xdr:row>130</xdr:row>
      <xdr:rowOff>157714</xdr:rowOff>
    </xdr:to>
    <xdr:cxnSp macro="">
      <xdr:nvCxnSpPr>
        <xdr:cNvPr id="245" name="Straight Arrow Connector 244">
          <a:extLst>
            <a:ext uri="{FF2B5EF4-FFF2-40B4-BE49-F238E27FC236}">
              <a16:creationId xmlns:a16="http://schemas.microsoft.com/office/drawing/2014/main" id="{00000000-0008-0000-0200-0000F5000000}"/>
            </a:ext>
          </a:extLst>
        </xdr:cNvPr>
        <xdr:cNvCxnSpPr>
          <a:cxnSpLocks/>
          <a:stCxn id="244" idx="0"/>
        </xdr:cNvCxnSpPr>
      </xdr:nvCxnSpPr>
      <xdr:spPr>
        <a:xfrm flipH="1" flipV="1">
          <a:off x="8194704" y="23880713"/>
          <a:ext cx="155114" cy="1184876"/>
        </a:xfrm>
        <a:prstGeom prst="straightConnector1">
          <a:avLst/>
        </a:prstGeom>
        <a:ln w="2857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61409</xdr:colOff>
      <xdr:row>124</xdr:row>
      <xdr:rowOff>69562</xdr:rowOff>
    </xdr:from>
    <xdr:to>
      <xdr:col>17</xdr:col>
      <xdr:colOff>395506</xdr:colOff>
      <xdr:row>124</xdr:row>
      <xdr:rowOff>69562</xdr:rowOff>
    </xdr:to>
    <xdr:cxnSp macro="">
      <xdr:nvCxnSpPr>
        <xdr:cNvPr id="246" name="Straight Arrow Connector 245">
          <a:extLst>
            <a:ext uri="{FF2B5EF4-FFF2-40B4-BE49-F238E27FC236}">
              <a16:creationId xmlns:a16="http://schemas.microsoft.com/office/drawing/2014/main" id="{00000000-0008-0000-0200-0000F6000000}"/>
            </a:ext>
          </a:extLst>
        </xdr:cNvPr>
        <xdr:cNvCxnSpPr>
          <a:cxnSpLocks/>
        </xdr:cNvCxnSpPr>
      </xdr:nvCxnSpPr>
      <xdr:spPr>
        <a:xfrm flipH="1">
          <a:off x="7709984" y="23834437"/>
          <a:ext cx="781772" cy="0"/>
        </a:xfrm>
        <a:prstGeom prst="straightConnector1">
          <a:avLst/>
        </a:prstGeom>
        <a:ln w="9525">
          <a:solidFill>
            <a:srgbClr val="00B0F0"/>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370648</xdr:colOff>
      <xdr:row>116</xdr:row>
      <xdr:rowOff>117021</xdr:rowOff>
    </xdr:from>
    <xdr:to>
      <xdr:col>8</xdr:col>
      <xdr:colOff>370648</xdr:colOff>
      <xdr:row>139</xdr:row>
      <xdr:rowOff>116073</xdr:rowOff>
    </xdr:to>
    <xdr:cxnSp macro="">
      <xdr:nvCxnSpPr>
        <xdr:cNvPr id="247" name="Straight Connector 246">
          <a:extLst>
            <a:ext uri="{FF2B5EF4-FFF2-40B4-BE49-F238E27FC236}">
              <a16:creationId xmlns:a16="http://schemas.microsoft.com/office/drawing/2014/main" id="{00000000-0008-0000-0200-0000F7000000}"/>
            </a:ext>
          </a:extLst>
        </xdr:cNvPr>
        <xdr:cNvCxnSpPr>
          <a:cxnSpLocks/>
        </xdr:cNvCxnSpPr>
      </xdr:nvCxnSpPr>
      <xdr:spPr>
        <a:xfrm flipV="1">
          <a:off x="4437823" y="22357896"/>
          <a:ext cx="0" cy="4380552"/>
        </a:xfrm>
        <a:prstGeom prst="line">
          <a:avLst/>
        </a:prstGeom>
        <a:ln w="28575">
          <a:solidFill>
            <a:srgbClr val="0070C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450296</xdr:colOff>
      <xdr:row>116</xdr:row>
      <xdr:rowOff>124300</xdr:rowOff>
    </xdr:from>
    <xdr:to>
      <xdr:col>15</xdr:col>
      <xdr:colOff>450296</xdr:colOff>
      <xdr:row>139</xdr:row>
      <xdr:rowOff>123352</xdr:rowOff>
    </xdr:to>
    <xdr:cxnSp macro="">
      <xdr:nvCxnSpPr>
        <xdr:cNvPr id="248" name="Straight Connector 247">
          <a:extLst>
            <a:ext uri="{FF2B5EF4-FFF2-40B4-BE49-F238E27FC236}">
              <a16:creationId xmlns:a16="http://schemas.microsoft.com/office/drawing/2014/main" id="{00000000-0008-0000-0200-0000F8000000}"/>
            </a:ext>
          </a:extLst>
        </xdr:cNvPr>
        <xdr:cNvCxnSpPr>
          <a:cxnSpLocks/>
        </xdr:cNvCxnSpPr>
      </xdr:nvCxnSpPr>
      <xdr:spPr>
        <a:xfrm flipV="1">
          <a:off x="7651196" y="22365175"/>
          <a:ext cx="0" cy="4380552"/>
        </a:xfrm>
        <a:prstGeom prst="line">
          <a:avLst/>
        </a:prstGeom>
        <a:ln w="28575">
          <a:solidFill>
            <a:srgbClr val="0070C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186380</xdr:colOff>
      <xdr:row>116</xdr:row>
      <xdr:rowOff>124300</xdr:rowOff>
    </xdr:from>
    <xdr:to>
      <xdr:col>12</xdr:col>
      <xdr:colOff>186380</xdr:colOff>
      <xdr:row>123</xdr:row>
      <xdr:rowOff>76052</xdr:rowOff>
    </xdr:to>
    <xdr:cxnSp macro="">
      <xdr:nvCxnSpPr>
        <xdr:cNvPr id="249" name="Straight Connector 248">
          <a:extLst>
            <a:ext uri="{FF2B5EF4-FFF2-40B4-BE49-F238E27FC236}">
              <a16:creationId xmlns:a16="http://schemas.microsoft.com/office/drawing/2014/main" id="{00000000-0008-0000-0200-0000F9000000}"/>
            </a:ext>
          </a:extLst>
        </xdr:cNvPr>
        <xdr:cNvCxnSpPr>
          <a:cxnSpLocks/>
        </xdr:cNvCxnSpPr>
      </xdr:nvCxnSpPr>
      <xdr:spPr>
        <a:xfrm flipV="1">
          <a:off x="6044255" y="22365175"/>
          <a:ext cx="0" cy="1285252"/>
        </a:xfrm>
        <a:prstGeom prst="line">
          <a:avLst/>
        </a:prstGeom>
        <a:ln w="28575">
          <a:solidFill>
            <a:srgbClr val="0070C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370648</xdr:colOff>
      <xdr:row>118</xdr:row>
      <xdr:rowOff>125041</xdr:rowOff>
    </xdr:from>
    <xdr:to>
      <xdr:col>12</xdr:col>
      <xdr:colOff>186380</xdr:colOff>
      <xdr:row>118</xdr:row>
      <xdr:rowOff>125041</xdr:rowOff>
    </xdr:to>
    <xdr:cxnSp macro="">
      <xdr:nvCxnSpPr>
        <xdr:cNvPr id="250" name="Straight Arrow Connector 249">
          <a:extLst>
            <a:ext uri="{FF2B5EF4-FFF2-40B4-BE49-F238E27FC236}">
              <a16:creationId xmlns:a16="http://schemas.microsoft.com/office/drawing/2014/main" id="{00000000-0008-0000-0200-0000FA000000}"/>
            </a:ext>
          </a:extLst>
        </xdr:cNvPr>
        <xdr:cNvCxnSpPr>
          <a:cxnSpLocks/>
        </xdr:cNvCxnSpPr>
      </xdr:nvCxnSpPr>
      <xdr:spPr>
        <a:xfrm flipH="1">
          <a:off x="4437823" y="22746916"/>
          <a:ext cx="1606432" cy="0"/>
        </a:xfrm>
        <a:prstGeom prst="straightConnector1">
          <a:avLst/>
        </a:prstGeom>
        <a:ln w="9525">
          <a:solidFill>
            <a:srgbClr val="0070C0"/>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64220</xdr:colOff>
      <xdr:row>117</xdr:row>
      <xdr:rowOff>124655</xdr:rowOff>
    </xdr:from>
    <xdr:to>
      <xdr:col>12</xdr:col>
      <xdr:colOff>36117</xdr:colOff>
      <xdr:row>118</xdr:row>
      <xdr:rowOff>164987</xdr:rowOff>
    </xdr:to>
    <xdr:sp macro="" textlink="">
      <xdr:nvSpPr>
        <xdr:cNvPr id="251" name="TextBox 487">
          <a:extLst>
            <a:ext uri="{FF2B5EF4-FFF2-40B4-BE49-F238E27FC236}">
              <a16:creationId xmlns:a16="http://schemas.microsoft.com/office/drawing/2014/main" id="{00000000-0008-0000-0200-0000FB000000}"/>
            </a:ext>
          </a:extLst>
        </xdr:cNvPr>
        <xdr:cNvSpPr txBox="1"/>
      </xdr:nvSpPr>
      <xdr:spPr>
        <a:xfrm>
          <a:off x="4579070" y="22556030"/>
          <a:ext cx="1314922" cy="230832"/>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900" b="1">
              <a:solidFill>
                <a:srgbClr val="0070C0"/>
              </a:solidFill>
              <a:effectLst/>
              <a:latin typeface="+mn-lt"/>
              <a:ea typeface="+mn-ea"/>
              <a:cs typeface="+mn-cs"/>
            </a:rPr>
            <a:t>PWM Period = 20Khz</a:t>
          </a:r>
          <a:endParaRPr lang="en-US" sz="900">
            <a:solidFill>
              <a:srgbClr val="0070C0"/>
            </a:solidFill>
            <a:effectLst/>
          </a:endParaRPr>
        </a:p>
      </xdr:txBody>
    </xdr:sp>
    <xdr:clientData/>
  </xdr:twoCellAnchor>
  <xdr:twoCellAnchor>
    <xdr:from>
      <xdr:col>8</xdr:col>
      <xdr:colOff>380173</xdr:colOff>
      <xdr:row>138</xdr:row>
      <xdr:rowOff>8410</xdr:rowOff>
    </xdr:from>
    <xdr:to>
      <xdr:col>16</xdr:col>
      <xdr:colOff>4531</xdr:colOff>
      <xdr:row>138</xdr:row>
      <xdr:rowOff>30659</xdr:rowOff>
    </xdr:to>
    <xdr:cxnSp macro="">
      <xdr:nvCxnSpPr>
        <xdr:cNvPr id="252" name="Straight Arrow Connector 251">
          <a:extLst>
            <a:ext uri="{FF2B5EF4-FFF2-40B4-BE49-F238E27FC236}">
              <a16:creationId xmlns:a16="http://schemas.microsoft.com/office/drawing/2014/main" id="{00000000-0008-0000-0200-0000FC000000}"/>
            </a:ext>
          </a:extLst>
        </xdr:cNvPr>
        <xdr:cNvCxnSpPr>
          <a:cxnSpLocks/>
        </xdr:cNvCxnSpPr>
      </xdr:nvCxnSpPr>
      <xdr:spPr>
        <a:xfrm flipH="1">
          <a:off x="4447348" y="26440285"/>
          <a:ext cx="3205758" cy="22249"/>
        </a:xfrm>
        <a:prstGeom prst="straightConnector1">
          <a:avLst/>
        </a:prstGeom>
        <a:ln w="9525">
          <a:solidFill>
            <a:srgbClr val="00B0F0"/>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86269</xdr:colOff>
      <xdr:row>136</xdr:row>
      <xdr:rowOff>169873</xdr:rowOff>
    </xdr:from>
    <xdr:to>
      <xdr:col>12</xdr:col>
      <xdr:colOff>19694</xdr:colOff>
      <xdr:row>138</xdr:row>
      <xdr:rowOff>19705</xdr:rowOff>
    </xdr:to>
    <xdr:sp macro="" textlink="">
      <xdr:nvSpPr>
        <xdr:cNvPr id="253" name="TextBox 487">
          <a:extLst>
            <a:ext uri="{FF2B5EF4-FFF2-40B4-BE49-F238E27FC236}">
              <a16:creationId xmlns:a16="http://schemas.microsoft.com/office/drawing/2014/main" id="{00000000-0008-0000-0200-0000FD000000}"/>
            </a:ext>
          </a:extLst>
        </xdr:cNvPr>
        <xdr:cNvSpPr txBox="1"/>
      </xdr:nvSpPr>
      <xdr:spPr>
        <a:xfrm>
          <a:off x="4601119" y="26220748"/>
          <a:ext cx="1276450" cy="230832"/>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900" b="1">
              <a:solidFill>
                <a:srgbClr val="00B0F0"/>
              </a:solidFill>
              <a:effectLst/>
              <a:latin typeface="+mn-lt"/>
              <a:ea typeface="+mn-ea"/>
              <a:cs typeface="+mn-cs"/>
            </a:rPr>
            <a:t>FOC Period = 10Khz</a:t>
          </a:r>
          <a:endParaRPr lang="en-US" sz="900">
            <a:solidFill>
              <a:srgbClr val="00B0F0"/>
            </a:solidFill>
            <a:effectLst/>
          </a:endParaRPr>
        </a:p>
      </xdr:txBody>
    </xdr:sp>
    <xdr:clientData/>
  </xdr:twoCellAnchor>
  <xdr:twoCellAnchor>
    <xdr:from>
      <xdr:col>9</xdr:col>
      <xdr:colOff>108206</xdr:colOff>
      <xdr:row>126</xdr:row>
      <xdr:rowOff>47179</xdr:rowOff>
    </xdr:from>
    <xdr:to>
      <xdr:col>10</xdr:col>
      <xdr:colOff>223108</xdr:colOff>
      <xdr:row>127</xdr:row>
      <xdr:rowOff>87511</xdr:rowOff>
    </xdr:to>
    <xdr:sp macro="" textlink="">
      <xdr:nvSpPr>
        <xdr:cNvPr id="254" name="TextBox 365">
          <a:extLst>
            <a:ext uri="{FF2B5EF4-FFF2-40B4-BE49-F238E27FC236}">
              <a16:creationId xmlns:a16="http://schemas.microsoft.com/office/drawing/2014/main" id="{00000000-0008-0000-0200-0000FE000000}"/>
            </a:ext>
          </a:extLst>
        </xdr:cNvPr>
        <xdr:cNvSpPr txBox="1"/>
      </xdr:nvSpPr>
      <xdr:spPr>
        <a:xfrm>
          <a:off x="4623056" y="24193054"/>
          <a:ext cx="562577" cy="230832"/>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a:r>
            <a:rPr lang="en-US" sz="900" b="1">
              <a:solidFill>
                <a:schemeClr val="accent6">
                  <a:lumMod val="60000"/>
                  <a:lumOff val="40000"/>
                </a:schemeClr>
              </a:solidFill>
              <a:effectLst/>
              <a:latin typeface="+mn-lt"/>
              <a:ea typeface="+mn-ea"/>
              <a:cs typeface="+mn-cs"/>
            </a:rPr>
            <a:t>Vbus</a:t>
          </a:r>
          <a:endParaRPr lang="en-US" sz="900" b="1" baseline="0">
            <a:solidFill>
              <a:schemeClr val="accent6">
                <a:lumMod val="60000"/>
                <a:lumOff val="40000"/>
              </a:schemeClr>
            </a:solidFill>
            <a:effectLst/>
            <a:latin typeface="+mn-lt"/>
            <a:ea typeface="+mn-ea"/>
            <a:cs typeface="+mn-cs"/>
          </a:endParaRPr>
        </a:p>
      </xdr:txBody>
    </xdr:sp>
    <xdr:clientData/>
  </xdr:twoCellAnchor>
  <xdr:twoCellAnchor>
    <xdr:from>
      <xdr:col>7</xdr:col>
      <xdr:colOff>34012</xdr:colOff>
      <xdr:row>127</xdr:row>
      <xdr:rowOff>86972</xdr:rowOff>
    </xdr:from>
    <xdr:to>
      <xdr:col>7</xdr:col>
      <xdr:colOff>190560</xdr:colOff>
      <xdr:row>128</xdr:row>
      <xdr:rowOff>21297</xdr:rowOff>
    </xdr:to>
    <xdr:cxnSp macro="">
      <xdr:nvCxnSpPr>
        <xdr:cNvPr id="255" name="Straight Arrow Connector 254">
          <a:extLst>
            <a:ext uri="{FF2B5EF4-FFF2-40B4-BE49-F238E27FC236}">
              <a16:creationId xmlns:a16="http://schemas.microsoft.com/office/drawing/2014/main" id="{00000000-0008-0000-0200-0000FF000000}"/>
            </a:ext>
          </a:extLst>
        </xdr:cNvPr>
        <xdr:cNvCxnSpPr>
          <a:cxnSpLocks/>
        </xdr:cNvCxnSpPr>
      </xdr:nvCxnSpPr>
      <xdr:spPr>
        <a:xfrm>
          <a:off x="3653512" y="24423347"/>
          <a:ext cx="156548" cy="124825"/>
        </a:xfrm>
        <a:prstGeom prst="straightConnector1">
          <a:avLst/>
        </a:prstGeom>
        <a:ln w="28575">
          <a:solidFill>
            <a:schemeClr val="accent6">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429736</xdr:colOff>
      <xdr:row>126</xdr:row>
      <xdr:rowOff>85769</xdr:rowOff>
    </xdr:from>
    <xdr:to>
      <xdr:col>7</xdr:col>
      <xdr:colOff>92201</xdr:colOff>
      <xdr:row>128</xdr:row>
      <xdr:rowOff>74101</xdr:rowOff>
    </xdr:to>
    <xdr:sp macro="" textlink="">
      <xdr:nvSpPr>
        <xdr:cNvPr id="256" name="TextBox 365">
          <a:extLst>
            <a:ext uri="{FF2B5EF4-FFF2-40B4-BE49-F238E27FC236}">
              <a16:creationId xmlns:a16="http://schemas.microsoft.com/office/drawing/2014/main" id="{00000000-0008-0000-0200-000000010000}"/>
            </a:ext>
          </a:extLst>
        </xdr:cNvPr>
        <xdr:cNvSpPr txBox="1"/>
      </xdr:nvSpPr>
      <xdr:spPr>
        <a:xfrm>
          <a:off x="3153886" y="24231644"/>
          <a:ext cx="557815" cy="369332"/>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a:r>
            <a:rPr lang="en-US" sz="900" b="1">
              <a:solidFill>
                <a:schemeClr val="accent6">
                  <a:lumMod val="60000"/>
                  <a:lumOff val="40000"/>
                </a:schemeClr>
              </a:solidFill>
              <a:effectLst/>
              <a:latin typeface="+mn-lt"/>
              <a:ea typeface="+mn-ea"/>
              <a:cs typeface="+mn-cs"/>
            </a:rPr>
            <a:t>1shnt no.1</a:t>
          </a:r>
          <a:endParaRPr lang="en-US" sz="900" b="1" baseline="0">
            <a:solidFill>
              <a:schemeClr val="accent6">
                <a:lumMod val="60000"/>
                <a:lumOff val="40000"/>
              </a:schemeClr>
            </a:solidFill>
            <a:effectLst/>
            <a:latin typeface="+mn-lt"/>
            <a:ea typeface="+mn-ea"/>
            <a:cs typeface="+mn-cs"/>
          </a:endParaRPr>
        </a:p>
      </xdr:txBody>
    </xdr:sp>
    <xdr:clientData/>
  </xdr:twoCellAnchor>
  <xdr:twoCellAnchor>
    <xdr:from>
      <xdr:col>7</xdr:col>
      <xdr:colOff>395984</xdr:colOff>
      <xdr:row>125</xdr:row>
      <xdr:rowOff>66418</xdr:rowOff>
    </xdr:from>
    <xdr:to>
      <xdr:col>8</xdr:col>
      <xdr:colOff>84006</xdr:colOff>
      <xdr:row>126</xdr:row>
      <xdr:rowOff>155592</xdr:rowOff>
    </xdr:to>
    <xdr:cxnSp macro="">
      <xdr:nvCxnSpPr>
        <xdr:cNvPr id="257" name="Straight Arrow Connector 256">
          <a:extLst>
            <a:ext uri="{FF2B5EF4-FFF2-40B4-BE49-F238E27FC236}">
              <a16:creationId xmlns:a16="http://schemas.microsoft.com/office/drawing/2014/main" id="{00000000-0008-0000-0200-000001010000}"/>
            </a:ext>
          </a:extLst>
        </xdr:cNvPr>
        <xdr:cNvCxnSpPr>
          <a:cxnSpLocks/>
        </xdr:cNvCxnSpPr>
      </xdr:nvCxnSpPr>
      <xdr:spPr>
        <a:xfrm>
          <a:off x="4015484" y="24021793"/>
          <a:ext cx="135697" cy="279674"/>
        </a:xfrm>
        <a:prstGeom prst="straightConnector1">
          <a:avLst/>
        </a:prstGeom>
        <a:ln w="28575">
          <a:solidFill>
            <a:schemeClr val="accent6">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46508</xdr:colOff>
      <xdr:row>123</xdr:row>
      <xdr:rowOff>113687</xdr:rowOff>
    </xdr:from>
    <xdr:to>
      <xdr:col>8</xdr:col>
      <xdr:colOff>161410</xdr:colOff>
      <xdr:row>125</xdr:row>
      <xdr:rowOff>102019</xdr:rowOff>
    </xdr:to>
    <xdr:sp macro="" textlink="">
      <xdr:nvSpPr>
        <xdr:cNvPr id="258" name="TextBox 365">
          <a:extLst>
            <a:ext uri="{FF2B5EF4-FFF2-40B4-BE49-F238E27FC236}">
              <a16:creationId xmlns:a16="http://schemas.microsoft.com/office/drawing/2014/main" id="{00000000-0008-0000-0200-000002010000}"/>
            </a:ext>
          </a:extLst>
        </xdr:cNvPr>
        <xdr:cNvSpPr txBox="1"/>
      </xdr:nvSpPr>
      <xdr:spPr>
        <a:xfrm>
          <a:off x="3666008" y="23688062"/>
          <a:ext cx="562577" cy="369332"/>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a:r>
            <a:rPr lang="en-US" sz="900" b="1">
              <a:solidFill>
                <a:schemeClr val="accent6">
                  <a:lumMod val="60000"/>
                  <a:lumOff val="40000"/>
                </a:schemeClr>
              </a:solidFill>
              <a:effectLst/>
              <a:latin typeface="+mn-lt"/>
              <a:ea typeface="+mn-ea"/>
              <a:cs typeface="+mn-cs"/>
            </a:rPr>
            <a:t>1shnt no.2</a:t>
          </a:r>
          <a:endParaRPr lang="en-US" sz="900" b="1" baseline="0">
            <a:solidFill>
              <a:schemeClr val="accent6">
                <a:lumMod val="60000"/>
                <a:lumOff val="40000"/>
              </a:schemeClr>
            </a:solidFill>
            <a:effectLst/>
            <a:latin typeface="+mn-lt"/>
            <a:ea typeface="+mn-ea"/>
            <a:cs typeface="+mn-cs"/>
          </a:endParaRPr>
        </a:p>
      </xdr:txBody>
    </xdr:sp>
    <xdr:clientData/>
  </xdr:twoCellAnchor>
  <xdr:twoCellAnchor>
    <xdr:from>
      <xdr:col>10</xdr:col>
      <xdr:colOff>288641</xdr:colOff>
      <xdr:row>128</xdr:row>
      <xdr:rowOff>57496</xdr:rowOff>
    </xdr:from>
    <xdr:to>
      <xdr:col>10</xdr:col>
      <xdr:colOff>445189</xdr:colOff>
      <xdr:row>128</xdr:row>
      <xdr:rowOff>182321</xdr:rowOff>
    </xdr:to>
    <xdr:cxnSp macro="">
      <xdr:nvCxnSpPr>
        <xdr:cNvPr id="259" name="Straight Arrow Connector 258">
          <a:extLst>
            <a:ext uri="{FF2B5EF4-FFF2-40B4-BE49-F238E27FC236}">
              <a16:creationId xmlns:a16="http://schemas.microsoft.com/office/drawing/2014/main" id="{00000000-0008-0000-0200-000003010000}"/>
            </a:ext>
          </a:extLst>
        </xdr:cNvPr>
        <xdr:cNvCxnSpPr>
          <a:cxnSpLocks/>
        </xdr:cNvCxnSpPr>
      </xdr:nvCxnSpPr>
      <xdr:spPr>
        <a:xfrm>
          <a:off x="5251166" y="24584371"/>
          <a:ext cx="156548" cy="124825"/>
        </a:xfrm>
        <a:prstGeom prst="straightConnector1">
          <a:avLst/>
        </a:prstGeom>
        <a:ln w="28575">
          <a:solidFill>
            <a:schemeClr val="accent6">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231928</xdr:colOff>
      <xdr:row>127</xdr:row>
      <xdr:rowOff>56293</xdr:rowOff>
    </xdr:from>
    <xdr:to>
      <xdr:col>10</xdr:col>
      <xdr:colOff>346830</xdr:colOff>
      <xdr:row>129</xdr:row>
      <xdr:rowOff>44625</xdr:rowOff>
    </xdr:to>
    <xdr:sp macro="" textlink="">
      <xdr:nvSpPr>
        <xdr:cNvPr id="260" name="TextBox 365">
          <a:extLst>
            <a:ext uri="{FF2B5EF4-FFF2-40B4-BE49-F238E27FC236}">
              <a16:creationId xmlns:a16="http://schemas.microsoft.com/office/drawing/2014/main" id="{00000000-0008-0000-0200-000004010000}"/>
            </a:ext>
          </a:extLst>
        </xdr:cNvPr>
        <xdr:cNvSpPr txBox="1"/>
      </xdr:nvSpPr>
      <xdr:spPr>
        <a:xfrm>
          <a:off x="4746778" y="24392668"/>
          <a:ext cx="562577" cy="369332"/>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a:r>
            <a:rPr lang="en-US" sz="900" b="1">
              <a:solidFill>
                <a:schemeClr val="accent6">
                  <a:lumMod val="60000"/>
                  <a:lumOff val="40000"/>
                </a:schemeClr>
              </a:solidFill>
              <a:effectLst/>
              <a:latin typeface="+mn-lt"/>
              <a:ea typeface="+mn-ea"/>
              <a:cs typeface="+mn-cs"/>
            </a:rPr>
            <a:t>1shnt no.1</a:t>
          </a:r>
          <a:endParaRPr lang="en-US" sz="900" b="1" baseline="0">
            <a:solidFill>
              <a:schemeClr val="accent6">
                <a:lumMod val="60000"/>
                <a:lumOff val="40000"/>
              </a:schemeClr>
            </a:solidFill>
            <a:effectLst/>
            <a:latin typeface="+mn-lt"/>
            <a:ea typeface="+mn-ea"/>
            <a:cs typeface="+mn-cs"/>
          </a:endParaRPr>
        </a:p>
      </xdr:txBody>
    </xdr:sp>
    <xdr:clientData/>
  </xdr:twoCellAnchor>
  <xdr:twoCellAnchor>
    <xdr:from>
      <xdr:col>11</xdr:col>
      <xdr:colOff>198176</xdr:colOff>
      <xdr:row>126</xdr:row>
      <xdr:rowOff>36942</xdr:rowOff>
    </xdr:from>
    <xdr:to>
      <xdr:col>11</xdr:col>
      <xdr:colOff>338636</xdr:colOff>
      <xdr:row>127</xdr:row>
      <xdr:rowOff>126116</xdr:rowOff>
    </xdr:to>
    <xdr:cxnSp macro="">
      <xdr:nvCxnSpPr>
        <xdr:cNvPr id="261" name="Straight Arrow Connector 260">
          <a:extLst>
            <a:ext uri="{FF2B5EF4-FFF2-40B4-BE49-F238E27FC236}">
              <a16:creationId xmlns:a16="http://schemas.microsoft.com/office/drawing/2014/main" id="{00000000-0008-0000-0200-000005010000}"/>
            </a:ext>
          </a:extLst>
        </xdr:cNvPr>
        <xdr:cNvCxnSpPr>
          <a:cxnSpLocks/>
        </xdr:cNvCxnSpPr>
      </xdr:nvCxnSpPr>
      <xdr:spPr>
        <a:xfrm>
          <a:off x="5608376" y="24182817"/>
          <a:ext cx="140460" cy="279674"/>
        </a:xfrm>
        <a:prstGeom prst="straightConnector1">
          <a:avLst/>
        </a:prstGeom>
        <a:ln w="28575">
          <a:solidFill>
            <a:schemeClr val="accent6">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301137</xdr:colOff>
      <xdr:row>124</xdr:row>
      <xdr:rowOff>84211</xdr:rowOff>
    </xdr:from>
    <xdr:to>
      <xdr:col>11</xdr:col>
      <xdr:colOff>416040</xdr:colOff>
      <xdr:row>126</xdr:row>
      <xdr:rowOff>72543</xdr:rowOff>
    </xdr:to>
    <xdr:sp macro="" textlink="">
      <xdr:nvSpPr>
        <xdr:cNvPr id="262" name="TextBox 365">
          <a:extLst>
            <a:ext uri="{FF2B5EF4-FFF2-40B4-BE49-F238E27FC236}">
              <a16:creationId xmlns:a16="http://schemas.microsoft.com/office/drawing/2014/main" id="{00000000-0008-0000-0200-000006010000}"/>
            </a:ext>
          </a:extLst>
        </xdr:cNvPr>
        <xdr:cNvSpPr txBox="1"/>
      </xdr:nvSpPr>
      <xdr:spPr>
        <a:xfrm>
          <a:off x="5263662" y="23849086"/>
          <a:ext cx="562578" cy="369332"/>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a:r>
            <a:rPr lang="en-US" sz="900" b="1">
              <a:solidFill>
                <a:schemeClr val="accent6">
                  <a:lumMod val="60000"/>
                  <a:lumOff val="40000"/>
                </a:schemeClr>
              </a:solidFill>
              <a:effectLst/>
              <a:latin typeface="+mn-lt"/>
              <a:ea typeface="+mn-ea"/>
              <a:cs typeface="+mn-cs"/>
            </a:rPr>
            <a:t>1shnt no.2</a:t>
          </a:r>
          <a:endParaRPr lang="en-US" sz="900" b="1" baseline="0">
            <a:solidFill>
              <a:schemeClr val="accent6">
                <a:lumMod val="60000"/>
                <a:lumOff val="40000"/>
              </a:schemeClr>
            </a:solidFill>
            <a:effectLst/>
            <a:latin typeface="+mn-lt"/>
            <a:ea typeface="+mn-ea"/>
            <a:cs typeface="+mn-cs"/>
          </a:endParaRPr>
        </a:p>
      </xdr:txBody>
    </xdr:sp>
    <xdr:clientData/>
  </xdr:twoCellAnchor>
  <xdr:twoCellAnchor>
    <xdr:from>
      <xdr:col>14</xdr:col>
      <xdr:colOff>207771</xdr:colOff>
      <xdr:row>127</xdr:row>
      <xdr:rowOff>174759</xdr:rowOff>
    </xdr:from>
    <xdr:to>
      <xdr:col>14</xdr:col>
      <xdr:colOff>364319</xdr:colOff>
      <xdr:row>128</xdr:row>
      <xdr:rowOff>109084</xdr:rowOff>
    </xdr:to>
    <xdr:cxnSp macro="">
      <xdr:nvCxnSpPr>
        <xdr:cNvPr id="263" name="Straight Arrow Connector 262">
          <a:extLst>
            <a:ext uri="{FF2B5EF4-FFF2-40B4-BE49-F238E27FC236}">
              <a16:creationId xmlns:a16="http://schemas.microsoft.com/office/drawing/2014/main" id="{00000000-0008-0000-0200-000007010000}"/>
            </a:ext>
          </a:extLst>
        </xdr:cNvPr>
        <xdr:cNvCxnSpPr>
          <a:cxnSpLocks/>
        </xdr:cNvCxnSpPr>
      </xdr:nvCxnSpPr>
      <xdr:spPr>
        <a:xfrm>
          <a:off x="6960996" y="24511134"/>
          <a:ext cx="156548" cy="124825"/>
        </a:xfrm>
        <a:prstGeom prst="straightConnector1">
          <a:avLst/>
        </a:prstGeom>
        <a:ln w="28575">
          <a:solidFill>
            <a:schemeClr val="accent6">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151058</xdr:colOff>
      <xdr:row>126</xdr:row>
      <xdr:rowOff>173556</xdr:rowOff>
    </xdr:from>
    <xdr:to>
      <xdr:col>14</xdr:col>
      <xdr:colOff>265960</xdr:colOff>
      <xdr:row>128</xdr:row>
      <xdr:rowOff>161888</xdr:rowOff>
    </xdr:to>
    <xdr:sp macro="" textlink="">
      <xdr:nvSpPr>
        <xdr:cNvPr id="264" name="TextBox 365">
          <a:extLst>
            <a:ext uri="{FF2B5EF4-FFF2-40B4-BE49-F238E27FC236}">
              <a16:creationId xmlns:a16="http://schemas.microsoft.com/office/drawing/2014/main" id="{00000000-0008-0000-0200-000008010000}"/>
            </a:ext>
          </a:extLst>
        </xdr:cNvPr>
        <xdr:cNvSpPr txBox="1"/>
      </xdr:nvSpPr>
      <xdr:spPr>
        <a:xfrm>
          <a:off x="6456608" y="24319431"/>
          <a:ext cx="562577" cy="369332"/>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a:r>
            <a:rPr lang="en-US" sz="900" b="1">
              <a:solidFill>
                <a:schemeClr val="accent6">
                  <a:lumMod val="60000"/>
                  <a:lumOff val="40000"/>
                </a:schemeClr>
              </a:solidFill>
              <a:effectLst/>
              <a:latin typeface="+mn-lt"/>
              <a:ea typeface="+mn-ea"/>
              <a:cs typeface="+mn-cs"/>
            </a:rPr>
            <a:t>1shnt no.1</a:t>
          </a:r>
          <a:endParaRPr lang="en-US" sz="900" b="1" baseline="0">
            <a:solidFill>
              <a:schemeClr val="accent6">
                <a:lumMod val="60000"/>
                <a:lumOff val="40000"/>
              </a:schemeClr>
            </a:solidFill>
            <a:effectLst/>
            <a:latin typeface="+mn-lt"/>
            <a:ea typeface="+mn-ea"/>
            <a:cs typeface="+mn-cs"/>
          </a:endParaRPr>
        </a:p>
      </xdr:txBody>
    </xdr:sp>
    <xdr:clientData/>
  </xdr:twoCellAnchor>
  <xdr:twoCellAnchor>
    <xdr:from>
      <xdr:col>15</xdr:col>
      <xdr:colOff>163653</xdr:colOff>
      <xdr:row>128</xdr:row>
      <xdr:rowOff>28576</xdr:rowOff>
    </xdr:from>
    <xdr:to>
      <xdr:col>15</xdr:col>
      <xdr:colOff>322116</xdr:colOff>
      <xdr:row>128</xdr:row>
      <xdr:rowOff>150456</xdr:rowOff>
    </xdr:to>
    <xdr:cxnSp macro="">
      <xdr:nvCxnSpPr>
        <xdr:cNvPr id="265" name="Straight Arrow Connector 264">
          <a:extLst>
            <a:ext uri="{FF2B5EF4-FFF2-40B4-BE49-F238E27FC236}">
              <a16:creationId xmlns:a16="http://schemas.microsoft.com/office/drawing/2014/main" id="{00000000-0008-0000-0200-000009010000}"/>
            </a:ext>
          </a:extLst>
        </xdr:cNvPr>
        <xdr:cNvCxnSpPr>
          <a:cxnSpLocks/>
        </xdr:cNvCxnSpPr>
      </xdr:nvCxnSpPr>
      <xdr:spPr>
        <a:xfrm>
          <a:off x="7364553" y="24555451"/>
          <a:ext cx="158463" cy="121880"/>
        </a:xfrm>
        <a:prstGeom prst="straightConnector1">
          <a:avLst/>
        </a:prstGeom>
        <a:ln w="28575">
          <a:solidFill>
            <a:schemeClr val="accent6">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264312</xdr:colOff>
      <xdr:row>126</xdr:row>
      <xdr:rowOff>75437</xdr:rowOff>
    </xdr:from>
    <xdr:to>
      <xdr:col>15</xdr:col>
      <xdr:colOff>379215</xdr:colOff>
      <xdr:row>128</xdr:row>
      <xdr:rowOff>63769</xdr:rowOff>
    </xdr:to>
    <xdr:sp macro="" textlink="">
      <xdr:nvSpPr>
        <xdr:cNvPr id="266" name="TextBox 365">
          <a:extLst>
            <a:ext uri="{FF2B5EF4-FFF2-40B4-BE49-F238E27FC236}">
              <a16:creationId xmlns:a16="http://schemas.microsoft.com/office/drawing/2014/main" id="{00000000-0008-0000-0200-00000A010000}"/>
            </a:ext>
          </a:extLst>
        </xdr:cNvPr>
        <xdr:cNvSpPr txBox="1"/>
      </xdr:nvSpPr>
      <xdr:spPr>
        <a:xfrm>
          <a:off x="7017537" y="24221312"/>
          <a:ext cx="562578" cy="369332"/>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a:r>
            <a:rPr lang="en-US" sz="900" b="1">
              <a:solidFill>
                <a:schemeClr val="accent6">
                  <a:lumMod val="60000"/>
                  <a:lumOff val="40000"/>
                </a:schemeClr>
              </a:solidFill>
              <a:effectLst/>
              <a:latin typeface="+mn-lt"/>
              <a:ea typeface="+mn-ea"/>
              <a:cs typeface="+mn-cs"/>
            </a:rPr>
            <a:t>1shnt no.2</a:t>
          </a:r>
          <a:endParaRPr lang="en-US" sz="900" b="1" baseline="0">
            <a:solidFill>
              <a:schemeClr val="accent6">
                <a:lumMod val="60000"/>
                <a:lumOff val="40000"/>
              </a:schemeClr>
            </a:solidFill>
            <a:effectLst/>
            <a:latin typeface="+mn-lt"/>
            <a:ea typeface="+mn-ea"/>
            <a:cs typeface="+mn-cs"/>
          </a:endParaRPr>
        </a:p>
      </xdr:txBody>
    </xdr:sp>
    <xdr:clientData/>
  </xdr:twoCellAnchor>
  <xdr:twoCellAnchor>
    <xdr:from>
      <xdr:col>32</xdr:col>
      <xdr:colOff>338506</xdr:colOff>
      <xdr:row>167</xdr:row>
      <xdr:rowOff>11547</xdr:rowOff>
    </xdr:from>
    <xdr:to>
      <xdr:col>33</xdr:col>
      <xdr:colOff>120466</xdr:colOff>
      <xdr:row>168</xdr:row>
      <xdr:rowOff>44884</xdr:rowOff>
    </xdr:to>
    <xdr:sp macro="" textlink="">
      <xdr:nvSpPr>
        <xdr:cNvPr id="267" name="Arrow: Right 266">
          <a:extLst>
            <a:ext uri="{FF2B5EF4-FFF2-40B4-BE49-F238E27FC236}">
              <a16:creationId xmlns:a16="http://schemas.microsoft.com/office/drawing/2014/main" id="{00000000-0008-0000-0200-00000B010000}"/>
            </a:ext>
          </a:extLst>
        </xdr:cNvPr>
        <xdr:cNvSpPr/>
      </xdr:nvSpPr>
      <xdr:spPr>
        <a:xfrm rot="16200000">
          <a:off x="15152780" y="32012648"/>
          <a:ext cx="223837" cy="229635"/>
        </a:xfrm>
        <a:prstGeom prst="righ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385396</xdr:colOff>
      <xdr:row>166</xdr:row>
      <xdr:rowOff>143558</xdr:rowOff>
    </xdr:from>
    <xdr:ext cx="2157779" cy="436786"/>
    <xdr:sp macro="" textlink="">
      <xdr:nvSpPr>
        <xdr:cNvPr id="268" name="TextBox 267">
          <a:extLst>
            <a:ext uri="{FF2B5EF4-FFF2-40B4-BE49-F238E27FC236}">
              <a16:creationId xmlns:a16="http://schemas.microsoft.com/office/drawing/2014/main" id="{00000000-0008-0000-0200-00000C010000}"/>
            </a:ext>
          </a:extLst>
        </xdr:cNvPr>
        <xdr:cNvSpPr txBox="1"/>
      </xdr:nvSpPr>
      <xdr:spPr>
        <a:xfrm>
          <a:off x="2214196" y="31957058"/>
          <a:ext cx="2157779"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chemeClr val="tx1"/>
              </a:solidFill>
              <a:effectLst/>
              <a:latin typeface="+mn-lt"/>
              <a:ea typeface="+mn-ea"/>
              <a:cs typeface="+mn-cs"/>
            </a:rPr>
            <a:t>Timer3 ISR</a:t>
          </a:r>
          <a:r>
            <a:rPr lang="en-US" sz="1100" baseline="0">
              <a:solidFill>
                <a:schemeClr val="tx1"/>
              </a:solidFill>
              <a:effectLst/>
              <a:latin typeface="+mn-lt"/>
              <a:ea typeface="+mn-ea"/>
              <a:cs typeface="+mn-cs"/>
            </a:rPr>
            <a:t> is enabled in the Timer1 down counter ISR.</a:t>
          </a:r>
          <a:endParaRPr lang="en-US">
            <a:effectLst/>
          </a:endParaRPr>
        </a:p>
      </xdr:txBody>
    </xdr:sp>
    <xdr:clientData/>
  </xdr:oneCellAnchor>
  <xdr:twoCellAnchor>
    <xdr:from>
      <xdr:col>2</xdr:col>
      <xdr:colOff>604631</xdr:colOff>
      <xdr:row>203</xdr:row>
      <xdr:rowOff>58392</xdr:rowOff>
    </xdr:from>
    <xdr:to>
      <xdr:col>32</xdr:col>
      <xdr:colOff>420343</xdr:colOff>
      <xdr:row>203</xdr:row>
      <xdr:rowOff>58392</xdr:rowOff>
    </xdr:to>
    <xdr:cxnSp macro="">
      <xdr:nvCxnSpPr>
        <xdr:cNvPr id="269" name="Straight Arrow Connector 268">
          <a:extLst>
            <a:ext uri="{FF2B5EF4-FFF2-40B4-BE49-F238E27FC236}">
              <a16:creationId xmlns:a16="http://schemas.microsoft.com/office/drawing/2014/main" id="{00000000-0008-0000-0200-00000D010000}"/>
            </a:ext>
          </a:extLst>
        </xdr:cNvPr>
        <xdr:cNvCxnSpPr/>
      </xdr:nvCxnSpPr>
      <xdr:spPr>
        <a:xfrm flipV="1">
          <a:off x="1823831" y="38920392"/>
          <a:ext cx="13407887" cy="0"/>
        </a:xfrm>
        <a:prstGeom prst="straightConnector1">
          <a:avLst/>
        </a:prstGeom>
        <a:ln>
          <a:headEnd type="triangle"/>
          <a:tailEnd type="triangle"/>
        </a:ln>
      </xdr:spPr>
      <xdr:style>
        <a:lnRef idx="1">
          <a:schemeClr val="accent5"/>
        </a:lnRef>
        <a:fillRef idx="0">
          <a:schemeClr val="accent5"/>
        </a:fillRef>
        <a:effectRef idx="0">
          <a:schemeClr val="accent5"/>
        </a:effectRef>
        <a:fontRef idx="minor">
          <a:schemeClr val="tx1"/>
        </a:fontRef>
      </xdr:style>
    </xdr:cxnSp>
    <xdr:clientData/>
  </xdr:twoCellAnchor>
  <xdr:oneCellAnchor>
    <xdr:from>
      <xdr:col>9</xdr:col>
      <xdr:colOff>258321</xdr:colOff>
      <xdr:row>201</xdr:row>
      <xdr:rowOff>36345</xdr:rowOff>
    </xdr:from>
    <xdr:ext cx="1430328" cy="264560"/>
    <xdr:sp macro="" textlink="">
      <xdr:nvSpPr>
        <xdr:cNvPr id="270" name="TextBox 269">
          <a:extLst>
            <a:ext uri="{FF2B5EF4-FFF2-40B4-BE49-F238E27FC236}">
              <a16:creationId xmlns:a16="http://schemas.microsoft.com/office/drawing/2014/main" id="{00000000-0008-0000-0200-00000E010000}"/>
            </a:ext>
          </a:extLst>
        </xdr:cNvPr>
        <xdr:cNvSpPr txBox="1"/>
      </xdr:nvSpPr>
      <xdr:spPr>
        <a:xfrm>
          <a:off x="4773171" y="38517345"/>
          <a:ext cx="14303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33.3 usec (PWM PRD)</a:t>
          </a:r>
          <a:endParaRPr lang="en-US" sz="1100"/>
        </a:p>
      </xdr:txBody>
    </xdr:sp>
    <xdr:clientData/>
  </xdr:oneCellAnchor>
  <xdr:twoCellAnchor>
    <xdr:from>
      <xdr:col>2</xdr:col>
      <xdr:colOff>596348</xdr:colOff>
      <xdr:row>202</xdr:row>
      <xdr:rowOff>91109</xdr:rowOff>
    </xdr:from>
    <xdr:to>
      <xdr:col>13</xdr:col>
      <xdr:colOff>9525</xdr:colOff>
      <xdr:row>202</xdr:row>
      <xdr:rowOff>91109</xdr:rowOff>
    </xdr:to>
    <xdr:cxnSp macro="">
      <xdr:nvCxnSpPr>
        <xdr:cNvPr id="271" name="Straight Arrow Connector 270">
          <a:extLst>
            <a:ext uri="{FF2B5EF4-FFF2-40B4-BE49-F238E27FC236}">
              <a16:creationId xmlns:a16="http://schemas.microsoft.com/office/drawing/2014/main" id="{00000000-0008-0000-0200-00000F010000}"/>
            </a:ext>
          </a:extLst>
        </xdr:cNvPr>
        <xdr:cNvCxnSpPr/>
      </xdr:nvCxnSpPr>
      <xdr:spPr>
        <a:xfrm>
          <a:off x="1815548" y="38762609"/>
          <a:ext cx="4499527" cy="0"/>
        </a:xfrm>
        <a:prstGeom prst="straightConnector1">
          <a:avLst/>
        </a:prstGeom>
        <a:ln>
          <a:headEnd type="triangle"/>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3</xdr:col>
      <xdr:colOff>168849</xdr:colOff>
      <xdr:row>169</xdr:row>
      <xdr:rowOff>24847</xdr:rowOff>
    </xdr:from>
    <xdr:to>
      <xdr:col>7</xdr:col>
      <xdr:colOff>133350</xdr:colOff>
      <xdr:row>171</xdr:row>
      <xdr:rowOff>189185</xdr:rowOff>
    </xdr:to>
    <xdr:sp macro="" textlink="">
      <xdr:nvSpPr>
        <xdr:cNvPr id="272" name="Rectangle 271">
          <a:extLst>
            <a:ext uri="{FF2B5EF4-FFF2-40B4-BE49-F238E27FC236}">
              <a16:creationId xmlns:a16="http://schemas.microsoft.com/office/drawing/2014/main" id="{00000000-0008-0000-0200-000010010000}"/>
            </a:ext>
          </a:extLst>
        </xdr:cNvPr>
        <xdr:cNvSpPr/>
      </xdr:nvSpPr>
      <xdr:spPr>
        <a:xfrm>
          <a:off x="1997649" y="32409847"/>
          <a:ext cx="1755201" cy="545338"/>
        </a:xfrm>
        <a:prstGeom prst="rect">
          <a:avLst/>
        </a:prstGeom>
        <a:solidFill>
          <a:schemeClr val="accent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19816</xdr:colOff>
      <xdr:row>164</xdr:row>
      <xdr:rowOff>27650</xdr:rowOff>
    </xdr:from>
    <xdr:to>
      <xdr:col>3</xdr:col>
      <xdr:colOff>157370</xdr:colOff>
      <xdr:row>166</xdr:row>
      <xdr:rowOff>186213</xdr:rowOff>
    </xdr:to>
    <xdr:sp macro="" textlink="">
      <xdr:nvSpPr>
        <xdr:cNvPr id="273" name="Rectangle 272">
          <a:extLst>
            <a:ext uri="{FF2B5EF4-FFF2-40B4-BE49-F238E27FC236}">
              <a16:creationId xmlns:a16="http://schemas.microsoft.com/office/drawing/2014/main" id="{00000000-0008-0000-0200-000011010000}"/>
            </a:ext>
          </a:extLst>
        </xdr:cNvPr>
        <xdr:cNvSpPr/>
      </xdr:nvSpPr>
      <xdr:spPr>
        <a:xfrm>
          <a:off x="1848616" y="31460150"/>
          <a:ext cx="137554" cy="539563"/>
        </a:xfrm>
        <a:prstGeom prst="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16565</xdr:colOff>
      <xdr:row>163</xdr:row>
      <xdr:rowOff>8282</xdr:rowOff>
    </xdr:from>
    <xdr:to>
      <xdr:col>8</xdr:col>
      <xdr:colOff>0</xdr:colOff>
      <xdr:row>167</xdr:row>
      <xdr:rowOff>9525</xdr:rowOff>
    </xdr:to>
    <xdr:cxnSp macro="">
      <xdr:nvCxnSpPr>
        <xdr:cNvPr id="274" name="Straight Connector 273">
          <a:extLst>
            <a:ext uri="{FF2B5EF4-FFF2-40B4-BE49-F238E27FC236}">
              <a16:creationId xmlns:a16="http://schemas.microsoft.com/office/drawing/2014/main" id="{00000000-0008-0000-0200-000012010000}"/>
            </a:ext>
          </a:extLst>
        </xdr:cNvPr>
        <xdr:cNvCxnSpPr/>
      </xdr:nvCxnSpPr>
      <xdr:spPr>
        <a:xfrm flipH="1" flipV="1">
          <a:off x="1845365" y="31250282"/>
          <a:ext cx="2221810" cy="763243"/>
        </a:xfrm>
        <a:prstGeom prst="line">
          <a:avLst/>
        </a:prstGeom>
        <a:ln>
          <a:prstDash val="lgDash"/>
        </a:ln>
      </xdr:spPr>
      <xdr:style>
        <a:lnRef idx="1">
          <a:schemeClr val="accent3"/>
        </a:lnRef>
        <a:fillRef idx="0">
          <a:schemeClr val="accent3"/>
        </a:fillRef>
        <a:effectRef idx="0">
          <a:schemeClr val="accent3"/>
        </a:effectRef>
        <a:fontRef idx="minor">
          <a:schemeClr val="tx1"/>
        </a:fontRef>
      </xdr:style>
    </xdr:cxnSp>
    <xdr:clientData/>
  </xdr:twoCellAnchor>
  <xdr:oneCellAnchor>
    <xdr:from>
      <xdr:col>18</xdr:col>
      <xdr:colOff>224566</xdr:colOff>
      <xdr:row>202</xdr:row>
      <xdr:rowOff>23410</xdr:rowOff>
    </xdr:from>
    <xdr:ext cx="1309205" cy="264560"/>
    <xdr:sp macro="" textlink="">
      <xdr:nvSpPr>
        <xdr:cNvPr id="275" name="TextBox 274">
          <a:extLst>
            <a:ext uri="{FF2B5EF4-FFF2-40B4-BE49-F238E27FC236}">
              <a16:creationId xmlns:a16="http://schemas.microsoft.com/office/drawing/2014/main" id="{00000000-0008-0000-0200-000013010000}"/>
            </a:ext>
          </a:extLst>
        </xdr:cNvPr>
        <xdr:cNvSpPr txBox="1"/>
      </xdr:nvSpPr>
      <xdr:spPr>
        <a:xfrm>
          <a:off x="8768491" y="38694910"/>
          <a:ext cx="130920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100 usec (FOC PRD)</a:t>
          </a:r>
          <a:endParaRPr lang="en-US">
            <a:effectLst/>
          </a:endParaRPr>
        </a:p>
      </xdr:txBody>
    </xdr:sp>
    <xdr:clientData/>
  </xdr:oneCellAnchor>
  <xdr:oneCellAnchor>
    <xdr:from>
      <xdr:col>3</xdr:col>
      <xdr:colOff>107929</xdr:colOff>
      <xdr:row>163</xdr:row>
      <xdr:rowOff>162607</xdr:rowOff>
    </xdr:from>
    <xdr:ext cx="645690" cy="264560"/>
    <xdr:sp macro="" textlink="">
      <xdr:nvSpPr>
        <xdr:cNvPr id="276" name="TextBox 275">
          <a:extLst>
            <a:ext uri="{FF2B5EF4-FFF2-40B4-BE49-F238E27FC236}">
              <a16:creationId xmlns:a16="http://schemas.microsoft.com/office/drawing/2014/main" id="{00000000-0008-0000-0200-000014010000}"/>
            </a:ext>
          </a:extLst>
        </xdr:cNvPr>
        <xdr:cNvSpPr txBox="1"/>
      </xdr:nvSpPr>
      <xdr:spPr>
        <a:xfrm>
          <a:off x="1936729" y="31404607"/>
          <a:ext cx="64569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UDI_DN</a:t>
          </a:r>
        </a:p>
      </xdr:txBody>
    </xdr:sp>
    <xdr:clientData/>
  </xdr:oneCellAnchor>
  <xdr:oneCellAnchor>
    <xdr:from>
      <xdr:col>8</xdr:col>
      <xdr:colOff>258623</xdr:colOff>
      <xdr:row>164</xdr:row>
      <xdr:rowOff>36736</xdr:rowOff>
    </xdr:from>
    <xdr:ext cx="631263" cy="264560"/>
    <xdr:sp macro="" textlink="">
      <xdr:nvSpPr>
        <xdr:cNvPr id="277" name="TextBox 276">
          <a:extLst>
            <a:ext uri="{FF2B5EF4-FFF2-40B4-BE49-F238E27FC236}">
              <a16:creationId xmlns:a16="http://schemas.microsoft.com/office/drawing/2014/main" id="{00000000-0008-0000-0200-000015010000}"/>
            </a:ext>
          </a:extLst>
        </xdr:cNvPr>
        <xdr:cNvSpPr txBox="1"/>
      </xdr:nvSpPr>
      <xdr:spPr>
        <a:xfrm>
          <a:off x="4325798" y="31469236"/>
          <a:ext cx="63126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UDI_UP</a:t>
          </a:r>
          <a:endParaRPr lang="en-US">
            <a:effectLst/>
          </a:endParaRPr>
        </a:p>
      </xdr:txBody>
    </xdr:sp>
    <xdr:clientData/>
  </xdr:oneCellAnchor>
  <xdr:oneCellAnchor>
    <xdr:from>
      <xdr:col>3</xdr:col>
      <xdr:colOff>335553</xdr:colOff>
      <xdr:row>168</xdr:row>
      <xdr:rowOff>184093</xdr:rowOff>
    </xdr:from>
    <xdr:ext cx="1104405" cy="436786"/>
    <xdr:sp macro="" textlink="">
      <xdr:nvSpPr>
        <xdr:cNvPr id="278" name="TextBox 277">
          <a:extLst>
            <a:ext uri="{FF2B5EF4-FFF2-40B4-BE49-F238E27FC236}">
              <a16:creationId xmlns:a16="http://schemas.microsoft.com/office/drawing/2014/main" id="{00000000-0008-0000-0200-000016010000}"/>
            </a:ext>
          </a:extLst>
        </xdr:cNvPr>
        <xdr:cNvSpPr txBox="1"/>
      </xdr:nvSpPr>
      <xdr:spPr>
        <a:xfrm>
          <a:off x="2164353" y="32378593"/>
          <a:ext cx="1104405"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solidFill>
                <a:schemeClr val="bg1"/>
              </a:solidFill>
              <a:effectLst/>
              <a:latin typeface="+mn-lt"/>
              <a:ea typeface="+mn-ea"/>
              <a:cs typeface="+mn-cs"/>
            </a:rPr>
            <a:t>FOC Calculation</a:t>
          </a:r>
        </a:p>
        <a:p>
          <a:pPr algn="ctr"/>
          <a:r>
            <a:rPr lang="en-US" sz="1100" b="1">
              <a:solidFill>
                <a:schemeClr val="bg1"/>
              </a:solidFill>
              <a:effectLst/>
              <a:latin typeface="+mn-lt"/>
              <a:ea typeface="+mn-ea"/>
              <a:cs typeface="+mn-cs"/>
            </a:rPr>
            <a:t>(10.8usec+)</a:t>
          </a:r>
          <a:endParaRPr lang="en-US" sz="1100" b="1">
            <a:solidFill>
              <a:schemeClr val="bg1"/>
            </a:solidFill>
          </a:endParaRPr>
        </a:p>
      </xdr:txBody>
    </xdr:sp>
    <xdr:clientData/>
  </xdr:oneCellAnchor>
  <xdr:twoCellAnchor>
    <xdr:from>
      <xdr:col>2</xdr:col>
      <xdr:colOff>505240</xdr:colOff>
      <xdr:row>167</xdr:row>
      <xdr:rowOff>22886</xdr:rowOff>
    </xdr:from>
    <xdr:to>
      <xdr:col>3</xdr:col>
      <xdr:colOff>125275</xdr:colOff>
      <xdr:row>168</xdr:row>
      <xdr:rowOff>56223</xdr:rowOff>
    </xdr:to>
    <xdr:sp macro="" textlink="">
      <xdr:nvSpPr>
        <xdr:cNvPr id="279" name="Arrow: Right 278">
          <a:extLst>
            <a:ext uri="{FF2B5EF4-FFF2-40B4-BE49-F238E27FC236}">
              <a16:creationId xmlns:a16="http://schemas.microsoft.com/office/drawing/2014/main" id="{00000000-0008-0000-0200-000017010000}"/>
            </a:ext>
          </a:extLst>
        </xdr:cNvPr>
        <xdr:cNvSpPr/>
      </xdr:nvSpPr>
      <xdr:spPr>
        <a:xfrm rot="16200000">
          <a:off x="1727339" y="32023987"/>
          <a:ext cx="223837" cy="229635"/>
        </a:xfrm>
        <a:prstGeom prst="righ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330063</xdr:colOff>
      <xdr:row>167</xdr:row>
      <xdr:rowOff>25370</xdr:rowOff>
    </xdr:from>
    <xdr:to>
      <xdr:col>8</xdr:col>
      <xdr:colOff>115750</xdr:colOff>
      <xdr:row>168</xdr:row>
      <xdr:rowOff>58707</xdr:rowOff>
    </xdr:to>
    <xdr:sp macro="" textlink="">
      <xdr:nvSpPr>
        <xdr:cNvPr id="280" name="Arrow: Right 279">
          <a:extLst>
            <a:ext uri="{FF2B5EF4-FFF2-40B4-BE49-F238E27FC236}">
              <a16:creationId xmlns:a16="http://schemas.microsoft.com/office/drawing/2014/main" id="{00000000-0008-0000-0200-000018010000}"/>
            </a:ext>
          </a:extLst>
        </xdr:cNvPr>
        <xdr:cNvSpPr/>
      </xdr:nvSpPr>
      <xdr:spPr>
        <a:xfrm rot="16200000">
          <a:off x="3954325" y="32024608"/>
          <a:ext cx="223837" cy="233362"/>
        </a:xfrm>
        <a:prstGeom prst="right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9525</xdr:colOff>
      <xdr:row>163</xdr:row>
      <xdr:rowOff>27333</xdr:rowOff>
    </xdr:from>
    <xdr:to>
      <xdr:col>12</xdr:col>
      <xdr:colOff>438979</xdr:colOff>
      <xdr:row>167</xdr:row>
      <xdr:rowOff>9525</xdr:rowOff>
    </xdr:to>
    <xdr:cxnSp macro="">
      <xdr:nvCxnSpPr>
        <xdr:cNvPr id="281" name="Straight Connector 280">
          <a:extLst>
            <a:ext uri="{FF2B5EF4-FFF2-40B4-BE49-F238E27FC236}">
              <a16:creationId xmlns:a16="http://schemas.microsoft.com/office/drawing/2014/main" id="{00000000-0008-0000-0200-000019010000}"/>
            </a:ext>
          </a:extLst>
        </xdr:cNvPr>
        <xdr:cNvCxnSpPr/>
      </xdr:nvCxnSpPr>
      <xdr:spPr>
        <a:xfrm flipV="1">
          <a:off x="4076700" y="31269333"/>
          <a:ext cx="2220154" cy="744192"/>
        </a:xfrm>
        <a:prstGeom prst="line">
          <a:avLst/>
        </a:prstGeom>
        <a:ln>
          <a:prstDash val="lgDash"/>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7</xdr:col>
      <xdr:colOff>133350</xdr:colOff>
      <xdr:row>169</xdr:row>
      <xdr:rowOff>24847</xdr:rowOff>
    </xdr:from>
    <xdr:to>
      <xdr:col>28</xdr:col>
      <xdr:colOff>263769</xdr:colOff>
      <xdr:row>171</xdr:row>
      <xdr:rowOff>189185</xdr:rowOff>
    </xdr:to>
    <xdr:sp macro="" textlink="">
      <xdr:nvSpPr>
        <xdr:cNvPr id="282" name="Rectangle 281">
          <a:extLst>
            <a:ext uri="{FF2B5EF4-FFF2-40B4-BE49-F238E27FC236}">
              <a16:creationId xmlns:a16="http://schemas.microsoft.com/office/drawing/2014/main" id="{00000000-0008-0000-0200-00001A010000}"/>
            </a:ext>
          </a:extLst>
        </xdr:cNvPr>
        <xdr:cNvSpPr/>
      </xdr:nvSpPr>
      <xdr:spPr>
        <a:xfrm>
          <a:off x="3752850" y="32409847"/>
          <a:ext cx="9531594" cy="545338"/>
        </a:xfrm>
        <a:prstGeom prst="rect">
          <a:avLst/>
        </a:prstGeom>
        <a:pattFill prst="pct5">
          <a:fgClr>
            <a:schemeClr val="accent1"/>
          </a:fgClr>
          <a:bgClr>
            <a:schemeClr val="bg1"/>
          </a:bgClr>
        </a:patt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12</xdr:col>
      <xdr:colOff>352532</xdr:colOff>
      <xdr:row>169</xdr:row>
      <xdr:rowOff>62753</xdr:rowOff>
    </xdr:from>
    <xdr:ext cx="2841675" cy="436786"/>
    <xdr:sp macro="" textlink="">
      <xdr:nvSpPr>
        <xdr:cNvPr id="283" name="TextBox 282">
          <a:extLst>
            <a:ext uri="{FF2B5EF4-FFF2-40B4-BE49-F238E27FC236}">
              <a16:creationId xmlns:a16="http://schemas.microsoft.com/office/drawing/2014/main" id="{00000000-0008-0000-0200-00001B010000}"/>
            </a:ext>
          </a:extLst>
        </xdr:cNvPr>
        <xdr:cNvSpPr txBox="1"/>
      </xdr:nvSpPr>
      <xdr:spPr>
        <a:xfrm>
          <a:off x="6210407" y="32447753"/>
          <a:ext cx="2841675"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tx1"/>
              </a:solidFill>
              <a:effectLst/>
              <a:latin typeface="+mn-lt"/>
              <a:ea typeface="+mn-ea"/>
              <a:cs typeface="+mn-cs"/>
            </a:rPr>
            <a:t>Wait</a:t>
          </a:r>
          <a:r>
            <a:rPr lang="en-US" sz="1100" b="1" baseline="0">
              <a:solidFill>
                <a:schemeClr val="tx1"/>
              </a:solidFill>
              <a:effectLst/>
              <a:latin typeface="+mn-lt"/>
              <a:ea typeface="+mn-ea"/>
              <a:cs typeface="+mn-cs"/>
            </a:rPr>
            <a:t> for last Timer 1 ISR up count</a:t>
          </a:r>
          <a:endParaRPr lang="en-US">
            <a:effectLst/>
          </a:endParaRPr>
        </a:p>
        <a:p>
          <a:r>
            <a:rPr lang="en-US" sz="1100" b="1" baseline="0">
              <a:solidFill>
                <a:schemeClr val="tx1"/>
              </a:solidFill>
              <a:effectLst/>
              <a:latin typeface="+mn-lt"/>
              <a:ea typeface="+mn-ea"/>
              <a:cs typeface="+mn-cs"/>
            </a:rPr>
            <a:t>* during (gucCtrlCount + 1) &lt; gucCtrlCountRef</a:t>
          </a:r>
          <a:endParaRPr lang="en-US">
            <a:effectLst/>
          </a:endParaRPr>
        </a:p>
      </xdr:txBody>
    </xdr:sp>
    <xdr:clientData/>
  </xdr:oneCellAnchor>
  <xdr:twoCellAnchor>
    <xdr:from>
      <xdr:col>3</xdr:col>
      <xdr:colOff>76200</xdr:colOff>
      <xdr:row>166</xdr:row>
      <xdr:rowOff>57150</xdr:rowOff>
    </xdr:from>
    <xdr:to>
      <xdr:col>3</xdr:col>
      <xdr:colOff>385396</xdr:colOff>
      <xdr:row>167</xdr:row>
      <xdr:rowOff>171451</xdr:rowOff>
    </xdr:to>
    <xdr:cxnSp macro="">
      <xdr:nvCxnSpPr>
        <xdr:cNvPr id="284" name="Straight Arrow Connector 283">
          <a:extLst>
            <a:ext uri="{FF2B5EF4-FFF2-40B4-BE49-F238E27FC236}">
              <a16:creationId xmlns:a16="http://schemas.microsoft.com/office/drawing/2014/main" id="{00000000-0008-0000-0200-00001C010000}"/>
            </a:ext>
          </a:extLst>
        </xdr:cNvPr>
        <xdr:cNvCxnSpPr>
          <a:stCxn id="268" idx="1"/>
        </xdr:cNvCxnSpPr>
      </xdr:nvCxnSpPr>
      <xdr:spPr>
        <a:xfrm flipH="1" flipV="1">
          <a:off x="1905000" y="31870650"/>
          <a:ext cx="309196" cy="304801"/>
        </a:xfrm>
        <a:prstGeom prst="straightConnector1">
          <a:avLst/>
        </a:prstGeom>
        <a:ln>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91109</xdr:colOff>
      <xdr:row>162</xdr:row>
      <xdr:rowOff>149086</xdr:rowOff>
    </xdr:from>
    <xdr:to>
      <xdr:col>3</xdr:col>
      <xdr:colOff>91109</xdr:colOff>
      <xdr:row>200</xdr:row>
      <xdr:rowOff>156706</xdr:rowOff>
    </xdr:to>
    <xdr:cxnSp macro="">
      <xdr:nvCxnSpPr>
        <xdr:cNvPr id="285" name="Straight Connector 284">
          <a:extLst>
            <a:ext uri="{FF2B5EF4-FFF2-40B4-BE49-F238E27FC236}">
              <a16:creationId xmlns:a16="http://schemas.microsoft.com/office/drawing/2014/main" id="{00000000-0008-0000-0200-00001D010000}"/>
            </a:ext>
          </a:extLst>
        </xdr:cNvPr>
        <xdr:cNvCxnSpPr/>
      </xdr:nvCxnSpPr>
      <xdr:spPr>
        <a:xfrm flipH="1">
          <a:off x="1919909" y="31200586"/>
          <a:ext cx="0" cy="7246620"/>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160683</xdr:colOff>
      <xdr:row>162</xdr:row>
      <xdr:rowOff>152399</xdr:rowOff>
    </xdr:from>
    <xdr:to>
      <xdr:col>3</xdr:col>
      <xdr:colOff>160683</xdr:colOff>
      <xdr:row>200</xdr:row>
      <xdr:rowOff>160019</xdr:rowOff>
    </xdr:to>
    <xdr:cxnSp macro="">
      <xdr:nvCxnSpPr>
        <xdr:cNvPr id="286" name="Straight Connector 285">
          <a:extLst>
            <a:ext uri="{FF2B5EF4-FFF2-40B4-BE49-F238E27FC236}">
              <a16:creationId xmlns:a16="http://schemas.microsoft.com/office/drawing/2014/main" id="{00000000-0008-0000-0200-00001E010000}"/>
            </a:ext>
          </a:extLst>
        </xdr:cNvPr>
        <xdr:cNvCxnSpPr/>
      </xdr:nvCxnSpPr>
      <xdr:spPr>
        <a:xfrm flipH="1">
          <a:off x="1989483" y="31203899"/>
          <a:ext cx="0" cy="7246620"/>
        </a:xfrm>
        <a:prstGeom prst="line">
          <a:avLst/>
        </a:prstGeom>
        <a:ln w="6350">
          <a:prstDash val="lg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311406</xdr:colOff>
      <xdr:row>169</xdr:row>
      <xdr:rowOff>103083</xdr:rowOff>
    </xdr:from>
    <xdr:ext cx="1477777" cy="436786"/>
    <xdr:sp macro="" textlink="">
      <xdr:nvSpPr>
        <xdr:cNvPr id="287" name="TextBox 286">
          <a:extLst>
            <a:ext uri="{FF2B5EF4-FFF2-40B4-BE49-F238E27FC236}">
              <a16:creationId xmlns:a16="http://schemas.microsoft.com/office/drawing/2014/main" id="{00000000-0008-0000-0200-00001F010000}"/>
            </a:ext>
          </a:extLst>
        </xdr:cNvPr>
        <xdr:cNvSpPr txBox="1"/>
      </xdr:nvSpPr>
      <xdr:spPr>
        <a:xfrm>
          <a:off x="11541381" y="32488083"/>
          <a:ext cx="1477777"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tx1"/>
              </a:solidFill>
              <a:effectLst/>
              <a:latin typeface="+mn-lt"/>
              <a:ea typeface="+mn-ea"/>
              <a:cs typeface="+mn-cs"/>
            </a:rPr>
            <a:t>1 shunt timing</a:t>
          </a:r>
          <a:r>
            <a:rPr lang="en-US" sz="1100" b="1" baseline="0">
              <a:solidFill>
                <a:schemeClr val="tx1"/>
              </a:solidFill>
              <a:effectLst/>
              <a:latin typeface="+mn-lt"/>
              <a:ea typeface="+mn-ea"/>
              <a:cs typeface="+mn-cs"/>
            </a:rPr>
            <a:t> change</a:t>
          </a:r>
          <a:endParaRPr lang="en-US">
            <a:effectLst/>
          </a:endParaRPr>
        </a:p>
        <a:p>
          <a:r>
            <a:rPr lang="en-US" sz="1100" b="1">
              <a:solidFill>
                <a:schemeClr val="tx1"/>
              </a:solidFill>
              <a:effectLst/>
              <a:latin typeface="+mn-lt"/>
              <a:ea typeface="+mn-ea"/>
              <a:cs typeface="+mn-cs"/>
            </a:rPr>
            <a:t>(600nsec)</a:t>
          </a:r>
          <a:endParaRPr lang="en-US">
            <a:effectLst/>
          </a:endParaRPr>
        </a:p>
      </xdr:txBody>
    </xdr:sp>
    <xdr:clientData/>
  </xdr:oneCellAnchor>
  <xdr:oneCellAnchor>
    <xdr:from>
      <xdr:col>4</xdr:col>
      <xdr:colOff>257063</xdr:colOff>
      <xdr:row>171</xdr:row>
      <xdr:rowOff>185774</xdr:rowOff>
    </xdr:from>
    <xdr:ext cx="1466685" cy="609013"/>
    <xdr:sp macro="" textlink="">
      <xdr:nvSpPr>
        <xdr:cNvPr id="288" name="TextBox 287">
          <a:extLst>
            <a:ext uri="{FF2B5EF4-FFF2-40B4-BE49-F238E27FC236}">
              <a16:creationId xmlns:a16="http://schemas.microsoft.com/office/drawing/2014/main" id="{00000000-0008-0000-0200-000020010000}"/>
            </a:ext>
          </a:extLst>
        </xdr:cNvPr>
        <xdr:cNvSpPr txBox="1"/>
      </xdr:nvSpPr>
      <xdr:spPr>
        <a:xfrm>
          <a:off x="2533538" y="32951774"/>
          <a:ext cx="1466685"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rtl="0" eaLnBrk="1" latinLnBrk="0" hangingPunct="1"/>
          <a:r>
            <a:rPr lang="en-US" sz="1100">
              <a:solidFill>
                <a:srgbClr val="0070C0"/>
              </a:solidFill>
              <a:effectLst/>
              <a:latin typeface="+mn-lt"/>
              <a:ea typeface="+mn-ea"/>
              <a:cs typeface="+mn-cs"/>
            </a:rPr>
            <a:t>Battery Voltage and</a:t>
          </a:r>
        </a:p>
        <a:p>
          <a:pPr algn="ctr" rtl="0" eaLnBrk="1" latinLnBrk="0" hangingPunct="1"/>
          <a:r>
            <a:rPr lang="en-US" sz="1100">
              <a:solidFill>
                <a:srgbClr val="0070C0"/>
              </a:solidFill>
              <a:effectLst/>
              <a:latin typeface="+mn-lt"/>
              <a:ea typeface="+mn-ea"/>
              <a:cs typeface="+mn-cs"/>
            </a:rPr>
            <a:t>U/V/W</a:t>
          </a:r>
          <a:r>
            <a:rPr lang="en-US" sz="1100" baseline="0">
              <a:solidFill>
                <a:srgbClr val="0070C0"/>
              </a:solidFill>
              <a:effectLst/>
              <a:latin typeface="+mn-lt"/>
              <a:ea typeface="+mn-ea"/>
              <a:cs typeface="+mn-cs"/>
            </a:rPr>
            <a:t> output voltage</a:t>
          </a:r>
          <a:endParaRPr lang="en-US" sz="1100">
            <a:solidFill>
              <a:srgbClr val="0070C0"/>
            </a:solidFill>
            <a:effectLst/>
            <a:latin typeface="+mn-lt"/>
            <a:ea typeface="+mn-ea"/>
            <a:cs typeface="+mn-cs"/>
          </a:endParaRPr>
        </a:p>
        <a:p>
          <a:pPr algn="ctr" rtl="0" eaLnBrk="1" latinLnBrk="0" hangingPunct="1"/>
          <a:r>
            <a:rPr lang="en-US" sz="1100">
              <a:solidFill>
                <a:srgbClr val="0070C0"/>
              </a:solidFill>
              <a:effectLst/>
              <a:latin typeface="+mn-lt"/>
              <a:ea typeface="+mn-ea"/>
              <a:cs typeface="+mn-cs"/>
            </a:rPr>
            <a:t>In FOC (TIM3</a:t>
          </a:r>
          <a:r>
            <a:rPr lang="en-US" sz="1100" baseline="0">
              <a:solidFill>
                <a:srgbClr val="0070C0"/>
              </a:solidFill>
              <a:effectLst/>
              <a:latin typeface="+mn-lt"/>
              <a:ea typeface="+mn-ea"/>
              <a:cs typeface="+mn-cs"/>
            </a:rPr>
            <a:t> ISR)</a:t>
          </a:r>
          <a:endParaRPr lang="en-US">
            <a:solidFill>
              <a:srgbClr val="0070C0"/>
            </a:solidFill>
            <a:effectLst/>
          </a:endParaRPr>
        </a:p>
      </xdr:txBody>
    </xdr:sp>
    <xdr:clientData/>
  </xdr:oneCellAnchor>
  <xdr:twoCellAnchor>
    <xdr:from>
      <xdr:col>27</xdr:col>
      <xdr:colOff>330063</xdr:colOff>
      <xdr:row>167</xdr:row>
      <xdr:rowOff>15845</xdr:rowOff>
    </xdr:from>
    <xdr:to>
      <xdr:col>28</xdr:col>
      <xdr:colOff>115750</xdr:colOff>
      <xdr:row>168</xdr:row>
      <xdr:rowOff>49182</xdr:rowOff>
    </xdr:to>
    <xdr:sp macro="" textlink="">
      <xdr:nvSpPr>
        <xdr:cNvPr id="289" name="Arrow: Right 288">
          <a:extLst>
            <a:ext uri="{FF2B5EF4-FFF2-40B4-BE49-F238E27FC236}">
              <a16:creationId xmlns:a16="http://schemas.microsoft.com/office/drawing/2014/main" id="{00000000-0008-0000-0200-000021010000}"/>
            </a:ext>
          </a:extLst>
        </xdr:cNvPr>
        <xdr:cNvSpPr/>
      </xdr:nvSpPr>
      <xdr:spPr>
        <a:xfrm rot="16200000">
          <a:off x="12907825" y="32015083"/>
          <a:ext cx="223837" cy="233362"/>
        </a:xfrm>
        <a:prstGeom prst="right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28</xdr:col>
      <xdr:colOff>264449</xdr:colOff>
      <xdr:row>169</xdr:row>
      <xdr:rowOff>24848</xdr:rowOff>
    </xdr:from>
    <xdr:to>
      <xdr:col>28</xdr:col>
      <xdr:colOff>377209</xdr:colOff>
      <xdr:row>171</xdr:row>
      <xdr:rowOff>189186</xdr:rowOff>
    </xdr:to>
    <xdr:sp macro="" textlink="">
      <xdr:nvSpPr>
        <xdr:cNvPr id="290" name="Rectangle 289">
          <a:extLst>
            <a:ext uri="{FF2B5EF4-FFF2-40B4-BE49-F238E27FC236}">
              <a16:creationId xmlns:a16="http://schemas.microsoft.com/office/drawing/2014/main" id="{00000000-0008-0000-0200-000022010000}"/>
            </a:ext>
          </a:extLst>
        </xdr:cNvPr>
        <xdr:cNvSpPr/>
      </xdr:nvSpPr>
      <xdr:spPr>
        <a:xfrm>
          <a:off x="13285124" y="32409848"/>
          <a:ext cx="112760" cy="545338"/>
        </a:xfrm>
        <a:prstGeom prst="rect">
          <a:avLst/>
        </a:prstGeom>
        <a:solidFill>
          <a:schemeClr val="accent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28</xdr:col>
      <xdr:colOff>380521</xdr:colOff>
      <xdr:row>162</xdr:row>
      <xdr:rowOff>110987</xdr:rowOff>
    </xdr:from>
    <xdr:to>
      <xdr:col>28</xdr:col>
      <xdr:colOff>380521</xdr:colOff>
      <xdr:row>201</xdr:row>
      <xdr:rowOff>19547</xdr:rowOff>
    </xdr:to>
    <xdr:cxnSp macro="">
      <xdr:nvCxnSpPr>
        <xdr:cNvPr id="291" name="Straight Connector 290">
          <a:extLst>
            <a:ext uri="{FF2B5EF4-FFF2-40B4-BE49-F238E27FC236}">
              <a16:creationId xmlns:a16="http://schemas.microsoft.com/office/drawing/2014/main" id="{00000000-0008-0000-0200-000023010000}"/>
            </a:ext>
          </a:extLst>
        </xdr:cNvPr>
        <xdr:cNvCxnSpPr/>
      </xdr:nvCxnSpPr>
      <xdr:spPr>
        <a:xfrm flipH="1">
          <a:off x="13401196" y="31162487"/>
          <a:ext cx="0" cy="7338060"/>
        </a:xfrm>
        <a:prstGeom prst="line">
          <a:avLst/>
        </a:prstGeom>
        <a:ln w="6350">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1413</xdr:colOff>
      <xdr:row>169</xdr:row>
      <xdr:rowOff>165653</xdr:rowOff>
    </xdr:from>
    <xdr:to>
      <xdr:col>28</xdr:col>
      <xdr:colOff>319231</xdr:colOff>
      <xdr:row>170</xdr:row>
      <xdr:rowOff>130976</xdr:rowOff>
    </xdr:to>
    <xdr:cxnSp macro="">
      <xdr:nvCxnSpPr>
        <xdr:cNvPr id="292" name="Straight Arrow Connector 291">
          <a:extLst>
            <a:ext uri="{FF2B5EF4-FFF2-40B4-BE49-F238E27FC236}">
              <a16:creationId xmlns:a16="http://schemas.microsoft.com/office/drawing/2014/main" id="{00000000-0008-0000-0200-000024010000}"/>
            </a:ext>
          </a:extLst>
        </xdr:cNvPr>
        <xdr:cNvCxnSpPr>
          <a:stCxn id="287" idx="3"/>
        </xdr:cNvCxnSpPr>
      </xdr:nvCxnSpPr>
      <xdr:spPr>
        <a:xfrm flipV="1">
          <a:off x="13022088" y="32550653"/>
          <a:ext cx="317818" cy="155823"/>
        </a:xfrm>
        <a:prstGeom prst="straightConnector1">
          <a:avLst/>
        </a:prstGeom>
        <a:ln>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28</xdr:col>
      <xdr:colOff>224919</xdr:colOff>
      <xdr:row>164</xdr:row>
      <xdr:rowOff>110738</xdr:rowOff>
    </xdr:from>
    <xdr:ext cx="631263" cy="264560"/>
    <xdr:sp macro="" textlink="">
      <xdr:nvSpPr>
        <xdr:cNvPr id="293" name="TextBox 292">
          <a:extLst>
            <a:ext uri="{FF2B5EF4-FFF2-40B4-BE49-F238E27FC236}">
              <a16:creationId xmlns:a16="http://schemas.microsoft.com/office/drawing/2014/main" id="{00000000-0008-0000-0200-000025010000}"/>
            </a:ext>
          </a:extLst>
        </xdr:cNvPr>
        <xdr:cNvSpPr txBox="1"/>
      </xdr:nvSpPr>
      <xdr:spPr>
        <a:xfrm>
          <a:off x="13245594" y="31543238"/>
          <a:ext cx="63126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UDI_UP</a:t>
          </a:r>
          <a:endParaRPr lang="en-US">
            <a:effectLst/>
          </a:endParaRPr>
        </a:p>
      </xdr:txBody>
    </xdr:sp>
    <xdr:clientData/>
  </xdr:oneCellAnchor>
  <xdr:twoCellAnchor>
    <xdr:from>
      <xdr:col>2</xdr:col>
      <xdr:colOff>596348</xdr:colOff>
      <xdr:row>201</xdr:row>
      <xdr:rowOff>104775</xdr:rowOff>
    </xdr:from>
    <xdr:to>
      <xdr:col>8</xdr:col>
      <xdr:colOff>9525</xdr:colOff>
      <xdr:row>201</xdr:row>
      <xdr:rowOff>104775</xdr:rowOff>
    </xdr:to>
    <xdr:cxnSp macro="">
      <xdr:nvCxnSpPr>
        <xdr:cNvPr id="294" name="Straight Arrow Connector 293">
          <a:extLst>
            <a:ext uri="{FF2B5EF4-FFF2-40B4-BE49-F238E27FC236}">
              <a16:creationId xmlns:a16="http://schemas.microsoft.com/office/drawing/2014/main" id="{00000000-0008-0000-0200-000026010000}"/>
            </a:ext>
          </a:extLst>
        </xdr:cNvPr>
        <xdr:cNvCxnSpPr/>
      </xdr:nvCxnSpPr>
      <xdr:spPr>
        <a:xfrm flipV="1">
          <a:off x="1815548" y="38585775"/>
          <a:ext cx="2261152" cy="0"/>
        </a:xfrm>
        <a:prstGeom prst="straightConnector1">
          <a:avLst/>
        </a:prstGeom>
        <a:ln>
          <a:headEnd type="triangle"/>
          <a:tailEnd type="triangle"/>
        </a:ln>
      </xdr:spPr>
      <xdr:style>
        <a:lnRef idx="1">
          <a:schemeClr val="accent5"/>
        </a:lnRef>
        <a:fillRef idx="0">
          <a:schemeClr val="accent5"/>
        </a:fillRef>
        <a:effectRef idx="0">
          <a:schemeClr val="accent5"/>
        </a:effectRef>
        <a:fontRef idx="minor">
          <a:schemeClr val="tx1"/>
        </a:fontRef>
      </xdr:style>
    </xdr:cxnSp>
    <xdr:clientData/>
  </xdr:twoCellAnchor>
  <xdr:oneCellAnchor>
    <xdr:from>
      <xdr:col>4</xdr:col>
      <xdr:colOff>420246</xdr:colOff>
      <xdr:row>200</xdr:row>
      <xdr:rowOff>64920</xdr:rowOff>
    </xdr:from>
    <xdr:ext cx="725711" cy="264560"/>
    <xdr:sp macro="" textlink="">
      <xdr:nvSpPr>
        <xdr:cNvPr id="295" name="TextBox 294">
          <a:extLst>
            <a:ext uri="{FF2B5EF4-FFF2-40B4-BE49-F238E27FC236}">
              <a16:creationId xmlns:a16="http://schemas.microsoft.com/office/drawing/2014/main" id="{00000000-0008-0000-0200-000027010000}"/>
            </a:ext>
          </a:extLst>
        </xdr:cNvPr>
        <xdr:cNvSpPr txBox="1"/>
      </xdr:nvSpPr>
      <xdr:spPr>
        <a:xfrm>
          <a:off x="2696721" y="38355420"/>
          <a:ext cx="72571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16.7 usec</a:t>
          </a:r>
          <a:endParaRPr lang="en-US" sz="1100"/>
        </a:p>
      </xdr:txBody>
    </xdr:sp>
    <xdr:clientData/>
  </xdr:oneCellAnchor>
  <xdr:twoCellAnchor>
    <xdr:from>
      <xdr:col>13</xdr:col>
      <xdr:colOff>7040</xdr:colOff>
      <xdr:row>163</xdr:row>
      <xdr:rowOff>8282</xdr:rowOff>
    </xdr:from>
    <xdr:to>
      <xdr:col>17</xdr:col>
      <xdr:colOff>438150</xdr:colOff>
      <xdr:row>167</xdr:row>
      <xdr:rowOff>9525</xdr:rowOff>
    </xdr:to>
    <xdr:cxnSp macro="">
      <xdr:nvCxnSpPr>
        <xdr:cNvPr id="296" name="Straight Connector 295">
          <a:extLst>
            <a:ext uri="{FF2B5EF4-FFF2-40B4-BE49-F238E27FC236}">
              <a16:creationId xmlns:a16="http://schemas.microsoft.com/office/drawing/2014/main" id="{00000000-0008-0000-0200-000028010000}"/>
            </a:ext>
          </a:extLst>
        </xdr:cNvPr>
        <xdr:cNvCxnSpPr/>
      </xdr:nvCxnSpPr>
      <xdr:spPr>
        <a:xfrm flipH="1" flipV="1">
          <a:off x="6312590" y="31250282"/>
          <a:ext cx="2221810" cy="763243"/>
        </a:xfrm>
        <a:prstGeom prst="line">
          <a:avLst/>
        </a:prstGeom>
        <a:ln>
          <a:prstDash val="lgDash"/>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18</xdr:col>
      <xdr:colOff>0</xdr:colOff>
      <xdr:row>163</xdr:row>
      <xdr:rowOff>27333</xdr:rowOff>
    </xdr:from>
    <xdr:to>
      <xdr:col>22</xdr:col>
      <xdr:colOff>429454</xdr:colOff>
      <xdr:row>167</xdr:row>
      <xdr:rowOff>9525</xdr:rowOff>
    </xdr:to>
    <xdr:cxnSp macro="">
      <xdr:nvCxnSpPr>
        <xdr:cNvPr id="297" name="Straight Connector 296">
          <a:extLst>
            <a:ext uri="{FF2B5EF4-FFF2-40B4-BE49-F238E27FC236}">
              <a16:creationId xmlns:a16="http://schemas.microsoft.com/office/drawing/2014/main" id="{00000000-0008-0000-0200-000029010000}"/>
            </a:ext>
          </a:extLst>
        </xdr:cNvPr>
        <xdr:cNvCxnSpPr/>
      </xdr:nvCxnSpPr>
      <xdr:spPr>
        <a:xfrm flipV="1">
          <a:off x="8543925" y="31269333"/>
          <a:ext cx="2220154" cy="744192"/>
        </a:xfrm>
        <a:prstGeom prst="line">
          <a:avLst/>
        </a:prstGeom>
        <a:ln>
          <a:prstDash val="lgDash"/>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23</xdr:col>
      <xdr:colOff>9525</xdr:colOff>
      <xdr:row>163</xdr:row>
      <xdr:rowOff>9525</xdr:rowOff>
    </xdr:from>
    <xdr:to>
      <xdr:col>28</xdr:col>
      <xdr:colOff>0</xdr:colOff>
      <xdr:row>167</xdr:row>
      <xdr:rowOff>9526</xdr:rowOff>
    </xdr:to>
    <xdr:cxnSp macro="">
      <xdr:nvCxnSpPr>
        <xdr:cNvPr id="298" name="Straight Connector 297">
          <a:extLst>
            <a:ext uri="{FF2B5EF4-FFF2-40B4-BE49-F238E27FC236}">
              <a16:creationId xmlns:a16="http://schemas.microsoft.com/office/drawing/2014/main" id="{00000000-0008-0000-0200-00002A010000}"/>
            </a:ext>
          </a:extLst>
        </xdr:cNvPr>
        <xdr:cNvCxnSpPr/>
      </xdr:nvCxnSpPr>
      <xdr:spPr>
        <a:xfrm flipH="1" flipV="1">
          <a:off x="10791825" y="31251525"/>
          <a:ext cx="2228850" cy="762001"/>
        </a:xfrm>
        <a:prstGeom prst="line">
          <a:avLst/>
        </a:prstGeom>
        <a:ln>
          <a:prstDash val="lgDash"/>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28</xdr:col>
      <xdr:colOff>9525</xdr:colOff>
      <xdr:row>163</xdr:row>
      <xdr:rowOff>27333</xdr:rowOff>
    </xdr:from>
    <xdr:to>
      <xdr:col>32</xdr:col>
      <xdr:colOff>438979</xdr:colOff>
      <xdr:row>167</xdr:row>
      <xdr:rowOff>9525</xdr:rowOff>
    </xdr:to>
    <xdr:cxnSp macro="">
      <xdr:nvCxnSpPr>
        <xdr:cNvPr id="299" name="Straight Connector 298">
          <a:extLst>
            <a:ext uri="{FF2B5EF4-FFF2-40B4-BE49-F238E27FC236}">
              <a16:creationId xmlns:a16="http://schemas.microsoft.com/office/drawing/2014/main" id="{00000000-0008-0000-0200-00002B010000}"/>
            </a:ext>
          </a:extLst>
        </xdr:cNvPr>
        <xdr:cNvCxnSpPr/>
      </xdr:nvCxnSpPr>
      <xdr:spPr>
        <a:xfrm flipV="1">
          <a:off x="13030200" y="31269333"/>
          <a:ext cx="2220154" cy="744192"/>
        </a:xfrm>
        <a:prstGeom prst="line">
          <a:avLst/>
        </a:prstGeom>
        <a:ln>
          <a:prstDash val="lgDash"/>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13</xdr:col>
      <xdr:colOff>351</xdr:colOff>
      <xdr:row>164</xdr:row>
      <xdr:rowOff>30964</xdr:rowOff>
    </xdr:from>
    <xdr:to>
      <xdr:col>13</xdr:col>
      <xdr:colOff>137905</xdr:colOff>
      <xdr:row>166</xdr:row>
      <xdr:rowOff>189527</xdr:rowOff>
    </xdr:to>
    <xdr:sp macro="" textlink="">
      <xdr:nvSpPr>
        <xdr:cNvPr id="300" name="Rectangle 299">
          <a:extLst>
            <a:ext uri="{FF2B5EF4-FFF2-40B4-BE49-F238E27FC236}">
              <a16:creationId xmlns:a16="http://schemas.microsoft.com/office/drawing/2014/main" id="{00000000-0008-0000-0200-00002C010000}"/>
            </a:ext>
          </a:extLst>
        </xdr:cNvPr>
        <xdr:cNvSpPr/>
      </xdr:nvSpPr>
      <xdr:spPr>
        <a:xfrm>
          <a:off x="6305901" y="31463464"/>
          <a:ext cx="137554" cy="539563"/>
        </a:xfrm>
        <a:prstGeom prst="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13</xdr:col>
      <xdr:colOff>88464</xdr:colOff>
      <xdr:row>163</xdr:row>
      <xdr:rowOff>165921</xdr:rowOff>
    </xdr:from>
    <xdr:ext cx="645690" cy="264560"/>
    <xdr:sp macro="" textlink="">
      <xdr:nvSpPr>
        <xdr:cNvPr id="301" name="TextBox 300">
          <a:extLst>
            <a:ext uri="{FF2B5EF4-FFF2-40B4-BE49-F238E27FC236}">
              <a16:creationId xmlns:a16="http://schemas.microsoft.com/office/drawing/2014/main" id="{00000000-0008-0000-0200-00002D010000}"/>
            </a:ext>
          </a:extLst>
        </xdr:cNvPr>
        <xdr:cNvSpPr txBox="1"/>
      </xdr:nvSpPr>
      <xdr:spPr>
        <a:xfrm>
          <a:off x="6394014" y="31407921"/>
          <a:ext cx="64569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UDI_DN</a:t>
          </a:r>
        </a:p>
      </xdr:txBody>
    </xdr:sp>
    <xdr:clientData/>
  </xdr:oneCellAnchor>
  <xdr:twoCellAnchor>
    <xdr:from>
      <xdr:col>12</xdr:col>
      <xdr:colOff>323850</xdr:colOff>
      <xdr:row>167</xdr:row>
      <xdr:rowOff>26200</xdr:rowOff>
    </xdr:from>
    <xdr:to>
      <xdr:col>13</xdr:col>
      <xdr:colOff>105810</xdr:colOff>
      <xdr:row>168</xdr:row>
      <xdr:rowOff>59537</xdr:rowOff>
    </xdr:to>
    <xdr:sp macro="" textlink="">
      <xdr:nvSpPr>
        <xdr:cNvPr id="302" name="Arrow: Right 301">
          <a:extLst>
            <a:ext uri="{FF2B5EF4-FFF2-40B4-BE49-F238E27FC236}">
              <a16:creationId xmlns:a16="http://schemas.microsoft.com/office/drawing/2014/main" id="{00000000-0008-0000-0200-00002E010000}"/>
            </a:ext>
          </a:extLst>
        </xdr:cNvPr>
        <xdr:cNvSpPr/>
      </xdr:nvSpPr>
      <xdr:spPr>
        <a:xfrm rot="16200000">
          <a:off x="6184624" y="32027301"/>
          <a:ext cx="223837" cy="229635"/>
        </a:xfrm>
        <a:prstGeom prst="righ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351</xdr:colOff>
      <xdr:row>164</xdr:row>
      <xdr:rowOff>30964</xdr:rowOff>
    </xdr:from>
    <xdr:to>
      <xdr:col>23</xdr:col>
      <xdr:colOff>137905</xdr:colOff>
      <xdr:row>166</xdr:row>
      <xdr:rowOff>189527</xdr:rowOff>
    </xdr:to>
    <xdr:sp macro="" textlink="">
      <xdr:nvSpPr>
        <xdr:cNvPr id="303" name="Rectangle 302">
          <a:extLst>
            <a:ext uri="{FF2B5EF4-FFF2-40B4-BE49-F238E27FC236}">
              <a16:creationId xmlns:a16="http://schemas.microsoft.com/office/drawing/2014/main" id="{00000000-0008-0000-0200-00002F010000}"/>
            </a:ext>
          </a:extLst>
        </xdr:cNvPr>
        <xdr:cNvSpPr/>
      </xdr:nvSpPr>
      <xdr:spPr>
        <a:xfrm>
          <a:off x="10782651" y="31463464"/>
          <a:ext cx="137554" cy="539563"/>
        </a:xfrm>
        <a:prstGeom prst="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23</xdr:col>
      <xdr:colOff>88464</xdr:colOff>
      <xdr:row>163</xdr:row>
      <xdr:rowOff>165921</xdr:rowOff>
    </xdr:from>
    <xdr:ext cx="645690" cy="264560"/>
    <xdr:sp macro="" textlink="">
      <xdr:nvSpPr>
        <xdr:cNvPr id="304" name="TextBox 303">
          <a:extLst>
            <a:ext uri="{FF2B5EF4-FFF2-40B4-BE49-F238E27FC236}">
              <a16:creationId xmlns:a16="http://schemas.microsoft.com/office/drawing/2014/main" id="{00000000-0008-0000-0200-000030010000}"/>
            </a:ext>
          </a:extLst>
        </xdr:cNvPr>
        <xdr:cNvSpPr txBox="1"/>
      </xdr:nvSpPr>
      <xdr:spPr>
        <a:xfrm>
          <a:off x="10870764" y="31407921"/>
          <a:ext cx="64569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UDI_DN</a:t>
          </a:r>
        </a:p>
      </xdr:txBody>
    </xdr:sp>
    <xdr:clientData/>
  </xdr:oneCellAnchor>
  <xdr:twoCellAnchor>
    <xdr:from>
      <xdr:col>22</xdr:col>
      <xdr:colOff>323850</xdr:colOff>
      <xdr:row>167</xdr:row>
      <xdr:rowOff>26200</xdr:rowOff>
    </xdr:from>
    <xdr:to>
      <xdr:col>23</xdr:col>
      <xdr:colOff>105810</xdr:colOff>
      <xdr:row>168</xdr:row>
      <xdr:rowOff>59537</xdr:rowOff>
    </xdr:to>
    <xdr:sp macro="" textlink="">
      <xdr:nvSpPr>
        <xdr:cNvPr id="305" name="Arrow: Right 304">
          <a:extLst>
            <a:ext uri="{FF2B5EF4-FFF2-40B4-BE49-F238E27FC236}">
              <a16:creationId xmlns:a16="http://schemas.microsoft.com/office/drawing/2014/main" id="{00000000-0008-0000-0200-000031010000}"/>
            </a:ext>
          </a:extLst>
        </xdr:cNvPr>
        <xdr:cNvSpPr/>
      </xdr:nvSpPr>
      <xdr:spPr>
        <a:xfrm rot="16200000">
          <a:off x="10661374" y="32027301"/>
          <a:ext cx="223837" cy="229635"/>
        </a:xfrm>
        <a:prstGeom prst="righ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clientData/>
  </xdr:twoCellAnchor>
  <xdr:twoCellAnchor>
    <xdr:from>
      <xdr:col>37</xdr:col>
      <xdr:colOff>330063</xdr:colOff>
      <xdr:row>167</xdr:row>
      <xdr:rowOff>15845</xdr:rowOff>
    </xdr:from>
    <xdr:to>
      <xdr:col>38</xdr:col>
      <xdr:colOff>115750</xdr:colOff>
      <xdr:row>168</xdr:row>
      <xdr:rowOff>49182</xdr:rowOff>
    </xdr:to>
    <xdr:sp macro="" textlink="">
      <xdr:nvSpPr>
        <xdr:cNvPr id="306" name="Arrow: Right 305">
          <a:extLst>
            <a:ext uri="{FF2B5EF4-FFF2-40B4-BE49-F238E27FC236}">
              <a16:creationId xmlns:a16="http://schemas.microsoft.com/office/drawing/2014/main" id="{00000000-0008-0000-0200-000032010000}"/>
            </a:ext>
          </a:extLst>
        </xdr:cNvPr>
        <xdr:cNvSpPr/>
      </xdr:nvSpPr>
      <xdr:spPr>
        <a:xfrm rot="16200000">
          <a:off x="17384575" y="32015083"/>
          <a:ext cx="223837" cy="233362"/>
        </a:xfrm>
        <a:prstGeom prst="right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37</xdr:col>
      <xdr:colOff>445394</xdr:colOff>
      <xdr:row>164</xdr:row>
      <xdr:rowOff>33034</xdr:rowOff>
    </xdr:from>
    <xdr:to>
      <xdr:col>38</xdr:col>
      <xdr:colOff>98149</xdr:colOff>
      <xdr:row>166</xdr:row>
      <xdr:rowOff>182218</xdr:rowOff>
    </xdr:to>
    <xdr:sp macro="" textlink="">
      <xdr:nvSpPr>
        <xdr:cNvPr id="307" name="Rectangle 306">
          <a:extLst>
            <a:ext uri="{FF2B5EF4-FFF2-40B4-BE49-F238E27FC236}">
              <a16:creationId xmlns:a16="http://schemas.microsoft.com/office/drawing/2014/main" id="{00000000-0008-0000-0200-000033010000}"/>
            </a:ext>
          </a:extLst>
        </xdr:cNvPr>
        <xdr:cNvSpPr/>
      </xdr:nvSpPr>
      <xdr:spPr>
        <a:xfrm>
          <a:off x="17495144" y="31465534"/>
          <a:ext cx="100430" cy="530184"/>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38</xdr:col>
      <xdr:colOff>49073</xdr:colOff>
      <xdr:row>164</xdr:row>
      <xdr:rowOff>8161</xdr:rowOff>
    </xdr:from>
    <xdr:ext cx="775662" cy="436786"/>
    <xdr:sp macro="" textlink="">
      <xdr:nvSpPr>
        <xdr:cNvPr id="308" name="TextBox 307">
          <a:extLst>
            <a:ext uri="{FF2B5EF4-FFF2-40B4-BE49-F238E27FC236}">
              <a16:creationId xmlns:a16="http://schemas.microsoft.com/office/drawing/2014/main" id="{00000000-0008-0000-0200-000034010000}"/>
            </a:ext>
          </a:extLst>
        </xdr:cNvPr>
        <xdr:cNvSpPr txBox="1"/>
      </xdr:nvSpPr>
      <xdr:spPr>
        <a:xfrm>
          <a:off x="17546498" y="31440661"/>
          <a:ext cx="775662"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UDI_UP</a:t>
          </a:r>
          <a:endParaRPr lang="en-US">
            <a:effectLst/>
          </a:endParaRPr>
        </a:p>
        <a:p>
          <a:r>
            <a:rPr lang="en-US" sz="1100">
              <a:solidFill>
                <a:schemeClr val="tx1"/>
              </a:solidFill>
              <a:effectLst/>
              <a:latin typeface="+mn-lt"/>
              <a:ea typeface="+mn-ea"/>
              <a:cs typeface="+mn-cs"/>
            </a:rPr>
            <a:t>(500</a:t>
          </a:r>
          <a:r>
            <a:rPr lang="en-US" sz="1100" baseline="0">
              <a:solidFill>
                <a:schemeClr val="tx1"/>
              </a:solidFill>
              <a:effectLst/>
              <a:latin typeface="+mn-lt"/>
              <a:ea typeface="+mn-ea"/>
              <a:cs typeface="+mn-cs"/>
            </a:rPr>
            <a:t> nsec)</a:t>
          </a:r>
          <a:endParaRPr lang="en-US">
            <a:effectLst/>
          </a:endParaRPr>
        </a:p>
      </xdr:txBody>
    </xdr:sp>
    <xdr:clientData/>
  </xdr:oneCellAnchor>
  <xdr:twoCellAnchor>
    <xdr:from>
      <xdr:col>33</xdr:col>
      <xdr:colOff>28575</xdr:colOff>
      <xdr:row>163</xdr:row>
      <xdr:rowOff>28575</xdr:rowOff>
    </xdr:from>
    <xdr:to>
      <xdr:col>38</xdr:col>
      <xdr:colOff>0</xdr:colOff>
      <xdr:row>167</xdr:row>
      <xdr:rowOff>1</xdr:rowOff>
    </xdr:to>
    <xdr:cxnSp macro="">
      <xdr:nvCxnSpPr>
        <xdr:cNvPr id="309" name="Straight Connector 308">
          <a:extLst>
            <a:ext uri="{FF2B5EF4-FFF2-40B4-BE49-F238E27FC236}">
              <a16:creationId xmlns:a16="http://schemas.microsoft.com/office/drawing/2014/main" id="{00000000-0008-0000-0200-000035010000}"/>
            </a:ext>
          </a:extLst>
        </xdr:cNvPr>
        <xdr:cNvCxnSpPr/>
      </xdr:nvCxnSpPr>
      <xdr:spPr>
        <a:xfrm flipH="1" flipV="1">
          <a:off x="15287625" y="31270575"/>
          <a:ext cx="2209800" cy="733426"/>
        </a:xfrm>
        <a:prstGeom prst="line">
          <a:avLst/>
        </a:prstGeom>
        <a:ln>
          <a:prstDash val="lgDash"/>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38</xdr:col>
      <xdr:colOff>9525</xdr:colOff>
      <xdr:row>163</xdr:row>
      <xdr:rowOff>17808</xdr:rowOff>
    </xdr:from>
    <xdr:to>
      <xdr:col>42</xdr:col>
      <xdr:colOff>438979</xdr:colOff>
      <xdr:row>167</xdr:row>
      <xdr:rowOff>0</xdr:rowOff>
    </xdr:to>
    <xdr:cxnSp macro="">
      <xdr:nvCxnSpPr>
        <xdr:cNvPr id="310" name="Straight Connector 309">
          <a:extLst>
            <a:ext uri="{FF2B5EF4-FFF2-40B4-BE49-F238E27FC236}">
              <a16:creationId xmlns:a16="http://schemas.microsoft.com/office/drawing/2014/main" id="{00000000-0008-0000-0200-000036010000}"/>
            </a:ext>
          </a:extLst>
        </xdr:cNvPr>
        <xdr:cNvCxnSpPr/>
      </xdr:nvCxnSpPr>
      <xdr:spPr>
        <a:xfrm flipV="1">
          <a:off x="17506950" y="31259808"/>
          <a:ext cx="2220154" cy="744192"/>
        </a:xfrm>
        <a:prstGeom prst="line">
          <a:avLst/>
        </a:prstGeom>
        <a:ln>
          <a:prstDash val="lgDash"/>
        </a:ln>
      </xdr:spPr>
      <xdr:style>
        <a:lnRef idx="1">
          <a:schemeClr val="accent3"/>
        </a:lnRef>
        <a:fillRef idx="0">
          <a:schemeClr val="accent3"/>
        </a:fillRef>
        <a:effectRef idx="0">
          <a:schemeClr val="accent3"/>
        </a:effectRef>
        <a:fontRef idx="minor">
          <a:schemeClr val="tx1"/>
        </a:fontRef>
      </xdr:style>
    </xdr:cxnSp>
    <xdr:clientData/>
  </xdr:twoCellAnchor>
  <xdr:oneCellAnchor>
    <xdr:from>
      <xdr:col>18</xdr:col>
      <xdr:colOff>277673</xdr:colOff>
      <xdr:row>164</xdr:row>
      <xdr:rowOff>74836</xdr:rowOff>
    </xdr:from>
    <xdr:ext cx="631263" cy="264560"/>
    <xdr:sp macro="" textlink="">
      <xdr:nvSpPr>
        <xdr:cNvPr id="311" name="TextBox 310">
          <a:extLst>
            <a:ext uri="{FF2B5EF4-FFF2-40B4-BE49-F238E27FC236}">
              <a16:creationId xmlns:a16="http://schemas.microsoft.com/office/drawing/2014/main" id="{00000000-0008-0000-0200-000037010000}"/>
            </a:ext>
          </a:extLst>
        </xdr:cNvPr>
        <xdr:cNvSpPr txBox="1"/>
      </xdr:nvSpPr>
      <xdr:spPr>
        <a:xfrm>
          <a:off x="8821598" y="31507336"/>
          <a:ext cx="63126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UDI_UP</a:t>
          </a:r>
          <a:endParaRPr lang="en-US">
            <a:effectLst/>
          </a:endParaRPr>
        </a:p>
      </xdr:txBody>
    </xdr:sp>
    <xdr:clientData/>
  </xdr:oneCellAnchor>
  <xdr:twoCellAnchor>
    <xdr:from>
      <xdr:col>17</xdr:col>
      <xdr:colOff>330063</xdr:colOff>
      <xdr:row>167</xdr:row>
      <xdr:rowOff>25370</xdr:rowOff>
    </xdr:from>
    <xdr:to>
      <xdr:col>18</xdr:col>
      <xdr:colOff>115750</xdr:colOff>
      <xdr:row>168</xdr:row>
      <xdr:rowOff>58707</xdr:rowOff>
    </xdr:to>
    <xdr:sp macro="" textlink="">
      <xdr:nvSpPr>
        <xdr:cNvPr id="312" name="Arrow: Right 311">
          <a:extLst>
            <a:ext uri="{FF2B5EF4-FFF2-40B4-BE49-F238E27FC236}">
              <a16:creationId xmlns:a16="http://schemas.microsoft.com/office/drawing/2014/main" id="{00000000-0008-0000-0200-000038010000}"/>
            </a:ext>
          </a:extLst>
        </xdr:cNvPr>
        <xdr:cNvSpPr/>
      </xdr:nvSpPr>
      <xdr:spPr>
        <a:xfrm rot="16200000">
          <a:off x="8431075" y="32024608"/>
          <a:ext cx="223837" cy="233362"/>
        </a:xfrm>
        <a:prstGeom prst="right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28</xdr:col>
      <xdr:colOff>320829</xdr:colOff>
      <xdr:row>171</xdr:row>
      <xdr:rowOff>189186</xdr:rowOff>
    </xdr:from>
    <xdr:to>
      <xdr:col>29</xdr:col>
      <xdr:colOff>378641</xdr:colOff>
      <xdr:row>179</xdr:row>
      <xdr:rowOff>94665</xdr:rowOff>
    </xdr:to>
    <xdr:cxnSp macro="">
      <xdr:nvCxnSpPr>
        <xdr:cNvPr id="313" name="Straight Arrow Connector 312">
          <a:extLst>
            <a:ext uri="{FF2B5EF4-FFF2-40B4-BE49-F238E27FC236}">
              <a16:creationId xmlns:a16="http://schemas.microsoft.com/office/drawing/2014/main" id="{00000000-0008-0000-0200-000039010000}"/>
            </a:ext>
          </a:extLst>
        </xdr:cNvPr>
        <xdr:cNvCxnSpPr>
          <a:cxnSpLocks/>
          <a:stCxn id="290" idx="2"/>
          <a:endCxn id="350" idx="0"/>
        </xdr:cNvCxnSpPr>
      </xdr:nvCxnSpPr>
      <xdr:spPr>
        <a:xfrm>
          <a:off x="13341504" y="32955186"/>
          <a:ext cx="505487" cy="1429479"/>
        </a:xfrm>
        <a:prstGeom prst="straightConnector1">
          <a:avLst/>
        </a:prstGeom>
        <a:ln>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0</xdr:col>
      <xdr:colOff>232740</xdr:colOff>
      <xdr:row>162</xdr:row>
      <xdr:rowOff>176130</xdr:rowOff>
    </xdr:from>
    <xdr:ext cx="1538910" cy="781240"/>
    <xdr:sp macro="" textlink="">
      <xdr:nvSpPr>
        <xdr:cNvPr id="314" name="TextBox 313">
          <a:extLst>
            <a:ext uri="{FF2B5EF4-FFF2-40B4-BE49-F238E27FC236}">
              <a16:creationId xmlns:a16="http://schemas.microsoft.com/office/drawing/2014/main" id="{00000000-0008-0000-0200-00003A010000}"/>
            </a:ext>
          </a:extLst>
        </xdr:cNvPr>
        <xdr:cNvSpPr txBox="1"/>
      </xdr:nvSpPr>
      <xdr:spPr>
        <a:xfrm>
          <a:off x="232740" y="31227630"/>
          <a:ext cx="1538910"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lang="en-US" sz="1100" b="1">
              <a:solidFill>
                <a:schemeClr val="tx1"/>
              </a:solidFill>
              <a:effectLst/>
              <a:latin typeface="+mn-lt"/>
              <a:ea typeface="+mn-ea"/>
              <a:cs typeface="+mn-cs"/>
            </a:rPr>
            <a:t>Timer1 ISR</a:t>
          </a:r>
        </a:p>
        <a:p>
          <a:pPr algn="r"/>
          <a:r>
            <a:rPr lang="en-US" sz="1100" b="1">
              <a:solidFill>
                <a:schemeClr val="tx1"/>
              </a:solidFill>
              <a:effectLst/>
              <a:latin typeface="+mn-lt"/>
              <a:ea typeface="+mn-ea"/>
              <a:cs typeface="+mn-cs"/>
            </a:rPr>
            <a:t>(PRD</a:t>
          </a:r>
          <a:r>
            <a:rPr lang="en-US" sz="1100" b="1" baseline="0">
              <a:solidFill>
                <a:schemeClr val="tx1"/>
              </a:solidFill>
              <a:effectLst/>
              <a:latin typeface="+mn-lt"/>
              <a:ea typeface="+mn-ea"/>
              <a:cs typeface="+mn-cs"/>
            </a:rPr>
            <a:t> = 100usec)</a:t>
          </a:r>
        </a:p>
        <a:p>
          <a:pPr algn="r"/>
          <a:r>
            <a:rPr lang="en-US" sz="1100" b="1" baseline="0">
              <a:solidFill>
                <a:schemeClr val="tx1"/>
              </a:solidFill>
              <a:effectLst/>
              <a:latin typeface="+mn-lt"/>
              <a:ea typeface="+mn-ea"/>
              <a:cs typeface="+mn-cs"/>
            </a:rPr>
            <a:t>(Priority - Top)</a:t>
          </a:r>
        </a:p>
        <a:p>
          <a:pPr algn="r"/>
          <a:r>
            <a:rPr lang="en-US" sz="1100" b="1" baseline="0">
              <a:solidFill>
                <a:schemeClr val="tx1"/>
              </a:solidFill>
              <a:effectLst/>
              <a:latin typeface="+mn-lt"/>
              <a:ea typeface="+mn-ea"/>
              <a:cs typeface="+mn-cs"/>
            </a:rPr>
            <a:t>(Center Aligned mode)</a:t>
          </a:r>
          <a:endParaRPr lang="en-US">
            <a:effectLst/>
          </a:endParaRPr>
        </a:p>
      </xdr:txBody>
    </xdr:sp>
    <xdr:clientData/>
  </xdr:oneCellAnchor>
  <xdr:twoCellAnchor>
    <xdr:from>
      <xdr:col>2</xdr:col>
      <xdr:colOff>505240</xdr:colOff>
      <xdr:row>167</xdr:row>
      <xdr:rowOff>22886</xdr:rowOff>
    </xdr:from>
    <xdr:to>
      <xdr:col>3</xdr:col>
      <xdr:colOff>125275</xdr:colOff>
      <xdr:row>168</xdr:row>
      <xdr:rowOff>56223</xdr:rowOff>
    </xdr:to>
    <xdr:sp macro="" textlink="">
      <xdr:nvSpPr>
        <xdr:cNvPr id="315" name="Arrow: Right 314">
          <a:extLst>
            <a:ext uri="{FF2B5EF4-FFF2-40B4-BE49-F238E27FC236}">
              <a16:creationId xmlns:a16="http://schemas.microsoft.com/office/drawing/2014/main" id="{00000000-0008-0000-0200-00003B010000}"/>
            </a:ext>
          </a:extLst>
        </xdr:cNvPr>
        <xdr:cNvSpPr/>
      </xdr:nvSpPr>
      <xdr:spPr>
        <a:xfrm rot="16200000">
          <a:off x="1727339" y="32023987"/>
          <a:ext cx="223837" cy="229635"/>
        </a:xfrm>
        <a:prstGeom prst="righ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536299</xdr:colOff>
      <xdr:row>167</xdr:row>
      <xdr:rowOff>134304</xdr:rowOff>
    </xdr:from>
    <xdr:ext cx="1225826" cy="781240"/>
    <xdr:sp macro="" textlink="">
      <xdr:nvSpPr>
        <xdr:cNvPr id="316" name="TextBox 315">
          <a:extLst>
            <a:ext uri="{FF2B5EF4-FFF2-40B4-BE49-F238E27FC236}">
              <a16:creationId xmlns:a16="http://schemas.microsoft.com/office/drawing/2014/main" id="{00000000-0008-0000-0200-00003C010000}"/>
            </a:ext>
          </a:extLst>
        </xdr:cNvPr>
        <xdr:cNvSpPr txBox="1"/>
      </xdr:nvSpPr>
      <xdr:spPr>
        <a:xfrm>
          <a:off x="536299" y="32138304"/>
          <a:ext cx="1225826"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lang="en-US" sz="1100" b="1">
              <a:solidFill>
                <a:schemeClr val="tx1"/>
              </a:solidFill>
              <a:effectLst/>
              <a:latin typeface="+mn-lt"/>
              <a:ea typeface="+mn-ea"/>
              <a:cs typeface="+mn-cs"/>
            </a:rPr>
            <a:t>Timer3 ISR</a:t>
          </a:r>
        </a:p>
        <a:p>
          <a:pPr algn="r"/>
          <a:r>
            <a:rPr lang="en-US" sz="1100" b="1">
              <a:solidFill>
                <a:schemeClr val="tx1"/>
              </a:solidFill>
              <a:effectLst/>
              <a:latin typeface="+mn-lt"/>
              <a:ea typeface="+mn-ea"/>
              <a:cs typeface="+mn-cs"/>
            </a:rPr>
            <a:t>(PRD</a:t>
          </a:r>
          <a:r>
            <a:rPr lang="en-US" sz="1100" b="1" baseline="0">
              <a:solidFill>
                <a:schemeClr val="tx1"/>
              </a:solidFill>
              <a:effectLst/>
              <a:latin typeface="+mn-lt"/>
              <a:ea typeface="+mn-ea"/>
              <a:cs typeface="+mn-cs"/>
            </a:rPr>
            <a:t> = 2usec)</a:t>
          </a:r>
        </a:p>
        <a:p>
          <a:pPr algn="r"/>
          <a:r>
            <a:rPr lang="en-US" sz="1100" b="1" baseline="0">
              <a:solidFill>
                <a:schemeClr val="tx1"/>
              </a:solidFill>
              <a:effectLst/>
              <a:latin typeface="+mn-lt"/>
              <a:ea typeface="+mn-ea"/>
              <a:cs typeface="+mn-cs"/>
            </a:rPr>
            <a:t>(Priotiry - Mid)</a:t>
          </a:r>
        </a:p>
        <a:p>
          <a:pPr marL="0" marR="0" lvl="0" indent="0" algn="r" defTabSz="914400" eaLnBrk="1" fontAlgn="auto" latinLnBrk="0" hangingPunct="1">
            <a:lnSpc>
              <a:spcPct val="100000"/>
            </a:lnSpc>
            <a:spcBef>
              <a:spcPts val="0"/>
            </a:spcBef>
            <a:spcAft>
              <a:spcPts val="0"/>
            </a:spcAft>
            <a:buClrTx/>
            <a:buSzTx/>
            <a:buFontTx/>
            <a:buNone/>
            <a:tabLst/>
            <a:defRPr/>
          </a:pPr>
          <a:r>
            <a:rPr lang="en-US" sz="1100" b="1" baseline="0">
              <a:solidFill>
                <a:schemeClr val="tx1"/>
              </a:solidFill>
              <a:effectLst/>
              <a:latin typeface="+mn-lt"/>
              <a:ea typeface="+mn-ea"/>
              <a:cs typeface="+mn-cs"/>
            </a:rPr>
            <a:t>(Up count mode)</a:t>
          </a:r>
          <a:endParaRPr lang="en-US">
            <a:effectLst/>
          </a:endParaRPr>
        </a:p>
      </xdr:txBody>
    </xdr:sp>
    <xdr:clientData/>
  </xdr:oneCellAnchor>
  <xdr:twoCellAnchor>
    <xdr:from>
      <xdr:col>33</xdr:col>
      <xdr:colOff>168849</xdr:colOff>
      <xdr:row>169</xdr:row>
      <xdr:rowOff>24847</xdr:rowOff>
    </xdr:from>
    <xdr:to>
      <xdr:col>36</xdr:col>
      <xdr:colOff>235185</xdr:colOff>
      <xdr:row>171</xdr:row>
      <xdr:rowOff>189185</xdr:rowOff>
    </xdr:to>
    <xdr:sp macro="" textlink="">
      <xdr:nvSpPr>
        <xdr:cNvPr id="317" name="Rectangle 316">
          <a:extLst>
            <a:ext uri="{FF2B5EF4-FFF2-40B4-BE49-F238E27FC236}">
              <a16:creationId xmlns:a16="http://schemas.microsoft.com/office/drawing/2014/main" id="{00000000-0008-0000-0200-00003D010000}"/>
            </a:ext>
          </a:extLst>
        </xdr:cNvPr>
        <xdr:cNvSpPr/>
      </xdr:nvSpPr>
      <xdr:spPr>
        <a:xfrm>
          <a:off x="15427899" y="32409847"/>
          <a:ext cx="1409361" cy="545338"/>
        </a:xfrm>
        <a:prstGeom prst="rect">
          <a:avLst/>
        </a:prstGeom>
        <a:solidFill>
          <a:schemeClr val="accent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33</xdr:col>
      <xdr:colOff>5162</xdr:colOff>
      <xdr:row>164</xdr:row>
      <xdr:rowOff>42304</xdr:rowOff>
    </xdr:from>
    <xdr:to>
      <xdr:col>33</xdr:col>
      <xdr:colOff>161192</xdr:colOff>
      <xdr:row>167</xdr:row>
      <xdr:rowOff>10367</xdr:rowOff>
    </xdr:to>
    <xdr:sp macro="" textlink="">
      <xdr:nvSpPr>
        <xdr:cNvPr id="318" name="Rectangle 317">
          <a:extLst>
            <a:ext uri="{FF2B5EF4-FFF2-40B4-BE49-F238E27FC236}">
              <a16:creationId xmlns:a16="http://schemas.microsoft.com/office/drawing/2014/main" id="{00000000-0008-0000-0200-00003E010000}"/>
            </a:ext>
          </a:extLst>
        </xdr:cNvPr>
        <xdr:cNvSpPr/>
      </xdr:nvSpPr>
      <xdr:spPr>
        <a:xfrm>
          <a:off x="15264212" y="31474804"/>
          <a:ext cx="156030" cy="539563"/>
        </a:xfrm>
        <a:prstGeom prst="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33</xdr:col>
      <xdr:colOff>16565</xdr:colOff>
      <xdr:row>163</xdr:row>
      <xdr:rowOff>8282</xdr:rowOff>
    </xdr:from>
    <xdr:to>
      <xdr:col>38</xdr:col>
      <xdr:colOff>0</xdr:colOff>
      <xdr:row>167</xdr:row>
      <xdr:rowOff>9525</xdr:rowOff>
    </xdr:to>
    <xdr:cxnSp macro="">
      <xdr:nvCxnSpPr>
        <xdr:cNvPr id="319" name="Straight Connector 318">
          <a:extLst>
            <a:ext uri="{FF2B5EF4-FFF2-40B4-BE49-F238E27FC236}">
              <a16:creationId xmlns:a16="http://schemas.microsoft.com/office/drawing/2014/main" id="{00000000-0008-0000-0200-00003F010000}"/>
            </a:ext>
          </a:extLst>
        </xdr:cNvPr>
        <xdr:cNvCxnSpPr/>
      </xdr:nvCxnSpPr>
      <xdr:spPr>
        <a:xfrm flipH="1" flipV="1">
          <a:off x="15275615" y="31250282"/>
          <a:ext cx="2221810" cy="763243"/>
        </a:xfrm>
        <a:prstGeom prst="line">
          <a:avLst/>
        </a:prstGeom>
        <a:ln>
          <a:prstDash val="lgDash"/>
        </a:ln>
      </xdr:spPr>
      <xdr:style>
        <a:lnRef idx="1">
          <a:schemeClr val="accent3"/>
        </a:lnRef>
        <a:fillRef idx="0">
          <a:schemeClr val="accent3"/>
        </a:fillRef>
        <a:effectRef idx="0">
          <a:schemeClr val="accent3"/>
        </a:effectRef>
        <a:fontRef idx="minor">
          <a:schemeClr val="tx1"/>
        </a:fontRef>
      </xdr:style>
    </xdr:cxnSp>
    <xdr:clientData/>
  </xdr:twoCellAnchor>
  <xdr:oneCellAnchor>
    <xdr:from>
      <xdr:col>33</xdr:col>
      <xdr:colOff>107929</xdr:colOff>
      <xdr:row>163</xdr:row>
      <xdr:rowOff>162607</xdr:rowOff>
    </xdr:from>
    <xdr:ext cx="645690" cy="264560"/>
    <xdr:sp macro="" textlink="">
      <xdr:nvSpPr>
        <xdr:cNvPr id="320" name="TextBox 319">
          <a:extLst>
            <a:ext uri="{FF2B5EF4-FFF2-40B4-BE49-F238E27FC236}">
              <a16:creationId xmlns:a16="http://schemas.microsoft.com/office/drawing/2014/main" id="{00000000-0008-0000-0200-000040010000}"/>
            </a:ext>
          </a:extLst>
        </xdr:cNvPr>
        <xdr:cNvSpPr txBox="1"/>
      </xdr:nvSpPr>
      <xdr:spPr>
        <a:xfrm>
          <a:off x="15366979" y="31404607"/>
          <a:ext cx="64569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UDI_DN</a:t>
          </a:r>
        </a:p>
      </xdr:txBody>
    </xdr:sp>
    <xdr:clientData/>
  </xdr:oneCellAnchor>
  <xdr:oneCellAnchor>
    <xdr:from>
      <xdr:col>33</xdr:col>
      <xdr:colOff>335553</xdr:colOff>
      <xdr:row>168</xdr:row>
      <xdr:rowOff>184093</xdr:rowOff>
    </xdr:from>
    <xdr:ext cx="1104405" cy="436786"/>
    <xdr:sp macro="" textlink="">
      <xdr:nvSpPr>
        <xdr:cNvPr id="321" name="TextBox 320">
          <a:extLst>
            <a:ext uri="{FF2B5EF4-FFF2-40B4-BE49-F238E27FC236}">
              <a16:creationId xmlns:a16="http://schemas.microsoft.com/office/drawing/2014/main" id="{00000000-0008-0000-0200-000041010000}"/>
            </a:ext>
          </a:extLst>
        </xdr:cNvPr>
        <xdr:cNvSpPr txBox="1"/>
      </xdr:nvSpPr>
      <xdr:spPr>
        <a:xfrm>
          <a:off x="15594603" y="32378593"/>
          <a:ext cx="1104405"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solidFill>
                <a:schemeClr val="bg1"/>
              </a:solidFill>
              <a:effectLst/>
              <a:latin typeface="+mn-lt"/>
              <a:ea typeface="+mn-ea"/>
              <a:cs typeface="+mn-cs"/>
            </a:rPr>
            <a:t>FOC Calculation</a:t>
          </a:r>
        </a:p>
        <a:p>
          <a:pPr algn="ctr"/>
          <a:r>
            <a:rPr lang="en-US" sz="1100" b="1">
              <a:solidFill>
                <a:schemeClr val="bg1"/>
              </a:solidFill>
              <a:effectLst/>
              <a:latin typeface="+mn-lt"/>
              <a:ea typeface="+mn-ea"/>
              <a:cs typeface="+mn-cs"/>
            </a:rPr>
            <a:t>(10.8usec)</a:t>
          </a:r>
          <a:endParaRPr lang="en-US" sz="1100" b="1">
            <a:solidFill>
              <a:schemeClr val="bg1"/>
            </a:solidFill>
          </a:endParaRPr>
        </a:p>
      </xdr:txBody>
    </xdr:sp>
    <xdr:clientData/>
  </xdr:oneCellAnchor>
  <xdr:twoCellAnchor>
    <xdr:from>
      <xdr:col>33</xdr:col>
      <xdr:colOff>91109</xdr:colOff>
      <xdr:row>162</xdr:row>
      <xdr:rowOff>149086</xdr:rowOff>
    </xdr:from>
    <xdr:to>
      <xdr:col>33</xdr:col>
      <xdr:colOff>91109</xdr:colOff>
      <xdr:row>201</xdr:row>
      <xdr:rowOff>57646</xdr:rowOff>
    </xdr:to>
    <xdr:cxnSp macro="">
      <xdr:nvCxnSpPr>
        <xdr:cNvPr id="322" name="Straight Connector 321">
          <a:extLst>
            <a:ext uri="{FF2B5EF4-FFF2-40B4-BE49-F238E27FC236}">
              <a16:creationId xmlns:a16="http://schemas.microsoft.com/office/drawing/2014/main" id="{00000000-0008-0000-0200-000042010000}"/>
            </a:ext>
          </a:extLst>
        </xdr:cNvPr>
        <xdr:cNvCxnSpPr/>
      </xdr:nvCxnSpPr>
      <xdr:spPr>
        <a:xfrm flipH="1">
          <a:off x="15350159" y="31200586"/>
          <a:ext cx="0" cy="7338060"/>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160683</xdr:colOff>
      <xdr:row>162</xdr:row>
      <xdr:rowOff>152399</xdr:rowOff>
    </xdr:from>
    <xdr:to>
      <xdr:col>33</xdr:col>
      <xdr:colOff>160683</xdr:colOff>
      <xdr:row>201</xdr:row>
      <xdr:rowOff>60959</xdr:rowOff>
    </xdr:to>
    <xdr:cxnSp macro="">
      <xdr:nvCxnSpPr>
        <xdr:cNvPr id="323" name="Straight Connector 322">
          <a:extLst>
            <a:ext uri="{FF2B5EF4-FFF2-40B4-BE49-F238E27FC236}">
              <a16:creationId xmlns:a16="http://schemas.microsoft.com/office/drawing/2014/main" id="{00000000-0008-0000-0200-000043010000}"/>
            </a:ext>
          </a:extLst>
        </xdr:cNvPr>
        <xdr:cNvCxnSpPr/>
      </xdr:nvCxnSpPr>
      <xdr:spPr>
        <a:xfrm flipH="1">
          <a:off x="15419733" y="31203899"/>
          <a:ext cx="0" cy="7338060"/>
        </a:xfrm>
        <a:prstGeom prst="line">
          <a:avLst/>
        </a:prstGeom>
        <a:ln w="6350">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238033</xdr:colOff>
      <xdr:row>169</xdr:row>
      <xdr:rowOff>24847</xdr:rowOff>
    </xdr:from>
    <xdr:to>
      <xdr:col>43</xdr:col>
      <xdr:colOff>0</xdr:colOff>
      <xdr:row>171</xdr:row>
      <xdr:rowOff>189185</xdr:rowOff>
    </xdr:to>
    <xdr:sp macro="" textlink="">
      <xdr:nvSpPr>
        <xdr:cNvPr id="324" name="Rectangle 323">
          <a:extLst>
            <a:ext uri="{FF2B5EF4-FFF2-40B4-BE49-F238E27FC236}">
              <a16:creationId xmlns:a16="http://schemas.microsoft.com/office/drawing/2014/main" id="{00000000-0008-0000-0200-000044010000}"/>
            </a:ext>
          </a:extLst>
        </xdr:cNvPr>
        <xdr:cNvSpPr/>
      </xdr:nvSpPr>
      <xdr:spPr>
        <a:xfrm>
          <a:off x="16840108" y="32409847"/>
          <a:ext cx="2895692" cy="545338"/>
        </a:xfrm>
        <a:prstGeom prst="rect">
          <a:avLst/>
        </a:prstGeom>
        <a:pattFill prst="pct5">
          <a:fgClr>
            <a:schemeClr val="accent1"/>
          </a:fgClr>
          <a:bgClr>
            <a:schemeClr val="bg1"/>
          </a:bgClr>
        </a:patt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45</xdr:col>
      <xdr:colOff>0</xdr:colOff>
      <xdr:row>163</xdr:row>
      <xdr:rowOff>0</xdr:rowOff>
    </xdr:from>
    <xdr:ext cx="11140154" cy="2007060"/>
    <xdr:pic>
      <xdr:nvPicPr>
        <xdr:cNvPr id="325" name="Picture 324" descr="A picture containing graphical user interface&#10;&#10;Description automatically generated">
          <a:extLst>
            <a:ext uri="{FF2B5EF4-FFF2-40B4-BE49-F238E27FC236}">
              <a16:creationId xmlns:a16="http://schemas.microsoft.com/office/drawing/2014/main" id="{00000000-0008-0000-0200-000045010000}"/>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10673" t="7339" r="34465" b="50000"/>
        <a:stretch/>
      </xdr:blipFill>
      <xdr:spPr>
        <a:xfrm>
          <a:off x="20955000" y="31242000"/>
          <a:ext cx="11140154" cy="2007060"/>
        </a:xfrm>
        <a:prstGeom prst="rect">
          <a:avLst/>
        </a:prstGeom>
      </xdr:spPr>
    </xdr:pic>
    <xdr:clientData/>
  </xdr:oneCellAnchor>
  <xdr:twoCellAnchor>
    <xdr:from>
      <xdr:col>8</xdr:col>
      <xdr:colOff>255933</xdr:colOff>
      <xdr:row>163</xdr:row>
      <xdr:rowOff>28574</xdr:rowOff>
    </xdr:from>
    <xdr:to>
      <xdr:col>8</xdr:col>
      <xdr:colOff>255933</xdr:colOff>
      <xdr:row>201</xdr:row>
      <xdr:rowOff>36194</xdr:rowOff>
    </xdr:to>
    <xdr:cxnSp macro="">
      <xdr:nvCxnSpPr>
        <xdr:cNvPr id="326" name="Straight Connector 325">
          <a:extLst>
            <a:ext uri="{FF2B5EF4-FFF2-40B4-BE49-F238E27FC236}">
              <a16:creationId xmlns:a16="http://schemas.microsoft.com/office/drawing/2014/main" id="{00000000-0008-0000-0200-000046010000}"/>
            </a:ext>
          </a:extLst>
        </xdr:cNvPr>
        <xdr:cNvCxnSpPr/>
      </xdr:nvCxnSpPr>
      <xdr:spPr>
        <a:xfrm flipH="1">
          <a:off x="4323108" y="31270574"/>
          <a:ext cx="0" cy="7246620"/>
        </a:xfrm>
        <a:prstGeom prst="line">
          <a:avLst/>
        </a:prstGeom>
        <a:ln w="6350">
          <a:prstDash val="lg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438354</xdr:colOff>
      <xdr:row>180</xdr:row>
      <xdr:rowOff>8940</xdr:rowOff>
    </xdr:from>
    <xdr:ext cx="926857" cy="264560"/>
    <xdr:sp macro="" textlink="">
      <xdr:nvSpPr>
        <xdr:cNvPr id="327" name="TextBox 326">
          <a:extLst>
            <a:ext uri="{FF2B5EF4-FFF2-40B4-BE49-F238E27FC236}">
              <a16:creationId xmlns:a16="http://schemas.microsoft.com/office/drawing/2014/main" id="{00000000-0008-0000-0200-000047010000}"/>
            </a:ext>
          </a:extLst>
        </xdr:cNvPr>
        <xdr:cNvSpPr txBox="1"/>
      </xdr:nvSpPr>
      <xdr:spPr>
        <a:xfrm>
          <a:off x="8534604" y="34489440"/>
          <a:ext cx="92685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rtl="0" eaLnBrk="1" latinLnBrk="0" hangingPunct="1"/>
          <a:r>
            <a:rPr lang="en-US" sz="1100">
              <a:solidFill>
                <a:schemeClr val="accent6">
                  <a:lumMod val="75000"/>
                </a:schemeClr>
              </a:solidFill>
              <a:effectLst/>
              <a:latin typeface="+mn-lt"/>
              <a:ea typeface="+mn-ea"/>
              <a:cs typeface="+mn-cs"/>
            </a:rPr>
            <a:t>1 Shunt No.1</a:t>
          </a:r>
        </a:p>
      </xdr:txBody>
    </xdr:sp>
    <xdr:clientData/>
  </xdr:oneCellAnchor>
  <xdr:twoCellAnchor>
    <xdr:from>
      <xdr:col>20</xdr:col>
      <xdr:colOff>14390</xdr:colOff>
      <xdr:row>182</xdr:row>
      <xdr:rowOff>24021</xdr:rowOff>
    </xdr:from>
    <xdr:to>
      <xdr:col>20</xdr:col>
      <xdr:colOff>334822</xdr:colOff>
      <xdr:row>183</xdr:row>
      <xdr:rowOff>44629</xdr:rowOff>
    </xdr:to>
    <xdr:cxnSp macro="">
      <xdr:nvCxnSpPr>
        <xdr:cNvPr id="328" name="Straight Arrow Connector 327">
          <a:extLst>
            <a:ext uri="{FF2B5EF4-FFF2-40B4-BE49-F238E27FC236}">
              <a16:creationId xmlns:a16="http://schemas.microsoft.com/office/drawing/2014/main" id="{00000000-0008-0000-0200-000048010000}"/>
            </a:ext>
          </a:extLst>
        </xdr:cNvPr>
        <xdr:cNvCxnSpPr>
          <a:stCxn id="329" idx="1"/>
          <a:endCxn id="332" idx="0"/>
        </xdr:cNvCxnSpPr>
      </xdr:nvCxnSpPr>
      <xdr:spPr>
        <a:xfrm flipH="1">
          <a:off x="9453665" y="34885521"/>
          <a:ext cx="320432" cy="211108"/>
        </a:xfrm>
        <a:prstGeom prst="straightConnector1">
          <a:avLst/>
        </a:prstGeom>
        <a:ln>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20</xdr:col>
      <xdr:colOff>334822</xdr:colOff>
      <xdr:row>181</xdr:row>
      <xdr:rowOff>82241</xdr:rowOff>
    </xdr:from>
    <xdr:ext cx="926857" cy="264560"/>
    <xdr:sp macro="" textlink="">
      <xdr:nvSpPr>
        <xdr:cNvPr id="329" name="TextBox 328">
          <a:extLst>
            <a:ext uri="{FF2B5EF4-FFF2-40B4-BE49-F238E27FC236}">
              <a16:creationId xmlns:a16="http://schemas.microsoft.com/office/drawing/2014/main" id="{00000000-0008-0000-0200-000049010000}"/>
            </a:ext>
          </a:extLst>
        </xdr:cNvPr>
        <xdr:cNvSpPr txBox="1"/>
      </xdr:nvSpPr>
      <xdr:spPr>
        <a:xfrm>
          <a:off x="9774097" y="34753241"/>
          <a:ext cx="92685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rtl="0" eaLnBrk="1" latinLnBrk="0" hangingPunct="1"/>
          <a:r>
            <a:rPr lang="en-US" sz="1100">
              <a:solidFill>
                <a:schemeClr val="accent6">
                  <a:lumMod val="75000"/>
                </a:schemeClr>
              </a:solidFill>
              <a:effectLst/>
              <a:latin typeface="+mn-lt"/>
              <a:ea typeface="+mn-ea"/>
              <a:cs typeface="+mn-cs"/>
            </a:rPr>
            <a:t>1 Shunt No.2</a:t>
          </a:r>
          <a:endParaRPr lang="en-US">
            <a:solidFill>
              <a:schemeClr val="accent6">
                <a:lumMod val="75000"/>
              </a:schemeClr>
            </a:solidFill>
            <a:effectLst/>
          </a:endParaRPr>
        </a:p>
      </xdr:txBody>
    </xdr:sp>
    <xdr:clientData/>
  </xdr:oneCellAnchor>
  <xdr:twoCellAnchor>
    <xdr:from>
      <xdr:col>18</xdr:col>
      <xdr:colOff>428934</xdr:colOff>
      <xdr:row>181</xdr:row>
      <xdr:rowOff>83000</xdr:rowOff>
    </xdr:from>
    <xdr:to>
      <xdr:col>19</xdr:col>
      <xdr:colOff>6433</xdr:colOff>
      <xdr:row>183</xdr:row>
      <xdr:rowOff>44629</xdr:rowOff>
    </xdr:to>
    <xdr:cxnSp macro="">
      <xdr:nvCxnSpPr>
        <xdr:cNvPr id="330" name="Straight Arrow Connector 329">
          <a:extLst>
            <a:ext uri="{FF2B5EF4-FFF2-40B4-BE49-F238E27FC236}">
              <a16:creationId xmlns:a16="http://schemas.microsoft.com/office/drawing/2014/main" id="{00000000-0008-0000-0200-00004A010000}"/>
            </a:ext>
          </a:extLst>
        </xdr:cNvPr>
        <xdr:cNvCxnSpPr>
          <a:stCxn id="327" idx="2"/>
          <a:endCxn id="331" idx="0"/>
        </xdr:cNvCxnSpPr>
      </xdr:nvCxnSpPr>
      <xdr:spPr>
        <a:xfrm flipH="1">
          <a:off x="8972859" y="34754000"/>
          <a:ext cx="25174" cy="342629"/>
        </a:xfrm>
        <a:prstGeom prst="straightConnector1">
          <a:avLst/>
        </a:prstGeom>
        <a:ln>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18</xdr:col>
      <xdr:colOff>378719</xdr:colOff>
      <xdr:row>183</xdr:row>
      <xdr:rowOff>44629</xdr:rowOff>
    </xdr:from>
    <xdr:to>
      <xdr:col>19</xdr:col>
      <xdr:colOff>31474</xdr:colOff>
      <xdr:row>186</xdr:row>
      <xdr:rowOff>3481</xdr:rowOff>
    </xdr:to>
    <xdr:sp macro="" textlink="">
      <xdr:nvSpPr>
        <xdr:cNvPr id="331" name="Rectangle 330">
          <a:extLst>
            <a:ext uri="{FF2B5EF4-FFF2-40B4-BE49-F238E27FC236}">
              <a16:creationId xmlns:a16="http://schemas.microsoft.com/office/drawing/2014/main" id="{00000000-0008-0000-0200-00004B010000}"/>
            </a:ext>
          </a:extLst>
        </xdr:cNvPr>
        <xdr:cNvSpPr/>
      </xdr:nvSpPr>
      <xdr:spPr>
        <a:xfrm>
          <a:off x="8922644" y="35096629"/>
          <a:ext cx="100430" cy="530352"/>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411850</xdr:colOff>
      <xdr:row>183</xdr:row>
      <xdr:rowOff>44629</xdr:rowOff>
    </xdr:from>
    <xdr:to>
      <xdr:col>20</xdr:col>
      <xdr:colOff>64605</xdr:colOff>
      <xdr:row>186</xdr:row>
      <xdr:rowOff>3481</xdr:rowOff>
    </xdr:to>
    <xdr:sp macro="" textlink="">
      <xdr:nvSpPr>
        <xdr:cNvPr id="332" name="Rectangle 331">
          <a:extLst>
            <a:ext uri="{FF2B5EF4-FFF2-40B4-BE49-F238E27FC236}">
              <a16:creationId xmlns:a16="http://schemas.microsoft.com/office/drawing/2014/main" id="{00000000-0008-0000-0200-00004C010000}"/>
            </a:ext>
          </a:extLst>
        </xdr:cNvPr>
        <xdr:cNvSpPr/>
      </xdr:nvSpPr>
      <xdr:spPr>
        <a:xfrm>
          <a:off x="9403450" y="35096629"/>
          <a:ext cx="100430" cy="530352"/>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29</xdr:col>
      <xdr:colOff>216794</xdr:colOff>
      <xdr:row>183</xdr:row>
      <xdr:rowOff>44629</xdr:rowOff>
    </xdr:from>
    <xdr:to>
      <xdr:col>29</xdr:col>
      <xdr:colOff>317224</xdr:colOff>
      <xdr:row>186</xdr:row>
      <xdr:rowOff>3481</xdr:rowOff>
    </xdr:to>
    <xdr:sp macro="" textlink="">
      <xdr:nvSpPr>
        <xdr:cNvPr id="333" name="Rectangle 332">
          <a:extLst>
            <a:ext uri="{FF2B5EF4-FFF2-40B4-BE49-F238E27FC236}">
              <a16:creationId xmlns:a16="http://schemas.microsoft.com/office/drawing/2014/main" id="{00000000-0008-0000-0200-00004D010000}"/>
            </a:ext>
          </a:extLst>
        </xdr:cNvPr>
        <xdr:cNvSpPr/>
      </xdr:nvSpPr>
      <xdr:spPr>
        <a:xfrm>
          <a:off x="13685144" y="35096629"/>
          <a:ext cx="100430" cy="530352"/>
        </a:xfrm>
        <a:prstGeom prst="rect">
          <a:avLst/>
        </a:prstGeom>
        <a:solidFill>
          <a:schemeClr val="accent6">
            <a:lumMod val="20000"/>
            <a:lumOff val="80000"/>
          </a:schemeClr>
        </a:solid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31</xdr:col>
      <xdr:colOff>154675</xdr:colOff>
      <xdr:row>183</xdr:row>
      <xdr:rowOff>44629</xdr:rowOff>
    </xdr:from>
    <xdr:to>
      <xdr:col>31</xdr:col>
      <xdr:colOff>255105</xdr:colOff>
      <xdr:row>186</xdr:row>
      <xdr:rowOff>3481</xdr:rowOff>
    </xdr:to>
    <xdr:sp macro="" textlink="">
      <xdr:nvSpPr>
        <xdr:cNvPr id="334" name="Rectangle 333">
          <a:extLst>
            <a:ext uri="{FF2B5EF4-FFF2-40B4-BE49-F238E27FC236}">
              <a16:creationId xmlns:a16="http://schemas.microsoft.com/office/drawing/2014/main" id="{00000000-0008-0000-0200-00004E010000}"/>
            </a:ext>
          </a:extLst>
        </xdr:cNvPr>
        <xdr:cNvSpPr/>
      </xdr:nvSpPr>
      <xdr:spPr>
        <a:xfrm>
          <a:off x="14518375" y="35096629"/>
          <a:ext cx="100430" cy="530352"/>
        </a:xfrm>
        <a:prstGeom prst="rect">
          <a:avLst/>
        </a:prstGeom>
        <a:solidFill>
          <a:schemeClr val="accent6">
            <a:lumMod val="20000"/>
            <a:lumOff val="80000"/>
          </a:schemeClr>
        </a:solid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200341</xdr:colOff>
      <xdr:row>182</xdr:row>
      <xdr:rowOff>93496</xdr:rowOff>
    </xdr:from>
    <xdr:ext cx="945143" cy="609013"/>
    <xdr:sp macro="" textlink="">
      <xdr:nvSpPr>
        <xdr:cNvPr id="335" name="TextBox 334">
          <a:extLst>
            <a:ext uri="{FF2B5EF4-FFF2-40B4-BE49-F238E27FC236}">
              <a16:creationId xmlns:a16="http://schemas.microsoft.com/office/drawing/2014/main" id="{00000000-0008-0000-0200-00004F010000}"/>
            </a:ext>
          </a:extLst>
        </xdr:cNvPr>
        <xdr:cNvSpPr txBox="1"/>
      </xdr:nvSpPr>
      <xdr:spPr>
        <a:xfrm>
          <a:off x="809941" y="34954996"/>
          <a:ext cx="945143"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lang="en-US" sz="1100" b="1">
              <a:solidFill>
                <a:schemeClr val="accent4">
                  <a:lumMod val="75000"/>
                </a:schemeClr>
              </a:solidFill>
              <a:effectLst/>
              <a:latin typeface="+mn-lt"/>
              <a:ea typeface="+mn-ea"/>
              <a:cs typeface="+mn-cs"/>
            </a:rPr>
            <a:t>ADC</a:t>
          </a:r>
          <a:r>
            <a:rPr lang="en-US" sz="1100" b="1" baseline="0">
              <a:solidFill>
                <a:schemeClr val="accent4">
                  <a:lumMod val="75000"/>
                </a:schemeClr>
              </a:solidFill>
              <a:effectLst/>
              <a:latin typeface="+mn-lt"/>
              <a:ea typeface="+mn-ea"/>
              <a:cs typeface="+mn-cs"/>
            </a:rPr>
            <a:t>1 Injected Conversions</a:t>
          </a:r>
        </a:p>
      </xdr:txBody>
    </xdr:sp>
    <xdr:clientData/>
  </xdr:oneCellAnchor>
  <xdr:oneCellAnchor>
    <xdr:from>
      <xdr:col>1</xdr:col>
      <xdr:colOff>200341</xdr:colOff>
      <xdr:row>196</xdr:row>
      <xdr:rowOff>83971</xdr:rowOff>
    </xdr:from>
    <xdr:ext cx="945143" cy="609013"/>
    <xdr:sp macro="" textlink="">
      <xdr:nvSpPr>
        <xdr:cNvPr id="336" name="TextBox 335">
          <a:extLst>
            <a:ext uri="{FF2B5EF4-FFF2-40B4-BE49-F238E27FC236}">
              <a16:creationId xmlns:a16="http://schemas.microsoft.com/office/drawing/2014/main" id="{00000000-0008-0000-0200-000050010000}"/>
            </a:ext>
          </a:extLst>
        </xdr:cNvPr>
        <xdr:cNvSpPr txBox="1"/>
      </xdr:nvSpPr>
      <xdr:spPr>
        <a:xfrm>
          <a:off x="809941" y="37612471"/>
          <a:ext cx="945143"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lang="en-US" sz="1100" b="1">
              <a:solidFill>
                <a:srgbClr val="7030A0"/>
              </a:solidFill>
              <a:effectLst/>
              <a:latin typeface="+mn-lt"/>
              <a:ea typeface="+mn-ea"/>
              <a:cs typeface="+mn-cs"/>
            </a:rPr>
            <a:t>ADC</a:t>
          </a:r>
          <a:r>
            <a:rPr lang="en-US" sz="1100" b="1" baseline="0">
              <a:solidFill>
                <a:srgbClr val="7030A0"/>
              </a:solidFill>
              <a:effectLst/>
              <a:latin typeface="+mn-lt"/>
              <a:ea typeface="+mn-ea"/>
              <a:cs typeface="+mn-cs"/>
            </a:rPr>
            <a:t>2 Injected Conversions</a:t>
          </a:r>
        </a:p>
      </xdr:txBody>
    </xdr:sp>
    <xdr:clientData/>
  </xdr:oneCellAnchor>
  <xdr:twoCellAnchor>
    <xdr:from>
      <xdr:col>4</xdr:col>
      <xdr:colOff>341860</xdr:colOff>
      <xdr:row>176</xdr:row>
      <xdr:rowOff>28064</xdr:rowOff>
    </xdr:from>
    <xdr:to>
      <xdr:col>5</xdr:col>
      <xdr:colOff>142874</xdr:colOff>
      <xdr:row>178</xdr:row>
      <xdr:rowOff>177248</xdr:rowOff>
    </xdr:to>
    <xdr:sp macro="" textlink="">
      <xdr:nvSpPr>
        <xdr:cNvPr id="337" name="Rectangle 336">
          <a:extLst>
            <a:ext uri="{FF2B5EF4-FFF2-40B4-BE49-F238E27FC236}">
              <a16:creationId xmlns:a16="http://schemas.microsoft.com/office/drawing/2014/main" id="{00000000-0008-0000-0200-000051010000}"/>
            </a:ext>
          </a:extLst>
        </xdr:cNvPr>
        <xdr:cNvSpPr/>
      </xdr:nvSpPr>
      <xdr:spPr>
        <a:xfrm>
          <a:off x="2605448" y="33735358"/>
          <a:ext cx="249250" cy="530184"/>
        </a:xfrm>
        <a:prstGeom prst="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142874</xdr:colOff>
      <xdr:row>175</xdr:row>
      <xdr:rowOff>32787</xdr:rowOff>
    </xdr:from>
    <xdr:to>
      <xdr:col>6</xdr:col>
      <xdr:colOff>95056</xdr:colOff>
      <xdr:row>177</xdr:row>
      <xdr:rowOff>102656</xdr:rowOff>
    </xdr:to>
    <xdr:cxnSp macro="">
      <xdr:nvCxnSpPr>
        <xdr:cNvPr id="338" name="Straight Arrow Connector 337">
          <a:extLst>
            <a:ext uri="{FF2B5EF4-FFF2-40B4-BE49-F238E27FC236}">
              <a16:creationId xmlns:a16="http://schemas.microsoft.com/office/drawing/2014/main" id="{00000000-0008-0000-0200-000052010000}"/>
            </a:ext>
          </a:extLst>
        </xdr:cNvPr>
        <xdr:cNvCxnSpPr>
          <a:stCxn id="288" idx="2"/>
          <a:endCxn id="337" idx="3"/>
        </xdr:cNvCxnSpPr>
      </xdr:nvCxnSpPr>
      <xdr:spPr>
        <a:xfrm flipH="1">
          <a:off x="2867024" y="33560787"/>
          <a:ext cx="399857" cy="450869"/>
        </a:xfrm>
        <a:prstGeom prst="straightConnector1">
          <a:avLst/>
        </a:prstGeom>
        <a:ln>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8</xdr:col>
      <xdr:colOff>9729</xdr:colOff>
      <xdr:row>180</xdr:row>
      <xdr:rowOff>8940</xdr:rowOff>
    </xdr:from>
    <xdr:ext cx="926857" cy="264560"/>
    <xdr:sp macro="" textlink="">
      <xdr:nvSpPr>
        <xdr:cNvPr id="339" name="TextBox 338">
          <a:extLst>
            <a:ext uri="{FF2B5EF4-FFF2-40B4-BE49-F238E27FC236}">
              <a16:creationId xmlns:a16="http://schemas.microsoft.com/office/drawing/2014/main" id="{00000000-0008-0000-0200-000053010000}"/>
            </a:ext>
          </a:extLst>
        </xdr:cNvPr>
        <xdr:cNvSpPr txBox="1"/>
      </xdr:nvSpPr>
      <xdr:spPr>
        <a:xfrm>
          <a:off x="4076904" y="34489440"/>
          <a:ext cx="92685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rtl="0" eaLnBrk="1" latinLnBrk="0" hangingPunct="1"/>
          <a:r>
            <a:rPr lang="en-US" sz="1100">
              <a:solidFill>
                <a:schemeClr val="accent6">
                  <a:lumMod val="75000"/>
                </a:schemeClr>
              </a:solidFill>
              <a:effectLst/>
              <a:latin typeface="+mn-lt"/>
              <a:ea typeface="+mn-ea"/>
              <a:cs typeface="+mn-cs"/>
            </a:rPr>
            <a:t>1 Shunt No.1</a:t>
          </a:r>
        </a:p>
      </xdr:txBody>
    </xdr:sp>
    <xdr:clientData/>
  </xdr:oneCellAnchor>
  <xdr:twoCellAnchor>
    <xdr:from>
      <xdr:col>10</xdr:col>
      <xdr:colOff>33440</xdr:colOff>
      <xdr:row>182</xdr:row>
      <xdr:rowOff>24021</xdr:rowOff>
    </xdr:from>
    <xdr:to>
      <xdr:col>10</xdr:col>
      <xdr:colOff>353872</xdr:colOff>
      <xdr:row>183</xdr:row>
      <xdr:rowOff>44629</xdr:rowOff>
    </xdr:to>
    <xdr:cxnSp macro="">
      <xdr:nvCxnSpPr>
        <xdr:cNvPr id="340" name="Straight Arrow Connector 339">
          <a:extLst>
            <a:ext uri="{FF2B5EF4-FFF2-40B4-BE49-F238E27FC236}">
              <a16:creationId xmlns:a16="http://schemas.microsoft.com/office/drawing/2014/main" id="{00000000-0008-0000-0200-000054010000}"/>
            </a:ext>
          </a:extLst>
        </xdr:cNvPr>
        <xdr:cNvCxnSpPr>
          <a:stCxn id="341" idx="1"/>
          <a:endCxn id="344" idx="0"/>
        </xdr:cNvCxnSpPr>
      </xdr:nvCxnSpPr>
      <xdr:spPr>
        <a:xfrm flipH="1">
          <a:off x="4995965" y="34885521"/>
          <a:ext cx="320432" cy="211108"/>
        </a:xfrm>
        <a:prstGeom prst="straightConnector1">
          <a:avLst/>
        </a:prstGeom>
        <a:ln>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10</xdr:col>
      <xdr:colOff>353872</xdr:colOff>
      <xdr:row>181</xdr:row>
      <xdr:rowOff>82241</xdr:rowOff>
    </xdr:from>
    <xdr:ext cx="926857" cy="264560"/>
    <xdr:sp macro="" textlink="">
      <xdr:nvSpPr>
        <xdr:cNvPr id="341" name="TextBox 340">
          <a:extLst>
            <a:ext uri="{FF2B5EF4-FFF2-40B4-BE49-F238E27FC236}">
              <a16:creationId xmlns:a16="http://schemas.microsoft.com/office/drawing/2014/main" id="{00000000-0008-0000-0200-000055010000}"/>
            </a:ext>
          </a:extLst>
        </xdr:cNvPr>
        <xdr:cNvSpPr txBox="1"/>
      </xdr:nvSpPr>
      <xdr:spPr>
        <a:xfrm>
          <a:off x="5316397" y="34753241"/>
          <a:ext cx="92685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rtl="0" eaLnBrk="1" latinLnBrk="0" hangingPunct="1"/>
          <a:r>
            <a:rPr lang="en-US" sz="1100">
              <a:solidFill>
                <a:schemeClr val="accent6">
                  <a:lumMod val="75000"/>
                </a:schemeClr>
              </a:solidFill>
              <a:effectLst/>
              <a:latin typeface="+mn-lt"/>
              <a:ea typeface="+mn-ea"/>
              <a:cs typeface="+mn-cs"/>
            </a:rPr>
            <a:t>1 Shunt No.2</a:t>
          </a:r>
          <a:endParaRPr lang="en-US">
            <a:solidFill>
              <a:schemeClr val="accent6">
                <a:lumMod val="75000"/>
              </a:schemeClr>
            </a:solidFill>
            <a:effectLst/>
          </a:endParaRPr>
        </a:p>
      </xdr:txBody>
    </xdr:sp>
    <xdr:clientData/>
  </xdr:oneCellAnchor>
  <xdr:twoCellAnchor>
    <xdr:from>
      <xdr:col>9</xdr:col>
      <xdr:colOff>309</xdr:colOff>
      <xdr:row>181</xdr:row>
      <xdr:rowOff>83000</xdr:rowOff>
    </xdr:from>
    <xdr:to>
      <xdr:col>9</xdr:col>
      <xdr:colOff>25483</xdr:colOff>
      <xdr:row>183</xdr:row>
      <xdr:rowOff>44629</xdr:rowOff>
    </xdr:to>
    <xdr:cxnSp macro="">
      <xdr:nvCxnSpPr>
        <xdr:cNvPr id="342" name="Straight Arrow Connector 341">
          <a:extLst>
            <a:ext uri="{FF2B5EF4-FFF2-40B4-BE49-F238E27FC236}">
              <a16:creationId xmlns:a16="http://schemas.microsoft.com/office/drawing/2014/main" id="{00000000-0008-0000-0200-000056010000}"/>
            </a:ext>
          </a:extLst>
        </xdr:cNvPr>
        <xdr:cNvCxnSpPr>
          <a:stCxn id="339" idx="2"/>
          <a:endCxn id="343" idx="0"/>
        </xdr:cNvCxnSpPr>
      </xdr:nvCxnSpPr>
      <xdr:spPr>
        <a:xfrm flipH="1">
          <a:off x="4515159" y="34754000"/>
          <a:ext cx="25174" cy="342629"/>
        </a:xfrm>
        <a:prstGeom prst="straightConnector1">
          <a:avLst/>
        </a:prstGeom>
        <a:ln>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397769</xdr:colOff>
      <xdr:row>183</xdr:row>
      <xdr:rowOff>44629</xdr:rowOff>
    </xdr:from>
    <xdr:to>
      <xdr:col>9</xdr:col>
      <xdr:colOff>50524</xdr:colOff>
      <xdr:row>186</xdr:row>
      <xdr:rowOff>3481</xdr:rowOff>
    </xdr:to>
    <xdr:sp macro="" textlink="">
      <xdr:nvSpPr>
        <xdr:cNvPr id="343" name="Rectangle 342">
          <a:extLst>
            <a:ext uri="{FF2B5EF4-FFF2-40B4-BE49-F238E27FC236}">
              <a16:creationId xmlns:a16="http://schemas.microsoft.com/office/drawing/2014/main" id="{00000000-0008-0000-0200-000057010000}"/>
            </a:ext>
          </a:extLst>
        </xdr:cNvPr>
        <xdr:cNvSpPr/>
      </xdr:nvSpPr>
      <xdr:spPr>
        <a:xfrm>
          <a:off x="4464944" y="35096629"/>
          <a:ext cx="100430" cy="530352"/>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430900</xdr:colOff>
      <xdr:row>183</xdr:row>
      <xdr:rowOff>44629</xdr:rowOff>
    </xdr:from>
    <xdr:to>
      <xdr:col>10</xdr:col>
      <xdr:colOff>83655</xdr:colOff>
      <xdr:row>186</xdr:row>
      <xdr:rowOff>3481</xdr:rowOff>
    </xdr:to>
    <xdr:sp macro="" textlink="">
      <xdr:nvSpPr>
        <xdr:cNvPr id="344" name="Rectangle 343">
          <a:extLst>
            <a:ext uri="{FF2B5EF4-FFF2-40B4-BE49-F238E27FC236}">
              <a16:creationId xmlns:a16="http://schemas.microsoft.com/office/drawing/2014/main" id="{00000000-0008-0000-0200-000058010000}"/>
            </a:ext>
          </a:extLst>
        </xdr:cNvPr>
        <xdr:cNvSpPr/>
      </xdr:nvSpPr>
      <xdr:spPr>
        <a:xfrm>
          <a:off x="4945750" y="35096629"/>
          <a:ext cx="100430" cy="530352"/>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200341</xdr:colOff>
      <xdr:row>175</xdr:row>
      <xdr:rowOff>93496</xdr:rowOff>
    </xdr:from>
    <xdr:ext cx="945143" cy="609013"/>
    <xdr:sp macro="" textlink="">
      <xdr:nvSpPr>
        <xdr:cNvPr id="345" name="TextBox 344">
          <a:extLst>
            <a:ext uri="{FF2B5EF4-FFF2-40B4-BE49-F238E27FC236}">
              <a16:creationId xmlns:a16="http://schemas.microsoft.com/office/drawing/2014/main" id="{00000000-0008-0000-0200-000059010000}"/>
            </a:ext>
          </a:extLst>
        </xdr:cNvPr>
        <xdr:cNvSpPr txBox="1"/>
      </xdr:nvSpPr>
      <xdr:spPr>
        <a:xfrm>
          <a:off x="809941" y="33621496"/>
          <a:ext cx="945143"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lang="en-US" sz="1100" b="1">
              <a:solidFill>
                <a:schemeClr val="accent4">
                  <a:lumMod val="75000"/>
                </a:schemeClr>
              </a:solidFill>
              <a:effectLst/>
              <a:latin typeface="+mn-lt"/>
              <a:ea typeface="+mn-ea"/>
              <a:cs typeface="+mn-cs"/>
            </a:rPr>
            <a:t>ADC</a:t>
          </a:r>
          <a:r>
            <a:rPr lang="en-US" sz="1100" b="1" baseline="0">
              <a:solidFill>
                <a:schemeClr val="accent4">
                  <a:lumMod val="75000"/>
                </a:schemeClr>
              </a:solidFill>
              <a:effectLst/>
              <a:latin typeface="+mn-lt"/>
              <a:ea typeface="+mn-ea"/>
              <a:cs typeface="+mn-cs"/>
            </a:rPr>
            <a:t>1 Regular Conversions</a:t>
          </a:r>
        </a:p>
      </xdr:txBody>
    </xdr:sp>
    <xdr:clientData/>
  </xdr:oneCellAnchor>
  <xdr:twoCellAnchor>
    <xdr:from>
      <xdr:col>34</xdr:col>
      <xdr:colOff>341860</xdr:colOff>
      <xdr:row>176</xdr:row>
      <xdr:rowOff>28064</xdr:rowOff>
    </xdr:from>
    <xdr:to>
      <xdr:col>35</xdr:col>
      <xdr:colOff>257174</xdr:colOff>
      <xdr:row>178</xdr:row>
      <xdr:rowOff>177248</xdr:rowOff>
    </xdr:to>
    <xdr:sp macro="" textlink="">
      <xdr:nvSpPr>
        <xdr:cNvPr id="346" name="Rectangle 345">
          <a:extLst>
            <a:ext uri="{FF2B5EF4-FFF2-40B4-BE49-F238E27FC236}">
              <a16:creationId xmlns:a16="http://schemas.microsoft.com/office/drawing/2014/main" id="{00000000-0008-0000-0200-00005A010000}"/>
            </a:ext>
          </a:extLst>
        </xdr:cNvPr>
        <xdr:cNvSpPr/>
      </xdr:nvSpPr>
      <xdr:spPr>
        <a:xfrm>
          <a:off x="16048585" y="33746564"/>
          <a:ext cx="362989" cy="530184"/>
        </a:xfrm>
        <a:prstGeom prst="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34</xdr:col>
      <xdr:colOff>323738</xdr:colOff>
      <xdr:row>172</xdr:row>
      <xdr:rowOff>4799</xdr:rowOff>
    </xdr:from>
    <xdr:ext cx="1466684" cy="609013"/>
    <xdr:sp macro="" textlink="">
      <xdr:nvSpPr>
        <xdr:cNvPr id="347" name="TextBox 346">
          <a:extLst>
            <a:ext uri="{FF2B5EF4-FFF2-40B4-BE49-F238E27FC236}">
              <a16:creationId xmlns:a16="http://schemas.microsoft.com/office/drawing/2014/main" id="{00000000-0008-0000-0200-00005B010000}"/>
            </a:ext>
          </a:extLst>
        </xdr:cNvPr>
        <xdr:cNvSpPr txBox="1"/>
      </xdr:nvSpPr>
      <xdr:spPr>
        <a:xfrm>
          <a:off x="16030463" y="32961299"/>
          <a:ext cx="1466684"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rtl="0" eaLnBrk="1" latinLnBrk="0" hangingPunct="1"/>
          <a:r>
            <a:rPr lang="en-US" sz="1100">
              <a:solidFill>
                <a:srgbClr val="0070C0"/>
              </a:solidFill>
              <a:effectLst/>
              <a:latin typeface="+mn-lt"/>
              <a:ea typeface="+mn-ea"/>
              <a:cs typeface="+mn-cs"/>
            </a:rPr>
            <a:t>Battery Voltage and</a:t>
          </a:r>
        </a:p>
        <a:p>
          <a:pPr algn="ctr" rtl="0" eaLnBrk="1" latinLnBrk="0" hangingPunct="1"/>
          <a:r>
            <a:rPr lang="en-US" sz="1100">
              <a:solidFill>
                <a:srgbClr val="0070C0"/>
              </a:solidFill>
              <a:effectLst/>
              <a:latin typeface="+mn-lt"/>
              <a:ea typeface="+mn-ea"/>
              <a:cs typeface="+mn-cs"/>
            </a:rPr>
            <a:t>U/V/W output voltage</a:t>
          </a:r>
        </a:p>
        <a:p>
          <a:pPr algn="ctr" rtl="0" eaLnBrk="1" latinLnBrk="0" hangingPunct="1"/>
          <a:r>
            <a:rPr lang="en-US" sz="1100">
              <a:solidFill>
                <a:srgbClr val="0070C0"/>
              </a:solidFill>
              <a:effectLst/>
              <a:latin typeface="+mn-lt"/>
              <a:ea typeface="+mn-ea"/>
              <a:cs typeface="+mn-cs"/>
            </a:rPr>
            <a:t>In FOC (TIM3 ISR)</a:t>
          </a:r>
        </a:p>
      </xdr:txBody>
    </xdr:sp>
    <xdr:clientData/>
  </xdr:oneCellAnchor>
  <xdr:twoCellAnchor>
    <xdr:from>
      <xdr:col>35</xdr:col>
      <xdr:colOff>257174</xdr:colOff>
      <xdr:row>175</xdr:row>
      <xdr:rowOff>42312</xdr:rowOff>
    </xdr:from>
    <xdr:to>
      <xdr:col>36</xdr:col>
      <xdr:colOff>161730</xdr:colOff>
      <xdr:row>177</xdr:row>
      <xdr:rowOff>102656</xdr:rowOff>
    </xdr:to>
    <xdr:cxnSp macro="">
      <xdr:nvCxnSpPr>
        <xdr:cNvPr id="348" name="Straight Arrow Connector 347">
          <a:extLst>
            <a:ext uri="{FF2B5EF4-FFF2-40B4-BE49-F238E27FC236}">
              <a16:creationId xmlns:a16="http://schemas.microsoft.com/office/drawing/2014/main" id="{00000000-0008-0000-0200-00005C010000}"/>
            </a:ext>
          </a:extLst>
        </xdr:cNvPr>
        <xdr:cNvCxnSpPr>
          <a:stCxn id="347" idx="2"/>
          <a:endCxn id="346" idx="3"/>
        </xdr:cNvCxnSpPr>
      </xdr:nvCxnSpPr>
      <xdr:spPr>
        <a:xfrm flipH="1">
          <a:off x="16411574" y="33570312"/>
          <a:ext cx="352231" cy="441344"/>
        </a:xfrm>
        <a:prstGeom prst="straightConnector1">
          <a:avLst/>
        </a:prstGeom>
        <a:ln>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1</xdr:col>
      <xdr:colOff>209866</xdr:colOff>
      <xdr:row>189</xdr:row>
      <xdr:rowOff>83971</xdr:rowOff>
    </xdr:from>
    <xdr:ext cx="945143" cy="609013"/>
    <xdr:sp macro="" textlink="">
      <xdr:nvSpPr>
        <xdr:cNvPr id="349" name="TextBox 348">
          <a:extLst>
            <a:ext uri="{FF2B5EF4-FFF2-40B4-BE49-F238E27FC236}">
              <a16:creationId xmlns:a16="http://schemas.microsoft.com/office/drawing/2014/main" id="{00000000-0008-0000-0200-00005D010000}"/>
            </a:ext>
          </a:extLst>
        </xdr:cNvPr>
        <xdr:cNvSpPr txBox="1"/>
      </xdr:nvSpPr>
      <xdr:spPr>
        <a:xfrm>
          <a:off x="819466" y="36278971"/>
          <a:ext cx="945143"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lang="en-US" sz="1100" b="1">
              <a:solidFill>
                <a:srgbClr val="7030A0"/>
              </a:solidFill>
              <a:effectLst/>
              <a:latin typeface="+mn-lt"/>
              <a:ea typeface="+mn-ea"/>
              <a:cs typeface="+mn-cs"/>
            </a:rPr>
            <a:t>ADC</a:t>
          </a:r>
          <a:r>
            <a:rPr lang="en-US" sz="1100" b="1" baseline="0">
              <a:solidFill>
                <a:srgbClr val="7030A0"/>
              </a:solidFill>
              <a:effectLst/>
              <a:latin typeface="+mn-lt"/>
              <a:ea typeface="+mn-ea"/>
              <a:cs typeface="+mn-cs"/>
            </a:rPr>
            <a:t>2 Regular Conversions</a:t>
          </a:r>
        </a:p>
      </xdr:txBody>
    </xdr:sp>
    <xdr:clientData/>
  </xdr:oneCellAnchor>
  <xdr:oneCellAnchor>
    <xdr:from>
      <xdr:col>28</xdr:col>
      <xdr:colOff>362154</xdr:colOff>
      <xdr:row>179</xdr:row>
      <xdr:rowOff>94665</xdr:rowOff>
    </xdr:from>
    <xdr:ext cx="926857" cy="264560"/>
    <xdr:sp macro="" textlink="">
      <xdr:nvSpPr>
        <xdr:cNvPr id="350" name="TextBox 349">
          <a:extLst>
            <a:ext uri="{FF2B5EF4-FFF2-40B4-BE49-F238E27FC236}">
              <a16:creationId xmlns:a16="http://schemas.microsoft.com/office/drawing/2014/main" id="{00000000-0008-0000-0200-00005E010000}"/>
            </a:ext>
          </a:extLst>
        </xdr:cNvPr>
        <xdr:cNvSpPr txBox="1"/>
      </xdr:nvSpPr>
      <xdr:spPr>
        <a:xfrm>
          <a:off x="13382829" y="34384665"/>
          <a:ext cx="92685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rtl="0" eaLnBrk="1" latinLnBrk="0" hangingPunct="1"/>
          <a:r>
            <a:rPr lang="en-US" sz="1100">
              <a:solidFill>
                <a:schemeClr val="accent6">
                  <a:lumMod val="75000"/>
                </a:schemeClr>
              </a:solidFill>
              <a:effectLst/>
              <a:latin typeface="+mn-lt"/>
              <a:ea typeface="+mn-ea"/>
              <a:cs typeface="+mn-cs"/>
            </a:rPr>
            <a:t>1 Shunt No.1</a:t>
          </a:r>
        </a:p>
      </xdr:txBody>
    </xdr:sp>
    <xdr:clientData/>
  </xdr:oneCellAnchor>
  <xdr:twoCellAnchor>
    <xdr:from>
      <xdr:col>31</xdr:col>
      <xdr:colOff>204890</xdr:colOff>
      <xdr:row>182</xdr:row>
      <xdr:rowOff>22951</xdr:rowOff>
    </xdr:from>
    <xdr:to>
      <xdr:col>31</xdr:col>
      <xdr:colOff>274376</xdr:colOff>
      <xdr:row>183</xdr:row>
      <xdr:rowOff>44629</xdr:rowOff>
    </xdr:to>
    <xdr:cxnSp macro="">
      <xdr:nvCxnSpPr>
        <xdr:cNvPr id="351" name="Straight Arrow Connector 350">
          <a:extLst>
            <a:ext uri="{FF2B5EF4-FFF2-40B4-BE49-F238E27FC236}">
              <a16:creationId xmlns:a16="http://schemas.microsoft.com/office/drawing/2014/main" id="{00000000-0008-0000-0200-00005F010000}"/>
            </a:ext>
          </a:extLst>
        </xdr:cNvPr>
        <xdr:cNvCxnSpPr>
          <a:stCxn id="352" idx="2"/>
          <a:endCxn id="334" idx="0"/>
        </xdr:cNvCxnSpPr>
      </xdr:nvCxnSpPr>
      <xdr:spPr>
        <a:xfrm flipH="1">
          <a:off x="14568590" y="34884451"/>
          <a:ext cx="69486" cy="212178"/>
        </a:xfrm>
        <a:prstGeom prst="straightConnector1">
          <a:avLst/>
        </a:prstGeom>
        <a:ln>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30</xdr:col>
      <xdr:colOff>258622</xdr:colOff>
      <xdr:row>180</xdr:row>
      <xdr:rowOff>139391</xdr:rowOff>
    </xdr:from>
    <xdr:ext cx="926857" cy="264560"/>
    <xdr:sp macro="" textlink="">
      <xdr:nvSpPr>
        <xdr:cNvPr id="352" name="TextBox 351">
          <a:extLst>
            <a:ext uri="{FF2B5EF4-FFF2-40B4-BE49-F238E27FC236}">
              <a16:creationId xmlns:a16="http://schemas.microsoft.com/office/drawing/2014/main" id="{00000000-0008-0000-0200-000060010000}"/>
            </a:ext>
          </a:extLst>
        </xdr:cNvPr>
        <xdr:cNvSpPr txBox="1"/>
      </xdr:nvSpPr>
      <xdr:spPr>
        <a:xfrm>
          <a:off x="14174647" y="34619891"/>
          <a:ext cx="92685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rtl="0" eaLnBrk="1" latinLnBrk="0" hangingPunct="1"/>
          <a:r>
            <a:rPr lang="en-US" sz="1100">
              <a:solidFill>
                <a:schemeClr val="accent6">
                  <a:lumMod val="75000"/>
                </a:schemeClr>
              </a:solidFill>
              <a:effectLst/>
              <a:latin typeface="+mn-lt"/>
              <a:ea typeface="+mn-ea"/>
              <a:cs typeface="+mn-cs"/>
            </a:rPr>
            <a:t>1 Shunt No.2</a:t>
          </a:r>
          <a:endParaRPr lang="en-US">
            <a:solidFill>
              <a:schemeClr val="accent6">
                <a:lumMod val="75000"/>
              </a:schemeClr>
            </a:solidFill>
            <a:effectLst/>
          </a:endParaRPr>
        </a:p>
      </xdr:txBody>
    </xdr:sp>
    <xdr:clientData/>
  </xdr:oneCellAnchor>
  <xdr:twoCellAnchor>
    <xdr:from>
      <xdr:col>29</xdr:col>
      <xdr:colOff>267009</xdr:colOff>
      <xdr:row>180</xdr:row>
      <xdr:rowOff>168725</xdr:rowOff>
    </xdr:from>
    <xdr:to>
      <xdr:col>29</xdr:col>
      <xdr:colOff>377908</xdr:colOff>
      <xdr:row>183</xdr:row>
      <xdr:rowOff>44629</xdr:rowOff>
    </xdr:to>
    <xdr:cxnSp macro="">
      <xdr:nvCxnSpPr>
        <xdr:cNvPr id="353" name="Straight Arrow Connector 352">
          <a:extLst>
            <a:ext uri="{FF2B5EF4-FFF2-40B4-BE49-F238E27FC236}">
              <a16:creationId xmlns:a16="http://schemas.microsoft.com/office/drawing/2014/main" id="{00000000-0008-0000-0200-000061010000}"/>
            </a:ext>
          </a:extLst>
        </xdr:cNvPr>
        <xdr:cNvCxnSpPr>
          <a:stCxn id="350" idx="2"/>
          <a:endCxn id="333" idx="0"/>
        </xdr:cNvCxnSpPr>
      </xdr:nvCxnSpPr>
      <xdr:spPr>
        <a:xfrm flipH="1">
          <a:off x="13735359" y="34649225"/>
          <a:ext cx="110899" cy="447404"/>
        </a:xfrm>
        <a:prstGeom prst="straightConnector1">
          <a:avLst/>
        </a:prstGeom>
        <a:ln>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28</xdr:col>
      <xdr:colOff>320829</xdr:colOff>
      <xdr:row>171</xdr:row>
      <xdr:rowOff>189186</xdr:rowOff>
    </xdr:from>
    <xdr:to>
      <xdr:col>31</xdr:col>
      <xdr:colOff>275109</xdr:colOff>
      <xdr:row>180</xdr:row>
      <xdr:rowOff>139391</xdr:rowOff>
    </xdr:to>
    <xdr:cxnSp macro="">
      <xdr:nvCxnSpPr>
        <xdr:cNvPr id="354" name="Straight Arrow Connector 353">
          <a:extLst>
            <a:ext uri="{FF2B5EF4-FFF2-40B4-BE49-F238E27FC236}">
              <a16:creationId xmlns:a16="http://schemas.microsoft.com/office/drawing/2014/main" id="{00000000-0008-0000-0200-000062010000}"/>
            </a:ext>
          </a:extLst>
        </xdr:cNvPr>
        <xdr:cNvCxnSpPr>
          <a:cxnSpLocks/>
          <a:stCxn id="290" idx="2"/>
          <a:endCxn id="352" idx="0"/>
        </xdr:cNvCxnSpPr>
      </xdr:nvCxnSpPr>
      <xdr:spPr>
        <a:xfrm>
          <a:off x="13341504" y="32955186"/>
          <a:ext cx="1297305" cy="1664705"/>
        </a:xfrm>
        <a:prstGeom prst="straightConnector1">
          <a:avLst/>
        </a:prstGeom>
        <a:ln>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8</xdr:col>
      <xdr:colOff>238329</xdr:colOff>
      <xdr:row>194</xdr:row>
      <xdr:rowOff>66090</xdr:rowOff>
    </xdr:from>
    <xdr:ext cx="828240" cy="436786"/>
    <xdr:sp macro="" textlink="">
      <xdr:nvSpPr>
        <xdr:cNvPr id="355" name="TextBox 354">
          <a:extLst>
            <a:ext uri="{FF2B5EF4-FFF2-40B4-BE49-F238E27FC236}">
              <a16:creationId xmlns:a16="http://schemas.microsoft.com/office/drawing/2014/main" id="{00000000-0008-0000-0200-000063010000}"/>
            </a:ext>
          </a:extLst>
        </xdr:cNvPr>
        <xdr:cNvSpPr txBox="1"/>
      </xdr:nvSpPr>
      <xdr:spPr>
        <a:xfrm>
          <a:off x="4305504" y="37213590"/>
          <a:ext cx="82824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rtl="0" eaLnBrk="1" latinLnBrk="0" hangingPunct="1"/>
          <a:r>
            <a:rPr lang="en-US" sz="1100">
              <a:solidFill>
                <a:schemeClr val="accent6">
                  <a:lumMod val="75000"/>
                </a:schemeClr>
              </a:solidFill>
              <a:effectLst/>
              <a:latin typeface="+mn-lt"/>
              <a:ea typeface="+mn-ea"/>
              <a:cs typeface="+mn-cs"/>
            </a:rPr>
            <a:t>Idc sensing</a:t>
          </a:r>
        </a:p>
        <a:p>
          <a:pPr rtl="0" eaLnBrk="1" latinLnBrk="0" hangingPunct="1"/>
          <a:r>
            <a:rPr lang="en-US" sz="1100">
              <a:solidFill>
                <a:schemeClr val="accent6">
                  <a:lumMod val="75000"/>
                </a:schemeClr>
              </a:solidFill>
              <a:effectLst/>
              <a:latin typeface="+mn-lt"/>
              <a:ea typeface="+mn-ea"/>
              <a:cs typeface="+mn-cs"/>
            </a:rPr>
            <a:t>in TIM1 ISR</a:t>
          </a:r>
        </a:p>
      </xdr:txBody>
    </xdr:sp>
    <xdr:clientData/>
  </xdr:oneCellAnchor>
  <xdr:twoCellAnchor>
    <xdr:from>
      <xdr:col>8</xdr:col>
      <xdr:colOff>259457</xdr:colOff>
      <xdr:row>196</xdr:row>
      <xdr:rowOff>121876</xdr:rowOff>
    </xdr:from>
    <xdr:to>
      <xdr:col>9</xdr:col>
      <xdr:colOff>204774</xdr:colOff>
      <xdr:row>198</xdr:row>
      <xdr:rowOff>112692</xdr:rowOff>
    </xdr:to>
    <xdr:cxnSp macro="">
      <xdr:nvCxnSpPr>
        <xdr:cNvPr id="356" name="Straight Arrow Connector 355">
          <a:extLst>
            <a:ext uri="{FF2B5EF4-FFF2-40B4-BE49-F238E27FC236}">
              <a16:creationId xmlns:a16="http://schemas.microsoft.com/office/drawing/2014/main" id="{00000000-0008-0000-0200-000064010000}"/>
            </a:ext>
          </a:extLst>
        </xdr:cNvPr>
        <xdr:cNvCxnSpPr>
          <a:cxnSpLocks/>
          <a:stCxn id="355" idx="2"/>
          <a:endCxn id="409" idx="3"/>
        </xdr:cNvCxnSpPr>
      </xdr:nvCxnSpPr>
      <xdr:spPr>
        <a:xfrm flipH="1">
          <a:off x="4326632" y="37650376"/>
          <a:ext cx="392992" cy="371816"/>
        </a:xfrm>
        <a:prstGeom prst="straightConnector1">
          <a:avLst/>
        </a:prstGeom>
        <a:ln>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150119</xdr:colOff>
      <xdr:row>190</xdr:row>
      <xdr:rowOff>44629</xdr:rowOff>
    </xdr:from>
    <xdr:to>
      <xdr:col>3</xdr:col>
      <xdr:colOff>250549</xdr:colOff>
      <xdr:row>193</xdr:row>
      <xdr:rowOff>3313</xdr:rowOff>
    </xdr:to>
    <xdr:sp macro="" textlink="">
      <xdr:nvSpPr>
        <xdr:cNvPr id="357" name="Rectangle 356">
          <a:extLst>
            <a:ext uri="{FF2B5EF4-FFF2-40B4-BE49-F238E27FC236}">
              <a16:creationId xmlns:a16="http://schemas.microsoft.com/office/drawing/2014/main" id="{00000000-0008-0000-0200-000065010000}"/>
            </a:ext>
          </a:extLst>
        </xdr:cNvPr>
        <xdr:cNvSpPr/>
      </xdr:nvSpPr>
      <xdr:spPr>
        <a:xfrm>
          <a:off x="1978919" y="36430129"/>
          <a:ext cx="100430" cy="530184"/>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247854</xdr:colOff>
      <xdr:row>186</xdr:row>
      <xdr:rowOff>75615</xdr:rowOff>
    </xdr:from>
    <xdr:ext cx="1397562" cy="436786"/>
    <xdr:sp macro="" textlink="">
      <xdr:nvSpPr>
        <xdr:cNvPr id="358" name="TextBox 357">
          <a:extLst>
            <a:ext uri="{FF2B5EF4-FFF2-40B4-BE49-F238E27FC236}">
              <a16:creationId xmlns:a16="http://schemas.microsoft.com/office/drawing/2014/main" id="{00000000-0008-0000-0200-000066010000}"/>
            </a:ext>
          </a:extLst>
        </xdr:cNvPr>
        <xdr:cNvSpPr txBox="1"/>
      </xdr:nvSpPr>
      <xdr:spPr>
        <a:xfrm>
          <a:off x="2076654" y="35699115"/>
          <a:ext cx="1397562"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rtl="0" eaLnBrk="1" latinLnBrk="0" hangingPunct="1"/>
          <a:r>
            <a:rPr lang="en-US" sz="1100">
              <a:solidFill>
                <a:schemeClr val="accent6">
                  <a:lumMod val="75000"/>
                </a:schemeClr>
              </a:solidFill>
              <a:effectLst/>
              <a:latin typeface="+mn-lt"/>
              <a:ea typeface="+mn-ea"/>
              <a:cs typeface="+mn-cs"/>
            </a:rPr>
            <a:t>Temperature sensing</a:t>
          </a:r>
        </a:p>
        <a:p>
          <a:pPr rtl="0" eaLnBrk="1" latinLnBrk="0" hangingPunct="1"/>
          <a:r>
            <a:rPr lang="en-US" sz="1100">
              <a:solidFill>
                <a:schemeClr val="accent6">
                  <a:lumMod val="75000"/>
                </a:schemeClr>
              </a:solidFill>
              <a:effectLst/>
              <a:latin typeface="+mn-lt"/>
              <a:ea typeface="+mn-ea"/>
              <a:cs typeface="+mn-cs"/>
            </a:rPr>
            <a:t>in Periodic</a:t>
          </a:r>
          <a:r>
            <a:rPr lang="en-US" sz="1100" baseline="0">
              <a:solidFill>
                <a:schemeClr val="accent6">
                  <a:lumMod val="75000"/>
                </a:schemeClr>
              </a:solidFill>
              <a:effectLst/>
              <a:latin typeface="+mn-lt"/>
              <a:ea typeface="+mn-ea"/>
              <a:cs typeface="+mn-cs"/>
            </a:rPr>
            <a:t> functions</a:t>
          </a:r>
          <a:endParaRPr lang="en-US" sz="1100">
            <a:solidFill>
              <a:schemeClr val="accent6">
                <a:lumMod val="75000"/>
              </a:schemeClr>
            </a:solidFill>
            <a:effectLst/>
            <a:latin typeface="+mn-lt"/>
            <a:ea typeface="+mn-ea"/>
            <a:cs typeface="+mn-cs"/>
          </a:endParaRPr>
        </a:p>
      </xdr:txBody>
    </xdr:sp>
    <xdr:clientData/>
  </xdr:oneCellAnchor>
  <xdr:twoCellAnchor>
    <xdr:from>
      <xdr:col>4</xdr:col>
      <xdr:colOff>124134</xdr:colOff>
      <xdr:row>188</xdr:row>
      <xdr:rowOff>131401</xdr:rowOff>
    </xdr:from>
    <xdr:to>
      <xdr:col>5</xdr:col>
      <xdr:colOff>51285</xdr:colOff>
      <xdr:row>190</xdr:row>
      <xdr:rowOff>44629</xdr:rowOff>
    </xdr:to>
    <xdr:cxnSp macro="">
      <xdr:nvCxnSpPr>
        <xdr:cNvPr id="359" name="Straight Arrow Connector 358">
          <a:extLst>
            <a:ext uri="{FF2B5EF4-FFF2-40B4-BE49-F238E27FC236}">
              <a16:creationId xmlns:a16="http://schemas.microsoft.com/office/drawing/2014/main" id="{00000000-0008-0000-0200-000067010000}"/>
            </a:ext>
          </a:extLst>
        </xdr:cNvPr>
        <xdr:cNvCxnSpPr>
          <a:stCxn id="358" idx="2"/>
          <a:endCxn id="360" idx="0"/>
        </xdr:cNvCxnSpPr>
      </xdr:nvCxnSpPr>
      <xdr:spPr>
        <a:xfrm flipH="1">
          <a:off x="2400609" y="36135901"/>
          <a:ext cx="374826" cy="294228"/>
        </a:xfrm>
        <a:prstGeom prst="straightConnector1">
          <a:avLst/>
        </a:prstGeom>
        <a:ln>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73919</xdr:colOff>
      <xdr:row>190</xdr:row>
      <xdr:rowOff>44629</xdr:rowOff>
    </xdr:from>
    <xdr:to>
      <xdr:col>4</xdr:col>
      <xdr:colOff>174349</xdr:colOff>
      <xdr:row>193</xdr:row>
      <xdr:rowOff>3313</xdr:rowOff>
    </xdr:to>
    <xdr:sp macro="" textlink="">
      <xdr:nvSpPr>
        <xdr:cNvPr id="360" name="Rectangle 359">
          <a:extLst>
            <a:ext uri="{FF2B5EF4-FFF2-40B4-BE49-F238E27FC236}">
              <a16:creationId xmlns:a16="http://schemas.microsoft.com/office/drawing/2014/main" id="{00000000-0008-0000-0200-000068010000}"/>
            </a:ext>
          </a:extLst>
        </xdr:cNvPr>
        <xdr:cNvSpPr/>
      </xdr:nvSpPr>
      <xdr:spPr>
        <a:xfrm>
          <a:off x="2350394" y="36430129"/>
          <a:ext cx="100430" cy="530184"/>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445394</xdr:colOff>
      <xdr:row>190</xdr:row>
      <xdr:rowOff>44629</xdr:rowOff>
    </xdr:from>
    <xdr:to>
      <xdr:col>5</xdr:col>
      <xdr:colOff>98149</xdr:colOff>
      <xdr:row>193</xdr:row>
      <xdr:rowOff>3313</xdr:rowOff>
    </xdr:to>
    <xdr:sp macro="" textlink="">
      <xdr:nvSpPr>
        <xdr:cNvPr id="361" name="Rectangle 360">
          <a:extLst>
            <a:ext uri="{FF2B5EF4-FFF2-40B4-BE49-F238E27FC236}">
              <a16:creationId xmlns:a16="http://schemas.microsoft.com/office/drawing/2014/main" id="{00000000-0008-0000-0200-000069010000}"/>
            </a:ext>
          </a:extLst>
        </xdr:cNvPr>
        <xdr:cNvSpPr/>
      </xdr:nvSpPr>
      <xdr:spPr>
        <a:xfrm>
          <a:off x="2721869" y="36430129"/>
          <a:ext cx="100430" cy="530184"/>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369194</xdr:colOff>
      <xdr:row>190</xdr:row>
      <xdr:rowOff>44629</xdr:rowOff>
    </xdr:from>
    <xdr:to>
      <xdr:col>6</xdr:col>
      <xdr:colOff>21949</xdr:colOff>
      <xdr:row>193</xdr:row>
      <xdr:rowOff>3313</xdr:rowOff>
    </xdr:to>
    <xdr:sp macro="" textlink="">
      <xdr:nvSpPr>
        <xdr:cNvPr id="362" name="Rectangle 361">
          <a:extLst>
            <a:ext uri="{FF2B5EF4-FFF2-40B4-BE49-F238E27FC236}">
              <a16:creationId xmlns:a16="http://schemas.microsoft.com/office/drawing/2014/main" id="{00000000-0008-0000-0200-00006A010000}"/>
            </a:ext>
          </a:extLst>
        </xdr:cNvPr>
        <xdr:cNvSpPr/>
      </xdr:nvSpPr>
      <xdr:spPr>
        <a:xfrm>
          <a:off x="3093344" y="36430129"/>
          <a:ext cx="100430" cy="530184"/>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292994</xdr:colOff>
      <xdr:row>190</xdr:row>
      <xdr:rowOff>44629</xdr:rowOff>
    </xdr:from>
    <xdr:to>
      <xdr:col>6</xdr:col>
      <xdr:colOff>393424</xdr:colOff>
      <xdr:row>193</xdr:row>
      <xdr:rowOff>3313</xdr:rowOff>
    </xdr:to>
    <xdr:sp macro="" textlink="">
      <xdr:nvSpPr>
        <xdr:cNvPr id="363" name="Rectangle 362">
          <a:extLst>
            <a:ext uri="{FF2B5EF4-FFF2-40B4-BE49-F238E27FC236}">
              <a16:creationId xmlns:a16="http://schemas.microsoft.com/office/drawing/2014/main" id="{00000000-0008-0000-0200-00006B010000}"/>
            </a:ext>
          </a:extLst>
        </xdr:cNvPr>
        <xdr:cNvSpPr/>
      </xdr:nvSpPr>
      <xdr:spPr>
        <a:xfrm>
          <a:off x="3464819" y="36430129"/>
          <a:ext cx="100430" cy="530184"/>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216794</xdr:colOff>
      <xdr:row>190</xdr:row>
      <xdr:rowOff>44629</xdr:rowOff>
    </xdr:from>
    <xdr:to>
      <xdr:col>7</xdr:col>
      <xdr:colOff>317224</xdr:colOff>
      <xdr:row>193</xdr:row>
      <xdr:rowOff>3313</xdr:rowOff>
    </xdr:to>
    <xdr:sp macro="" textlink="">
      <xdr:nvSpPr>
        <xdr:cNvPr id="364" name="Rectangle 363">
          <a:extLst>
            <a:ext uri="{FF2B5EF4-FFF2-40B4-BE49-F238E27FC236}">
              <a16:creationId xmlns:a16="http://schemas.microsoft.com/office/drawing/2014/main" id="{00000000-0008-0000-0200-00006C010000}"/>
            </a:ext>
          </a:extLst>
        </xdr:cNvPr>
        <xdr:cNvSpPr/>
      </xdr:nvSpPr>
      <xdr:spPr>
        <a:xfrm>
          <a:off x="3836294" y="36430129"/>
          <a:ext cx="100430" cy="530184"/>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140594</xdr:colOff>
      <xdr:row>190</xdr:row>
      <xdr:rowOff>44629</xdr:rowOff>
    </xdr:from>
    <xdr:to>
      <xdr:col>8</xdr:col>
      <xdr:colOff>241024</xdr:colOff>
      <xdr:row>193</xdr:row>
      <xdr:rowOff>3313</xdr:rowOff>
    </xdr:to>
    <xdr:sp macro="" textlink="">
      <xdr:nvSpPr>
        <xdr:cNvPr id="365" name="Rectangle 364">
          <a:extLst>
            <a:ext uri="{FF2B5EF4-FFF2-40B4-BE49-F238E27FC236}">
              <a16:creationId xmlns:a16="http://schemas.microsoft.com/office/drawing/2014/main" id="{00000000-0008-0000-0200-00006D010000}"/>
            </a:ext>
          </a:extLst>
        </xdr:cNvPr>
        <xdr:cNvSpPr/>
      </xdr:nvSpPr>
      <xdr:spPr>
        <a:xfrm>
          <a:off x="4207769" y="36430129"/>
          <a:ext cx="100430" cy="530184"/>
        </a:xfrm>
        <a:prstGeom prst="rect">
          <a:avLst/>
        </a:prstGeom>
        <a:solidFill>
          <a:schemeClr val="accent4">
            <a:lumMod val="20000"/>
            <a:lumOff val="80000"/>
          </a:schemeClr>
        </a:solidFill>
        <a:ln>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solidFill>
                <a:schemeClr val="tx1"/>
              </a:solidFill>
              <a:prstDash val="sysDash"/>
            </a:ln>
          </a:endParaRPr>
        </a:p>
      </xdr:txBody>
    </xdr:sp>
    <xdr:clientData/>
  </xdr:twoCellAnchor>
  <xdr:twoCellAnchor>
    <xdr:from>
      <xdr:col>8</xdr:col>
      <xdr:colOff>263176</xdr:colOff>
      <xdr:row>190</xdr:row>
      <xdr:rowOff>44629</xdr:rowOff>
    </xdr:from>
    <xdr:to>
      <xdr:col>8</xdr:col>
      <xdr:colOff>363606</xdr:colOff>
      <xdr:row>193</xdr:row>
      <xdr:rowOff>3313</xdr:rowOff>
    </xdr:to>
    <xdr:sp macro="" textlink="">
      <xdr:nvSpPr>
        <xdr:cNvPr id="366" name="Rectangle 365">
          <a:extLst>
            <a:ext uri="{FF2B5EF4-FFF2-40B4-BE49-F238E27FC236}">
              <a16:creationId xmlns:a16="http://schemas.microsoft.com/office/drawing/2014/main" id="{00000000-0008-0000-0200-00006E010000}"/>
            </a:ext>
          </a:extLst>
        </xdr:cNvPr>
        <xdr:cNvSpPr/>
      </xdr:nvSpPr>
      <xdr:spPr>
        <a:xfrm>
          <a:off x="4330351" y="36430129"/>
          <a:ext cx="100430" cy="530184"/>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187390</xdr:colOff>
      <xdr:row>190</xdr:row>
      <xdr:rowOff>44629</xdr:rowOff>
    </xdr:from>
    <xdr:to>
      <xdr:col>9</xdr:col>
      <xdr:colOff>287406</xdr:colOff>
      <xdr:row>193</xdr:row>
      <xdr:rowOff>3313</xdr:rowOff>
    </xdr:to>
    <xdr:sp macro="" textlink="">
      <xdr:nvSpPr>
        <xdr:cNvPr id="367" name="Rectangle 366">
          <a:extLst>
            <a:ext uri="{FF2B5EF4-FFF2-40B4-BE49-F238E27FC236}">
              <a16:creationId xmlns:a16="http://schemas.microsoft.com/office/drawing/2014/main" id="{00000000-0008-0000-0200-00006F010000}"/>
            </a:ext>
          </a:extLst>
        </xdr:cNvPr>
        <xdr:cNvSpPr/>
      </xdr:nvSpPr>
      <xdr:spPr>
        <a:xfrm>
          <a:off x="4702240" y="36430129"/>
          <a:ext cx="100016" cy="530184"/>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111190</xdr:colOff>
      <xdr:row>190</xdr:row>
      <xdr:rowOff>44629</xdr:rowOff>
    </xdr:from>
    <xdr:to>
      <xdr:col>10</xdr:col>
      <xdr:colOff>211206</xdr:colOff>
      <xdr:row>193</xdr:row>
      <xdr:rowOff>3313</xdr:rowOff>
    </xdr:to>
    <xdr:sp macro="" textlink="">
      <xdr:nvSpPr>
        <xdr:cNvPr id="368" name="Rectangle 367">
          <a:extLst>
            <a:ext uri="{FF2B5EF4-FFF2-40B4-BE49-F238E27FC236}">
              <a16:creationId xmlns:a16="http://schemas.microsoft.com/office/drawing/2014/main" id="{00000000-0008-0000-0200-000070010000}"/>
            </a:ext>
          </a:extLst>
        </xdr:cNvPr>
        <xdr:cNvSpPr/>
      </xdr:nvSpPr>
      <xdr:spPr>
        <a:xfrm>
          <a:off x="5073715" y="36430129"/>
          <a:ext cx="100016" cy="530184"/>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34990</xdr:colOff>
      <xdr:row>190</xdr:row>
      <xdr:rowOff>44629</xdr:rowOff>
    </xdr:from>
    <xdr:to>
      <xdr:col>11</xdr:col>
      <xdr:colOff>135420</xdr:colOff>
      <xdr:row>193</xdr:row>
      <xdr:rowOff>3313</xdr:rowOff>
    </xdr:to>
    <xdr:sp macro="" textlink="">
      <xdr:nvSpPr>
        <xdr:cNvPr id="369" name="Rectangle 368">
          <a:extLst>
            <a:ext uri="{FF2B5EF4-FFF2-40B4-BE49-F238E27FC236}">
              <a16:creationId xmlns:a16="http://schemas.microsoft.com/office/drawing/2014/main" id="{00000000-0008-0000-0200-000071010000}"/>
            </a:ext>
          </a:extLst>
        </xdr:cNvPr>
        <xdr:cNvSpPr/>
      </xdr:nvSpPr>
      <xdr:spPr>
        <a:xfrm>
          <a:off x="5445190" y="36430129"/>
          <a:ext cx="100430" cy="530184"/>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406051</xdr:colOff>
      <xdr:row>190</xdr:row>
      <xdr:rowOff>44629</xdr:rowOff>
    </xdr:from>
    <xdr:to>
      <xdr:col>12</xdr:col>
      <xdr:colOff>59220</xdr:colOff>
      <xdr:row>193</xdr:row>
      <xdr:rowOff>3313</xdr:rowOff>
    </xdr:to>
    <xdr:sp macro="" textlink="">
      <xdr:nvSpPr>
        <xdr:cNvPr id="370" name="Rectangle 369">
          <a:extLst>
            <a:ext uri="{FF2B5EF4-FFF2-40B4-BE49-F238E27FC236}">
              <a16:creationId xmlns:a16="http://schemas.microsoft.com/office/drawing/2014/main" id="{00000000-0008-0000-0200-000072010000}"/>
            </a:ext>
          </a:extLst>
        </xdr:cNvPr>
        <xdr:cNvSpPr/>
      </xdr:nvSpPr>
      <xdr:spPr>
        <a:xfrm>
          <a:off x="5816251" y="36430129"/>
          <a:ext cx="100844" cy="530184"/>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329851</xdr:colOff>
      <xdr:row>190</xdr:row>
      <xdr:rowOff>44629</xdr:rowOff>
    </xdr:from>
    <xdr:to>
      <xdr:col>12</xdr:col>
      <xdr:colOff>430281</xdr:colOff>
      <xdr:row>193</xdr:row>
      <xdr:rowOff>3313</xdr:rowOff>
    </xdr:to>
    <xdr:sp macro="" textlink="">
      <xdr:nvSpPr>
        <xdr:cNvPr id="371" name="Rectangle 370">
          <a:extLst>
            <a:ext uri="{FF2B5EF4-FFF2-40B4-BE49-F238E27FC236}">
              <a16:creationId xmlns:a16="http://schemas.microsoft.com/office/drawing/2014/main" id="{00000000-0008-0000-0200-000073010000}"/>
            </a:ext>
          </a:extLst>
        </xdr:cNvPr>
        <xdr:cNvSpPr/>
      </xdr:nvSpPr>
      <xdr:spPr>
        <a:xfrm>
          <a:off x="6187726" y="36430129"/>
          <a:ext cx="100430" cy="530184"/>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253651</xdr:colOff>
      <xdr:row>190</xdr:row>
      <xdr:rowOff>44629</xdr:rowOff>
    </xdr:from>
    <xdr:to>
      <xdr:col>13</xdr:col>
      <xdr:colOff>354081</xdr:colOff>
      <xdr:row>193</xdr:row>
      <xdr:rowOff>3313</xdr:rowOff>
    </xdr:to>
    <xdr:sp macro="" textlink="">
      <xdr:nvSpPr>
        <xdr:cNvPr id="372" name="Rectangle 371">
          <a:extLst>
            <a:ext uri="{FF2B5EF4-FFF2-40B4-BE49-F238E27FC236}">
              <a16:creationId xmlns:a16="http://schemas.microsoft.com/office/drawing/2014/main" id="{00000000-0008-0000-0200-000074010000}"/>
            </a:ext>
          </a:extLst>
        </xdr:cNvPr>
        <xdr:cNvSpPr/>
      </xdr:nvSpPr>
      <xdr:spPr>
        <a:xfrm>
          <a:off x="6559201" y="36430129"/>
          <a:ext cx="100430" cy="530184"/>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177865</xdr:colOff>
      <xdr:row>190</xdr:row>
      <xdr:rowOff>44629</xdr:rowOff>
    </xdr:from>
    <xdr:to>
      <xdr:col>14</xdr:col>
      <xdr:colOff>277881</xdr:colOff>
      <xdr:row>193</xdr:row>
      <xdr:rowOff>3313</xdr:rowOff>
    </xdr:to>
    <xdr:sp macro="" textlink="">
      <xdr:nvSpPr>
        <xdr:cNvPr id="373" name="Rectangle 372">
          <a:extLst>
            <a:ext uri="{FF2B5EF4-FFF2-40B4-BE49-F238E27FC236}">
              <a16:creationId xmlns:a16="http://schemas.microsoft.com/office/drawing/2014/main" id="{00000000-0008-0000-0200-000075010000}"/>
            </a:ext>
          </a:extLst>
        </xdr:cNvPr>
        <xdr:cNvSpPr/>
      </xdr:nvSpPr>
      <xdr:spPr>
        <a:xfrm>
          <a:off x="6931090" y="36430129"/>
          <a:ext cx="100016" cy="530184"/>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101665</xdr:colOff>
      <xdr:row>190</xdr:row>
      <xdr:rowOff>44629</xdr:rowOff>
    </xdr:from>
    <xdr:to>
      <xdr:col>15</xdr:col>
      <xdr:colOff>201680</xdr:colOff>
      <xdr:row>193</xdr:row>
      <xdr:rowOff>3313</xdr:rowOff>
    </xdr:to>
    <xdr:sp macro="" textlink="">
      <xdr:nvSpPr>
        <xdr:cNvPr id="374" name="Rectangle 373">
          <a:extLst>
            <a:ext uri="{FF2B5EF4-FFF2-40B4-BE49-F238E27FC236}">
              <a16:creationId xmlns:a16="http://schemas.microsoft.com/office/drawing/2014/main" id="{00000000-0008-0000-0200-000076010000}"/>
            </a:ext>
          </a:extLst>
        </xdr:cNvPr>
        <xdr:cNvSpPr/>
      </xdr:nvSpPr>
      <xdr:spPr>
        <a:xfrm>
          <a:off x="7302565" y="36430129"/>
          <a:ext cx="100015" cy="530184"/>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25465</xdr:colOff>
      <xdr:row>190</xdr:row>
      <xdr:rowOff>44629</xdr:rowOff>
    </xdr:from>
    <xdr:to>
      <xdr:col>16</xdr:col>
      <xdr:colOff>125895</xdr:colOff>
      <xdr:row>193</xdr:row>
      <xdr:rowOff>3313</xdr:rowOff>
    </xdr:to>
    <xdr:sp macro="" textlink="">
      <xdr:nvSpPr>
        <xdr:cNvPr id="375" name="Rectangle 374">
          <a:extLst>
            <a:ext uri="{FF2B5EF4-FFF2-40B4-BE49-F238E27FC236}">
              <a16:creationId xmlns:a16="http://schemas.microsoft.com/office/drawing/2014/main" id="{00000000-0008-0000-0200-000077010000}"/>
            </a:ext>
          </a:extLst>
        </xdr:cNvPr>
        <xdr:cNvSpPr/>
      </xdr:nvSpPr>
      <xdr:spPr>
        <a:xfrm>
          <a:off x="7674040" y="36430129"/>
          <a:ext cx="100430" cy="530184"/>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396526</xdr:colOff>
      <xdr:row>190</xdr:row>
      <xdr:rowOff>44629</xdr:rowOff>
    </xdr:from>
    <xdr:to>
      <xdr:col>17</xdr:col>
      <xdr:colOff>49695</xdr:colOff>
      <xdr:row>193</xdr:row>
      <xdr:rowOff>3313</xdr:rowOff>
    </xdr:to>
    <xdr:sp macro="" textlink="">
      <xdr:nvSpPr>
        <xdr:cNvPr id="376" name="Rectangle 375">
          <a:extLst>
            <a:ext uri="{FF2B5EF4-FFF2-40B4-BE49-F238E27FC236}">
              <a16:creationId xmlns:a16="http://schemas.microsoft.com/office/drawing/2014/main" id="{00000000-0008-0000-0200-000078010000}"/>
            </a:ext>
          </a:extLst>
        </xdr:cNvPr>
        <xdr:cNvSpPr/>
      </xdr:nvSpPr>
      <xdr:spPr>
        <a:xfrm>
          <a:off x="8045101" y="36430129"/>
          <a:ext cx="100844" cy="530184"/>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320326</xdr:colOff>
      <xdr:row>190</xdr:row>
      <xdr:rowOff>44629</xdr:rowOff>
    </xdr:from>
    <xdr:to>
      <xdr:col>17</xdr:col>
      <xdr:colOff>420756</xdr:colOff>
      <xdr:row>193</xdr:row>
      <xdr:rowOff>3313</xdr:rowOff>
    </xdr:to>
    <xdr:sp macro="" textlink="">
      <xdr:nvSpPr>
        <xdr:cNvPr id="377" name="Rectangle 376">
          <a:extLst>
            <a:ext uri="{FF2B5EF4-FFF2-40B4-BE49-F238E27FC236}">
              <a16:creationId xmlns:a16="http://schemas.microsoft.com/office/drawing/2014/main" id="{00000000-0008-0000-0200-000079010000}"/>
            </a:ext>
          </a:extLst>
        </xdr:cNvPr>
        <xdr:cNvSpPr/>
      </xdr:nvSpPr>
      <xdr:spPr>
        <a:xfrm>
          <a:off x="8416576" y="36430129"/>
          <a:ext cx="100430" cy="530184"/>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266107</xdr:colOff>
      <xdr:row>190</xdr:row>
      <xdr:rowOff>44629</xdr:rowOff>
    </xdr:from>
    <xdr:to>
      <xdr:col>18</xdr:col>
      <xdr:colOff>366537</xdr:colOff>
      <xdr:row>193</xdr:row>
      <xdr:rowOff>3313</xdr:rowOff>
    </xdr:to>
    <xdr:sp macro="" textlink="">
      <xdr:nvSpPr>
        <xdr:cNvPr id="378" name="Rectangle 377">
          <a:extLst>
            <a:ext uri="{FF2B5EF4-FFF2-40B4-BE49-F238E27FC236}">
              <a16:creationId xmlns:a16="http://schemas.microsoft.com/office/drawing/2014/main" id="{00000000-0008-0000-0200-00007A010000}"/>
            </a:ext>
          </a:extLst>
        </xdr:cNvPr>
        <xdr:cNvSpPr/>
      </xdr:nvSpPr>
      <xdr:spPr>
        <a:xfrm>
          <a:off x="8810032" y="36430129"/>
          <a:ext cx="100430" cy="530184"/>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190321</xdr:colOff>
      <xdr:row>190</xdr:row>
      <xdr:rowOff>44629</xdr:rowOff>
    </xdr:from>
    <xdr:to>
      <xdr:col>19</xdr:col>
      <xdr:colOff>290337</xdr:colOff>
      <xdr:row>193</xdr:row>
      <xdr:rowOff>3313</xdr:rowOff>
    </xdr:to>
    <xdr:sp macro="" textlink="">
      <xdr:nvSpPr>
        <xdr:cNvPr id="379" name="Rectangle 378">
          <a:extLst>
            <a:ext uri="{FF2B5EF4-FFF2-40B4-BE49-F238E27FC236}">
              <a16:creationId xmlns:a16="http://schemas.microsoft.com/office/drawing/2014/main" id="{00000000-0008-0000-0200-00007B010000}"/>
            </a:ext>
          </a:extLst>
        </xdr:cNvPr>
        <xdr:cNvSpPr/>
      </xdr:nvSpPr>
      <xdr:spPr>
        <a:xfrm>
          <a:off x="9181921" y="36430129"/>
          <a:ext cx="100016" cy="530184"/>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114121</xdr:colOff>
      <xdr:row>190</xdr:row>
      <xdr:rowOff>44629</xdr:rowOff>
    </xdr:from>
    <xdr:to>
      <xdr:col>20</xdr:col>
      <xdr:colOff>214551</xdr:colOff>
      <xdr:row>193</xdr:row>
      <xdr:rowOff>3313</xdr:rowOff>
    </xdr:to>
    <xdr:sp macro="" textlink="">
      <xdr:nvSpPr>
        <xdr:cNvPr id="380" name="Rectangle 379">
          <a:extLst>
            <a:ext uri="{FF2B5EF4-FFF2-40B4-BE49-F238E27FC236}">
              <a16:creationId xmlns:a16="http://schemas.microsoft.com/office/drawing/2014/main" id="{00000000-0008-0000-0200-00007C010000}"/>
            </a:ext>
          </a:extLst>
        </xdr:cNvPr>
        <xdr:cNvSpPr/>
      </xdr:nvSpPr>
      <xdr:spPr>
        <a:xfrm>
          <a:off x="9553396" y="36430129"/>
          <a:ext cx="100430" cy="530184"/>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37921</xdr:colOff>
      <xdr:row>190</xdr:row>
      <xdr:rowOff>44629</xdr:rowOff>
    </xdr:from>
    <xdr:to>
      <xdr:col>21</xdr:col>
      <xdr:colOff>138351</xdr:colOff>
      <xdr:row>193</xdr:row>
      <xdr:rowOff>3313</xdr:rowOff>
    </xdr:to>
    <xdr:sp macro="" textlink="">
      <xdr:nvSpPr>
        <xdr:cNvPr id="381" name="Rectangle 380">
          <a:extLst>
            <a:ext uri="{FF2B5EF4-FFF2-40B4-BE49-F238E27FC236}">
              <a16:creationId xmlns:a16="http://schemas.microsoft.com/office/drawing/2014/main" id="{00000000-0008-0000-0200-00007D010000}"/>
            </a:ext>
          </a:extLst>
        </xdr:cNvPr>
        <xdr:cNvSpPr/>
      </xdr:nvSpPr>
      <xdr:spPr>
        <a:xfrm>
          <a:off x="9924871" y="36430129"/>
          <a:ext cx="100430" cy="530184"/>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408982</xdr:colOff>
      <xdr:row>190</xdr:row>
      <xdr:rowOff>44629</xdr:rowOff>
    </xdr:from>
    <xdr:to>
      <xdr:col>22</xdr:col>
      <xdr:colOff>62151</xdr:colOff>
      <xdr:row>193</xdr:row>
      <xdr:rowOff>3313</xdr:rowOff>
    </xdr:to>
    <xdr:sp macro="" textlink="">
      <xdr:nvSpPr>
        <xdr:cNvPr id="382" name="Rectangle 381">
          <a:extLst>
            <a:ext uri="{FF2B5EF4-FFF2-40B4-BE49-F238E27FC236}">
              <a16:creationId xmlns:a16="http://schemas.microsoft.com/office/drawing/2014/main" id="{00000000-0008-0000-0200-00007E010000}"/>
            </a:ext>
          </a:extLst>
        </xdr:cNvPr>
        <xdr:cNvSpPr/>
      </xdr:nvSpPr>
      <xdr:spPr>
        <a:xfrm>
          <a:off x="10295932" y="36430129"/>
          <a:ext cx="100844" cy="530184"/>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332782</xdr:colOff>
      <xdr:row>190</xdr:row>
      <xdr:rowOff>44629</xdr:rowOff>
    </xdr:from>
    <xdr:to>
      <xdr:col>22</xdr:col>
      <xdr:colOff>433212</xdr:colOff>
      <xdr:row>193</xdr:row>
      <xdr:rowOff>3313</xdr:rowOff>
    </xdr:to>
    <xdr:sp macro="" textlink="">
      <xdr:nvSpPr>
        <xdr:cNvPr id="383" name="Rectangle 382">
          <a:extLst>
            <a:ext uri="{FF2B5EF4-FFF2-40B4-BE49-F238E27FC236}">
              <a16:creationId xmlns:a16="http://schemas.microsoft.com/office/drawing/2014/main" id="{00000000-0008-0000-0200-00007F010000}"/>
            </a:ext>
          </a:extLst>
        </xdr:cNvPr>
        <xdr:cNvSpPr/>
      </xdr:nvSpPr>
      <xdr:spPr>
        <a:xfrm>
          <a:off x="10667407" y="36430129"/>
          <a:ext cx="100430" cy="530184"/>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256581</xdr:colOff>
      <xdr:row>190</xdr:row>
      <xdr:rowOff>44629</xdr:rowOff>
    </xdr:from>
    <xdr:to>
      <xdr:col>23</xdr:col>
      <xdr:colOff>357011</xdr:colOff>
      <xdr:row>193</xdr:row>
      <xdr:rowOff>3313</xdr:rowOff>
    </xdr:to>
    <xdr:sp macro="" textlink="">
      <xdr:nvSpPr>
        <xdr:cNvPr id="384" name="Rectangle 383">
          <a:extLst>
            <a:ext uri="{FF2B5EF4-FFF2-40B4-BE49-F238E27FC236}">
              <a16:creationId xmlns:a16="http://schemas.microsoft.com/office/drawing/2014/main" id="{00000000-0008-0000-0200-000080010000}"/>
            </a:ext>
          </a:extLst>
        </xdr:cNvPr>
        <xdr:cNvSpPr/>
      </xdr:nvSpPr>
      <xdr:spPr>
        <a:xfrm>
          <a:off x="11038881" y="36430129"/>
          <a:ext cx="100430" cy="530184"/>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180796</xdr:colOff>
      <xdr:row>190</xdr:row>
      <xdr:rowOff>44629</xdr:rowOff>
    </xdr:from>
    <xdr:to>
      <xdr:col>24</xdr:col>
      <xdr:colOff>280812</xdr:colOff>
      <xdr:row>193</xdr:row>
      <xdr:rowOff>3313</xdr:rowOff>
    </xdr:to>
    <xdr:sp macro="" textlink="">
      <xdr:nvSpPr>
        <xdr:cNvPr id="385" name="Rectangle 384">
          <a:extLst>
            <a:ext uri="{FF2B5EF4-FFF2-40B4-BE49-F238E27FC236}">
              <a16:creationId xmlns:a16="http://schemas.microsoft.com/office/drawing/2014/main" id="{00000000-0008-0000-0200-000081010000}"/>
            </a:ext>
          </a:extLst>
        </xdr:cNvPr>
        <xdr:cNvSpPr/>
      </xdr:nvSpPr>
      <xdr:spPr>
        <a:xfrm>
          <a:off x="11410771" y="36430129"/>
          <a:ext cx="100016" cy="530184"/>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104596</xdr:colOff>
      <xdr:row>190</xdr:row>
      <xdr:rowOff>44629</xdr:rowOff>
    </xdr:from>
    <xdr:to>
      <xdr:col>25</xdr:col>
      <xdr:colOff>205026</xdr:colOff>
      <xdr:row>193</xdr:row>
      <xdr:rowOff>3313</xdr:rowOff>
    </xdr:to>
    <xdr:sp macro="" textlink="">
      <xdr:nvSpPr>
        <xdr:cNvPr id="386" name="Rectangle 385">
          <a:extLst>
            <a:ext uri="{FF2B5EF4-FFF2-40B4-BE49-F238E27FC236}">
              <a16:creationId xmlns:a16="http://schemas.microsoft.com/office/drawing/2014/main" id="{00000000-0008-0000-0200-000082010000}"/>
            </a:ext>
          </a:extLst>
        </xdr:cNvPr>
        <xdr:cNvSpPr/>
      </xdr:nvSpPr>
      <xdr:spPr>
        <a:xfrm>
          <a:off x="11782246" y="36430129"/>
          <a:ext cx="100430" cy="530184"/>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28396</xdr:colOff>
      <xdr:row>190</xdr:row>
      <xdr:rowOff>44629</xdr:rowOff>
    </xdr:from>
    <xdr:to>
      <xdr:col>26</xdr:col>
      <xdr:colOff>128826</xdr:colOff>
      <xdr:row>193</xdr:row>
      <xdr:rowOff>3313</xdr:rowOff>
    </xdr:to>
    <xdr:sp macro="" textlink="">
      <xdr:nvSpPr>
        <xdr:cNvPr id="387" name="Rectangle 386">
          <a:extLst>
            <a:ext uri="{FF2B5EF4-FFF2-40B4-BE49-F238E27FC236}">
              <a16:creationId xmlns:a16="http://schemas.microsoft.com/office/drawing/2014/main" id="{00000000-0008-0000-0200-000083010000}"/>
            </a:ext>
          </a:extLst>
        </xdr:cNvPr>
        <xdr:cNvSpPr/>
      </xdr:nvSpPr>
      <xdr:spPr>
        <a:xfrm>
          <a:off x="12153721" y="36430129"/>
          <a:ext cx="100430" cy="530184"/>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399457</xdr:colOff>
      <xdr:row>190</xdr:row>
      <xdr:rowOff>44629</xdr:rowOff>
    </xdr:from>
    <xdr:to>
      <xdr:col>27</xdr:col>
      <xdr:colOff>52626</xdr:colOff>
      <xdr:row>193</xdr:row>
      <xdr:rowOff>3313</xdr:rowOff>
    </xdr:to>
    <xdr:sp macro="" textlink="">
      <xdr:nvSpPr>
        <xdr:cNvPr id="388" name="Rectangle 387">
          <a:extLst>
            <a:ext uri="{FF2B5EF4-FFF2-40B4-BE49-F238E27FC236}">
              <a16:creationId xmlns:a16="http://schemas.microsoft.com/office/drawing/2014/main" id="{00000000-0008-0000-0200-000084010000}"/>
            </a:ext>
          </a:extLst>
        </xdr:cNvPr>
        <xdr:cNvSpPr/>
      </xdr:nvSpPr>
      <xdr:spPr>
        <a:xfrm>
          <a:off x="12524782" y="36430129"/>
          <a:ext cx="100844" cy="530184"/>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27</xdr:col>
      <xdr:colOff>323257</xdr:colOff>
      <xdr:row>190</xdr:row>
      <xdr:rowOff>44629</xdr:rowOff>
    </xdr:from>
    <xdr:to>
      <xdr:col>27</xdr:col>
      <xdr:colOff>423687</xdr:colOff>
      <xdr:row>193</xdr:row>
      <xdr:rowOff>3313</xdr:rowOff>
    </xdr:to>
    <xdr:sp macro="" textlink="">
      <xdr:nvSpPr>
        <xdr:cNvPr id="389" name="Rectangle 388">
          <a:extLst>
            <a:ext uri="{FF2B5EF4-FFF2-40B4-BE49-F238E27FC236}">
              <a16:creationId xmlns:a16="http://schemas.microsoft.com/office/drawing/2014/main" id="{00000000-0008-0000-0200-000085010000}"/>
            </a:ext>
          </a:extLst>
        </xdr:cNvPr>
        <xdr:cNvSpPr/>
      </xdr:nvSpPr>
      <xdr:spPr>
        <a:xfrm>
          <a:off x="12896257" y="36430129"/>
          <a:ext cx="100430" cy="530184"/>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28</xdr:col>
      <xdr:colOff>263623</xdr:colOff>
      <xdr:row>190</xdr:row>
      <xdr:rowOff>44629</xdr:rowOff>
    </xdr:from>
    <xdr:to>
      <xdr:col>28</xdr:col>
      <xdr:colOff>364053</xdr:colOff>
      <xdr:row>193</xdr:row>
      <xdr:rowOff>3313</xdr:rowOff>
    </xdr:to>
    <xdr:sp macro="" textlink="">
      <xdr:nvSpPr>
        <xdr:cNvPr id="390" name="Rectangle 389">
          <a:extLst>
            <a:ext uri="{FF2B5EF4-FFF2-40B4-BE49-F238E27FC236}">
              <a16:creationId xmlns:a16="http://schemas.microsoft.com/office/drawing/2014/main" id="{00000000-0008-0000-0200-000086010000}"/>
            </a:ext>
          </a:extLst>
        </xdr:cNvPr>
        <xdr:cNvSpPr/>
      </xdr:nvSpPr>
      <xdr:spPr>
        <a:xfrm>
          <a:off x="13284298" y="36430129"/>
          <a:ext cx="100430" cy="530184"/>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29</xdr:col>
      <xdr:colOff>187837</xdr:colOff>
      <xdr:row>190</xdr:row>
      <xdr:rowOff>44629</xdr:rowOff>
    </xdr:from>
    <xdr:to>
      <xdr:col>29</xdr:col>
      <xdr:colOff>287853</xdr:colOff>
      <xdr:row>193</xdr:row>
      <xdr:rowOff>3313</xdr:rowOff>
    </xdr:to>
    <xdr:sp macro="" textlink="">
      <xdr:nvSpPr>
        <xdr:cNvPr id="391" name="Rectangle 390">
          <a:extLst>
            <a:ext uri="{FF2B5EF4-FFF2-40B4-BE49-F238E27FC236}">
              <a16:creationId xmlns:a16="http://schemas.microsoft.com/office/drawing/2014/main" id="{00000000-0008-0000-0200-000087010000}"/>
            </a:ext>
          </a:extLst>
        </xdr:cNvPr>
        <xdr:cNvSpPr/>
      </xdr:nvSpPr>
      <xdr:spPr>
        <a:xfrm>
          <a:off x="13656187" y="36430129"/>
          <a:ext cx="100016" cy="530184"/>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30</xdr:col>
      <xdr:colOff>111637</xdr:colOff>
      <xdr:row>190</xdr:row>
      <xdr:rowOff>44629</xdr:rowOff>
    </xdr:from>
    <xdr:to>
      <xdr:col>30</xdr:col>
      <xdr:colOff>212067</xdr:colOff>
      <xdr:row>193</xdr:row>
      <xdr:rowOff>3313</xdr:rowOff>
    </xdr:to>
    <xdr:sp macro="" textlink="">
      <xdr:nvSpPr>
        <xdr:cNvPr id="392" name="Rectangle 391">
          <a:extLst>
            <a:ext uri="{FF2B5EF4-FFF2-40B4-BE49-F238E27FC236}">
              <a16:creationId xmlns:a16="http://schemas.microsoft.com/office/drawing/2014/main" id="{00000000-0008-0000-0200-000088010000}"/>
            </a:ext>
          </a:extLst>
        </xdr:cNvPr>
        <xdr:cNvSpPr/>
      </xdr:nvSpPr>
      <xdr:spPr>
        <a:xfrm>
          <a:off x="14027662" y="36430129"/>
          <a:ext cx="100430" cy="530184"/>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31</xdr:col>
      <xdr:colOff>35755</xdr:colOff>
      <xdr:row>190</xdr:row>
      <xdr:rowOff>44629</xdr:rowOff>
    </xdr:from>
    <xdr:to>
      <xdr:col>31</xdr:col>
      <xdr:colOff>135867</xdr:colOff>
      <xdr:row>193</xdr:row>
      <xdr:rowOff>3313</xdr:rowOff>
    </xdr:to>
    <xdr:sp macro="" textlink="">
      <xdr:nvSpPr>
        <xdr:cNvPr id="393" name="Rectangle 392">
          <a:extLst>
            <a:ext uri="{FF2B5EF4-FFF2-40B4-BE49-F238E27FC236}">
              <a16:creationId xmlns:a16="http://schemas.microsoft.com/office/drawing/2014/main" id="{00000000-0008-0000-0200-000089010000}"/>
            </a:ext>
          </a:extLst>
        </xdr:cNvPr>
        <xdr:cNvSpPr/>
      </xdr:nvSpPr>
      <xdr:spPr>
        <a:xfrm>
          <a:off x="14399455" y="36430129"/>
          <a:ext cx="100112" cy="530184"/>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31</xdr:col>
      <xdr:colOff>406498</xdr:colOff>
      <xdr:row>190</xdr:row>
      <xdr:rowOff>44629</xdr:rowOff>
    </xdr:from>
    <xdr:to>
      <xdr:col>32</xdr:col>
      <xdr:colOff>59667</xdr:colOff>
      <xdr:row>193</xdr:row>
      <xdr:rowOff>3313</xdr:rowOff>
    </xdr:to>
    <xdr:sp macro="" textlink="">
      <xdr:nvSpPr>
        <xdr:cNvPr id="394" name="Rectangle 393">
          <a:extLst>
            <a:ext uri="{FF2B5EF4-FFF2-40B4-BE49-F238E27FC236}">
              <a16:creationId xmlns:a16="http://schemas.microsoft.com/office/drawing/2014/main" id="{00000000-0008-0000-0200-00008A010000}"/>
            </a:ext>
          </a:extLst>
        </xdr:cNvPr>
        <xdr:cNvSpPr/>
      </xdr:nvSpPr>
      <xdr:spPr>
        <a:xfrm>
          <a:off x="14770198" y="36430129"/>
          <a:ext cx="100844" cy="530184"/>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32</xdr:col>
      <xdr:colOff>330298</xdr:colOff>
      <xdr:row>190</xdr:row>
      <xdr:rowOff>44629</xdr:rowOff>
    </xdr:from>
    <xdr:to>
      <xdr:col>32</xdr:col>
      <xdr:colOff>430728</xdr:colOff>
      <xdr:row>193</xdr:row>
      <xdr:rowOff>3313</xdr:rowOff>
    </xdr:to>
    <xdr:sp macro="" textlink="">
      <xdr:nvSpPr>
        <xdr:cNvPr id="395" name="Rectangle 394">
          <a:extLst>
            <a:ext uri="{FF2B5EF4-FFF2-40B4-BE49-F238E27FC236}">
              <a16:creationId xmlns:a16="http://schemas.microsoft.com/office/drawing/2014/main" id="{00000000-0008-0000-0200-00008B010000}"/>
            </a:ext>
          </a:extLst>
        </xdr:cNvPr>
        <xdr:cNvSpPr/>
      </xdr:nvSpPr>
      <xdr:spPr>
        <a:xfrm>
          <a:off x="15141673" y="36430129"/>
          <a:ext cx="100430" cy="530184"/>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33</xdr:col>
      <xdr:colOff>254098</xdr:colOff>
      <xdr:row>190</xdr:row>
      <xdr:rowOff>44629</xdr:rowOff>
    </xdr:from>
    <xdr:to>
      <xdr:col>33</xdr:col>
      <xdr:colOff>354528</xdr:colOff>
      <xdr:row>193</xdr:row>
      <xdr:rowOff>3313</xdr:rowOff>
    </xdr:to>
    <xdr:sp macro="" textlink="">
      <xdr:nvSpPr>
        <xdr:cNvPr id="396" name="Rectangle 395">
          <a:extLst>
            <a:ext uri="{FF2B5EF4-FFF2-40B4-BE49-F238E27FC236}">
              <a16:creationId xmlns:a16="http://schemas.microsoft.com/office/drawing/2014/main" id="{00000000-0008-0000-0200-00008C010000}"/>
            </a:ext>
          </a:extLst>
        </xdr:cNvPr>
        <xdr:cNvSpPr/>
      </xdr:nvSpPr>
      <xdr:spPr>
        <a:xfrm>
          <a:off x="15513148" y="36430129"/>
          <a:ext cx="100430" cy="530184"/>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34</xdr:col>
      <xdr:colOff>178312</xdr:colOff>
      <xdr:row>190</xdr:row>
      <xdr:rowOff>44629</xdr:rowOff>
    </xdr:from>
    <xdr:to>
      <xdr:col>34</xdr:col>
      <xdr:colOff>278328</xdr:colOff>
      <xdr:row>193</xdr:row>
      <xdr:rowOff>3313</xdr:rowOff>
    </xdr:to>
    <xdr:sp macro="" textlink="">
      <xdr:nvSpPr>
        <xdr:cNvPr id="397" name="Rectangle 396">
          <a:extLst>
            <a:ext uri="{FF2B5EF4-FFF2-40B4-BE49-F238E27FC236}">
              <a16:creationId xmlns:a16="http://schemas.microsoft.com/office/drawing/2014/main" id="{00000000-0008-0000-0200-00008D010000}"/>
            </a:ext>
          </a:extLst>
        </xdr:cNvPr>
        <xdr:cNvSpPr/>
      </xdr:nvSpPr>
      <xdr:spPr>
        <a:xfrm>
          <a:off x="15885037" y="36430129"/>
          <a:ext cx="100016" cy="530184"/>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35</xdr:col>
      <xdr:colOff>102112</xdr:colOff>
      <xdr:row>190</xdr:row>
      <xdr:rowOff>44629</xdr:rowOff>
    </xdr:from>
    <xdr:to>
      <xdr:col>35</xdr:col>
      <xdr:colOff>202542</xdr:colOff>
      <xdr:row>193</xdr:row>
      <xdr:rowOff>3313</xdr:rowOff>
    </xdr:to>
    <xdr:sp macro="" textlink="">
      <xdr:nvSpPr>
        <xdr:cNvPr id="398" name="Rectangle 397">
          <a:extLst>
            <a:ext uri="{FF2B5EF4-FFF2-40B4-BE49-F238E27FC236}">
              <a16:creationId xmlns:a16="http://schemas.microsoft.com/office/drawing/2014/main" id="{00000000-0008-0000-0200-00008E010000}"/>
            </a:ext>
          </a:extLst>
        </xdr:cNvPr>
        <xdr:cNvSpPr/>
      </xdr:nvSpPr>
      <xdr:spPr>
        <a:xfrm>
          <a:off x="16256512" y="36430129"/>
          <a:ext cx="100430" cy="530184"/>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36</xdr:col>
      <xdr:colOff>26231</xdr:colOff>
      <xdr:row>190</xdr:row>
      <xdr:rowOff>44629</xdr:rowOff>
    </xdr:from>
    <xdr:to>
      <xdr:col>36</xdr:col>
      <xdr:colOff>126342</xdr:colOff>
      <xdr:row>193</xdr:row>
      <xdr:rowOff>3313</xdr:rowOff>
    </xdr:to>
    <xdr:sp macro="" textlink="">
      <xdr:nvSpPr>
        <xdr:cNvPr id="399" name="Rectangle 398">
          <a:extLst>
            <a:ext uri="{FF2B5EF4-FFF2-40B4-BE49-F238E27FC236}">
              <a16:creationId xmlns:a16="http://schemas.microsoft.com/office/drawing/2014/main" id="{00000000-0008-0000-0200-00008F010000}"/>
            </a:ext>
          </a:extLst>
        </xdr:cNvPr>
        <xdr:cNvSpPr/>
      </xdr:nvSpPr>
      <xdr:spPr>
        <a:xfrm>
          <a:off x="16628306" y="36430129"/>
          <a:ext cx="100111" cy="530184"/>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36</xdr:col>
      <xdr:colOff>396973</xdr:colOff>
      <xdr:row>190</xdr:row>
      <xdr:rowOff>44629</xdr:rowOff>
    </xdr:from>
    <xdr:to>
      <xdr:col>37</xdr:col>
      <xdr:colOff>50142</xdr:colOff>
      <xdr:row>193</xdr:row>
      <xdr:rowOff>3313</xdr:rowOff>
    </xdr:to>
    <xdr:sp macro="" textlink="">
      <xdr:nvSpPr>
        <xdr:cNvPr id="400" name="Rectangle 399">
          <a:extLst>
            <a:ext uri="{FF2B5EF4-FFF2-40B4-BE49-F238E27FC236}">
              <a16:creationId xmlns:a16="http://schemas.microsoft.com/office/drawing/2014/main" id="{00000000-0008-0000-0200-000090010000}"/>
            </a:ext>
          </a:extLst>
        </xdr:cNvPr>
        <xdr:cNvSpPr/>
      </xdr:nvSpPr>
      <xdr:spPr>
        <a:xfrm>
          <a:off x="16999048" y="36430129"/>
          <a:ext cx="100844" cy="530184"/>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37</xdr:col>
      <xdr:colOff>320773</xdr:colOff>
      <xdr:row>190</xdr:row>
      <xdr:rowOff>44629</xdr:rowOff>
    </xdr:from>
    <xdr:to>
      <xdr:col>37</xdr:col>
      <xdr:colOff>421203</xdr:colOff>
      <xdr:row>193</xdr:row>
      <xdr:rowOff>3313</xdr:rowOff>
    </xdr:to>
    <xdr:sp macro="" textlink="">
      <xdr:nvSpPr>
        <xdr:cNvPr id="401" name="Rectangle 400">
          <a:extLst>
            <a:ext uri="{FF2B5EF4-FFF2-40B4-BE49-F238E27FC236}">
              <a16:creationId xmlns:a16="http://schemas.microsoft.com/office/drawing/2014/main" id="{00000000-0008-0000-0200-000091010000}"/>
            </a:ext>
          </a:extLst>
        </xdr:cNvPr>
        <xdr:cNvSpPr/>
      </xdr:nvSpPr>
      <xdr:spPr>
        <a:xfrm>
          <a:off x="17370523" y="36430129"/>
          <a:ext cx="100430" cy="530184"/>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38</xdr:col>
      <xdr:colOff>244572</xdr:colOff>
      <xdr:row>190</xdr:row>
      <xdr:rowOff>44629</xdr:rowOff>
    </xdr:from>
    <xdr:to>
      <xdr:col>38</xdr:col>
      <xdr:colOff>345002</xdr:colOff>
      <xdr:row>193</xdr:row>
      <xdr:rowOff>3313</xdr:rowOff>
    </xdr:to>
    <xdr:sp macro="" textlink="">
      <xdr:nvSpPr>
        <xdr:cNvPr id="402" name="Rectangle 401">
          <a:extLst>
            <a:ext uri="{FF2B5EF4-FFF2-40B4-BE49-F238E27FC236}">
              <a16:creationId xmlns:a16="http://schemas.microsoft.com/office/drawing/2014/main" id="{00000000-0008-0000-0200-000092010000}"/>
            </a:ext>
          </a:extLst>
        </xdr:cNvPr>
        <xdr:cNvSpPr/>
      </xdr:nvSpPr>
      <xdr:spPr>
        <a:xfrm>
          <a:off x="17741997" y="36430129"/>
          <a:ext cx="100430" cy="530184"/>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39</xdr:col>
      <xdr:colOff>168787</xdr:colOff>
      <xdr:row>190</xdr:row>
      <xdr:rowOff>44629</xdr:rowOff>
    </xdr:from>
    <xdr:to>
      <xdr:col>39</xdr:col>
      <xdr:colOff>268803</xdr:colOff>
      <xdr:row>193</xdr:row>
      <xdr:rowOff>3313</xdr:rowOff>
    </xdr:to>
    <xdr:sp macro="" textlink="">
      <xdr:nvSpPr>
        <xdr:cNvPr id="403" name="Rectangle 402">
          <a:extLst>
            <a:ext uri="{FF2B5EF4-FFF2-40B4-BE49-F238E27FC236}">
              <a16:creationId xmlns:a16="http://schemas.microsoft.com/office/drawing/2014/main" id="{00000000-0008-0000-0200-000093010000}"/>
            </a:ext>
          </a:extLst>
        </xdr:cNvPr>
        <xdr:cNvSpPr/>
      </xdr:nvSpPr>
      <xdr:spPr>
        <a:xfrm>
          <a:off x="18113887" y="36430129"/>
          <a:ext cx="100016" cy="530184"/>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40</xdr:col>
      <xdr:colOff>92587</xdr:colOff>
      <xdr:row>190</xdr:row>
      <xdr:rowOff>44629</xdr:rowOff>
    </xdr:from>
    <xdr:to>
      <xdr:col>40</xdr:col>
      <xdr:colOff>193017</xdr:colOff>
      <xdr:row>193</xdr:row>
      <xdr:rowOff>3313</xdr:rowOff>
    </xdr:to>
    <xdr:sp macro="" textlink="">
      <xdr:nvSpPr>
        <xdr:cNvPr id="404" name="Rectangle 403">
          <a:extLst>
            <a:ext uri="{FF2B5EF4-FFF2-40B4-BE49-F238E27FC236}">
              <a16:creationId xmlns:a16="http://schemas.microsoft.com/office/drawing/2014/main" id="{00000000-0008-0000-0200-000094010000}"/>
            </a:ext>
          </a:extLst>
        </xdr:cNvPr>
        <xdr:cNvSpPr/>
      </xdr:nvSpPr>
      <xdr:spPr>
        <a:xfrm>
          <a:off x="18485362" y="36430129"/>
          <a:ext cx="100430" cy="530184"/>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41</xdr:col>
      <xdr:colOff>16705</xdr:colOff>
      <xdr:row>190</xdr:row>
      <xdr:rowOff>44629</xdr:rowOff>
    </xdr:from>
    <xdr:to>
      <xdr:col>41</xdr:col>
      <xdr:colOff>116817</xdr:colOff>
      <xdr:row>193</xdr:row>
      <xdr:rowOff>3313</xdr:rowOff>
    </xdr:to>
    <xdr:sp macro="" textlink="">
      <xdr:nvSpPr>
        <xdr:cNvPr id="405" name="Rectangle 404">
          <a:extLst>
            <a:ext uri="{FF2B5EF4-FFF2-40B4-BE49-F238E27FC236}">
              <a16:creationId xmlns:a16="http://schemas.microsoft.com/office/drawing/2014/main" id="{00000000-0008-0000-0200-000095010000}"/>
            </a:ext>
          </a:extLst>
        </xdr:cNvPr>
        <xdr:cNvSpPr/>
      </xdr:nvSpPr>
      <xdr:spPr>
        <a:xfrm>
          <a:off x="18857155" y="36430129"/>
          <a:ext cx="100112" cy="530184"/>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41</xdr:col>
      <xdr:colOff>387448</xdr:colOff>
      <xdr:row>190</xdr:row>
      <xdr:rowOff>44629</xdr:rowOff>
    </xdr:from>
    <xdr:to>
      <xdr:col>42</xdr:col>
      <xdr:colOff>40617</xdr:colOff>
      <xdr:row>193</xdr:row>
      <xdr:rowOff>3313</xdr:rowOff>
    </xdr:to>
    <xdr:sp macro="" textlink="">
      <xdr:nvSpPr>
        <xdr:cNvPr id="406" name="Rectangle 405">
          <a:extLst>
            <a:ext uri="{FF2B5EF4-FFF2-40B4-BE49-F238E27FC236}">
              <a16:creationId xmlns:a16="http://schemas.microsoft.com/office/drawing/2014/main" id="{00000000-0008-0000-0200-000096010000}"/>
            </a:ext>
          </a:extLst>
        </xdr:cNvPr>
        <xdr:cNvSpPr/>
      </xdr:nvSpPr>
      <xdr:spPr>
        <a:xfrm>
          <a:off x="19227898" y="36430129"/>
          <a:ext cx="100844" cy="530184"/>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47934</xdr:colOff>
      <xdr:row>188</xdr:row>
      <xdr:rowOff>131401</xdr:rowOff>
    </xdr:from>
    <xdr:to>
      <xdr:col>5</xdr:col>
      <xdr:colOff>51285</xdr:colOff>
      <xdr:row>190</xdr:row>
      <xdr:rowOff>44629</xdr:rowOff>
    </xdr:to>
    <xdr:cxnSp macro="">
      <xdr:nvCxnSpPr>
        <xdr:cNvPr id="407" name="Straight Arrow Connector 406">
          <a:extLst>
            <a:ext uri="{FF2B5EF4-FFF2-40B4-BE49-F238E27FC236}">
              <a16:creationId xmlns:a16="http://schemas.microsoft.com/office/drawing/2014/main" id="{00000000-0008-0000-0200-000097010000}"/>
            </a:ext>
          </a:extLst>
        </xdr:cNvPr>
        <xdr:cNvCxnSpPr>
          <a:stCxn id="358" idx="2"/>
          <a:endCxn id="361" idx="0"/>
        </xdr:cNvCxnSpPr>
      </xdr:nvCxnSpPr>
      <xdr:spPr>
        <a:xfrm flipH="1">
          <a:off x="2772084" y="36135901"/>
          <a:ext cx="3351" cy="294228"/>
        </a:xfrm>
        <a:prstGeom prst="straightConnector1">
          <a:avLst/>
        </a:prstGeom>
        <a:ln>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7328</xdr:colOff>
      <xdr:row>164</xdr:row>
      <xdr:rowOff>42559</xdr:rowOff>
    </xdr:from>
    <xdr:to>
      <xdr:col>8</xdr:col>
      <xdr:colOff>257176</xdr:colOff>
      <xdr:row>167</xdr:row>
      <xdr:rowOff>1243</xdr:rowOff>
    </xdr:to>
    <xdr:sp macro="" textlink="">
      <xdr:nvSpPr>
        <xdr:cNvPr id="408" name="Rectangle 407">
          <a:extLst>
            <a:ext uri="{FF2B5EF4-FFF2-40B4-BE49-F238E27FC236}">
              <a16:creationId xmlns:a16="http://schemas.microsoft.com/office/drawing/2014/main" id="{00000000-0008-0000-0200-000098010000}"/>
            </a:ext>
          </a:extLst>
        </xdr:cNvPr>
        <xdr:cNvSpPr/>
      </xdr:nvSpPr>
      <xdr:spPr>
        <a:xfrm>
          <a:off x="4074503" y="31475059"/>
          <a:ext cx="249848" cy="530184"/>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95250</xdr:colOff>
      <xdr:row>197</xdr:row>
      <xdr:rowOff>38100</xdr:rowOff>
    </xdr:from>
    <xdr:to>
      <xdr:col>8</xdr:col>
      <xdr:colOff>259457</xdr:colOff>
      <xdr:row>199</xdr:row>
      <xdr:rowOff>187284</xdr:rowOff>
    </xdr:to>
    <xdr:sp macro="" textlink="">
      <xdr:nvSpPr>
        <xdr:cNvPr id="409" name="Rectangle 408">
          <a:extLst>
            <a:ext uri="{FF2B5EF4-FFF2-40B4-BE49-F238E27FC236}">
              <a16:creationId xmlns:a16="http://schemas.microsoft.com/office/drawing/2014/main" id="{00000000-0008-0000-0200-000099010000}"/>
            </a:ext>
          </a:extLst>
        </xdr:cNvPr>
        <xdr:cNvSpPr/>
      </xdr:nvSpPr>
      <xdr:spPr>
        <a:xfrm>
          <a:off x="4162425" y="37757100"/>
          <a:ext cx="164207" cy="530184"/>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255933</xdr:colOff>
      <xdr:row>163</xdr:row>
      <xdr:rowOff>28574</xdr:rowOff>
    </xdr:from>
    <xdr:to>
      <xdr:col>18</xdr:col>
      <xdr:colOff>255933</xdr:colOff>
      <xdr:row>201</xdr:row>
      <xdr:rowOff>36194</xdr:rowOff>
    </xdr:to>
    <xdr:cxnSp macro="">
      <xdr:nvCxnSpPr>
        <xdr:cNvPr id="410" name="Straight Connector 409">
          <a:extLst>
            <a:ext uri="{FF2B5EF4-FFF2-40B4-BE49-F238E27FC236}">
              <a16:creationId xmlns:a16="http://schemas.microsoft.com/office/drawing/2014/main" id="{00000000-0008-0000-0200-00009A010000}"/>
            </a:ext>
          </a:extLst>
        </xdr:cNvPr>
        <xdr:cNvCxnSpPr/>
      </xdr:nvCxnSpPr>
      <xdr:spPr>
        <a:xfrm flipH="1">
          <a:off x="8799858" y="31270574"/>
          <a:ext cx="0" cy="7246620"/>
        </a:xfrm>
        <a:prstGeom prst="line">
          <a:avLst/>
        </a:prstGeom>
        <a:ln w="6350">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446942</xdr:colOff>
      <xdr:row>164</xdr:row>
      <xdr:rowOff>42559</xdr:rowOff>
    </xdr:from>
    <xdr:to>
      <xdr:col>18</xdr:col>
      <xdr:colOff>257175</xdr:colOff>
      <xdr:row>167</xdr:row>
      <xdr:rowOff>1243</xdr:rowOff>
    </xdr:to>
    <xdr:sp macro="" textlink="">
      <xdr:nvSpPr>
        <xdr:cNvPr id="411" name="Rectangle 410">
          <a:extLst>
            <a:ext uri="{FF2B5EF4-FFF2-40B4-BE49-F238E27FC236}">
              <a16:creationId xmlns:a16="http://schemas.microsoft.com/office/drawing/2014/main" id="{00000000-0008-0000-0200-00009B010000}"/>
            </a:ext>
          </a:extLst>
        </xdr:cNvPr>
        <xdr:cNvSpPr/>
      </xdr:nvSpPr>
      <xdr:spPr>
        <a:xfrm>
          <a:off x="8543192" y="31475059"/>
          <a:ext cx="257908" cy="530184"/>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95250</xdr:colOff>
      <xdr:row>197</xdr:row>
      <xdr:rowOff>38100</xdr:rowOff>
    </xdr:from>
    <xdr:to>
      <xdr:col>18</xdr:col>
      <xdr:colOff>259457</xdr:colOff>
      <xdr:row>199</xdr:row>
      <xdr:rowOff>187284</xdr:rowOff>
    </xdr:to>
    <xdr:sp macro="" textlink="">
      <xdr:nvSpPr>
        <xdr:cNvPr id="412" name="Rectangle 411">
          <a:extLst>
            <a:ext uri="{FF2B5EF4-FFF2-40B4-BE49-F238E27FC236}">
              <a16:creationId xmlns:a16="http://schemas.microsoft.com/office/drawing/2014/main" id="{00000000-0008-0000-0200-00009C010000}"/>
            </a:ext>
          </a:extLst>
        </xdr:cNvPr>
        <xdr:cNvSpPr/>
      </xdr:nvSpPr>
      <xdr:spPr>
        <a:xfrm>
          <a:off x="8639175" y="37757100"/>
          <a:ext cx="164207" cy="530184"/>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28</xdr:col>
      <xdr:colOff>258215</xdr:colOff>
      <xdr:row>163</xdr:row>
      <xdr:rowOff>21980</xdr:rowOff>
    </xdr:from>
    <xdr:to>
      <xdr:col>28</xdr:col>
      <xdr:colOff>258215</xdr:colOff>
      <xdr:row>201</xdr:row>
      <xdr:rowOff>29600</xdr:rowOff>
    </xdr:to>
    <xdr:cxnSp macro="">
      <xdr:nvCxnSpPr>
        <xdr:cNvPr id="413" name="Straight Connector 412">
          <a:extLst>
            <a:ext uri="{FF2B5EF4-FFF2-40B4-BE49-F238E27FC236}">
              <a16:creationId xmlns:a16="http://schemas.microsoft.com/office/drawing/2014/main" id="{00000000-0008-0000-0200-00009D010000}"/>
            </a:ext>
          </a:extLst>
        </xdr:cNvPr>
        <xdr:cNvCxnSpPr/>
      </xdr:nvCxnSpPr>
      <xdr:spPr>
        <a:xfrm flipH="1">
          <a:off x="13278890" y="31263980"/>
          <a:ext cx="0" cy="7246620"/>
        </a:xfrm>
        <a:prstGeom prst="line">
          <a:avLst/>
        </a:prstGeom>
        <a:ln w="6350">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7326</xdr:colOff>
      <xdr:row>164</xdr:row>
      <xdr:rowOff>35965</xdr:rowOff>
    </xdr:from>
    <xdr:to>
      <xdr:col>28</xdr:col>
      <xdr:colOff>259457</xdr:colOff>
      <xdr:row>166</xdr:row>
      <xdr:rowOff>185149</xdr:rowOff>
    </xdr:to>
    <xdr:sp macro="" textlink="">
      <xdr:nvSpPr>
        <xdr:cNvPr id="414" name="Rectangle 413">
          <a:extLst>
            <a:ext uri="{FF2B5EF4-FFF2-40B4-BE49-F238E27FC236}">
              <a16:creationId xmlns:a16="http://schemas.microsoft.com/office/drawing/2014/main" id="{00000000-0008-0000-0200-00009E010000}"/>
            </a:ext>
          </a:extLst>
        </xdr:cNvPr>
        <xdr:cNvSpPr/>
      </xdr:nvSpPr>
      <xdr:spPr>
        <a:xfrm>
          <a:off x="13028001" y="31468465"/>
          <a:ext cx="252131" cy="530184"/>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28</xdr:col>
      <xdr:colOff>97532</xdr:colOff>
      <xdr:row>197</xdr:row>
      <xdr:rowOff>31506</xdr:rowOff>
    </xdr:from>
    <xdr:to>
      <xdr:col>28</xdr:col>
      <xdr:colOff>261739</xdr:colOff>
      <xdr:row>199</xdr:row>
      <xdr:rowOff>180690</xdr:rowOff>
    </xdr:to>
    <xdr:sp macro="" textlink="">
      <xdr:nvSpPr>
        <xdr:cNvPr id="415" name="Rectangle 414">
          <a:extLst>
            <a:ext uri="{FF2B5EF4-FFF2-40B4-BE49-F238E27FC236}">
              <a16:creationId xmlns:a16="http://schemas.microsoft.com/office/drawing/2014/main" id="{00000000-0008-0000-0200-00009F010000}"/>
            </a:ext>
          </a:extLst>
        </xdr:cNvPr>
        <xdr:cNvSpPr/>
      </xdr:nvSpPr>
      <xdr:spPr>
        <a:xfrm>
          <a:off x="13118207" y="37750506"/>
          <a:ext cx="164207" cy="530184"/>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140594</xdr:colOff>
      <xdr:row>191</xdr:row>
      <xdr:rowOff>119221</xdr:rowOff>
    </xdr:from>
    <xdr:to>
      <xdr:col>8</xdr:col>
      <xdr:colOff>263176</xdr:colOff>
      <xdr:row>191</xdr:row>
      <xdr:rowOff>119221</xdr:rowOff>
    </xdr:to>
    <xdr:cxnSp macro="">
      <xdr:nvCxnSpPr>
        <xdr:cNvPr id="416" name="Straight Arrow Connector 415">
          <a:extLst>
            <a:ext uri="{FF2B5EF4-FFF2-40B4-BE49-F238E27FC236}">
              <a16:creationId xmlns:a16="http://schemas.microsoft.com/office/drawing/2014/main" id="{00000000-0008-0000-0200-0000A0010000}"/>
            </a:ext>
          </a:extLst>
        </xdr:cNvPr>
        <xdr:cNvCxnSpPr>
          <a:cxnSpLocks/>
          <a:stCxn id="365" idx="1"/>
          <a:endCxn id="366" idx="1"/>
        </xdr:cNvCxnSpPr>
      </xdr:nvCxnSpPr>
      <xdr:spPr>
        <a:xfrm>
          <a:off x="4207769" y="36695221"/>
          <a:ext cx="122582" cy="0"/>
        </a:xfrm>
        <a:prstGeom prst="straightConnector1">
          <a:avLst/>
        </a:prstGeom>
        <a:ln>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3</xdr:col>
      <xdr:colOff>231914</xdr:colOff>
      <xdr:row>193</xdr:row>
      <xdr:rowOff>190330</xdr:rowOff>
    </xdr:from>
    <xdr:ext cx="1740656" cy="436786"/>
    <xdr:sp macro="" textlink="">
      <xdr:nvSpPr>
        <xdr:cNvPr id="417" name="TextBox 416">
          <a:extLst>
            <a:ext uri="{FF2B5EF4-FFF2-40B4-BE49-F238E27FC236}">
              <a16:creationId xmlns:a16="http://schemas.microsoft.com/office/drawing/2014/main" id="{00000000-0008-0000-0200-0000A1010000}"/>
            </a:ext>
          </a:extLst>
        </xdr:cNvPr>
        <xdr:cNvSpPr txBox="1"/>
      </xdr:nvSpPr>
      <xdr:spPr>
        <a:xfrm>
          <a:off x="2060714" y="37147330"/>
          <a:ext cx="1740656"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rtl="0" eaLnBrk="1" latinLnBrk="0" hangingPunct="1"/>
          <a:r>
            <a:rPr lang="en-US" sz="1100">
              <a:solidFill>
                <a:schemeClr val="accent6">
                  <a:lumMod val="75000"/>
                </a:schemeClr>
              </a:solidFill>
              <a:effectLst/>
              <a:latin typeface="+mn-lt"/>
              <a:ea typeface="+mn-ea"/>
              <a:cs typeface="+mn-cs"/>
            </a:rPr>
            <a:t> ADC2 Reg Conv Shifting by</a:t>
          </a:r>
          <a:r>
            <a:rPr lang="en-US" sz="1100" baseline="0">
              <a:solidFill>
                <a:schemeClr val="accent6">
                  <a:lumMod val="75000"/>
                </a:schemeClr>
              </a:solidFill>
              <a:effectLst/>
              <a:latin typeface="+mn-lt"/>
              <a:ea typeface="+mn-ea"/>
              <a:cs typeface="+mn-cs"/>
            </a:rPr>
            <a:t> </a:t>
          </a:r>
          <a:r>
            <a:rPr lang="en-US" sz="1100">
              <a:solidFill>
                <a:schemeClr val="accent6">
                  <a:lumMod val="75000"/>
                </a:schemeClr>
              </a:solidFill>
              <a:effectLst/>
              <a:latin typeface="+mn-lt"/>
              <a:ea typeface="+mn-ea"/>
              <a:cs typeface="+mn-cs"/>
            </a:rPr>
            <a:t>ADC2 Injected Conv</a:t>
          </a:r>
        </a:p>
      </xdr:txBody>
    </xdr:sp>
    <xdr:clientData/>
  </xdr:oneCellAnchor>
  <xdr:twoCellAnchor>
    <xdr:from>
      <xdr:col>7</xdr:col>
      <xdr:colOff>183526</xdr:colOff>
      <xdr:row>193</xdr:row>
      <xdr:rowOff>3313</xdr:rowOff>
    </xdr:from>
    <xdr:to>
      <xdr:col>8</xdr:col>
      <xdr:colOff>313391</xdr:colOff>
      <xdr:row>195</xdr:row>
      <xdr:rowOff>27723</xdr:rowOff>
    </xdr:to>
    <xdr:cxnSp macro="">
      <xdr:nvCxnSpPr>
        <xdr:cNvPr id="418" name="Straight Arrow Connector 417">
          <a:extLst>
            <a:ext uri="{FF2B5EF4-FFF2-40B4-BE49-F238E27FC236}">
              <a16:creationId xmlns:a16="http://schemas.microsoft.com/office/drawing/2014/main" id="{00000000-0008-0000-0200-0000A2010000}"/>
            </a:ext>
          </a:extLst>
        </xdr:cNvPr>
        <xdr:cNvCxnSpPr>
          <a:cxnSpLocks/>
          <a:stCxn id="417" idx="3"/>
          <a:endCxn id="366" idx="2"/>
        </xdr:cNvCxnSpPr>
      </xdr:nvCxnSpPr>
      <xdr:spPr>
        <a:xfrm flipV="1">
          <a:off x="3803026" y="36960313"/>
          <a:ext cx="577540" cy="405410"/>
        </a:xfrm>
        <a:prstGeom prst="straightConnector1">
          <a:avLst/>
        </a:prstGeom>
        <a:ln>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13</xdr:col>
      <xdr:colOff>173936</xdr:colOff>
      <xdr:row>193</xdr:row>
      <xdr:rowOff>182047</xdr:rowOff>
    </xdr:from>
    <xdr:ext cx="1806916" cy="436786"/>
    <xdr:sp macro="" textlink="">
      <xdr:nvSpPr>
        <xdr:cNvPr id="419" name="TextBox 418">
          <a:extLst>
            <a:ext uri="{FF2B5EF4-FFF2-40B4-BE49-F238E27FC236}">
              <a16:creationId xmlns:a16="http://schemas.microsoft.com/office/drawing/2014/main" id="{00000000-0008-0000-0200-0000A3010000}"/>
            </a:ext>
          </a:extLst>
        </xdr:cNvPr>
        <xdr:cNvSpPr txBox="1"/>
      </xdr:nvSpPr>
      <xdr:spPr>
        <a:xfrm>
          <a:off x="6479486" y="37139047"/>
          <a:ext cx="1806916"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rtl="0" eaLnBrk="1" latinLnBrk="0" hangingPunct="1"/>
          <a:r>
            <a:rPr lang="en-US" sz="1100">
              <a:solidFill>
                <a:schemeClr val="accent6">
                  <a:lumMod val="75000"/>
                </a:schemeClr>
              </a:solidFill>
              <a:effectLst/>
              <a:latin typeface="+mn-lt"/>
              <a:ea typeface="+mn-ea"/>
              <a:cs typeface="+mn-cs"/>
            </a:rPr>
            <a:t> ADC2 Reg Conv Shifting by ADC2 Injected Conv</a:t>
          </a:r>
        </a:p>
      </xdr:txBody>
    </xdr:sp>
    <xdr:clientData/>
  </xdr:oneCellAnchor>
  <xdr:twoCellAnchor>
    <xdr:from>
      <xdr:col>17</xdr:col>
      <xdr:colOff>191809</xdr:colOff>
      <xdr:row>192</xdr:row>
      <xdr:rowOff>185532</xdr:rowOff>
    </xdr:from>
    <xdr:to>
      <xdr:col>18</xdr:col>
      <xdr:colOff>321674</xdr:colOff>
      <xdr:row>195</xdr:row>
      <xdr:rowOff>19440</xdr:rowOff>
    </xdr:to>
    <xdr:cxnSp macro="">
      <xdr:nvCxnSpPr>
        <xdr:cNvPr id="420" name="Straight Arrow Connector 419">
          <a:extLst>
            <a:ext uri="{FF2B5EF4-FFF2-40B4-BE49-F238E27FC236}">
              <a16:creationId xmlns:a16="http://schemas.microsoft.com/office/drawing/2014/main" id="{00000000-0008-0000-0200-0000A4010000}"/>
            </a:ext>
          </a:extLst>
        </xdr:cNvPr>
        <xdr:cNvCxnSpPr>
          <a:cxnSpLocks/>
          <a:stCxn id="419" idx="3"/>
        </xdr:cNvCxnSpPr>
      </xdr:nvCxnSpPr>
      <xdr:spPr>
        <a:xfrm flipV="1">
          <a:off x="8288059" y="36952032"/>
          <a:ext cx="577540" cy="405408"/>
        </a:xfrm>
        <a:prstGeom prst="straightConnector1">
          <a:avLst/>
        </a:prstGeom>
        <a:ln>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23</xdr:col>
      <xdr:colOff>132521</xdr:colOff>
      <xdr:row>193</xdr:row>
      <xdr:rowOff>182047</xdr:rowOff>
    </xdr:from>
    <xdr:ext cx="1848330" cy="436786"/>
    <xdr:sp macro="" textlink="">
      <xdr:nvSpPr>
        <xdr:cNvPr id="421" name="TextBox 420">
          <a:extLst>
            <a:ext uri="{FF2B5EF4-FFF2-40B4-BE49-F238E27FC236}">
              <a16:creationId xmlns:a16="http://schemas.microsoft.com/office/drawing/2014/main" id="{00000000-0008-0000-0200-0000A5010000}"/>
            </a:ext>
          </a:extLst>
        </xdr:cNvPr>
        <xdr:cNvSpPr txBox="1"/>
      </xdr:nvSpPr>
      <xdr:spPr>
        <a:xfrm>
          <a:off x="10914821" y="37139047"/>
          <a:ext cx="184833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rtl="0" eaLnBrk="1" latinLnBrk="0" hangingPunct="1"/>
          <a:r>
            <a:rPr lang="en-US" sz="1100">
              <a:solidFill>
                <a:schemeClr val="accent6">
                  <a:lumMod val="75000"/>
                </a:schemeClr>
              </a:solidFill>
              <a:effectLst/>
              <a:latin typeface="+mn-lt"/>
              <a:ea typeface="+mn-ea"/>
              <a:cs typeface="+mn-cs"/>
            </a:rPr>
            <a:t> ADC2 Reg Conv Shifting by ADC2 Injected Conv</a:t>
          </a:r>
        </a:p>
      </xdr:txBody>
    </xdr:sp>
    <xdr:clientData/>
  </xdr:oneCellAnchor>
  <xdr:twoCellAnchor>
    <xdr:from>
      <xdr:col>27</xdr:col>
      <xdr:colOff>191808</xdr:colOff>
      <xdr:row>192</xdr:row>
      <xdr:rowOff>185531</xdr:rowOff>
    </xdr:from>
    <xdr:to>
      <xdr:col>28</xdr:col>
      <xdr:colOff>321673</xdr:colOff>
      <xdr:row>195</xdr:row>
      <xdr:rowOff>19440</xdr:rowOff>
    </xdr:to>
    <xdr:cxnSp macro="">
      <xdr:nvCxnSpPr>
        <xdr:cNvPr id="422" name="Straight Arrow Connector 421">
          <a:extLst>
            <a:ext uri="{FF2B5EF4-FFF2-40B4-BE49-F238E27FC236}">
              <a16:creationId xmlns:a16="http://schemas.microsoft.com/office/drawing/2014/main" id="{00000000-0008-0000-0200-0000A6010000}"/>
            </a:ext>
          </a:extLst>
        </xdr:cNvPr>
        <xdr:cNvCxnSpPr>
          <a:cxnSpLocks/>
          <a:stCxn id="421" idx="3"/>
        </xdr:cNvCxnSpPr>
      </xdr:nvCxnSpPr>
      <xdr:spPr>
        <a:xfrm flipV="1">
          <a:off x="12764808" y="36952031"/>
          <a:ext cx="577540" cy="405409"/>
        </a:xfrm>
        <a:prstGeom prst="straightConnector1">
          <a:avLst/>
        </a:prstGeom>
        <a:ln>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editAs="oneCell">
    <xdr:from>
      <xdr:col>2</xdr:col>
      <xdr:colOff>0</xdr:colOff>
      <xdr:row>212</xdr:row>
      <xdr:rowOff>0</xdr:rowOff>
    </xdr:from>
    <xdr:to>
      <xdr:col>35</xdr:col>
      <xdr:colOff>369639</xdr:colOff>
      <xdr:row>228</xdr:row>
      <xdr:rowOff>9143</xdr:rowOff>
    </xdr:to>
    <xdr:pic>
      <xdr:nvPicPr>
        <xdr:cNvPr id="581" name="Picture 580">
          <a:extLst>
            <a:ext uri="{FF2B5EF4-FFF2-40B4-BE49-F238E27FC236}">
              <a16:creationId xmlns:a16="http://schemas.microsoft.com/office/drawing/2014/main" id="{17CBA95D-BE04-42C7-8FDC-F6A3B2E92E02}"/>
            </a:ext>
          </a:extLst>
        </xdr:cNvPr>
        <xdr:cNvPicPr>
          <a:picLocks noChangeAspect="1"/>
        </xdr:cNvPicPr>
      </xdr:nvPicPr>
      <xdr:blipFill>
        <a:blip xmlns:r="http://schemas.openxmlformats.org/officeDocument/2006/relationships" r:embed="rId7"/>
        <a:stretch>
          <a:fillRect/>
        </a:stretch>
      </xdr:blipFill>
      <xdr:spPr>
        <a:xfrm>
          <a:off x="1210235" y="51087618"/>
          <a:ext cx="15971428" cy="3057143"/>
        </a:xfrm>
        <a:prstGeom prst="rect">
          <a:avLst/>
        </a:prstGeom>
      </xdr:spPr>
    </xdr:pic>
    <xdr:clientData/>
  </xdr:twoCellAnchor>
  <xdr:twoCellAnchor editAs="oneCell">
    <xdr:from>
      <xdr:col>2</xdr:col>
      <xdr:colOff>0</xdr:colOff>
      <xdr:row>260</xdr:row>
      <xdr:rowOff>0</xdr:rowOff>
    </xdr:from>
    <xdr:to>
      <xdr:col>35</xdr:col>
      <xdr:colOff>350592</xdr:colOff>
      <xdr:row>275</xdr:row>
      <xdr:rowOff>66309</xdr:rowOff>
    </xdr:to>
    <xdr:pic>
      <xdr:nvPicPr>
        <xdr:cNvPr id="583" name="Picture 582">
          <a:extLst>
            <a:ext uri="{FF2B5EF4-FFF2-40B4-BE49-F238E27FC236}">
              <a16:creationId xmlns:a16="http://schemas.microsoft.com/office/drawing/2014/main" id="{92D4C34C-4AB6-4DE5-A1F5-CB442B32079E}"/>
            </a:ext>
          </a:extLst>
        </xdr:cNvPr>
        <xdr:cNvPicPr>
          <a:picLocks noChangeAspect="1"/>
        </xdr:cNvPicPr>
      </xdr:nvPicPr>
      <xdr:blipFill>
        <a:blip xmlns:r="http://schemas.openxmlformats.org/officeDocument/2006/relationships" r:embed="rId8"/>
        <a:stretch>
          <a:fillRect/>
        </a:stretch>
      </xdr:blipFill>
      <xdr:spPr>
        <a:xfrm>
          <a:off x="1210235" y="54707118"/>
          <a:ext cx="15952381" cy="2923809"/>
        </a:xfrm>
        <a:prstGeom prst="rect">
          <a:avLst/>
        </a:prstGeom>
      </xdr:spPr>
    </xdr:pic>
    <xdr:clientData/>
  </xdr:twoCellAnchor>
  <xdr:twoCellAnchor>
    <xdr:from>
      <xdr:col>6</xdr:col>
      <xdr:colOff>22412</xdr:colOff>
      <xdr:row>260</xdr:row>
      <xdr:rowOff>89647</xdr:rowOff>
    </xdr:from>
    <xdr:to>
      <xdr:col>6</xdr:col>
      <xdr:colOff>22412</xdr:colOff>
      <xdr:row>366</xdr:row>
      <xdr:rowOff>104887</xdr:rowOff>
    </xdr:to>
    <xdr:cxnSp macro="">
      <xdr:nvCxnSpPr>
        <xdr:cNvPr id="607" name="Straight Connector 606">
          <a:extLst>
            <a:ext uri="{FF2B5EF4-FFF2-40B4-BE49-F238E27FC236}">
              <a16:creationId xmlns:a16="http://schemas.microsoft.com/office/drawing/2014/main" id="{4FAF1755-0197-44B3-BB39-4AF7DD1059F0}"/>
            </a:ext>
          </a:extLst>
        </xdr:cNvPr>
        <xdr:cNvCxnSpPr/>
      </xdr:nvCxnSpPr>
      <xdr:spPr>
        <a:xfrm flipH="1">
          <a:off x="3206483" y="49891790"/>
          <a:ext cx="0" cy="20208240"/>
        </a:xfrm>
        <a:prstGeom prst="line">
          <a:avLst/>
        </a:prstGeom>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12</xdr:col>
      <xdr:colOff>145676</xdr:colOff>
      <xdr:row>260</xdr:row>
      <xdr:rowOff>134471</xdr:rowOff>
    </xdr:from>
    <xdr:to>
      <xdr:col>12</xdr:col>
      <xdr:colOff>145676</xdr:colOff>
      <xdr:row>301</xdr:row>
      <xdr:rowOff>187811</xdr:rowOff>
    </xdr:to>
    <xdr:cxnSp macro="">
      <xdr:nvCxnSpPr>
        <xdr:cNvPr id="608" name="Straight Connector 607">
          <a:extLst>
            <a:ext uri="{FF2B5EF4-FFF2-40B4-BE49-F238E27FC236}">
              <a16:creationId xmlns:a16="http://schemas.microsoft.com/office/drawing/2014/main" id="{437FBA83-7B1A-4518-930C-E3320F96B476}"/>
            </a:ext>
          </a:extLst>
        </xdr:cNvPr>
        <xdr:cNvCxnSpPr/>
      </xdr:nvCxnSpPr>
      <xdr:spPr>
        <a:xfrm flipH="1">
          <a:off x="5995147" y="57508589"/>
          <a:ext cx="0" cy="7863840"/>
        </a:xfrm>
        <a:prstGeom prst="line">
          <a:avLst/>
        </a:prstGeom>
        <a:ln w="6350">
          <a:solidFill>
            <a:srgbClr val="0070C0"/>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145676</xdr:colOff>
      <xdr:row>260</xdr:row>
      <xdr:rowOff>56029</xdr:rowOff>
    </xdr:from>
    <xdr:to>
      <xdr:col>9</xdr:col>
      <xdr:colOff>145676</xdr:colOff>
      <xdr:row>301</xdr:row>
      <xdr:rowOff>109369</xdr:rowOff>
    </xdr:to>
    <xdr:cxnSp macro="">
      <xdr:nvCxnSpPr>
        <xdr:cNvPr id="609" name="Straight Connector 608">
          <a:extLst>
            <a:ext uri="{FF2B5EF4-FFF2-40B4-BE49-F238E27FC236}">
              <a16:creationId xmlns:a16="http://schemas.microsoft.com/office/drawing/2014/main" id="{BBBCEA07-838D-402C-A5C8-9F6D0E67D22F}"/>
            </a:ext>
          </a:extLst>
        </xdr:cNvPr>
        <xdr:cNvCxnSpPr/>
      </xdr:nvCxnSpPr>
      <xdr:spPr>
        <a:xfrm flipH="1">
          <a:off x="4650441" y="57430147"/>
          <a:ext cx="0" cy="7863840"/>
        </a:xfrm>
        <a:prstGeom prst="line">
          <a:avLst/>
        </a:prstGeom>
        <a:ln w="6350">
          <a:solidFill>
            <a:srgbClr val="0070C0"/>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212912</xdr:colOff>
      <xdr:row>260</xdr:row>
      <xdr:rowOff>145676</xdr:rowOff>
    </xdr:from>
    <xdr:to>
      <xdr:col>15</xdr:col>
      <xdr:colOff>212912</xdr:colOff>
      <xdr:row>302</xdr:row>
      <xdr:rowOff>8516</xdr:rowOff>
    </xdr:to>
    <xdr:cxnSp macro="">
      <xdr:nvCxnSpPr>
        <xdr:cNvPr id="610" name="Straight Connector 609">
          <a:extLst>
            <a:ext uri="{FF2B5EF4-FFF2-40B4-BE49-F238E27FC236}">
              <a16:creationId xmlns:a16="http://schemas.microsoft.com/office/drawing/2014/main" id="{BCEE5754-D8FE-4498-A30C-B83E49A1A97D}"/>
            </a:ext>
          </a:extLst>
        </xdr:cNvPr>
        <xdr:cNvCxnSpPr/>
      </xdr:nvCxnSpPr>
      <xdr:spPr>
        <a:xfrm flipH="1">
          <a:off x="7407088" y="57519794"/>
          <a:ext cx="0" cy="7863840"/>
        </a:xfrm>
        <a:prstGeom prst="line">
          <a:avLst/>
        </a:prstGeom>
        <a:ln w="6350">
          <a:solidFill>
            <a:srgbClr val="0070C0"/>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246530</xdr:colOff>
      <xdr:row>260</xdr:row>
      <xdr:rowOff>145677</xdr:rowOff>
    </xdr:from>
    <xdr:to>
      <xdr:col>18</xdr:col>
      <xdr:colOff>246530</xdr:colOff>
      <xdr:row>302</xdr:row>
      <xdr:rowOff>8517</xdr:rowOff>
    </xdr:to>
    <xdr:cxnSp macro="">
      <xdr:nvCxnSpPr>
        <xdr:cNvPr id="611" name="Straight Connector 610">
          <a:extLst>
            <a:ext uri="{FF2B5EF4-FFF2-40B4-BE49-F238E27FC236}">
              <a16:creationId xmlns:a16="http://schemas.microsoft.com/office/drawing/2014/main" id="{B35656A4-459A-4ECE-B0BD-D31E7CCF0A0F}"/>
            </a:ext>
          </a:extLst>
        </xdr:cNvPr>
        <xdr:cNvCxnSpPr/>
      </xdr:nvCxnSpPr>
      <xdr:spPr>
        <a:xfrm flipH="1">
          <a:off x="8785412" y="57519795"/>
          <a:ext cx="0" cy="7863840"/>
        </a:xfrm>
        <a:prstGeom prst="line">
          <a:avLst/>
        </a:prstGeom>
        <a:ln w="6350">
          <a:solidFill>
            <a:srgbClr val="0070C0"/>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313766</xdr:colOff>
      <xdr:row>261</xdr:row>
      <xdr:rowOff>0</xdr:rowOff>
    </xdr:from>
    <xdr:to>
      <xdr:col>21</xdr:col>
      <xdr:colOff>313766</xdr:colOff>
      <xdr:row>302</xdr:row>
      <xdr:rowOff>53340</xdr:rowOff>
    </xdr:to>
    <xdr:cxnSp macro="">
      <xdr:nvCxnSpPr>
        <xdr:cNvPr id="612" name="Straight Connector 611">
          <a:extLst>
            <a:ext uri="{FF2B5EF4-FFF2-40B4-BE49-F238E27FC236}">
              <a16:creationId xmlns:a16="http://schemas.microsoft.com/office/drawing/2014/main" id="{4709ED46-3BD5-48BD-834F-83B3C85B5142}"/>
            </a:ext>
          </a:extLst>
        </xdr:cNvPr>
        <xdr:cNvCxnSpPr/>
      </xdr:nvCxnSpPr>
      <xdr:spPr>
        <a:xfrm flipH="1">
          <a:off x="10197354" y="57564618"/>
          <a:ext cx="0" cy="7863840"/>
        </a:xfrm>
        <a:prstGeom prst="line">
          <a:avLst/>
        </a:prstGeom>
        <a:ln w="6350">
          <a:solidFill>
            <a:srgbClr val="0070C0"/>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230841</xdr:colOff>
      <xdr:row>270</xdr:row>
      <xdr:rowOff>129989</xdr:rowOff>
    </xdr:from>
    <xdr:to>
      <xdr:col>9</xdr:col>
      <xdr:colOff>230841</xdr:colOff>
      <xdr:row>278</xdr:row>
      <xdr:rowOff>69029</xdr:rowOff>
    </xdr:to>
    <xdr:cxnSp macro="">
      <xdr:nvCxnSpPr>
        <xdr:cNvPr id="613" name="Straight Connector 612">
          <a:extLst>
            <a:ext uri="{FF2B5EF4-FFF2-40B4-BE49-F238E27FC236}">
              <a16:creationId xmlns:a16="http://schemas.microsoft.com/office/drawing/2014/main" id="{68F742AB-6748-4D67-AC01-B92E35568C75}"/>
            </a:ext>
          </a:extLst>
        </xdr:cNvPr>
        <xdr:cNvCxnSpPr/>
      </xdr:nvCxnSpPr>
      <xdr:spPr>
        <a:xfrm flipH="1">
          <a:off x="4735606" y="59409107"/>
          <a:ext cx="0" cy="1463040"/>
        </a:xfrm>
        <a:prstGeom prst="line">
          <a:avLst/>
        </a:prstGeom>
        <a:ln w="6350">
          <a:solidFill>
            <a:srgbClr val="FF0000"/>
          </a:solidFill>
          <a:prstDash val="lgDash"/>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253253</xdr:colOff>
      <xdr:row>270</xdr:row>
      <xdr:rowOff>141197</xdr:rowOff>
    </xdr:from>
    <xdr:to>
      <xdr:col>12</xdr:col>
      <xdr:colOff>253253</xdr:colOff>
      <xdr:row>278</xdr:row>
      <xdr:rowOff>80237</xdr:rowOff>
    </xdr:to>
    <xdr:cxnSp macro="">
      <xdr:nvCxnSpPr>
        <xdr:cNvPr id="614" name="Straight Connector 613">
          <a:extLst>
            <a:ext uri="{FF2B5EF4-FFF2-40B4-BE49-F238E27FC236}">
              <a16:creationId xmlns:a16="http://schemas.microsoft.com/office/drawing/2014/main" id="{05090AAA-FCF8-416D-A36B-0E2D34F8C3F5}"/>
            </a:ext>
          </a:extLst>
        </xdr:cNvPr>
        <xdr:cNvCxnSpPr/>
      </xdr:nvCxnSpPr>
      <xdr:spPr>
        <a:xfrm flipH="1">
          <a:off x="6102724" y="59420315"/>
          <a:ext cx="0" cy="1463040"/>
        </a:xfrm>
        <a:prstGeom prst="line">
          <a:avLst/>
        </a:prstGeom>
        <a:ln w="6350">
          <a:solidFill>
            <a:srgbClr val="FF0000"/>
          </a:solidFill>
          <a:prstDash val="lgDash"/>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320489</xdr:colOff>
      <xdr:row>270</xdr:row>
      <xdr:rowOff>152401</xdr:rowOff>
    </xdr:from>
    <xdr:to>
      <xdr:col>15</xdr:col>
      <xdr:colOff>320489</xdr:colOff>
      <xdr:row>278</xdr:row>
      <xdr:rowOff>91441</xdr:rowOff>
    </xdr:to>
    <xdr:cxnSp macro="">
      <xdr:nvCxnSpPr>
        <xdr:cNvPr id="615" name="Straight Connector 614">
          <a:extLst>
            <a:ext uri="{FF2B5EF4-FFF2-40B4-BE49-F238E27FC236}">
              <a16:creationId xmlns:a16="http://schemas.microsoft.com/office/drawing/2014/main" id="{6DD759DA-6917-4F18-ACAB-7DE5519394EE}"/>
            </a:ext>
          </a:extLst>
        </xdr:cNvPr>
        <xdr:cNvCxnSpPr/>
      </xdr:nvCxnSpPr>
      <xdr:spPr>
        <a:xfrm flipH="1">
          <a:off x="7514665" y="59431519"/>
          <a:ext cx="0" cy="1463040"/>
        </a:xfrm>
        <a:prstGeom prst="line">
          <a:avLst/>
        </a:prstGeom>
        <a:ln w="6350">
          <a:solidFill>
            <a:srgbClr val="FF0000"/>
          </a:solidFill>
          <a:prstDash val="lgDash"/>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387725</xdr:colOff>
      <xdr:row>270</xdr:row>
      <xdr:rowOff>129992</xdr:rowOff>
    </xdr:from>
    <xdr:to>
      <xdr:col>18</xdr:col>
      <xdr:colOff>387725</xdr:colOff>
      <xdr:row>278</xdr:row>
      <xdr:rowOff>69032</xdr:rowOff>
    </xdr:to>
    <xdr:cxnSp macro="">
      <xdr:nvCxnSpPr>
        <xdr:cNvPr id="616" name="Straight Connector 615">
          <a:extLst>
            <a:ext uri="{FF2B5EF4-FFF2-40B4-BE49-F238E27FC236}">
              <a16:creationId xmlns:a16="http://schemas.microsoft.com/office/drawing/2014/main" id="{A4112D93-08F4-40FB-BB03-2F2856C58644}"/>
            </a:ext>
          </a:extLst>
        </xdr:cNvPr>
        <xdr:cNvCxnSpPr/>
      </xdr:nvCxnSpPr>
      <xdr:spPr>
        <a:xfrm flipH="1">
          <a:off x="8926607" y="59409110"/>
          <a:ext cx="0" cy="1463040"/>
        </a:xfrm>
        <a:prstGeom prst="line">
          <a:avLst/>
        </a:prstGeom>
        <a:ln w="6350">
          <a:solidFill>
            <a:srgbClr val="FF0000"/>
          </a:solidFill>
          <a:prstDash val="lgDash"/>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421343</xdr:colOff>
      <xdr:row>270</xdr:row>
      <xdr:rowOff>152404</xdr:rowOff>
    </xdr:from>
    <xdr:to>
      <xdr:col>21</xdr:col>
      <xdr:colOff>421343</xdr:colOff>
      <xdr:row>278</xdr:row>
      <xdr:rowOff>91444</xdr:rowOff>
    </xdr:to>
    <xdr:cxnSp macro="">
      <xdr:nvCxnSpPr>
        <xdr:cNvPr id="617" name="Straight Connector 616">
          <a:extLst>
            <a:ext uri="{FF2B5EF4-FFF2-40B4-BE49-F238E27FC236}">
              <a16:creationId xmlns:a16="http://schemas.microsoft.com/office/drawing/2014/main" id="{E3239FE4-7739-4727-8E79-2FD0F7C96710}"/>
            </a:ext>
          </a:extLst>
        </xdr:cNvPr>
        <xdr:cNvCxnSpPr/>
      </xdr:nvCxnSpPr>
      <xdr:spPr>
        <a:xfrm flipH="1">
          <a:off x="10304931" y="59431522"/>
          <a:ext cx="0" cy="1463040"/>
        </a:xfrm>
        <a:prstGeom prst="line">
          <a:avLst/>
        </a:prstGeom>
        <a:ln w="6350">
          <a:solidFill>
            <a:srgbClr val="FF0000"/>
          </a:solidFill>
          <a:prstDash val="lgDash"/>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44821</xdr:colOff>
      <xdr:row>275</xdr:row>
      <xdr:rowOff>112057</xdr:rowOff>
    </xdr:from>
    <xdr:to>
      <xdr:col>9</xdr:col>
      <xdr:colOff>123262</xdr:colOff>
      <xdr:row>277</xdr:row>
      <xdr:rowOff>42553</xdr:rowOff>
    </xdr:to>
    <xdr:grpSp>
      <xdr:nvGrpSpPr>
        <xdr:cNvPr id="621" name="Group 620">
          <a:extLst>
            <a:ext uri="{FF2B5EF4-FFF2-40B4-BE49-F238E27FC236}">
              <a16:creationId xmlns:a16="http://schemas.microsoft.com/office/drawing/2014/main" id="{D4FE372F-4A05-4C4B-A645-C2AFE141DE8E}"/>
            </a:ext>
          </a:extLst>
        </xdr:cNvPr>
        <xdr:cNvGrpSpPr/>
      </xdr:nvGrpSpPr>
      <xdr:grpSpPr>
        <a:xfrm>
          <a:off x="3214048" y="52759330"/>
          <a:ext cx="1429259" cy="311496"/>
          <a:chOff x="3541059" y="53306382"/>
          <a:chExt cx="806824" cy="311496"/>
        </a:xfrm>
      </xdr:grpSpPr>
      <xdr:sp macro="" textlink="">
        <xdr:nvSpPr>
          <xdr:cNvPr id="619" name="Flowchart: Preparation 618">
            <a:extLst>
              <a:ext uri="{FF2B5EF4-FFF2-40B4-BE49-F238E27FC236}">
                <a16:creationId xmlns:a16="http://schemas.microsoft.com/office/drawing/2014/main" id="{273780C2-51C6-4739-B546-16D2EB7B33BF}"/>
              </a:ext>
            </a:extLst>
          </xdr:cNvPr>
          <xdr:cNvSpPr/>
        </xdr:nvSpPr>
        <xdr:spPr>
          <a:xfrm>
            <a:off x="3541059" y="53306382"/>
            <a:ext cx="806824" cy="291352"/>
          </a:xfrm>
          <a:prstGeom prst="flowChartPreparation">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20" name="TextBox 619">
            <a:extLst>
              <a:ext uri="{FF2B5EF4-FFF2-40B4-BE49-F238E27FC236}">
                <a16:creationId xmlns:a16="http://schemas.microsoft.com/office/drawing/2014/main" id="{3B51D7C4-D986-409A-AF6B-3E41B6B1A34D}"/>
              </a:ext>
            </a:extLst>
          </xdr:cNvPr>
          <xdr:cNvSpPr txBox="1"/>
        </xdr:nvSpPr>
        <xdr:spPr>
          <a:xfrm>
            <a:off x="3809647" y="53306382"/>
            <a:ext cx="273982"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rPr>
              <a:t>CH1</a:t>
            </a:r>
          </a:p>
        </xdr:txBody>
      </xdr:sp>
    </xdr:grpSp>
    <xdr:clientData/>
  </xdr:twoCellAnchor>
  <xdr:twoCellAnchor>
    <xdr:from>
      <xdr:col>9</xdr:col>
      <xdr:colOff>141193</xdr:colOff>
      <xdr:row>275</xdr:row>
      <xdr:rowOff>107574</xdr:rowOff>
    </xdr:from>
    <xdr:to>
      <xdr:col>12</xdr:col>
      <xdr:colOff>134471</xdr:colOff>
      <xdr:row>277</xdr:row>
      <xdr:rowOff>38070</xdr:rowOff>
    </xdr:to>
    <xdr:grpSp>
      <xdr:nvGrpSpPr>
        <xdr:cNvPr id="622" name="Group 621">
          <a:extLst>
            <a:ext uri="{FF2B5EF4-FFF2-40B4-BE49-F238E27FC236}">
              <a16:creationId xmlns:a16="http://schemas.microsoft.com/office/drawing/2014/main" id="{2AB6A84B-2A81-4E11-91B7-02FCDAF048F3}"/>
            </a:ext>
          </a:extLst>
        </xdr:cNvPr>
        <xdr:cNvGrpSpPr/>
      </xdr:nvGrpSpPr>
      <xdr:grpSpPr>
        <a:xfrm>
          <a:off x="4661238" y="52754847"/>
          <a:ext cx="1344097" cy="311496"/>
          <a:chOff x="3541059" y="53306382"/>
          <a:chExt cx="806824" cy="311496"/>
        </a:xfrm>
      </xdr:grpSpPr>
      <xdr:sp macro="" textlink="">
        <xdr:nvSpPr>
          <xdr:cNvPr id="623" name="Flowchart: Preparation 622">
            <a:extLst>
              <a:ext uri="{FF2B5EF4-FFF2-40B4-BE49-F238E27FC236}">
                <a16:creationId xmlns:a16="http://schemas.microsoft.com/office/drawing/2014/main" id="{B4A9F6AA-F230-4F29-B9AA-1FB15CE759D1}"/>
              </a:ext>
            </a:extLst>
          </xdr:cNvPr>
          <xdr:cNvSpPr/>
        </xdr:nvSpPr>
        <xdr:spPr>
          <a:xfrm>
            <a:off x="3541059" y="53306382"/>
            <a:ext cx="806824" cy="291352"/>
          </a:xfrm>
          <a:prstGeom prst="flowChartPreparation">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24" name="TextBox 623">
            <a:extLst>
              <a:ext uri="{FF2B5EF4-FFF2-40B4-BE49-F238E27FC236}">
                <a16:creationId xmlns:a16="http://schemas.microsoft.com/office/drawing/2014/main" id="{C5D94432-9338-4802-A1AE-7A6EDEF2EC1E}"/>
              </a:ext>
            </a:extLst>
          </xdr:cNvPr>
          <xdr:cNvSpPr txBox="1"/>
        </xdr:nvSpPr>
        <xdr:spPr>
          <a:xfrm>
            <a:off x="3809647" y="53306382"/>
            <a:ext cx="29142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rPr>
              <a:t>CH2</a:t>
            </a:r>
          </a:p>
        </xdr:txBody>
      </xdr:sp>
    </xdr:grpSp>
    <xdr:clientData/>
  </xdr:twoCellAnchor>
  <xdr:twoCellAnchor>
    <xdr:from>
      <xdr:col>2</xdr:col>
      <xdr:colOff>537882</xdr:colOff>
      <xdr:row>275</xdr:row>
      <xdr:rowOff>156882</xdr:rowOff>
    </xdr:from>
    <xdr:to>
      <xdr:col>3</xdr:col>
      <xdr:colOff>416038</xdr:colOff>
      <xdr:row>277</xdr:row>
      <xdr:rowOff>87378</xdr:rowOff>
    </xdr:to>
    <xdr:sp macro="" textlink="">
      <xdr:nvSpPr>
        <xdr:cNvPr id="627" name="TextBox 626">
          <a:extLst>
            <a:ext uri="{FF2B5EF4-FFF2-40B4-BE49-F238E27FC236}">
              <a16:creationId xmlns:a16="http://schemas.microsoft.com/office/drawing/2014/main" id="{33C3DACE-CCCC-4D01-9DE9-53444C090F6A}"/>
            </a:ext>
          </a:extLst>
        </xdr:cNvPr>
        <xdr:cNvSpPr txBox="1"/>
      </xdr:nvSpPr>
      <xdr:spPr>
        <a:xfrm>
          <a:off x="1748117" y="60388500"/>
          <a:ext cx="48327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a:solidFill>
                <a:schemeClr val="bg1"/>
              </a:solidFill>
            </a:rPr>
            <a:t>CH1</a:t>
          </a:r>
        </a:p>
      </xdr:txBody>
    </xdr:sp>
    <xdr:clientData/>
  </xdr:twoCellAnchor>
  <xdr:twoCellAnchor>
    <xdr:from>
      <xdr:col>2</xdr:col>
      <xdr:colOff>526676</xdr:colOff>
      <xdr:row>277</xdr:row>
      <xdr:rowOff>168088</xdr:rowOff>
    </xdr:from>
    <xdr:to>
      <xdr:col>4</xdr:col>
      <xdr:colOff>291353</xdr:colOff>
      <xdr:row>279</xdr:row>
      <xdr:rowOff>98584</xdr:rowOff>
    </xdr:to>
    <xdr:sp macro="" textlink="">
      <xdr:nvSpPr>
        <xdr:cNvPr id="628" name="TextBox 627">
          <a:extLst>
            <a:ext uri="{FF2B5EF4-FFF2-40B4-BE49-F238E27FC236}">
              <a16:creationId xmlns:a16="http://schemas.microsoft.com/office/drawing/2014/main" id="{8A96F679-DBF8-4E5C-805E-B03B2072827E}"/>
            </a:ext>
          </a:extLst>
        </xdr:cNvPr>
        <xdr:cNvSpPr txBox="1"/>
      </xdr:nvSpPr>
      <xdr:spPr>
        <a:xfrm>
          <a:off x="1736911" y="60780706"/>
          <a:ext cx="81803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a:solidFill>
                <a:schemeClr val="bg1"/>
              </a:solidFill>
            </a:rPr>
            <a:t>ADC_DR</a:t>
          </a:r>
        </a:p>
      </xdr:txBody>
    </xdr:sp>
    <xdr:clientData/>
  </xdr:twoCellAnchor>
  <xdr:twoCellAnchor>
    <xdr:from>
      <xdr:col>9</xdr:col>
      <xdr:colOff>156881</xdr:colOff>
      <xdr:row>277</xdr:row>
      <xdr:rowOff>156881</xdr:rowOff>
    </xdr:from>
    <xdr:to>
      <xdr:col>12</xdr:col>
      <xdr:colOff>145677</xdr:colOff>
      <xdr:row>279</xdr:row>
      <xdr:rowOff>87377</xdr:rowOff>
    </xdr:to>
    <xdr:grpSp>
      <xdr:nvGrpSpPr>
        <xdr:cNvPr id="629" name="Group 628">
          <a:extLst>
            <a:ext uri="{FF2B5EF4-FFF2-40B4-BE49-F238E27FC236}">
              <a16:creationId xmlns:a16="http://schemas.microsoft.com/office/drawing/2014/main" id="{8933C60E-C06B-470E-A6FC-BCC8BCC45928}"/>
            </a:ext>
          </a:extLst>
        </xdr:cNvPr>
        <xdr:cNvGrpSpPr/>
      </xdr:nvGrpSpPr>
      <xdr:grpSpPr>
        <a:xfrm>
          <a:off x="4676926" y="53185154"/>
          <a:ext cx="1339615" cy="311496"/>
          <a:chOff x="3541059" y="53306382"/>
          <a:chExt cx="806824" cy="311496"/>
        </a:xfrm>
      </xdr:grpSpPr>
      <xdr:sp macro="" textlink="">
        <xdr:nvSpPr>
          <xdr:cNvPr id="630" name="Flowchart: Preparation 629">
            <a:extLst>
              <a:ext uri="{FF2B5EF4-FFF2-40B4-BE49-F238E27FC236}">
                <a16:creationId xmlns:a16="http://schemas.microsoft.com/office/drawing/2014/main" id="{AC32F9AC-CC3D-413D-ABAC-6CE778C79EDD}"/>
              </a:ext>
            </a:extLst>
          </xdr:cNvPr>
          <xdr:cNvSpPr/>
        </xdr:nvSpPr>
        <xdr:spPr>
          <a:xfrm>
            <a:off x="3541059" y="53306382"/>
            <a:ext cx="806824" cy="291352"/>
          </a:xfrm>
          <a:prstGeom prst="flowChartPreparation">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31" name="TextBox 630">
            <a:extLst>
              <a:ext uri="{FF2B5EF4-FFF2-40B4-BE49-F238E27FC236}">
                <a16:creationId xmlns:a16="http://schemas.microsoft.com/office/drawing/2014/main" id="{F8AC251A-2AF8-4608-8893-B59DAF554C19}"/>
              </a:ext>
            </a:extLst>
          </xdr:cNvPr>
          <xdr:cNvSpPr txBox="1"/>
        </xdr:nvSpPr>
        <xdr:spPr>
          <a:xfrm>
            <a:off x="3809647" y="53306382"/>
            <a:ext cx="21890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rPr>
              <a:t>D1</a:t>
            </a:r>
          </a:p>
        </xdr:txBody>
      </xdr:sp>
    </xdr:grpSp>
    <xdr:clientData/>
  </xdr:twoCellAnchor>
  <xdr:twoCellAnchor>
    <xdr:from>
      <xdr:col>12</xdr:col>
      <xdr:colOff>163604</xdr:colOff>
      <xdr:row>277</xdr:row>
      <xdr:rowOff>152398</xdr:rowOff>
    </xdr:from>
    <xdr:to>
      <xdr:col>15</xdr:col>
      <xdr:colOff>201707</xdr:colOff>
      <xdr:row>279</xdr:row>
      <xdr:rowOff>82894</xdr:rowOff>
    </xdr:to>
    <xdr:grpSp>
      <xdr:nvGrpSpPr>
        <xdr:cNvPr id="632" name="Group 631">
          <a:extLst>
            <a:ext uri="{FF2B5EF4-FFF2-40B4-BE49-F238E27FC236}">
              <a16:creationId xmlns:a16="http://schemas.microsoft.com/office/drawing/2014/main" id="{11E576D9-5B4C-43D3-956A-F7E192F1B49F}"/>
            </a:ext>
          </a:extLst>
        </xdr:cNvPr>
        <xdr:cNvGrpSpPr/>
      </xdr:nvGrpSpPr>
      <xdr:grpSpPr>
        <a:xfrm>
          <a:off x="6034468" y="53180671"/>
          <a:ext cx="1388921" cy="311496"/>
          <a:chOff x="3541059" y="53306382"/>
          <a:chExt cx="806824" cy="311496"/>
        </a:xfrm>
      </xdr:grpSpPr>
      <xdr:sp macro="" textlink="">
        <xdr:nvSpPr>
          <xdr:cNvPr id="633" name="Flowchart: Preparation 632">
            <a:extLst>
              <a:ext uri="{FF2B5EF4-FFF2-40B4-BE49-F238E27FC236}">
                <a16:creationId xmlns:a16="http://schemas.microsoft.com/office/drawing/2014/main" id="{AD570859-C6EF-436A-BDC1-7EF1D7C18303}"/>
              </a:ext>
            </a:extLst>
          </xdr:cNvPr>
          <xdr:cNvSpPr/>
        </xdr:nvSpPr>
        <xdr:spPr>
          <a:xfrm>
            <a:off x="3541059" y="53306382"/>
            <a:ext cx="806824" cy="291352"/>
          </a:xfrm>
          <a:prstGeom prst="flowChartPreparation">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34" name="TextBox 633">
            <a:extLst>
              <a:ext uri="{FF2B5EF4-FFF2-40B4-BE49-F238E27FC236}">
                <a16:creationId xmlns:a16="http://schemas.microsoft.com/office/drawing/2014/main" id="{6FA779DB-18A3-4E35-93E9-9BB056D50881}"/>
              </a:ext>
            </a:extLst>
          </xdr:cNvPr>
          <xdr:cNvSpPr txBox="1"/>
        </xdr:nvSpPr>
        <xdr:spPr>
          <a:xfrm>
            <a:off x="3809647" y="53306382"/>
            <a:ext cx="22529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rPr>
              <a:t>D2</a:t>
            </a:r>
          </a:p>
        </xdr:txBody>
      </xdr:sp>
    </xdr:grpSp>
    <xdr:clientData/>
  </xdr:twoCellAnchor>
  <xdr:twoCellAnchor>
    <xdr:from>
      <xdr:col>12</xdr:col>
      <xdr:colOff>159121</xdr:colOff>
      <xdr:row>275</xdr:row>
      <xdr:rowOff>114298</xdr:rowOff>
    </xdr:from>
    <xdr:to>
      <xdr:col>15</xdr:col>
      <xdr:colOff>197224</xdr:colOff>
      <xdr:row>277</xdr:row>
      <xdr:rowOff>44794</xdr:rowOff>
    </xdr:to>
    <xdr:grpSp>
      <xdr:nvGrpSpPr>
        <xdr:cNvPr id="635" name="Group 634">
          <a:extLst>
            <a:ext uri="{FF2B5EF4-FFF2-40B4-BE49-F238E27FC236}">
              <a16:creationId xmlns:a16="http://schemas.microsoft.com/office/drawing/2014/main" id="{93C8D753-1F2B-4E00-B48E-39440392D404}"/>
            </a:ext>
          </a:extLst>
        </xdr:cNvPr>
        <xdr:cNvGrpSpPr/>
      </xdr:nvGrpSpPr>
      <xdr:grpSpPr>
        <a:xfrm>
          <a:off x="6029985" y="52761571"/>
          <a:ext cx="1388921" cy="311496"/>
          <a:chOff x="3541059" y="53306382"/>
          <a:chExt cx="806824" cy="311496"/>
        </a:xfrm>
      </xdr:grpSpPr>
      <xdr:sp macro="" textlink="">
        <xdr:nvSpPr>
          <xdr:cNvPr id="636" name="Flowchart: Preparation 635">
            <a:extLst>
              <a:ext uri="{FF2B5EF4-FFF2-40B4-BE49-F238E27FC236}">
                <a16:creationId xmlns:a16="http://schemas.microsoft.com/office/drawing/2014/main" id="{F5C6A713-CA38-435C-A6EA-961A96B8EC8D}"/>
              </a:ext>
            </a:extLst>
          </xdr:cNvPr>
          <xdr:cNvSpPr/>
        </xdr:nvSpPr>
        <xdr:spPr>
          <a:xfrm>
            <a:off x="3541059" y="53306382"/>
            <a:ext cx="806824" cy="291352"/>
          </a:xfrm>
          <a:prstGeom prst="flowChartPreparation">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37" name="TextBox 636">
            <a:extLst>
              <a:ext uri="{FF2B5EF4-FFF2-40B4-BE49-F238E27FC236}">
                <a16:creationId xmlns:a16="http://schemas.microsoft.com/office/drawing/2014/main" id="{367322A2-7E88-41AF-876E-17128A40158A}"/>
              </a:ext>
            </a:extLst>
          </xdr:cNvPr>
          <xdr:cNvSpPr txBox="1"/>
        </xdr:nvSpPr>
        <xdr:spPr>
          <a:xfrm>
            <a:off x="3809647" y="53306382"/>
            <a:ext cx="28197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rPr>
              <a:t>CH3</a:t>
            </a:r>
          </a:p>
        </xdr:txBody>
      </xdr:sp>
    </xdr:grpSp>
    <xdr:clientData/>
  </xdr:twoCellAnchor>
  <xdr:twoCellAnchor>
    <xdr:from>
      <xdr:col>15</xdr:col>
      <xdr:colOff>226357</xdr:colOff>
      <xdr:row>277</xdr:row>
      <xdr:rowOff>147916</xdr:rowOff>
    </xdr:from>
    <xdr:to>
      <xdr:col>18</xdr:col>
      <xdr:colOff>251013</xdr:colOff>
      <xdr:row>279</xdr:row>
      <xdr:rowOff>78412</xdr:rowOff>
    </xdr:to>
    <xdr:grpSp>
      <xdr:nvGrpSpPr>
        <xdr:cNvPr id="638" name="Group 637">
          <a:extLst>
            <a:ext uri="{FF2B5EF4-FFF2-40B4-BE49-F238E27FC236}">
              <a16:creationId xmlns:a16="http://schemas.microsoft.com/office/drawing/2014/main" id="{AD5AD701-2DD4-4D88-9C90-89CEFEAA0962}"/>
            </a:ext>
          </a:extLst>
        </xdr:cNvPr>
        <xdr:cNvGrpSpPr/>
      </xdr:nvGrpSpPr>
      <xdr:grpSpPr>
        <a:xfrm>
          <a:off x="7448039" y="53176189"/>
          <a:ext cx="1375474" cy="311496"/>
          <a:chOff x="3541059" y="53306382"/>
          <a:chExt cx="806824" cy="311496"/>
        </a:xfrm>
      </xdr:grpSpPr>
      <xdr:sp macro="" textlink="">
        <xdr:nvSpPr>
          <xdr:cNvPr id="639" name="Flowchart: Preparation 638">
            <a:extLst>
              <a:ext uri="{FF2B5EF4-FFF2-40B4-BE49-F238E27FC236}">
                <a16:creationId xmlns:a16="http://schemas.microsoft.com/office/drawing/2014/main" id="{AC677F9F-3084-4EB7-9226-C5D8A41012A4}"/>
              </a:ext>
            </a:extLst>
          </xdr:cNvPr>
          <xdr:cNvSpPr/>
        </xdr:nvSpPr>
        <xdr:spPr>
          <a:xfrm>
            <a:off x="3541059" y="53306382"/>
            <a:ext cx="806824" cy="291352"/>
          </a:xfrm>
          <a:prstGeom prst="flowChartPreparation">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40" name="TextBox 639">
            <a:extLst>
              <a:ext uri="{FF2B5EF4-FFF2-40B4-BE49-F238E27FC236}">
                <a16:creationId xmlns:a16="http://schemas.microsoft.com/office/drawing/2014/main" id="{FA241FDA-AFC1-4D14-A0A7-92DD619FC1E7}"/>
              </a:ext>
            </a:extLst>
          </xdr:cNvPr>
          <xdr:cNvSpPr txBox="1"/>
        </xdr:nvSpPr>
        <xdr:spPr>
          <a:xfrm>
            <a:off x="3809647" y="53306382"/>
            <a:ext cx="22750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rPr>
              <a:t>D3</a:t>
            </a:r>
          </a:p>
        </xdr:txBody>
      </xdr:sp>
    </xdr:grpSp>
    <xdr:clientData/>
  </xdr:twoCellAnchor>
  <xdr:twoCellAnchor>
    <xdr:from>
      <xdr:col>15</xdr:col>
      <xdr:colOff>221874</xdr:colOff>
      <xdr:row>275</xdr:row>
      <xdr:rowOff>109816</xdr:rowOff>
    </xdr:from>
    <xdr:to>
      <xdr:col>18</xdr:col>
      <xdr:colOff>246530</xdr:colOff>
      <xdr:row>277</xdr:row>
      <xdr:rowOff>40312</xdr:rowOff>
    </xdr:to>
    <xdr:grpSp>
      <xdr:nvGrpSpPr>
        <xdr:cNvPr id="641" name="Group 640">
          <a:extLst>
            <a:ext uri="{FF2B5EF4-FFF2-40B4-BE49-F238E27FC236}">
              <a16:creationId xmlns:a16="http://schemas.microsoft.com/office/drawing/2014/main" id="{0F7464F4-E06F-47FA-9B90-8D8053791E9A}"/>
            </a:ext>
          </a:extLst>
        </xdr:cNvPr>
        <xdr:cNvGrpSpPr/>
      </xdr:nvGrpSpPr>
      <xdr:grpSpPr>
        <a:xfrm>
          <a:off x="7443556" y="52757089"/>
          <a:ext cx="1375474" cy="311496"/>
          <a:chOff x="3541059" y="53306382"/>
          <a:chExt cx="806824" cy="311496"/>
        </a:xfrm>
      </xdr:grpSpPr>
      <xdr:sp macro="" textlink="">
        <xdr:nvSpPr>
          <xdr:cNvPr id="642" name="Flowchart: Preparation 641">
            <a:extLst>
              <a:ext uri="{FF2B5EF4-FFF2-40B4-BE49-F238E27FC236}">
                <a16:creationId xmlns:a16="http://schemas.microsoft.com/office/drawing/2014/main" id="{49504837-45D0-4FAD-8714-6629D318D352}"/>
              </a:ext>
            </a:extLst>
          </xdr:cNvPr>
          <xdr:cNvSpPr/>
        </xdr:nvSpPr>
        <xdr:spPr>
          <a:xfrm>
            <a:off x="3541059" y="53306382"/>
            <a:ext cx="806824" cy="291352"/>
          </a:xfrm>
          <a:prstGeom prst="flowChartPreparation">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43" name="TextBox 642">
            <a:extLst>
              <a:ext uri="{FF2B5EF4-FFF2-40B4-BE49-F238E27FC236}">
                <a16:creationId xmlns:a16="http://schemas.microsoft.com/office/drawing/2014/main" id="{B6FA8068-8D9F-47B2-AB3F-EEED08C9F25A}"/>
              </a:ext>
            </a:extLst>
          </xdr:cNvPr>
          <xdr:cNvSpPr txBox="1"/>
        </xdr:nvSpPr>
        <xdr:spPr>
          <a:xfrm>
            <a:off x="3809647" y="53306382"/>
            <a:ext cx="28474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rPr>
              <a:t>CH4</a:t>
            </a:r>
          </a:p>
        </xdr:txBody>
      </xdr:sp>
    </xdr:grpSp>
    <xdr:clientData/>
  </xdr:twoCellAnchor>
  <xdr:twoCellAnchor>
    <xdr:from>
      <xdr:col>18</xdr:col>
      <xdr:colOff>277904</xdr:colOff>
      <xdr:row>277</xdr:row>
      <xdr:rowOff>143433</xdr:rowOff>
    </xdr:from>
    <xdr:to>
      <xdr:col>21</xdr:col>
      <xdr:colOff>302560</xdr:colOff>
      <xdr:row>279</xdr:row>
      <xdr:rowOff>73929</xdr:rowOff>
    </xdr:to>
    <xdr:grpSp>
      <xdr:nvGrpSpPr>
        <xdr:cNvPr id="644" name="Group 643">
          <a:extLst>
            <a:ext uri="{FF2B5EF4-FFF2-40B4-BE49-F238E27FC236}">
              <a16:creationId xmlns:a16="http://schemas.microsoft.com/office/drawing/2014/main" id="{2CD6AF95-A8FB-4457-BC77-7EBCAA87CFA5}"/>
            </a:ext>
          </a:extLst>
        </xdr:cNvPr>
        <xdr:cNvGrpSpPr/>
      </xdr:nvGrpSpPr>
      <xdr:grpSpPr>
        <a:xfrm>
          <a:off x="8850404" y="53171706"/>
          <a:ext cx="1375474" cy="311496"/>
          <a:chOff x="3541059" y="53306382"/>
          <a:chExt cx="806824" cy="311496"/>
        </a:xfrm>
      </xdr:grpSpPr>
      <xdr:sp macro="" textlink="">
        <xdr:nvSpPr>
          <xdr:cNvPr id="645" name="Flowchart: Preparation 644">
            <a:extLst>
              <a:ext uri="{FF2B5EF4-FFF2-40B4-BE49-F238E27FC236}">
                <a16:creationId xmlns:a16="http://schemas.microsoft.com/office/drawing/2014/main" id="{E6161238-A429-4A23-9366-3A267E9BFD6D}"/>
              </a:ext>
            </a:extLst>
          </xdr:cNvPr>
          <xdr:cNvSpPr/>
        </xdr:nvSpPr>
        <xdr:spPr>
          <a:xfrm>
            <a:off x="3541059" y="53306382"/>
            <a:ext cx="806824" cy="291352"/>
          </a:xfrm>
          <a:prstGeom prst="flowChartPreparation">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46" name="TextBox 645">
            <a:extLst>
              <a:ext uri="{FF2B5EF4-FFF2-40B4-BE49-F238E27FC236}">
                <a16:creationId xmlns:a16="http://schemas.microsoft.com/office/drawing/2014/main" id="{22A81D8B-DA0A-4008-98C8-78F212884D1A}"/>
              </a:ext>
            </a:extLst>
          </xdr:cNvPr>
          <xdr:cNvSpPr txBox="1"/>
        </xdr:nvSpPr>
        <xdr:spPr>
          <a:xfrm>
            <a:off x="3809647" y="53306382"/>
            <a:ext cx="22750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rPr>
              <a:t>D4</a:t>
            </a:r>
          </a:p>
        </xdr:txBody>
      </xdr:sp>
    </xdr:grpSp>
    <xdr:clientData/>
  </xdr:twoCellAnchor>
  <xdr:twoCellAnchor>
    <xdr:from>
      <xdr:col>18</xdr:col>
      <xdr:colOff>273421</xdr:colOff>
      <xdr:row>275</xdr:row>
      <xdr:rowOff>105333</xdr:rowOff>
    </xdr:from>
    <xdr:to>
      <xdr:col>21</xdr:col>
      <xdr:colOff>298077</xdr:colOff>
      <xdr:row>277</xdr:row>
      <xdr:rowOff>35829</xdr:rowOff>
    </xdr:to>
    <xdr:grpSp>
      <xdr:nvGrpSpPr>
        <xdr:cNvPr id="647" name="Group 646">
          <a:extLst>
            <a:ext uri="{FF2B5EF4-FFF2-40B4-BE49-F238E27FC236}">
              <a16:creationId xmlns:a16="http://schemas.microsoft.com/office/drawing/2014/main" id="{4593B25E-CAB3-4EB5-9075-278625758DD9}"/>
            </a:ext>
          </a:extLst>
        </xdr:cNvPr>
        <xdr:cNvGrpSpPr/>
      </xdr:nvGrpSpPr>
      <xdr:grpSpPr>
        <a:xfrm>
          <a:off x="8845921" y="52752606"/>
          <a:ext cx="1375474" cy="311496"/>
          <a:chOff x="3541059" y="53306382"/>
          <a:chExt cx="806824" cy="311496"/>
        </a:xfrm>
      </xdr:grpSpPr>
      <xdr:sp macro="" textlink="">
        <xdr:nvSpPr>
          <xdr:cNvPr id="648" name="Flowchart: Preparation 647">
            <a:extLst>
              <a:ext uri="{FF2B5EF4-FFF2-40B4-BE49-F238E27FC236}">
                <a16:creationId xmlns:a16="http://schemas.microsoft.com/office/drawing/2014/main" id="{A7155C49-F335-4842-A520-94E8CC9A359E}"/>
              </a:ext>
            </a:extLst>
          </xdr:cNvPr>
          <xdr:cNvSpPr/>
        </xdr:nvSpPr>
        <xdr:spPr>
          <a:xfrm>
            <a:off x="3541059" y="53306382"/>
            <a:ext cx="806824" cy="291352"/>
          </a:xfrm>
          <a:prstGeom prst="flowChartPreparation">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49" name="TextBox 648">
            <a:extLst>
              <a:ext uri="{FF2B5EF4-FFF2-40B4-BE49-F238E27FC236}">
                <a16:creationId xmlns:a16="http://schemas.microsoft.com/office/drawing/2014/main" id="{E074A231-952E-492F-904A-E623A833CC6C}"/>
              </a:ext>
            </a:extLst>
          </xdr:cNvPr>
          <xdr:cNvSpPr txBox="1"/>
        </xdr:nvSpPr>
        <xdr:spPr>
          <a:xfrm>
            <a:off x="3809647" y="53306382"/>
            <a:ext cx="28474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rPr>
              <a:t>CH5</a:t>
            </a:r>
          </a:p>
        </xdr:txBody>
      </xdr:sp>
    </xdr:grpSp>
    <xdr:clientData/>
  </xdr:twoCellAnchor>
  <xdr:twoCellAnchor>
    <xdr:from>
      <xdr:col>21</xdr:col>
      <xdr:colOff>333933</xdr:colOff>
      <xdr:row>277</xdr:row>
      <xdr:rowOff>143433</xdr:rowOff>
    </xdr:from>
    <xdr:to>
      <xdr:col>24</xdr:col>
      <xdr:colOff>358589</xdr:colOff>
      <xdr:row>279</xdr:row>
      <xdr:rowOff>73929</xdr:rowOff>
    </xdr:to>
    <xdr:grpSp>
      <xdr:nvGrpSpPr>
        <xdr:cNvPr id="650" name="Group 649">
          <a:extLst>
            <a:ext uri="{FF2B5EF4-FFF2-40B4-BE49-F238E27FC236}">
              <a16:creationId xmlns:a16="http://schemas.microsoft.com/office/drawing/2014/main" id="{59C37E99-ADA3-4125-AC15-A1E69757FF7B}"/>
            </a:ext>
          </a:extLst>
        </xdr:cNvPr>
        <xdr:cNvGrpSpPr/>
      </xdr:nvGrpSpPr>
      <xdr:grpSpPr>
        <a:xfrm>
          <a:off x="10257251" y="53171706"/>
          <a:ext cx="1375474" cy="311496"/>
          <a:chOff x="3541059" y="53306382"/>
          <a:chExt cx="806824" cy="311496"/>
        </a:xfrm>
      </xdr:grpSpPr>
      <xdr:sp macro="" textlink="">
        <xdr:nvSpPr>
          <xdr:cNvPr id="651" name="Flowchart: Preparation 650">
            <a:extLst>
              <a:ext uri="{FF2B5EF4-FFF2-40B4-BE49-F238E27FC236}">
                <a16:creationId xmlns:a16="http://schemas.microsoft.com/office/drawing/2014/main" id="{9D9EB749-4F57-4027-ADA6-E5328F3CFF92}"/>
              </a:ext>
            </a:extLst>
          </xdr:cNvPr>
          <xdr:cNvSpPr/>
        </xdr:nvSpPr>
        <xdr:spPr>
          <a:xfrm>
            <a:off x="3541059" y="53306382"/>
            <a:ext cx="806824" cy="291352"/>
          </a:xfrm>
          <a:prstGeom prst="flowChartPreparation">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52" name="TextBox 651">
            <a:extLst>
              <a:ext uri="{FF2B5EF4-FFF2-40B4-BE49-F238E27FC236}">
                <a16:creationId xmlns:a16="http://schemas.microsoft.com/office/drawing/2014/main" id="{DFCBE003-3887-404F-AE48-5C17CEB33DF5}"/>
              </a:ext>
            </a:extLst>
          </xdr:cNvPr>
          <xdr:cNvSpPr txBox="1"/>
        </xdr:nvSpPr>
        <xdr:spPr>
          <a:xfrm>
            <a:off x="3809647" y="53306382"/>
            <a:ext cx="22750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rPr>
              <a:t>D5</a:t>
            </a:r>
          </a:p>
        </xdr:txBody>
      </xdr:sp>
    </xdr:grpSp>
    <xdr:clientData/>
  </xdr:twoCellAnchor>
  <xdr:twoCellAnchor>
    <xdr:from>
      <xdr:col>21</xdr:col>
      <xdr:colOff>329450</xdr:colOff>
      <xdr:row>275</xdr:row>
      <xdr:rowOff>105333</xdr:rowOff>
    </xdr:from>
    <xdr:to>
      <xdr:col>24</xdr:col>
      <xdr:colOff>354106</xdr:colOff>
      <xdr:row>277</xdr:row>
      <xdr:rowOff>35829</xdr:rowOff>
    </xdr:to>
    <xdr:grpSp>
      <xdr:nvGrpSpPr>
        <xdr:cNvPr id="653" name="Group 652">
          <a:extLst>
            <a:ext uri="{FF2B5EF4-FFF2-40B4-BE49-F238E27FC236}">
              <a16:creationId xmlns:a16="http://schemas.microsoft.com/office/drawing/2014/main" id="{6F4967C1-3136-4B8F-8EEE-0AE7BF53E18E}"/>
            </a:ext>
          </a:extLst>
        </xdr:cNvPr>
        <xdr:cNvGrpSpPr/>
      </xdr:nvGrpSpPr>
      <xdr:grpSpPr>
        <a:xfrm>
          <a:off x="10252768" y="52752606"/>
          <a:ext cx="1375474" cy="311496"/>
          <a:chOff x="3541059" y="53306382"/>
          <a:chExt cx="806824" cy="311496"/>
        </a:xfrm>
      </xdr:grpSpPr>
      <xdr:sp macro="" textlink="">
        <xdr:nvSpPr>
          <xdr:cNvPr id="654" name="Flowchart: Preparation 653">
            <a:extLst>
              <a:ext uri="{FF2B5EF4-FFF2-40B4-BE49-F238E27FC236}">
                <a16:creationId xmlns:a16="http://schemas.microsoft.com/office/drawing/2014/main" id="{E2D11014-35A1-495D-837D-607A5203E03A}"/>
              </a:ext>
            </a:extLst>
          </xdr:cNvPr>
          <xdr:cNvSpPr/>
        </xdr:nvSpPr>
        <xdr:spPr>
          <a:xfrm>
            <a:off x="3541059" y="53306382"/>
            <a:ext cx="806824" cy="291352"/>
          </a:xfrm>
          <a:prstGeom prst="flowChartPreparation">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55" name="TextBox 654">
            <a:extLst>
              <a:ext uri="{FF2B5EF4-FFF2-40B4-BE49-F238E27FC236}">
                <a16:creationId xmlns:a16="http://schemas.microsoft.com/office/drawing/2014/main" id="{ADC86B09-E5AB-4CF1-B59A-9D8A544EA844}"/>
              </a:ext>
            </a:extLst>
          </xdr:cNvPr>
          <xdr:cNvSpPr txBox="1"/>
        </xdr:nvSpPr>
        <xdr:spPr>
          <a:xfrm>
            <a:off x="3809647" y="53306382"/>
            <a:ext cx="28285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rPr>
              <a:t>RDY</a:t>
            </a:r>
          </a:p>
        </xdr:txBody>
      </xdr:sp>
    </xdr:grpSp>
    <xdr:clientData/>
  </xdr:twoCellAnchor>
  <xdr:twoCellAnchor>
    <xdr:from>
      <xdr:col>2</xdr:col>
      <xdr:colOff>0</xdr:colOff>
      <xdr:row>228</xdr:row>
      <xdr:rowOff>11206</xdr:rowOff>
    </xdr:from>
    <xdr:to>
      <xdr:col>37</xdr:col>
      <xdr:colOff>123265</xdr:colOff>
      <xdr:row>232</xdr:row>
      <xdr:rowOff>100853</xdr:rowOff>
    </xdr:to>
    <xdr:sp macro="" textlink="">
      <xdr:nvSpPr>
        <xdr:cNvPr id="656" name="Rectangle 655">
          <a:extLst>
            <a:ext uri="{FF2B5EF4-FFF2-40B4-BE49-F238E27FC236}">
              <a16:creationId xmlns:a16="http://schemas.microsoft.com/office/drawing/2014/main" id="{3E20F1CD-433F-4D5D-A9B9-FB44C20B4EAF}"/>
            </a:ext>
          </a:extLst>
        </xdr:cNvPr>
        <xdr:cNvSpPr/>
      </xdr:nvSpPr>
      <xdr:spPr>
        <a:xfrm>
          <a:off x="1210235" y="54146824"/>
          <a:ext cx="15968383" cy="851647"/>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278109</xdr:colOff>
      <xdr:row>213</xdr:row>
      <xdr:rowOff>66217</xdr:rowOff>
    </xdr:from>
    <xdr:to>
      <xdr:col>12</xdr:col>
      <xdr:colOff>278109</xdr:colOff>
      <xdr:row>232</xdr:row>
      <xdr:rowOff>104317</xdr:rowOff>
    </xdr:to>
    <xdr:cxnSp macro="">
      <xdr:nvCxnSpPr>
        <xdr:cNvPr id="657" name="Straight Connector 656">
          <a:extLst>
            <a:ext uri="{FF2B5EF4-FFF2-40B4-BE49-F238E27FC236}">
              <a16:creationId xmlns:a16="http://schemas.microsoft.com/office/drawing/2014/main" id="{D103A996-D391-4CA4-A5BD-E6E424192EA3}"/>
            </a:ext>
          </a:extLst>
        </xdr:cNvPr>
        <xdr:cNvCxnSpPr/>
      </xdr:nvCxnSpPr>
      <xdr:spPr>
        <a:xfrm flipH="1">
          <a:off x="6148973" y="40521490"/>
          <a:ext cx="0" cy="3657600"/>
        </a:xfrm>
        <a:prstGeom prst="line">
          <a:avLst/>
        </a:prstGeom>
        <a:ln w="6350">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120208</xdr:colOff>
      <xdr:row>213</xdr:row>
      <xdr:rowOff>42786</xdr:rowOff>
    </xdr:from>
    <xdr:to>
      <xdr:col>16</xdr:col>
      <xdr:colOff>120208</xdr:colOff>
      <xdr:row>232</xdr:row>
      <xdr:rowOff>80886</xdr:rowOff>
    </xdr:to>
    <xdr:cxnSp macro="">
      <xdr:nvCxnSpPr>
        <xdr:cNvPr id="659" name="Straight Connector 658">
          <a:extLst>
            <a:ext uri="{FF2B5EF4-FFF2-40B4-BE49-F238E27FC236}">
              <a16:creationId xmlns:a16="http://schemas.microsoft.com/office/drawing/2014/main" id="{BF9CA260-D01B-447B-8F30-6738CAA75861}"/>
            </a:ext>
          </a:extLst>
        </xdr:cNvPr>
        <xdr:cNvCxnSpPr/>
      </xdr:nvCxnSpPr>
      <xdr:spPr>
        <a:xfrm flipH="1">
          <a:off x="7792163" y="40498059"/>
          <a:ext cx="0" cy="3657600"/>
        </a:xfrm>
        <a:prstGeom prst="line">
          <a:avLst/>
        </a:prstGeom>
        <a:ln w="6350">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437640</xdr:colOff>
      <xdr:row>223</xdr:row>
      <xdr:rowOff>20989</xdr:rowOff>
    </xdr:from>
    <xdr:to>
      <xdr:col>12</xdr:col>
      <xdr:colOff>437640</xdr:colOff>
      <xdr:row>230</xdr:row>
      <xdr:rowOff>150529</xdr:rowOff>
    </xdr:to>
    <xdr:cxnSp macro="">
      <xdr:nvCxnSpPr>
        <xdr:cNvPr id="663" name="Straight Connector 662">
          <a:extLst>
            <a:ext uri="{FF2B5EF4-FFF2-40B4-BE49-F238E27FC236}">
              <a16:creationId xmlns:a16="http://schemas.microsoft.com/office/drawing/2014/main" id="{1C0BE533-7422-44FF-BB91-EA0262137359}"/>
            </a:ext>
          </a:extLst>
        </xdr:cNvPr>
        <xdr:cNvCxnSpPr/>
      </xdr:nvCxnSpPr>
      <xdr:spPr>
        <a:xfrm flipH="1">
          <a:off x="6308504" y="42381262"/>
          <a:ext cx="0" cy="1463040"/>
        </a:xfrm>
        <a:prstGeom prst="line">
          <a:avLst/>
        </a:prstGeom>
        <a:ln w="6350">
          <a:solidFill>
            <a:srgbClr val="FF0000"/>
          </a:solidFill>
          <a:prstDash val="lgDash"/>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279740</xdr:colOff>
      <xdr:row>222</xdr:row>
      <xdr:rowOff>170739</xdr:rowOff>
    </xdr:from>
    <xdr:to>
      <xdr:col>16</xdr:col>
      <xdr:colOff>279740</xdr:colOff>
      <xdr:row>230</xdr:row>
      <xdr:rowOff>109779</xdr:rowOff>
    </xdr:to>
    <xdr:cxnSp macro="">
      <xdr:nvCxnSpPr>
        <xdr:cNvPr id="664" name="Straight Connector 663">
          <a:extLst>
            <a:ext uri="{FF2B5EF4-FFF2-40B4-BE49-F238E27FC236}">
              <a16:creationId xmlns:a16="http://schemas.microsoft.com/office/drawing/2014/main" id="{96412FEF-C9B5-474D-A72E-24A198D78AE8}"/>
            </a:ext>
          </a:extLst>
        </xdr:cNvPr>
        <xdr:cNvCxnSpPr/>
      </xdr:nvCxnSpPr>
      <xdr:spPr>
        <a:xfrm flipH="1">
          <a:off x="7951695" y="42340512"/>
          <a:ext cx="0" cy="1463040"/>
        </a:xfrm>
        <a:prstGeom prst="line">
          <a:avLst/>
        </a:prstGeom>
        <a:ln w="6350">
          <a:solidFill>
            <a:srgbClr val="FF0000"/>
          </a:solidFill>
          <a:prstDash val="lgDash"/>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56027</xdr:colOff>
      <xdr:row>228</xdr:row>
      <xdr:rowOff>78440</xdr:rowOff>
    </xdr:from>
    <xdr:to>
      <xdr:col>9</xdr:col>
      <xdr:colOff>134468</xdr:colOff>
      <xdr:row>230</xdr:row>
      <xdr:rowOff>8936</xdr:rowOff>
    </xdr:to>
    <xdr:grpSp>
      <xdr:nvGrpSpPr>
        <xdr:cNvPr id="667" name="Group 666">
          <a:extLst>
            <a:ext uri="{FF2B5EF4-FFF2-40B4-BE49-F238E27FC236}">
              <a16:creationId xmlns:a16="http://schemas.microsoft.com/office/drawing/2014/main" id="{8F0C57B0-3322-4C2E-B417-34FF2FBD7970}"/>
            </a:ext>
          </a:extLst>
        </xdr:cNvPr>
        <xdr:cNvGrpSpPr/>
      </xdr:nvGrpSpPr>
      <xdr:grpSpPr>
        <a:xfrm>
          <a:off x="3225254" y="43772213"/>
          <a:ext cx="1429259" cy="311496"/>
          <a:chOff x="3541059" y="53306382"/>
          <a:chExt cx="806824" cy="311496"/>
        </a:xfrm>
      </xdr:grpSpPr>
      <xdr:sp macro="" textlink="">
        <xdr:nvSpPr>
          <xdr:cNvPr id="668" name="Flowchart: Preparation 667">
            <a:extLst>
              <a:ext uri="{FF2B5EF4-FFF2-40B4-BE49-F238E27FC236}">
                <a16:creationId xmlns:a16="http://schemas.microsoft.com/office/drawing/2014/main" id="{304721FA-5C84-4F6E-A23F-8ED3BA3AF63D}"/>
              </a:ext>
            </a:extLst>
          </xdr:cNvPr>
          <xdr:cNvSpPr/>
        </xdr:nvSpPr>
        <xdr:spPr>
          <a:xfrm>
            <a:off x="3541059" y="53306382"/>
            <a:ext cx="806824" cy="291352"/>
          </a:xfrm>
          <a:prstGeom prst="flowChartPreparation">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69" name="TextBox 668">
            <a:extLst>
              <a:ext uri="{FF2B5EF4-FFF2-40B4-BE49-F238E27FC236}">
                <a16:creationId xmlns:a16="http://schemas.microsoft.com/office/drawing/2014/main" id="{86929BC6-7E53-45F2-A315-3E6DCFF5A81D}"/>
              </a:ext>
            </a:extLst>
          </xdr:cNvPr>
          <xdr:cNvSpPr txBox="1"/>
        </xdr:nvSpPr>
        <xdr:spPr>
          <a:xfrm>
            <a:off x="3809647" y="53306382"/>
            <a:ext cx="273982"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rPr>
              <a:t>CH1</a:t>
            </a:r>
          </a:p>
        </xdr:txBody>
      </xdr:sp>
    </xdr:grpSp>
    <xdr:clientData/>
  </xdr:twoCellAnchor>
  <xdr:twoCellAnchor>
    <xdr:from>
      <xdr:col>9</xdr:col>
      <xdr:colOff>152399</xdr:colOff>
      <xdr:row>228</xdr:row>
      <xdr:rowOff>73957</xdr:rowOff>
    </xdr:from>
    <xdr:to>
      <xdr:col>12</xdr:col>
      <xdr:colOff>145677</xdr:colOff>
      <xdr:row>230</xdr:row>
      <xdr:rowOff>4453</xdr:rowOff>
    </xdr:to>
    <xdr:grpSp>
      <xdr:nvGrpSpPr>
        <xdr:cNvPr id="670" name="Group 669">
          <a:extLst>
            <a:ext uri="{FF2B5EF4-FFF2-40B4-BE49-F238E27FC236}">
              <a16:creationId xmlns:a16="http://schemas.microsoft.com/office/drawing/2014/main" id="{06FF6A83-DCE3-4E5F-BEB6-090356F5B059}"/>
            </a:ext>
          </a:extLst>
        </xdr:cNvPr>
        <xdr:cNvGrpSpPr/>
      </xdr:nvGrpSpPr>
      <xdr:grpSpPr>
        <a:xfrm>
          <a:off x="4672444" y="43767730"/>
          <a:ext cx="1344097" cy="311496"/>
          <a:chOff x="3541059" y="53306382"/>
          <a:chExt cx="806824" cy="311496"/>
        </a:xfrm>
      </xdr:grpSpPr>
      <xdr:sp macro="" textlink="">
        <xdr:nvSpPr>
          <xdr:cNvPr id="671" name="Flowchart: Preparation 670">
            <a:extLst>
              <a:ext uri="{FF2B5EF4-FFF2-40B4-BE49-F238E27FC236}">
                <a16:creationId xmlns:a16="http://schemas.microsoft.com/office/drawing/2014/main" id="{AFF5FBCB-7CB5-4C89-94B7-F767DD1027C4}"/>
              </a:ext>
            </a:extLst>
          </xdr:cNvPr>
          <xdr:cNvSpPr/>
        </xdr:nvSpPr>
        <xdr:spPr>
          <a:xfrm>
            <a:off x="3541059" y="53306382"/>
            <a:ext cx="806824" cy="291352"/>
          </a:xfrm>
          <a:prstGeom prst="flowChartPreparation">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72" name="TextBox 671">
            <a:extLst>
              <a:ext uri="{FF2B5EF4-FFF2-40B4-BE49-F238E27FC236}">
                <a16:creationId xmlns:a16="http://schemas.microsoft.com/office/drawing/2014/main" id="{925229DA-B4B9-44F1-AD79-DB75DB40C55F}"/>
              </a:ext>
            </a:extLst>
          </xdr:cNvPr>
          <xdr:cNvSpPr txBox="1"/>
        </xdr:nvSpPr>
        <xdr:spPr>
          <a:xfrm>
            <a:off x="3809647" y="53306382"/>
            <a:ext cx="29142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rPr>
              <a:t>CH2</a:t>
            </a:r>
          </a:p>
        </xdr:txBody>
      </xdr:sp>
    </xdr:grpSp>
    <xdr:clientData/>
  </xdr:twoCellAnchor>
  <xdr:twoCellAnchor>
    <xdr:from>
      <xdr:col>2</xdr:col>
      <xdr:colOff>549088</xdr:colOff>
      <xdr:row>228</xdr:row>
      <xdr:rowOff>123265</xdr:rowOff>
    </xdr:from>
    <xdr:to>
      <xdr:col>3</xdr:col>
      <xdr:colOff>427244</xdr:colOff>
      <xdr:row>230</xdr:row>
      <xdr:rowOff>53761</xdr:rowOff>
    </xdr:to>
    <xdr:sp macro="" textlink="">
      <xdr:nvSpPr>
        <xdr:cNvPr id="673" name="TextBox 672">
          <a:extLst>
            <a:ext uri="{FF2B5EF4-FFF2-40B4-BE49-F238E27FC236}">
              <a16:creationId xmlns:a16="http://schemas.microsoft.com/office/drawing/2014/main" id="{EE5693CD-7613-46F3-B56B-AB913B90FA10}"/>
            </a:ext>
          </a:extLst>
        </xdr:cNvPr>
        <xdr:cNvSpPr txBox="1"/>
      </xdr:nvSpPr>
      <xdr:spPr>
        <a:xfrm>
          <a:off x="1759323" y="54258883"/>
          <a:ext cx="48327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a:solidFill>
                <a:schemeClr val="bg1"/>
              </a:solidFill>
            </a:rPr>
            <a:t>CH1</a:t>
          </a:r>
        </a:p>
      </xdr:txBody>
    </xdr:sp>
    <xdr:clientData/>
  </xdr:twoCellAnchor>
  <xdr:twoCellAnchor>
    <xdr:from>
      <xdr:col>2</xdr:col>
      <xdr:colOff>537882</xdr:colOff>
      <xdr:row>230</xdr:row>
      <xdr:rowOff>134471</xdr:rowOff>
    </xdr:from>
    <xdr:to>
      <xdr:col>4</xdr:col>
      <xdr:colOff>302559</xdr:colOff>
      <xdr:row>232</xdr:row>
      <xdr:rowOff>64967</xdr:rowOff>
    </xdr:to>
    <xdr:sp macro="" textlink="">
      <xdr:nvSpPr>
        <xdr:cNvPr id="674" name="TextBox 673">
          <a:extLst>
            <a:ext uri="{FF2B5EF4-FFF2-40B4-BE49-F238E27FC236}">
              <a16:creationId xmlns:a16="http://schemas.microsoft.com/office/drawing/2014/main" id="{47B5CC8A-84CA-40EB-BD75-104551182B7A}"/>
            </a:ext>
          </a:extLst>
        </xdr:cNvPr>
        <xdr:cNvSpPr txBox="1"/>
      </xdr:nvSpPr>
      <xdr:spPr>
        <a:xfrm>
          <a:off x="1748117" y="54651089"/>
          <a:ext cx="81803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a:solidFill>
                <a:schemeClr val="bg1"/>
              </a:solidFill>
            </a:rPr>
            <a:t>ADC_DR</a:t>
          </a:r>
        </a:p>
      </xdr:txBody>
    </xdr:sp>
    <xdr:clientData/>
  </xdr:twoCellAnchor>
  <xdr:twoCellAnchor>
    <xdr:from>
      <xdr:col>9</xdr:col>
      <xdr:colOff>168087</xdr:colOff>
      <xdr:row>230</xdr:row>
      <xdr:rowOff>123264</xdr:rowOff>
    </xdr:from>
    <xdr:to>
      <xdr:col>12</xdr:col>
      <xdr:colOff>156883</xdr:colOff>
      <xdr:row>232</xdr:row>
      <xdr:rowOff>53760</xdr:rowOff>
    </xdr:to>
    <xdr:grpSp>
      <xdr:nvGrpSpPr>
        <xdr:cNvPr id="675" name="Group 674">
          <a:extLst>
            <a:ext uri="{FF2B5EF4-FFF2-40B4-BE49-F238E27FC236}">
              <a16:creationId xmlns:a16="http://schemas.microsoft.com/office/drawing/2014/main" id="{E1F179D1-A137-4932-8644-08512FBD0666}"/>
            </a:ext>
          </a:extLst>
        </xdr:cNvPr>
        <xdr:cNvGrpSpPr/>
      </xdr:nvGrpSpPr>
      <xdr:grpSpPr>
        <a:xfrm>
          <a:off x="4688132" y="44198037"/>
          <a:ext cx="1339615" cy="311496"/>
          <a:chOff x="3541059" y="53306382"/>
          <a:chExt cx="806824" cy="311496"/>
        </a:xfrm>
      </xdr:grpSpPr>
      <xdr:sp macro="" textlink="">
        <xdr:nvSpPr>
          <xdr:cNvPr id="676" name="Flowchart: Preparation 675">
            <a:extLst>
              <a:ext uri="{FF2B5EF4-FFF2-40B4-BE49-F238E27FC236}">
                <a16:creationId xmlns:a16="http://schemas.microsoft.com/office/drawing/2014/main" id="{F3864E68-75DD-4DEA-84C9-CCFD06D52306}"/>
              </a:ext>
            </a:extLst>
          </xdr:cNvPr>
          <xdr:cNvSpPr/>
        </xdr:nvSpPr>
        <xdr:spPr>
          <a:xfrm>
            <a:off x="3541059" y="53306382"/>
            <a:ext cx="806824" cy="291352"/>
          </a:xfrm>
          <a:prstGeom prst="flowChartPreparation">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77" name="TextBox 676">
            <a:extLst>
              <a:ext uri="{FF2B5EF4-FFF2-40B4-BE49-F238E27FC236}">
                <a16:creationId xmlns:a16="http://schemas.microsoft.com/office/drawing/2014/main" id="{D0DF4FFC-859E-4F6E-98F0-AD1D5DD8A4DF}"/>
              </a:ext>
            </a:extLst>
          </xdr:cNvPr>
          <xdr:cNvSpPr txBox="1"/>
        </xdr:nvSpPr>
        <xdr:spPr>
          <a:xfrm>
            <a:off x="3809647" y="53306382"/>
            <a:ext cx="21890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rPr>
              <a:t>D1</a:t>
            </a:r>
          </a:p>
        </xdr:txBody>
      </xdr:sp>
    </xdr:grpSp>
    <xdr:clientData/>
  </xdr:twoCellAnchor>
  <xdr:twoCellAnchor>
    <xdr:from>
      <xdr:col>12</xdr:col>
      <xdr:colOff>174810</xdr:colOff>
      <xdr:row>230</xdr:row>
      <xdr:rowOff>118781</xdr:rowOff>
    </xdr:from>
    <xdr:to>
      <xdr:col>15</xdr:col>
      <xdr:colOff>212913</xdr:colOff>
      <xdr:row>232</xdr:row>
      <xdr:rowOff>49277</xdr:rowOff>
    </xdr:to>
    <xdr:grpSp>
      <xdr:nvGrpSpPr>
        <xdr:cNvPr id="678" name="Group 677">
          <a:extLst>
            <a:ext uri="{FF2B5EF4-FFF2-40B4-BE49-F238E27FC236}">
              <a16:creationId xmlns:a16="http://schemas.microsoft.com/office/drawing/2014/main" id="{B5BE31F3-3950-4712-A488-9B946381C4E5}"/>
            </a:ext>
          </a:extLst>
        </xdr:cNvPr>
        <xdr:cNvGrpSpPr/>
      </xdr:nvGrpSpPr>
      <xdr:grpSpPr>
        <a:xfrm>
          <a:off x="6045674" y="44193554"/>
          <a:ext cx="1388921" cy="311496"/>
          <a:chOff x="3541059" y="53306382"/>
          <a:chExt cx="806824" cy="311496"/>
        </a:xfrm>
      </xdr:grpSpPr>
      <xdr:sp macro="" textlink="">
        <xdr:nvSpPr>
          <xdr:cNvPr id="679" name="Flowchart: Preparation 678">
            <a:extLst>
              <a:ext uri="{FF2B5EF4-FFF2-40B4-BE49-F238E27FC236}">
                <a16:creationId xmlns:a16="http://schemas.microsoft.com/office/drawing/2014/main" id="{605EC4CB-1578-40BE-A4FB-34ACA0C5F3EF}"/>
              </a:ext>
            </a:extLst>
          </xdr:cNvPr>
          <xdr:cNvSpPr/>
        </xdr:nvSpPr>
        <xdr:spPr>
          <a:xfrm>
            <a:off x="3541059" y="53306382"/>
            <a:ext cx="806824" cy="291352"/>
          </a:xfrm>
          <a:prstGeom prst="flowChartPreparation">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80" name="TextBox 679">
            <a:extLst>
              <a:ext uri="{FF2B5EF4-FFF2-40B4-BE49-F238E27FC236}">
                <a16:creationId xmlns:a16="http://schemas.microsoft.com/office/drawing/2014/main" id="{B922CE0F-A8EB-450F-B842-0BF52033CE69}"/>
              </a:ext>
            </a:extLst>
          </xdr:cNvPr>
          <xdr:cNvSpPr txBox="1"/>
        </xdr:nvSpPr>
        <xdr:spPr>
          <a:xfrm>
            <a:off x="3809647" y="53306382"/>
            <a:ext cx="22529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rPr>
              <a:t>D2</a:t>
            </a:r>
          </a:p>
        </xdr:txBody>
      </xdr:sp>
    </xdr:grpSp>
    <xdr:clientData/>
  </xdr:twoCellAnchor>
  <xdr:twoCellAnchor>
    <xdr:from>
      <xdr:col>12</xdr:col>
      <xdr:colOff>170327</xdr:colOff>
      <xdr:row>228</xdr:row>
      <xdr:rowOff>80681</xdr:rowOff>
    </xdr:from>
    <xdr:to>
      <xdr:col>15</xdr:col>
      <xdr:colOff>208430</xdr:colOff>
      <xdr:row>230</xdr:row>
      <xdr:rowOff>11177</xdr:rowOff>
    </xdr:to>
    <xdr:grpSp>
      <xdr:nvGrpSpPr>
        <xdr:cNvPr id="681" name="Group 680">
          <a:extLst>
            <a:ext uri="{FF2B5EF4-FFF2-40B4-BE49-F238E27FC236}">
              <a16:creationId xmlns:a16="http://schemas.microsoft.com/office/drawing/2014/main" id="{FA93CBB8-3362-4E1B-9632-0886D2B08F21}"/>
            </a:ext>
          </a:extLst>
        </xdr:cNvPr>
        <xdr:cNvGrpSpPr/>
      </xdr:nvGrpSpPr>
      <xdr:grpSpPr>
        <a:xfrm>
          <a:off x="6041191" y="43774454"/>
          <a:ext cx="1388921" cy="311496"/>
          <a:chOff x="3541059" y="53306382"/>
          <a:chExt cx="806824" cy="311496"/>
        </a:xfrm>
      </xdr:grpSpPr>
      <xdr:sp macro="" textlink="">
        <xdr:nvSpPr>
          <xdr:cNvPr id="682" name="Flowchart: Preparation 681">
            <a:extLst>
              <a:ext uri="{FF2B5EF4-FFF2-40B4-BE49-F238E27FC236}">
                <a16:creationId xmlns:a16="http://schemas.microsoft.com/office/drawing/2014/main" id="{0A5984CC-28D6-4361-96CA-9B56E465E57B}"/>
              </a:ext>
            </a:extLst>
          </xdr:cNvPr>
          <xdr:cNvSpPr/>
        </xdr:nvSpPr>
        <xdr:spPr>
          <a:xfrm>
            <a:off x="3541059" y="53306382"/>
            <a:ext cx="806824" cy="291352"/>
          </a:xfrm>
          <a:prstGeom prst="flowChartPreparation">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83" name="TextBox 682">
            <a:extLst>
              <a:ext uri="{FF2B5EF4-FFF2-40B4-BE49-F238E27FC236}">
                <a16:creationId xmlns:a16="http://schemas.microsoft.com/office/drawing/2014/main" id="{A083ED7C-62AE-47EE-9BB1-9B88E9D05CF0}"/>
              </a:ext>
            </a:extLst>
          </xdr:cNvPr>
          <xdr:cNvSpPr txBox="1"/>
        </xdr:nvSpPr>
        <xdr:spPr>
          <a:xfrm>
            <a:off x="3809647" y="53306382"/>
            <a:ext cx="28197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rPr>
              <a:t>CH3</a:t>
            </a:r>
          </a:p>
        </xdr:txBody>
      </xdr:sp>
    </xdr:grpSp>
    <xdr:clientData/>
  </xdr:twoCellAnchor>
  <xdr:twoCellAnchor>
    <xdr:from>
      <xdr:col>15</xdr:col>
      <xdr:colOff>237563</xdr:colOff>
      <xdr:row>230</xdr:row>
      <xdr:rowOff>114299</xdr:rowOff>
    </xdr:from>
    <xdr:to>
      <xdr:col>18</xdr:col>
      <xdr:colOff>262219</xdr:colOff>
      <xdr:row>232</xdr:row>
      <xdr:rowOff>44795</xdr:rowOff>
    </xdr:to>
    <xdr:grpSp>
      <xdr:nvGrpSpPr>
        <xdr:cNvPr id="684" name="Group 683">
          <a:extLst>
            <a:ext uri="{FF2B5EF4-FFF2-40B4-BE49-F238E27FC236}">
              <a16:creationId xmlns:a16="http://schemas.microsoft.com/office/drawing/2014/main" id="{2182BFDB-F77F-4680-AE40-D6601CC740C2}"/>
            </a:ext>
          </a:extLst>
        </xdr:cNvPr>
        <xdr:cNvGrpSpPr/>
      </xdr:nvGrpSpPr>
      <xdr:grpSpPr>
        <a:xfrm>
          <a:off x="7459245" y="44189072"/>
          <a:ext cx="1375474" cy="311496"/>
          <a:chOff x="3541059" y="53306382"/>
          <a:chExt cx="806824" cy="311496"/>
        </a:xfrm>
      </xdr:grpSpPr>
      <xdr:sp macro="" textlink="">
        <xdr:nvSpPr>
          <xdr:cNvPr id="685" name="Flowchart: Preparation 684">
            <a:extLst>
              <a:ext uri="{FF2B5EF4-FFF2-40B4-BE49-F238E27FC236}">
                <a16:creationId xmlns:a16="http://schemas.microsoft.com/office/drawing/2014/main" id="{901D4F18-1A61-444C-9B62-77ECBAF33D6B}"/>
              </a:ext>
            </a:extLst>
          </xdr:cNvPr>
          <xdr:cNvSpPr/>
        </xdr:nvSpPr>
        <xdr:spPr>
          <a:xfrm>
            <a:off x="3541059" y="53306382"/>
            <a:ext cx="806824" cy="291352"/>
          </a:xfrm>
          <a:prstGeom prst="flowChartPreparation">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86" name="TextBox 685">
            <a:extLst>
              <a:ext uri="{FF2B5EF4-FFF2-40B4-BE49-F238E27FC236}">
                <a16:creationId xmlns:a16="http://schemas.microsoft.com/office/drawing/2014/main" id="{BD6126DF-09EA-4AE7-97D2-FC2A8E767D0A}"/>
              </a:ext>
            </a:extLst>
          </xdr:cNvPr>
          <xdr:cNvSpPr txBox="1"/>
        </xdr:nvSpPr>
        <xdr:spPr>
          <a:xfrm>
            <a:off x="3809647" y="53306382"/>
            <a:ext cx="22750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rPr>
              <a:t>D3</a:t>
            </a:r>
          </a:p>
        </xdr:txBody>
      </xdr:sp>
    </xdr:grpSp>
    <xdr:clientData/>
  </xdr:twoCellAnchor>
  <xdr:twoCellAnchor>
    <xdr:from>
      <xdr:col>15</xdr:col>
      <xdr:colOff>233080</xdr:colOff>
      <xdr:row>228</xdr:row>
      <xdr:rowOff>76199</xdr:rowOff>
    </xdr:from>
    <xdr:to>
      <xdr:col>18</xdr:col>
      <xdr:colOff>257736</xdr:colOff>
      <xdr:row>230</xdr:row>
      <xdr:rowOff>6695</xdr:rowOff>
    </xdr:to>
    <xdr:grpSp>
      <xdr:nvGrpSpPr>
        <xdr:cNvPr id="687" name="Group 686">
          <a:extLst>
            <a:ext uri="{FF2B5EF4-FFF2-40B4-BE49-F238E27FC236}">
              <a16:creationId xmlns:a16="http://schemas.microsoft.com/office/drawing/2014/main" id="{5D991EFF-1C58-4F00-9212-A4E8FBA35F35}"/>
            </a:ext>
          </a:extLst>
        </xdr:cNvPr>
        <xdr:cNvGrpSpPr/>
      </xdr:nvGrpSpPr>
      <xdr:grpSpPr>
        <a:xfrm>
          <a:off x="7454762" y="43769972"/>
          <a:ext cx="1375474" cy="311496"/>
          <a:chOff x="3541059" y="53306382"/>
          <a:chExt cx="806824" cy="311496"/>
        </a:xfrm>
      </xdr:grpSpPr>
      <xdr:sp macro="" textlink="">
        <xdr:nvSpPr>
          <xdr:cNvPr id="688" name="Flowchart: Preparation 687">
            <a:extLst>
              <a:ext uri="{FF2B5EF4-FFF2-40B4-BE49-F238E27FC236}">
                <a16:creationId xmlns:a16="http://schemas.microsoft.com/office/drawing/2014/main" id="{7222F117-F8DB-42C6-BEA4-C4855CE84BC3}"/>
              </a:ext>
            </a:extLst>
          </xdr:cNvPr>
          <xdr:cNvSpPr/>
        </xdr:nvSpPr>
        <xdr:spPr>
          <a:xfrm>
            <a:off x="3541059" y="53306382"/>
            <a:ext cx="806824" cy="291352"/>
          </a:xfrm>
          <a:prstGeom prst="flowChartPreparation">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89" name="TextBox 688">
            <a:extLst>
              <a:ext uri="{FF2B5EF4-FFF2-40B4-BE49-F238E27FC236}">
                <a16:creationId xmlns:a16="http://schemas.microsoft.com/office/drawing/2014/main" id="{E7942B45-9C88-4DD9-AC5E-3C27BA3C50CE}"/>
              </a:ext>
            </a:extLst>
          </xdr:cNvPr>
          <xdr:cNvSpPr txBox="1"/>
        </xdr:nvSpPr>
        <xdr:spPr>
          <a:xfrm>
            <a:off x="3809647" y="53306382"/>
            <a:ext cx="28474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rPr>
              <a:t>CH4</a:t>
            </a:r>
          </a:p>
        </xdr:txBody>
      </xdr:sp>
    </xdr:grpSp>
    <xdr:clientData/>
  </xdr:twoCellAnchor>
  <xdr:twoCellAnchor>
    <xdr:from>
      <xdr:col>18</xdr:col>
      <xdr:colOff>289110</xdr:colOff>
      <xdr:row>230</xdr:row>
      <xdr:rowOff>109816</xdr:rowOff>
    </xdr:from>
    <xdr:to>
      <xdr:col>21</xdr:col>
      <xdr:colOff>313766</xdr:colOff>
      <xdr:row>232</xdr:row>
      <xdr:rowOff>40312</xdr:rowOff>
    </xdr:to>
    <xdr:grpSp>
      <xdr:nvGrpSpPr>
        <xdr:cNvPr id="690" name="Group 689">
          <a:extLst>
            <a:ext uri="{FF2B5EF4-FFF2-40B4-BE49-F238E27FC236}">
              <a16:creationId xmlns:a16="http://schemas.microsoft.com/office/drawing/2014/main" id="{DBD6D6C9-0FE4-4EC2-B3B9-5CBBA97A7319}"/>
            </a:ext>
          </a:extLst>
        </xdr:cNvPr>
        <xdr:cNvGrpSpPr/>
      </xdr:nvGrpSpPr>
      <xdr:grpSpPr>
        <a:xfrm>
          <a:off x="8861610" y="44184589"/>
          <a:ext cx="1375474" cy="311496"/>
          <a:chOff x="3541059" y="53306382"/>
          <a:chExt cx="806824" cy="311496"/>
        </a:xfrm>
      </xdr:grpSpPr>
      <xdr:sp macro="" textlink="">
        <xdr:nvSpPr>
          <xdr:cNvPr id="691" name="Flowchart: Preparation 690">
            <a:extLst>
              <a:ext uri="{FF2B5EF4-FFF2-40B4-BE49-F238E27FC236}">
                <a16:creationId xmlns:a16="http://schemas.microsoft.com/office/drawing/2014/main" id="{6F11955E-1A9B-47D1-B0BC-AE3E48D9AC25}"/>
              </a:ext>
            </a:extLst>
          </xdr:cNvPr>
          <xdr:cNvSpPr/>
        </xdr:nvSpPr>
        <xdr:spPr>
          <a:xfrm>
            <a:off x="3541059" y="53306382"/>
            <a:ext cx="806824" cy="291352"/>
          </a:xfrm>
          <a:prstGeom prst="flowChartPreparation">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92" name="TextBox 691">
            <a:extLst>
              <a:ext uri="{FF2B5EF4-FFF2-40B4-BE49-F238E27FC236}">
                <a16:creationId xmlns:a16="http://schemas.microsoft.com/office/drawing/2014/main" id="{E41EDE5D-5B8D-4908-9800-9950F4FF4FD1}"/>
              </a:ext>
            </a:extLst>
          </xdr:cNvPr>
          <xdr:cNvSpPr txBox="1"/>
        </xdr:nvSpPr>
        <xdr:spPr>
          <a:xfrm>
            <a:off x="3809647" y="53306382"/>
            <a:ext cx="22750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rPr>
              <a:t>D4</a:t>
            </a:r>
          </a:p>
        </xdr:txBody>
      </xdr:sp>
    </xdr:grpSp>
    <xdr:clientData/>
  </xdr:twoCellAnchor>
  <xdr:twoCellAnchor>
    <xdr:from>
      <xdr:col>18</xdr:col>
      <xdr:colOff>284627</xdr:colOff>
      <xdr:row>228</xdr:row>
      <xdr:rowOff>71716</xdr:rowOff>
    </xdr:from>
    <xdr:to>
      <xdr:col>21</xdr:col>
      <xdr:colOff>309283</xdr:colOff>
      <xdr:row>230</xdr:row>
      <xdr:rowOff>2212</xdr:rowOff>
    </xdr:to>
    <xdr:grpSp>
      <xdr:nvGrpSpPr>
        <xdr:cNvPr id="693" name="Group 692">
          <a:extLst>
            <a:ext uri="{FF2B5EF4-FFF2-40B4-BE49-F238E27FC236}">
              <a16:creationId xmlns:a16="http://schemas.microsoft.com/office/drawing/2014/main" id="{95E08BA9-AB8F-449B-BBCB-51A340B83394}"/>
            </a:ext>
          </a:extLst>
        </xdr:cNvPr>
        <xdr:cNvGrpSpPr/>
      </xdr:nvGrpSpPr>
      <xdr:grpSpPr>
        <a:xfrm>
          <a:off x="8857127" y="43765489"/>
          <a:ext cx="1375474" cy="311496"/>
          <a:chOff x="3541059" y="53306382"/>
          <a:chExt cx="806824" cy="311496"/>
        </a:xfrm>
      </xdr:grpSpPr>
      <xdr:sp macro="" textlink="">
        <xdr:nvSpPr>
          <xdr:cNvPr id="694" name="Flowchart: Preparation 693">
            <a:extLst>
              <a:ext uri="{FF2B5EF4-FFF2-40B4-BE49-F238E27FC236}">
                <a16:creationId xmlns:a16="http://schemas.microsoft.com/office/drawing/2014/main" id="{74098F82-2ADF-4EF9-B5BD-056D74E9B640}"/>
              </a:ext>
            </a:extLst>
          </xdr:cNvPr>
          <xdr:cNvSpPr/>
        </xdr:nvSpPr>
        <xdr:spPr>
          <a:xfrm>
            <a:off x="3541059" y="53306382"/>
            <a:ext cx="806824" cy="291352"/>
          </a:xfrm>
          <a:prstGeom prst="flowChartPreparation">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95" name="TextBox 694">
            <a:extLst>
              <a:ext uri="{FF2B5EF4-FFF2-40B4-BE49-F238E27FC236}">
                <a16:creationId xmlns:a16="http://schemas.microsoft.com/office/drawing/2014/main" id="{3565D3F5-5C5A-4549-8D6B-5727E94CCB9C}"/>
              </a:ext>
            </a:extLst>
          </xdr:cNvPr>
          <xdr:cNvSpPr txBox="1"/>
        </xdr:nvSpPr>
        <xdr:spPr>
          <a:xfrm>
            <a:off x="3809647" y="53306382"/>
            <a:ext cx="28474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rPr>
              <a:t>CH5</a:t>
            </a:r>
          </a:p>
        </xdr:txBody>
      </xdr:sp>
    </xdr:grpSp>
    <xdr:clientData/>
  </xdr:twoCellAnchor>
  <xdr:twoCellAnchor>
    <xdr:from>
      <xdr:col>21</xdr:col>
      <xdr:colOff>345139</xdr:colOff>
      <xdr:row>230</xdr:row>
      <xdr:rowOff>109816</xdr:rowOff>
    </xdr:from>
    <xdr:to>
      <xdr:col>24</xdr:col>
      <xdr:colOff>369795</xdr:colOff>
      <xdr:row>232</xdr:row>
      <xdr:rowOff>40312</xdr:rowOff>
    </xdr:to>
    <xdr:grpSp>
      <xdr:nvGrpSpPr>
        <xdr:cNvPr id="696" name="Group 695">
          <a:extLst>
            <a:ext uri="{FF2B5EF4-FFF2-40B4-BE49-F238E27FC236}">
              <a16:creationId xmlns:a16="http://schemas.microsoft.com/office/drawing/2014/main" id="{BF82D617-AD13-439E-A782-41B355A124C6}"/>
            </a:ext>
          </a:extLst>
        </xdr:cNvPr>
        <xdr:cNvGrpSpPr/>
      </xdr:nvGrpSpPr>
      <xdr:grpSpPr>
        <a:xfrm>
          <a:off x="10268457" y="44184589"/>
          <a:ext cx="1375474" cy="311496"/>
          <a:chOff x="3541059" y="53306382"/>
          <a:chExt cx="806824" cy="311496"/>
        </a:xfrm>
      </xdr:grpSpPr>
      <xdr:sp macro="" textlink="">
        <xdr:nvSpPr>
          <xdr:cNvPr id="697" name="Flowchart: Preparation 696">
            <a:extLst>
              <a:ext uri="{FF2B5EF4-FFF2-40B4-BE49-F238E27FC236}">
                <a16:creationId xmlns:a16="http://schemas.microsoft.com/office/drawing/2014/main" id="{6EF61E8F-A43F-4653-8646-A5ECC9802B0F}"/>
              </a:ext>
            </a:extLst>
          </xdr:cNvPr>
          <xdr:cNvSpPr/>
        </xdr:nvSpPr>
        <xdr:spPr>
          <a:xfrm>
            <a:off x="3541059" y="53306382"/>
            <a:ext cx="806824" cy="291352"/>
          </a:xfrm>
          <a:prstGeom prst="flowChartPreparation">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98" name="TextBox 697">
            <a:extLst>
              <a:ext uri="{FF2B5EF4-FFF2-40B4-BE49-F238E27FC236}">
                <a16:creationId xmlns:a16="http://schemas.microsoft.com/office/drawing/2014/main" id="{0392F692-8A07-49A7-BFD0-FE6CE182A37C}"/>
              </a:ext>
            </a:extLst>
          </xdr:cNvPr>
          <xdr:cNvSpPr txBox="1"/>
        </xdr:nvSpPr>
        <xdr:spPr>
          <a:xfrm>
            <a:off x="3809647" y="53306382"/>
            <a:ext cx="22750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rPr>
              <a:t>D5</a:t>
            </a:r>
          </a:p>
        </xdr:txBody>
      </xdr:sp>
    </xdr:grpSp>
    <xdr:clientData/>
  </xdr:twoCellAnchor>
  <xdr:twoCellAnchor>
    <xdr:from>
      <xdr:col>21</xdr:col>
      <xdr:colOff>340656</xdr:colOff>
      <xdr:row>228</xdr:row>
      <xdr:rowOff>71716</xdr:rowOff>
    </xdr:from>
    <xdr:to>
      <xdr:col>24</xdr:col>
      <xdr:colOff>365312</xdr:colOff>
      <xdr:row>230</xdr:row>
      <xdr:rowOff>2212</xdr:rowOff>
    </xdr:to>
    <xdr:grpSp>
      <xdr:nvGrpSpPr>
        <xdr:cNvPr id="699" name="Group 698">
          <a:extLst>
            <a:ext uri="{FF2B5EF4-FFF2-40B4-BE49-F238E27FC236}">
              <a16:creationId xmlns:a16="http://schemas.microsoft.com/office/drawing/2014/main" id="{BC2D7400-D01A-48E7-A7C4-2D1651611E0A}"/>
            </a:ext>
          </a:extLst>
        </xdr:cNvPr>
        <xdr:cNvGrpSpPr/>
      </xdr:nvGrpSpPr>
      <xdr:grpSpPr>
        <a:xfrm>
          <a:off x="10263974" y="43765489"/>
          <a:ext cx="1375474" cy="311496"/>
          <a:chOff x="3541059" y="53306382"/>
          <a:chExt cx="806824" cy="311496"/>
        </a:xfrm>
      </xdr:grpSpPr>
      <xdr:sp macro="" textlink="">
        <xdr:nvSpPr>
          <xdr:cNvPr id="700" name="Flowchart: Preparation 699">
            <a:extLst>
              <a:ext uri="{FF2B5EF4-FFF2-40B4-BE49-F238E27FC236}">
                <a16:creationId xmlns:a16="http://schemas.microsoft.com/office/drawing/2014/main" id="{88316AB4-9A2C-4A75-B4D9-2D003FE3E461}"/>
              </a:ext>
            </a:extLst>
          </xdr:cNvPr>
          <xdr:cNvSpPr/>
        </xdr:nvSpPr>
        <xdr:spPr>
          <a:xfrm>
            <a:off x="3541059" y="53306382"/>
            <a:ext cx="806824" cy="291352"/>
          </a:xfrm>
          <a:prstGeom prst="flowChartPreparation">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01" name="TextBox 700">
            <a:extLst>
              <a:ext uri="{FF2B5EF4-FFF2-40B4-BE49-F238E27FC236}">
                <a16:creationId xmlns:a16="http://schemas.microsoft.com/office/drawing/2014/main" id="{6C0B59C2-AE89-41EE-85A0-27975400DF08}"/>
              </a:ext>
            </a:extLst>
          </xdr:cNvPr>
          <xdr:cNvSpPr txBox="1"/>
        </xdr:nvSpPr>
        <xdr:spPr>
          <a:xfrm>
            <a:off x="3809647" y="53306382"/>
            <a:ext cx="28285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rPr>
              <a:t>RDY</a:t>
            </a:r>
          </a:p>
        </xdr:txBody>
      </xdr:sp>
    </xdr:grpSp>
    <xdr:clientData/>
  </xdr:twoCellAnchor>
  <xdr:twoCellAnchor editAs="oneCell">
    <xdr:from>
      <xdr:col>26</xdr:col>
      <xdr:colOff>22412</xdr:colOff>
      <xdr:row>213</xdr:row>
      <xdr:rowOff>89647</xdr:rowOff>
    </xdr:from>
    <xdr:to>
      <xdr:col>43</xdr:col>
      <xdr:colOff>357993</xdr:colOff>
      <xdr:row>241</xdr:row>
      <xdr:rowOff>98504</xdr:rowOff>
    </xdr:to>
    <xdr:pic>
      <xdr:nvPicPr>
        <xdr:cNvPr id="584" name="Picture 583">
          <a:extLst>
            <a:ext uri="{FF2B5EF4-FFF2-40B4-BE49-F238E27FC236}">
              <a16:creationId xmlns:a16="http://schemas.microsoft.com/office/drawing/2014/main" id="{9BE2279D-9DC7-4276-A1B9-8CF695732CC0}"/>
            </a:ext>
          </a:extLst>
        </xdr:cNvPr>
        <xdr:cNvPicPr>
          <a:picLocks noChangeAspect="1"/>
        </xdr:cNvPicPr>
      </xdr:nvPicPr>
      <xdr:blipFill>
        <a:blip xmlns:r="http://schemas.openxmlformats.org/officeDocument/2006/relationships" r:embed="rId9"/>
        <a:stretch>
          <a:fillRect/>
        </a:stretch>
      </xdr:blipFill>
      <xdr:spPr>
        <a:xfrm>
          <a:off x="12147177" y="51367765"/>
          <a:ext cx="8609524" cy="5342857"/>
        </a:xfrm>
        <a:prstGeom prst="rect">
          <a:avLst/>
        </a:prstGeom>
      </xdr:spPr>
    </xdr:pic>
    <xdr:clientData/>
  </xdr:twoCellAnchor>
  <xdr:twoCellAnchor>
    <xdr:from>
      <xdr:col>32</xdr:col>
      <xdr:colOff>201706</xdr:colOff>
      <xdr:row>211</xdr:row>
      <xdr:rowOff>112059</xdr:rowOff>
    </xdr:from>
    <xdr:to>
      <xdr:col>32</xdr:col>
      <xdr:colOff>201706</xdr:colOff>
      <xdr:row>244</xdr:row>
      <xdr:rowOff>43479</xdr:rowOff>
    </xdr:to>
    <xdr:cxnSp macro="">
      <xdr:nvCxnSpPr>
        <xdr:cNvPr id="585" name="Straight Connector 584">
          <a:extLst>
            <a:ext uri="{FF2B5EF4-FFF2-40B4-BE49-F238E27FC236}">
              <a16:creationId xmlns:a16="http://schemas.microsoft.com/office/drawing/2014/main" id="{050A987D-C835-4079-B227-24C6B3D66FCC}"/>
            </a:ext>
          </a:extLst>
        </xdr:cNvPr>
        <xdr:cNvCxnSpPr/>
      </xdr:nvCxnSpPr>
      <xdr:spPr>
        <a:xfrm flipH="1">
          <a:off x="15015882" y="51009177"/>
          <a:ext cx="0" cy="6217920"/>
        </a:xfrm>
        <a:prstGeom prst="line">
          <a:avLst/>
        </a:prstGeom>
        <a:ln w="6350">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324970</xdr:colOff>
      <xdr:row>211</xdr:row>
      <xdr:rowOff>100853</xdr:rowOff>
    </xdr:from>
    <xdr:to>
      <xdr:col>33</xdr:col>
      <xdr:colOff>324970</xdr:colOff>
      <xdr:row>244</xdr:row>
      <xdr:rowOff>32273</xdr:rowOff>
    </xdr:to>
    <xdr:cxnSp macro="">
      <xdr:nvCxnSpPr>
        <xdr:cNvPr id="586" name="Straight Connector 585">
          <a:extLst>
            <a:ext uri="{FF2B5EF4-FFF2-40B4-BE49-F238E27FC236}">
              <a16:creationId xmlns:a16="http://schemas.microsoft.com/office/drawing/2014/main" id="{82FF1D46-762C-4348-9C05-00C77B87F298}"/>
            </a:ext>
          </a:extLst>
        </xdr:cNvPr>
        <xdr:cNvCxnSpPr/>
      </xdr:nvCxnSpPr>
      <xdr:spPr>
        <a:xfrm flipH="1">
          <a:off x="15587382" y="50997971"/>
          <a:ext cx="0" cy="6217920"/>
        </a:xfrm>
        <a:prstGeom prst="line">
          <a:avLst/>
        </a:prstGeom>
        <a:ln w="6350">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437029</xdr:colOff>
      <xdr:row>211</xdr:row>
      <xdr:rowOff>134470</xdr:rowOff>
    </xdr:from>
    <xdr:to>
      <xdr:col>34</xdr:col>
      <xdr:colOff>437029</xdr:colOff>
      <xdr:row>244</xdr:row>
      <xdr:rowOff>65890</xdr:rowOff>
    </xdr:to>
    <xdr:cxnSp macro="">
      <xdr:nvCxnSpPr>
        <xdr:cNvPr id="587" name="Straight Connector 586">
          <a:extLst>
            <a:ext uri="{FF2B5EF4-FFF2-40B4-BE49-F238E27FC236}">
              <a16:creationId xmlns:a16="http://schemas.microsoft.com/office/drawing/2014/main" id="{6C2A3008-DB35-41D4-ADDC-9568F9E0F13E}"/>
            </a:ext>
          </a:extLst>
        </xdr:cNvPr>
        <xdr:cNvCxnSpPr/>
      </xdr:nvCxnSpPr>
      <xdr:spPr>
        <a:xfrm flipH="1">
          <a:off x="16147676" y="51031588"/>
          <a:ext cx="0" cy="6217920"/>
        </a:xfrm>
        <a:prstGeom prst="line">
          <a:avLst/>
        </a:prstGeom>
        <a:ln w="6350">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123264</xdr:colOff>
      <xdr:row>211</xdr:row>
      <xdr:rowOff>134470</xdr:rowOff>
    </xdr:from>
    <xdr:to>
      <xdr:col>36</xdr:col>
      <xdr:colOff>123264</xdr:colOff>
      <xdr:row>244</xdr:row>
      <xdr:rowOff>65890</xdr:rowOff>
    </xdr:to>
    <xdr:cxnSp macro="">
      <xdr:nvCxnSpPr>
        <xdr:cNvPr id="588" name="Straight Connector 587">
          <a:extLst>
            <a:ext uri="{FF2B5EF4-FFF2-40B4-BE49-F238E27FC236}">
              <a16:creationId xmlns:a16="http://schemas.microsoft.com/office/drawing/2014/main" id="{FEDA6622-9A3D-4B2B-BCE5-08647B8A2BBC}"/>
            </a:ext>
          </a:extLst>
        </xdr:cNvPr>
        <xdr:cNvCxnSpPr/>
      </xdr:nvCxnSpPr>
      <xdr:spPr>
        <a:xfrm flipH="1">
          <a:off x="16730382" y="51031588"/>
          <a:ext cx="0" cy="6217920"/>
        </a:xfrm>
        <a:prstGeom prst="line">
          <a:avLst/>
        </a:prstGeom>
        <a:ln w="6350">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358589</xdr:colOff>
      <xdr:row>210</xdr:row>
      <xdr:rowOff>190499</xdr:rowOff>
    </xdr:from>
    <xdr:to>
      <xdr:col>38</xdr:col>
      <xdr:colOff>358589</xdr:colOff>
      <xdr:row>243</xdr:row>
      <xdr:rowOff>121919</xdr:rowOff>
    </xdr:to>
    <xdr:cxnSp macro="">
      <xdr:nvCxnSpPr>
        <xdr:cNvPr id="589" name="Straight Connector 588">
          <a:extLst>
            <a:ext uri="{FF2B5EF4-FFF2-40B4-BE49-F238E27FC236}">
              <a16:creationId xmlns:a16="http://schemas.microsoft.com/office/drawing/2014/main" id="{44699A65-AC38-44B9-8F71-28FCFB0D2CA6}"/>
            </a:ext>
          </a:extLst>
        </xdr:cNvPr>
        <xdr:cNvCxnSpPr/>
      </xdr:nvCxnSpPr>
      <xdr:spPr>
        <a:xfrm flipH="1">
          <a:off x="17862177" y="50897117"/>
          <a:ext cx="0" cy="6217920"/>
        </a:xfrm>
        <a:prstGeom prst="line">
          <a:avLst/>
        </a:prstGeom>
        <a:ln w="6350">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123264</xdr:colOff>
      <xdr:row>210</xdr:row>
      <xdr:rowOff>168089</xdr:rowOff>
    </xdr:from>
    <xdr:to>
      <xdr:col>30</xdr:col>
      <xdr:colOff>123264</xdr:colOff>
      <xdr:row>243</xdr:row>
      <xdr:rowOff>99509</xdr:rowOff>
    </xdr:to>
    <xdr:cxnSp macro="">
      <xdr:nvCxnSpPr>
        <xdr:cNvPr id="590" name="Straight Connector 589">
          <a:extLst>
            <a:ext uri="{FF2B5EF4-FFF2-40B4-BE49-F238E27FC236}">
              <a16:creationId xmlns:a16="http://schemas.microsoft.com/office/drawing/2014/main" id="{1F08B82C-115C-43A4-A68F-26B5AF9EDBB3}"/>
            </a:ext>
          </a:extLst>
        </xdr:cNvPr>
        <xdr:cNvCxnSpPr/>
      </xdr:nvCxnSpPr>
      <xdr:spPr>
        <a:xfrm flipH="1">
          <a:off x="14040970" y="50874707"/>
          <a:ext cx="0" cy="6217920"/>
        </a:xfrm>
        <a:prstGeom prst="line">
          <a:avLst/>
        </a:prstGeom>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31</xdr:col>
      <xdr:colOff>22412</xdr:colOff>
      <xdr:row>211</xdr:row>
      <xdr:rowOff>0</xdr:rowOff>
    </xdr:from>
    <xdr:to>
      <xdr:col>31</xdr:col>
      <xdr:colOff>22412</xdr:colOff>
      <xdr:row>243</xdr:row>
      <xdr:rowOff>121920</xdr:rowOff>
    </xdr:to>
    <xdr:cxnSp macro="">
      <xdr:nvCxnSpPr>
        <xdr:cNvPr id="591" name="Straight Connector 590">
          <a:extLst>
            <a:ext uri="{FF2B5EF4-FFF2-40B4-BE49-F238E27FC236}">
              <a16:creationId xmlns:a16="http://schemas.microsoft.com/office/drawing/2014/main" id="{BB2F82CA-670D-408F-8FE1-30508B5F9637}"/>
            </a:ext>
          </a:extLst>
        </xdr:cNvPr>
        <xdr:cNvCxnSpPr/>
      </xdr:nvCxnSpPr>
      <xdr:spPr>
        <a:xfrm flipH="1">
          <a:off x="14388353" y="50897118"/>
          <a:ext cx="0" cy="6217920"/>
        </a:xfrm>
        <a:prstGeom prst="line">
          <a:avLst/>
        </a:prstGeom>
        <a:ln w="6350">
          <a:solidFill>
            <a:srgbClr val="7030A0"/>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129987</xdr:colOff>
      <xdr:row>219</xdr:row>
      <xdr:rowOff>73959</xdr:rowOff>
    </xdr:from>
    <xdr:to>
      <xdr:col>33</xdr:col>
      <xdr:colOff>129987</xdr:colOff>
      <xdr:row>231</xdr:row>
      <xdr:rowOff>73959</xdr:rowOff>
    </xdr:to>
    <xdr:cxnSp macro="">
      <xdr:nvCxnSpPr>
        <xdr:cNvPr id="592" name="Straight Connector 591">
          <a:extLst>
            <a:ext uri="{FF2B5EF4-FFF2-40B4-BE49-F238E27FC236}">
              <a16:creationId xmlns:a16="http://schemas.microsoft.com/office/drawing/2014/main" id="{EEF88A41-8C56-496E-8D0A-8BB0EFD42EC2}"/>
            </a:ext>
          </a:extLst>
        </xdr:cNvPr>
        <xdr:cNvCxnSpPr/>
      </xdr:nvCxnSpPr>
      <xdr:spPr>
        <a:xfrm flipH="1">
          <a:off x="15392399" y="52495077"/>
          <a:ext cx="0" cy="2286000"/>
        </a:xfrm>
        <a:prstGeom prst="line">
          <a:avLst/>
        </a:prstGeom>
        <a:ln w="6350">
          <a:solidFill>
            <a:srgbClr val="FF0000"/>
          </a:solidFill>
          <a:prstDash val="lgDash"/>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96370</xdr:colOff>
      <xdr:row>219</xdr:row>
      <xdr:rowOff>85165</xdr:rowOff>
    </xdr:from>
    <xdr:to>
      <xdr:col>34</xdr:col>
      <xdr:colOff>96370</xdr:colOff>
      <xdr:row>231</xdr:row>
      <xdr:rowOff>85165</xdr:rowOff>
    </xdr:to>
    <xdr:cxnSp macro="">
      <xdr:nvCxnSpPr>
        <xdr:cNvPr id="593" name="Straight Connector 592">
          <a:extLst>
            <a:ext uri="{FF2B5EF4-FFF2-40B4-BE49-F238E27FC236}">
              <a16:creationId xmlns:a16="http://schemas.microsoft.com/office/drawing/2014/main" id="{C809A5D9-5899-46A0-A7F5-B23C3568DF89}"/>
            </a:ext>
          </a:extLst>
        </xdr:cNvPr>
        <xdr:cNvCxnSpPr/>
      </xdr:nvCxnSpPr>
      <xdr:spPr>
        <a:xfrm flipH="1">
          <a:off x="15807017" y="52506283"/>
          <a:ext cx="0" cy="2286000"/>
        </a:xfrm>
        <a:prstGeom prst="line">
          <a:avLst/>
        </a:prstGeom>
        <a:ln w="6350">
          <a:solidFill>
            <a:srgbClr val="FF0000"/>
          </a:solidFill>
          <a:prstDash val="lgDash"/>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376517</xdr:colOff>
      <xdr:row>219</xdr:row>
      <xdr:rowOff>40342</xdr:rowOff>
    </xdr:from>
    <xdr:to>
      <xdr:col>35</xdr:col>
      <xdr:colOff>376517</xdr:colOff>
      <xdr:row>231</xdr:row>
      <xdr:rowOff>40342</xdr:rowOff>
    </xdr:to>
    <xdr:cxnSp macro="">
      <xdr:nvCxnSpPr>
        <xdr:cNvPr id="594" name="Straight Connector 593">
          <a:extLst>
            <a:ext uri="{FF2B5EF4-FFF2-40B4-BE49-F238E27FC236}">
              <a16:creationId xmlns:a16="http://schemas.microsoft.com/office/drawing/2014/main" id="{92582FCC-1668-4F59-ADE3-D6918F94CA70}"/>
            </a:ext>
          </a:extLst>
        </xdr:cNvPr>
        <xdr:cNvCxnSpPr/>
      </xdr:nvCxnSpPr>
      <xdr:spPr>
        <a:xfrm flipH="1">
          <a:off x="16535399" y="52461460"/>
          <a:ext cx="0" cy="2286000"/>
        </a:xfrm>
        <a:prstGeom prst="line">
          <a:avLst/>
        </a:prstGeom>
        <a:ln w="6350">
          <a:solidFill>
            <a:srgbClr val="FF0000"/>
          </a:solidFill>
          <a:prstDash val="lgDash"/>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376516</xdr:colOff>
      <xdr:row>218</xdr:row>
      <xdr:rowOff>107578</xdr:rowOff>
    </xdr:from>
    <xdr:to>
      <xdr:col>37</xdr:col>
      <xdr:colOff>376516</xdr:colOff>
      <xdr:row>230</xdr:row>
      <xdr:rowOff>107578</xdr:rowOff>
    </xdr:to>
    <xdr:cxnSp macro="">
      <xdr:nvCxnSpPr>
        <xdr:cNvPr id="595" name="Straight Connector 594">
          <a:extLst>
            <a:ext uri="{FF2B5EF4-FFF2-40B4-BE49-F238E27FC236}">
              <a16:creationId xmlns:a16="http://schemas.microsoft.com/office/drawing/2014/main" id="{7D23B625-C45B-4754-A538-9261DC00C3A6}"/>
            </a:ext>
          </a:extLst>
        </xdr:cNvPr>
        <xdr:cNvCxnSpPr/>
      </xdr:nvCxnSpPr>
      <xdr:spPr>
        <a:xfrm flipH="1">
          <a:off x="17431869" y="52338196"/>
          <a:ext cx="0" cy="2286000"/>
        </a:xfrm>
        <a:prstGeom prst="line">
          <a:avLst/>
        </a:prstGeom>
        <a:ln w="6350">
          <a:solidFill>
            <a:srgbClr val="FF0000"/>
          </a:solidFill>
          <a:prstDash val="lgDash"/>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212912</xdr:colOff>
      <xdr:row>211</xdr:row>
      <xdr:rowOff>134470</xdr:rowOff>
    </xdr:from>
    <xdr:to>
      <xdr:col>37</xdr:col>
      <xdr:colOff>212912</xdr:colOff>
      <xdr:row>244</xdr:row>
      <xdr:rowOff>65890</xdr:rowOff>
    </xdr:to>
    <xdr:cxnSp macro="">
      <xdr:nvCxnSpPr>
        <xdr:cNvPr id="596" name="Straight Connector 595">
          <a:extLst>
            <a:ext uri="{FF2B5EF4-FFF2-40B4-BE49-F238E27FC236}">
              <a16:creationId xmlns:a16="http://schemas.microsoft.com/office/drawing/2014/main" id="{7361505F-119F-4234-B31F-377562B76689}"/>
            </a:ext>
          </a:extLst>
        </xdr:cNvPr>
        <xdr:cNvCxnSpPr/>
      </xdr:nvCxnSpPr>
      <xdr:spPr>
        <a:xfrm flipH="1">
          <a:off x="17268265" y="51031588"/>
          <a:ext cx="0" cy="6217920"/>
        </a:xfrm>
        <a:prstGeom prst="line">
          <a:avLst/>
        </a:prstGeom>
        <a:ln w="6350">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26</xdr:col>
      <xdr:colOff>134470</xdr:colOff>
      <xdr:row>261</xdr:row>
      <xdr:rowOff>123265</xdr:rowOff>
    </xdr:from>
    <xdr:to>
      <xdr:col>43</xdr:col>
      <xdr:colOff>601064</xdr:colOff>
      <xdr:row>287</xdr:row>
      <xdr:rowOff>46455</xdr:rowOff>
    </xdr:to>
    <xdr:pic>
      <xdr:nvPicPr>
        <xdr:cNvPr id="702" name="Picture 701">
          <a:extLst>
            <a:ext uri="{FF2B5EF4-FFF2-40B4-BE49-F238E27FC236}">
              <a16:creationId xmlns:a16="http://schemas.microsoft.com/office/drawing/2014/main" id="{160DA570-433F-4E85-8D11-EA69335D8CB5}"/>
            </a:ext>
          </a:extLst>
        </xdr:cNvPr>
        <xdr:cNvPicPr>
          <a:picLocks noChangeAspect="1"/>
        </xdr:cNvPicPr>
      </xdr:nvPicPr>
      <xdr:blipFill>
        <a:blip xmlns:r="http://schemas.openxmlformats.org/officeDocument/2006/relationships" r:embed="rId10"/>
        <a:stretch>
          <a:fillRect/>
        </a:stretch>
      </xdr:blipFill>
      <xdr:spPr>
        <a:xfrm>
          <a:off x="12259235" y="57687883"/>
          <a:ext cx="8733333" cy="4876190"/>
        </a:xfrm>
        <a:prstGeom prst="rect">
          <a:avLst/>
        </a:prstGeom>
      </xdr:spPr>
    </xdr:pic>
    <xdr:clientData/>
  </xdr:twoCellAnchor>
  <xdr:twoCellAnchor>
    <xdr:from>
      <xdr:col>12</xdr:col>
      <xdr:colOff>145676</xdr:colOff>
      <xdr:row>305</xdr:row>
      <xdr:rowOff>100853</xdr:rowOff>
    </xdr:from>
    <xdr:to>
      <xdr:col>12</xdr:col>
      <xdr:colOff>145676</xdr:colOff>
      <xdr:row>324</xdr:row>
      <xdr:rowOff>138953</xdr:rowOff>
    </xdr:to>
    <xdr:cxnSp macro="">
      <xdr:nvCxnSpPr>
        <xdr:cNvPr id="706" name="Straight Connector 705">
          <a:extLst>
            <a:ext uri="{FF2B5EF4-FFF2-40B4-BE49-F238E27FC236}">
              <a16:creationId xmlns:a16="http://schemas.microsoft.com/office/drawing/2014/main" id="{7D71DAFA-D621-45C2-8ADB-2F7AC6F2B995}"/>
            </a:ext>
          </a:extLst>
        </xdr:cNvPr>
        <xdr:cNvCxnSpPr/>
      </xdr:nvCxnSpPr>
      <xdr:spPr>
        <a:xfrm flipH="1">
          <a:off x="5995147" y="64523471"/>
          <a:ext cx="0" cy="3657600"/>
        </a:xfrm>
        <a:prstGeom prst="line">
          <a:avLst/>
        </a:prstGeom>
        <a:ln w="6350">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78441</xdr:colOff>
      <xdr:row>305</xdr:row>
      <xdr:rowOff>67235</xdr:rowOff>
    </xdr:from>
    <xdr:to>
      <xdr:col>9</xdr:col>
      <xdr:colOff>78441</xdr:colOff>
      <xdr:row>324</xdr:row>
      <xdr:rowOff>105335</xdr:rowOff>
    </xdr:to>
    <xdr:cxnSp macro="">
      <xdr:nvCxnSpPr>
        <xdr:cNvPr id="707" name="Straight Connector 706">
          <a:extLst>
            <a:ext uri="{FF2B5EF4-FFF2-40B4-BE49-F238E27FC236}">
              <a16:creationId xmlns:a16="http://schemas.microsoft.com/office/drawing/2014/main" id="{84392AAB-14EB-49A0-8044-AEC0B35DD629}"/>
            </a:ext>
          </a:extLst>
        </xdr:cNvPr>
        <xdr:cNvCxnSpPr/>
      </xdr:nvCxnSpPr>
      <xdr:spPr>
        <a:xfrm flipH="1">
          <a:off x="4583206" y="64489853"/>
          <a:ext cx="0" cy="3657600"/>
        </a:xfrm>
        <a:prstGeom prst="line">
          <a:avLst/>
        </a:prstGeom>
        <a:ln w="6350">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224118</xdr:colOff>
      <xdr:row>305</xdr:row>
      <xdr:rowOff>89647</xdr:rowOff>
    </xdr:from>
    <xdr:to>
      <xdr:col>15</xdr:col>
      <xdr:colOff>224118</xdr:colOff>
      <xdr:row>324</xdr:row>
      <xdr:rowOff>127747</xdr:rowOff>
    </xdr:to>
    <xdr:cxnSp macro="">
      <xdr:nvCxnSpPr>
        <xdr:cNvPr id="708" name="Straight Connector 707">
          <a:extLst>
            <a:ext uri="{FF2B5EF4-FFF2-40B4-BE49-F238E27FC236}">
              <a16:creationId xmlns:a16="http://schemas.microsoft.com/office/drawing/2014/main" id="{91BB2D8E-E211-4101-8C9E-574F66D36504}"/>
            </a:ext>
          </a:extLst>
        </xdr:cNvPr>
        <xdr:cNvCxnSpPr/>
      </xdr:nvCxnSpPr>
      <xdr:spPr>
        <a:xfrm flipH="1">
          <a:off x="7418294" y="64512265"/>
          <a:ext cx="0" cy="3657600"/>
        </a:xfrm>
        <a:prstGeom prst="line">
          <a:avLst/>
        </a:prstGeom>
        <a:ln w="6350">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246531</xdr:colOff>
      <xdr:row>305</xdr:row>
      <xdr:rowOff>100853</xdr:rowOff>
    </xdr:from>
    <xdr:to>
      <xdr:col>18</xdr:col>
      <xdr:colOff>246531</xdr:colOff>
      <xdr:row>324</xdr:row>
      <xdr:rowOff>138953</xdr:rowOff>
    </xdr:to>
    <xdr:cxnSp macro="">
      <xdr:nvCxnSpPr>
        <xdr:cNvPr id="709" name="Straight Connector 708">
          <a:extLst>
            <a:ext uri="{FF2B5EF4-FFF2-40B4-BE49-F238E27FC236}">
              <a16:creationId xmlns:a16="http://schemas.microsoft.com/office/drawing/2014/main" id="{55F871F5-7538-4A07-B283-9F6931CFE340}"/>
            </a:ext>
          </a:extLst>
        </xdr:cNvPr>
        <xdr:cNvCxnSpPr/>
      </xdr:nvCxnSpPr>
      <xdr:spPr>
        <a:xfrm flipH="1">
          <a:off x="8785413" y="64523471"/>
          <a:ext cx="0" cy="3657600"/>
        </a:xfrm>
        <a:prstGeom prst="line">
          <a:avLst/>
        </a:prstGeom>
        <a:ln w="6350">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313766</xdr:colOff>
      <xdr:row>305</xdr:row>
      <xdr:rowOff>89648</xdr:rowOff>
    </xdr:from>
    <xdr:to>
      <xdr:col>21</xdr:col>
      <xdr:colOff>313766</xdr:colOff>
      <xdr:row>324</xdr:row>
      <xdr:rowOff>127748</xdr:rowOff>
    </xdr:to>
    <xdr:cxnSp macro="">
      <xdr:nvCxnSpPr>
        <xdr:cNvPr id="710" name="Straight Connector 709">
          <a:extLst>
            <a:ext uri="{FF2B5EF4-FFF2-40B4-BE49-F238E27FC236}">
              <a16:creationId xmlns:a16="http://schemas.microsoft.com/office/drawing/2014/main" id="{20E7F139-874D-4948-BB12-4BB6419CDBEF}"/>
            </a:ext>
          </a:extLst>
        </xdr:cNvPr>
        <xdr:cNvCxnSpPr/>
      </xdr:nvCxnSpPr>
      <xdr:spPr>
        <a:xfrm flipH="1">
          <a:off x="10197354" y="64512266"/>
          <a:ext cx="0" cy="3657600"/>
        </a:xfrm>
        <a:prstGeom prst="line">
          <a:avLst/>
        </a:prstGeom>
        <a:ln w="6350">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208430</xdr:colOff>
      <xdr:row>315</xdr:row>
      <xdr:rowOff>73960</xdr:rowOff>
    </xdr:from>
    <xdr:to>
      <xdr:col>9</xdr:col>
      <xdr:colOff>208430</xdr:colOff>
      <xdr:row>323</xdr:row>
      <xdr:rowOff>13000</xdr:rowOff>
    </xdr:to>
    <xdr:cxnSp macro="">
      <xdr:nvCxnSpPr>
        <xdr:cNvPr id="711" name="Straight Connector 710">
          <a:extLst>
            <a:ext uri="{FF2B5EF4-FFF2-40B4-BE49-F238E27FC236}">
              <a16:creationId xmlns:a16="http://schemas.microsoft.com/office/drawing/2014/main" id="{5253AD57-DDDD-4A26-850A-AE2447D0A340}"/>
            </a:ext>
          </a:extLst>
        </xdr:cNvPr>
        <xdr:cNvCxnSpPr/>
      </xdr:nvCxnSpPr>
      <xdr:spPr>
        <a:xfrm flipH="1">
          <a:off x="4713195" y="66401578"/>
          <a:ext cx="0" cy="1463040"/>
        </a:xfrm>
        <a:prstGeom prst="line">
          <a:avLst/>
        </a:prstGeom>
        <a:ln w="6350">
          <a:solidFill>
            <a:srgbClr val="FF0000"/>
          </a:solidFill>
          <a:prstDash val="lgDash"/>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253253</xdr:colOff>
      <xdr:row>315</xdr:row>
      <xdr:rowOff>107579</xdr:rowOff>
    </xdr:from>
    <xdr:to>
      <xdr:col>12</xdr:col>
      <xdr:colOff>253253</xdr:colOff>
      <xdr:row>323</xdr:row>
      <xdr:rowOff>46619</xdr:rowOff>
    </xdr:to>
    <xdr:cxnSp macro="">
      <xdr:nvCxnSpPr>
        <xdr:cNvPr id="712" name="Straight Connector 711">
          <a:extLst>
            <a:ext uri="{FF2B5EF4-FFF2-40B4-BE49-F238E27FC236}">
              <a16:creationId xmlns:a16="http://schemas.microsoft.com/office/drawing/2014/main" id="{ED4D6ED8-2E87-40C4-9F2F-1C36F3C2B9BB}"/>
            </a:ext>
          </a:extLst>
        </xdr:cNvPr>
        <xdr:cNvCxnSpPr/>
      </xdr:nvCxnSpPr>
      <xdr:spPr>
        <a:xfrm flipH="1">
          <a:off x="6102724" y="66435197"/>
          <a:ext cx="0" cy="1463040"/>
        </a:xfrm>
        <a:prstGeom prst="line">
          <a:avLst/>
        </a:prstGeom>
        <a:ln w="6350">
          <a:solidFill>
            <a:srgbClr val="FF0000"/>
          </a:solidFill>
          <a:prstDash val="lgDash"/>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331695</xdr:colOff>
      <xdr:row>315</xdr:row>
      <xdr:rowOff>96372</xdr:rowOff>
    </xdr:from>
    <xdr:to>
      <xdr:col>15</xdr:col>
      <xdr:colOff>331695</xdr:colOff>
      <xdr:row>323</xdr:row>
      <xdr:rowOff>35412</xdr:rowOff>
    </xdr:to>
    <xdr:cxnSp macro="">
      <xdr:nvCxnSpPr>
        <xdr:cNvPr id="713" name="Straight Connector 712">
          <a:extLst>
            <a:ext uri="{FF2B5EF4-FFF2-40B4-BE49-F238E27FC236}">
              <a16:creationId xmlns:a16="http://schemas.microsoft.com/office/drawing/2014/main" id="{3DA9A5E1-36D4-4AD3-BDAA-3F1DCD414EBB}"/>
            </a:ext>
          </a:extLst>
        </xdr:cNvPr>
        <xdr:cNvCxnSpPr/>
      </xdr:nvCxnSpPr>
      <xdr:spPr>
        <a:xfrm flipH="1">
          <a:off x="7525871" y="66423990"/>
          <a:ext cx="0" cy="1463040"/>
        </a:xfrm>
        <a:prstGeom prst="line">
          <a:avLst/>
        </a:prstGeom>
        <a:ln w="6350">
          <a:solidFill>
            <a:srgbClr val="FF0000"/>
          </a:solidFill>
          <a:prstDash val="lgDash"/>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387726</xdr:colOff>
      <xdr:row>315</xdr:row>
      <xdr:rowOff>85168</xdr:rowOff>
    </xdr:from>
    <xdr:to>
      <xdr:col>18</xdr:col>
      <xdr:colOff>387726</xdr:colOff>
      <xdr:row>323</xdr:row>
      <xdr:rowOff>24208</xdr:rowOff>
    </xdr:to>
    <xdr:cxnSp macro="">
      <xdr:nvCxnSpPr>
        <xdr:cNvPr id="714" name="Straight Connector 713">
          <a:extLst>
            <a:ext uri="{FF2B5EF4-FFF2-40B4-BE49-F238E27FC236}">
              <a16:creationId xmlns:a16="http://schemas.microsoft.com/office/drawing/2014/main" id="{8C31CA0C-DBF3-4E70-9691-4B1AF626CF1C}"/>
            </a:ext>
          </a:extLst>
        </xdr:cNvPr>
        <xdr:cNvCxnSpPr/>
      </xdr:nvCxnSpPr>
      <xdr:spPr>
        <a:xfrm flipH="1">
          <a:off x="8926608" y="66412786"/>
          <a:ext cx="0" cy="1463040"/>
        </a:xfrm>
        <a:prstGeom prst="line">
          <a:avLst/>
        </a:prstGeom>
        <a:ln w="6350">
          <a:solidFill>
            <a:srgbClr val="FF0000"/>
          </a:solidFill>
          <a:prstDash val="lgDash"/>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421343</xdr:colOff>
      <xdr:row>315</xdr:row>
      <xdr:rowOff>51552</xdr:rowOff>
    </xdr:from>
    <xdr:to>
      <xdr:col>21</xdr:col>
      <xdr:colOff>421343</xdr:colOff>
      <xdr:row>322</xdr:row>
      <xdr:rowOff>181092</xdr:rowOff>
    </xdr:to>
    <xdr:cxnSp macro="">
      <xdr:nvCxnSpPr>
        <xdr:cNvPr id="715" name="Straight Connector 714">
          <a:extLst>
            <a:ext uri="{FF2B5EF4-FFF2-40B4-BE49-F238E27FC236}">
              <a16:creationId xmlns:a16="http://schemas.microsoft.com/office/drawing/2014/main" id="{99C1F5FF-BB66-4207-B5DA-74F3FC3B07E4}"/>
            </a:ext>
          </a:extLst>
        </xdr:cNvPr>
        <xdr:cNvCxnSpPr/>
      </xdr:nvCxnSpPr>
      <xdr:spPr>
        <a:xfrm flipH="1">
          <a:off x="10304931" y="66379170"/>
          <a:ext cx="0" cy="1463040"/>
        </a:xfrm>
        <a:prstGeom prst="line">
          <a:avLst/>
        </a:prstGeom>
        <a:ln w="6350">
          <a:solidFill>
            <a:srgbClr val="FF0000"/>
          </a:solidFill>
          <a:prstDash val="lgDash"/>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44824</xdr:colOff>
      <xdr:row>320</xdr:row>
      <xdr:rowOff>123263</xdr:rowOff>
    </xdr:from>
    <xdr:to>
      <xdr:col>9</xdr:col>
      <xdr:colOff>56027</xdr:colOff>
      <xdr:row>322</xdr:row>
      <xdr:rowOff>53759</xdr:rowOff>
    </xdr:to>
    <xdr:grpSp>
      <xdr:nvGrpSpPr>
        <xdr:cNvPr id="716" name="Group 715">
          <a:extLst>
            <a:ext uri="{FF2B5EF4-FFF2-40B4-BE49-F238E27FC236}">
              <a16:creationId xmlns:a16="http://schemas.microsoft.com/office/drawing/2014/main" id="{9BF34AD1-3953-4A70-80FF-BB777B95A3BE}"/>
            </a:ext>
          </a:extLst>
        </xdr:cNvPr>
        <xdr:cNvGrpSpPr/>
      </xdr:nvGrpSpPr>
      <xdr:grpSpPr>
        <a:xfrm>
          <a:off x="3214051" y="61343036"/>
          <a:ext cx="1362021" cy="311496"/>
          <a:chOff x="3541059" y="53306382"/>
          <a:chExt cx="806824" cy="311496"/>
        </a:xfrm>
      </xdr:grpSpPr>
      <xdr:sp macro="" textlink="">
        <xdr:nvSpPr>
          <xdr:cNvPr id="717" name="Flowchart: Preparation 716">
            <a:extLst>
              <a:ext uri="{FF2B5EF4-FFF2-40B4-BE49-F238E27FC236}">
                <a16:creationId xmlns:a16="http://schemas.microsoft.com/office/drawing/2014/main" id="{7F320A49-5A94-442F-B7DE-EEC3569089D1}"/>
              </a:ext>
            </a:extLst>
          </xdr:cNvPr>
          <xdr:cNvSpPr/>
        </xdr:nvSpPr>
        <xdr:spPr>
          <a:xfrm>
            <a:off x="3541059" y="53306382"/>
            <a:ext cx="806824" cy="291352"/>
          </a:xfrm>
          <a:prstGeom prst="flowChartPreparation">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18" name="TextBox 717">
            <a:extLst>
              <a:ext uri="{FF2B5EF4-FFF2-40B4-BE49-F238E27FC236}">
                <a16:creationId xmlns:a16="http://schemas.microsoft.com/office/drawing/2014/main" id="{615B91DA-A66D-4433-A168-30B8EB1CA008}"/>
              </a:ext>
            </a:extLst>
          </xdr:cNvPr>
          <xdr:cNvSpPr txBox="1"/>
        </xdr:nvSpPr>
        <xdr:spPr>
          <a:xfrm>
            <a:off x="3809647" y="53306382"/>
            <a:ext cx="273982"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rPr>
              <a:t>CH1</a:t>
            </a:r>
          </a:p>
        </xdr:txBody>
      </xdr:sp>
    </xdr:grpSp>
    <xdr:clientData/>
  </xdr:twoCellAnchor>
  <xdr:twoCellAnchor>
    <xdr:from>
      <xdr:col>9</xdr:col>
      <xdr:colOff>73958</xdr:colOff>
      <xdr:row>320</xdr:row>
      <xdr:rowOff>118780</xdr:rowOff>
    </xdr:from>
    <xdr:to>
      <xdr:col>12</xdr:col>
      <xdr:colOff>67236</xdr:colOff>
      <xdr:row>322</xdr:row>
      <xdr:rowOff>49276</xdr:rowOff>
    </xdr:to>
    <xdr:grpSp>
      <xdr:nvGrpSpPr>
        <xdr:cNvPr id="719" name="Group 718">
          <a:extLst>
            <a:ext uri="{FF2B5EF4-FFF2-40B4-BE49-F238E27FC236}">
              <a16:creationId xmlns:a16="http://schemas.microsoft.com/office/drawing/2014/main" id="{31DB43CE-8E36-4C70-B628-7B24CFDC5EA3}"/>
            </a:ext>
          </a:extLst>
        </xdr:cNvPr>
        <xdr:cNvGrpSpPr/>
      </xdr:nvGrpSpPr>
      <xdr:grpSpPr>
        <a:xfrm>
          <a:off x="4594003" y="61338553"/>
          <a:ext cx="1344097" cy="311496"/>
          <a:chOff x="3541059" y="53306382"/>
          <a:chExt cx="806824" cy="311496"/>
        </a:xfrm>
      </xdr:grpSpPr>
      <xdr:sp macro="" textlink="">
        <xdr:nvSpPr>
          <xdr:cNvPr id="720" name="Flowchart: Preparation 719">
            <a:extLst>
              <a:ext uri="{FF2B5EF4-FFF2-40B4-BE49-F238E27FC236}">
                <a16:creationId xmlns:a16="http://schemas.microsoft.com/office/drawing/2014/main" id="{F1FF4883-6938-4ECD-A6B2-2856D212078E}"/>
              </a:ext>
            </a:extLst>
          </xdr:cNvPr>
          <xdr:cNvSpPr/>
        </xdr:nvSpPr>
        <xdr:spPr>
          <a:xfrm>
            <a:off x="3541059" y="53306382"/>
            <a:ext cx="806824" cy="291352"/>
          </a:xfrm>
          <a:prstGeom prst="flowChartPreparation">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21" name="TextBox 720">
            <a:extLst>
              <a:ext uri="{FF2B5EF4-FFF2-40B4-BE49-F238E27FC236}">
                <a16:creationId xmlns:a16="http://schemas.microsoft.com/office/drawing/2014/main" id="{2FF91A4E-2296-479B-9091-30C5D8D33ED8}"/>
              </a:ext>
            </a:extLst>
          </xdr:cNvPr>
          <xdr:cNvSpPr txBox="1"/>
        </xdr:nvSpPr>
        <xdr:spPr>
          <a:xfrm>
            <a:off x="3809647" y="53306382"/>
            <a:ext cx="29142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rPr>
              <a:t>CH2</a:t>
            </a:r>
          </a:p>
        </xdr:txBody>
      </xdr:sp>
    </xdr:grpSp>
    <xdr:clientData/>
  </xdr:twoCellAnchor>
  <xdr:twoCellAnchor>
    <xdr:from>
      <xdr:col>2</xdr:col>
      <xdr:colOff>470647</xdr:colOff>
      <xdr:row>320</xdr:row>
      <xdr:rowOff>168088</xdr:rowOff>
    </xdr:from>
    <xdr:to>
      <xdr:col>3</xdr:col>
      <xdr:colOff>348803</xdr:colOff>
      <xdr:row>322</xdr:row>
      <xdr:rowOff>98584</xdr:rowOff>
    </xdr:to>
    <xdr:sp macro="" textlink="">
      <xdr:nvSpPr>
        <xdr:cNvPr id="722" name="TextBox 721">
          <a:extLst>
            <a:ext uri="{FF2B5EF4-FFF2-40B4-BE49-F238E27FC236}">
              <a16:creationId xmlns:a16="http://schemas.microsoft.com/office/drawing/2014/main" id="{6B502543-1C2C-488C-A9CE-9412F4D7C3AF}"/>
            </a:ext>
          </a:extLst>
        </xdr:cNvPr>
        <xdr:cNvSpPr txBox="1"/>
      </xdr:nvSpPr>
      <xdr:spPr>
        <a:xfrm>
          <a:off x="1680882" y="67448206"/>
          <a:ext cx="48327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a:solidFill>
                <a:schemeClr val="bg1"/>
              </a:solidFill>
            </a:rPr>
            <a:t>CH1</a:t>
          </a:r>
        </a:p>
      </xdr:txBody>
    </xdr:sp>
    <xdr:clientData/>
  </xdr:twoCellAnchor>
  <xdr:twoCellAnchor>
    <xdr:from>
      <xdr:col>2</xdr:col>
      <xdr:colOff>459441</xdr:colOff>
      <xdr:row>322</xdr:row>
      <xdr:rowOff>179294</xdr:rowOff>
    </xdr:from>
    <xdr:to>
      <xdr:col>4</xdr:col>
      <xdr:colOff>224118</xdr:colOff>
      <xdr:row>324</xdr:row>
      <xdr:rowOff>109790</xdr:rowOff>
    </xdr:to>
    <xdr:sp macro="" textlink="">
      <xdr:nvSpPr>
        <xdr:cNvPr id="723" name="TextBox 722">
          <a:extLst>
            <a:ext uri="{FF2B5EF4-FFF2-40B4-BE49-F238E27FC236}">
              <a16:creationId xmlns:a16="http://schemas.microsoft.com/office/drawing/2014/main" id="{0FB26D26-C0AA-4854-8C57-B902AE40FF81}"/>
            </a:ext>
          </a:extLst>
        </xdr:cNvPr>
        <xdr:cNvSpPr txBox="1"/>
      </xdr:nvSpPr>
      <xdr:spPr>
        <a:xfrm>
          <a:off x="1669676" y="67840412"/>
          <a:ext cx="81803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a:solidFill>
                <a:schemeClr val="bg1"/>
              </a:solidFill>
            </a:rPr>
            <a:t>ADC_DR</a:t>
          </a:r>
        </a:p>
      </xdr:txBody>
    </xdr:sp>
    <xdr:clientData/>
  </xdr:twoCellAnchor>
  <xdr:twoCellAnchor>
    <xdr:from>
      <xdr:col>9</xdr:col>
      <xdr:colOff>89646</xdr:colOff>
      <xdr:row>322</xdr:row>
      <xdr:rowOff>168087</xdr:rowOff>
    </xdr:from>
    <xdr:to>
      <xdr:col>12</xdr:col>
      <xdr:colOff>78442</xdr:colOff>
      <xdr:row>324</xdr:row>
      <xdr:rowOff>98583</xdr:rowOff>
    </xdr:to>
    <xdr:grpSp>
      <xdr:nvGrpSpPr>
        <xdr:cNvPr id="724" name="Group 723">
          <a:extLst>
            <a:ext uri="{FF2B5EF4-FFF2-40B4-BE49-F238E27FC236}">
              <a16:creationId xmlns:a16="http://schemas.microsoft.com/office/drawing/2014/main" id="{636E792B-1FAE-4DB3-99D2-39BAF2831970}"/>
            </a:ext>
          </a:extLst>
        </xdr:cNvPr>
        <xdr:cNvGrpSpPr/>
      </xdr:nvGrpSpPr>
      <xdr:grpSpPr>
        <a:xfrm>
          <a:off x="4609691" y="61768860"/>
          <a:ext cx="1339615" cy="311496"/>
          <a:chOff x="3541059" y="53306382"/>
          <a:chExt cx="806824" cy="311496"/>
        </a:xfrm>
      </xdr:grpSpPr>
      <xdr:sp macro="" textlink="">
        <xdr:nvSpPr>
          <xdr:cNvPr id="725" name="Flowchart: Preparation 724">
            <a:extLst>
              <a:ext uri="{FF2B5EF4-FFF2-40B4-BE49-F238E27FC236}">
                <a16:creationId xmlns:a16="http://schemas.microsoft.com/office/drawing/2014/main" id="{B9AF6552-AED4-4362-B366-2C1DB5098ECD}"/>
              </a:ext>
            </a:extLst>
          </xdr:cNvPr>
          <xdr:cNvSpPr/>
        </xdr:nvSpPr>
        <xdr:spPr>
          <a:xfrm>
            <a:off x="3541059" y="53306382"/>
            <a:ext cx="806824" cy="291352"/>
          </a:xfrm>
          <a:prstGeom prst="flowChartPreparation">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26" name="TextBox 725">
            <a:extLst>
              <a:ext uri="{FF2B5EF4-FFF2-40B4-BE49-F238E27FC236}">
                <a16:creationId xmlns:a16="http://schemas.microsoft.com/office/drawing/2014/main" id="{04209DF4-8B8B-42DE-B527-FB468AB035F2}"/>
              </a:ext>
            </a:extLst>
          </xdr:cNvPr>
          <xdr:cNvSpPr txBox="1"/>
        </xdr:nvSpPr>
        <xdr:spPr>
          <a:xfrm>
            <a:off x="3809647" y="53306382"/>
            <a:ext cx="21890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rPr>
              <a:t>D1</a:t>
            </a:r>
          </a:p>
        </xdr:txBody>
      </xdr:sp>
    </xdr:grpSp>
    <xdr:clientData/>
  </xdr:twoCellAnchor>
  <xdr:twoCellAnchor>
    <xdr:from>
      <xdr:col>12</xdr:col>
      <xdr:colOff>163604</xdr:colOff>
      <xdr:row>322</xdr:row>
      <xdr:rowOff>163604</xdr:rowOff>
    </xdr:from>
    <xdr:to>
      <xdr:col>15</xdr:col>
      <xdr:colOff>201707</xdr:colOff>
      <xdr:row>324</xdr:row>
      <xdr:rowOff>94100</xdr:rowOff>
    </xdr:to>
    <xdr:grpSp>
      <xdr:nvGrpSpPr>
        <xdr:cNvPr id="727" name="Group 726">
          <a:extLst>
            <a:ext uri="{FF2B5EF4-FFF2-40B4-BE49-F238E27FC236}">
              <a16:creationId xmlns:a16="http://schemas.microsoft.com/office/drawing/2014/main" id="{8E82ADFC-E6AC-480E-BFD7-AFB1997B62E7}"/>
            </a:ext>
          </a:extLst>
        </xdr:cNvPr>
        <xdr:cNvGrpSpPr/>
      </xdr:nvGrpSpPr>
      <xdr:grpSpPr>
        <a:xfrm>
          <a:off x="6034468" y="61764377"/>
          <a:ext cx="1388921" cy="311496"/>
          <a:chOff x="3541059" y="53306382"/>
          <a:chExt cx="806824" cy="311496"/>
        </a:xfrm>
      </xdr:grpSpPr>
      <xdr:sp macro="" textlink="">
        <xdr:nvSpPr>
          <xdr:cNvPr id="728" name="Flowchart: Preparation 727">
            <a:extLst>
              <a:ext uri="{FF2B5EF4-FFF2-40B4-BE49-F238E27FC236}">
                <a16:creationId xmlns:a16="http://schemas.microsoft.com/office/drawing/2014/main" id="{0496DDC8-C270-4300-8D58-04706204C567}"/>
              </a:ext>
            </a:extLst>
          </xdr:cNvPr>
          <xdr:cNvSpPr/>
        </xdr:nvSpPr>
        <xdr:spPr>
          <a:xfrm>
            <a:off x="3541059" y="53306382"/>
            <a:ext cx="806824" cy="291352"/>
          </a:xfrm>
          <a:prstGeom prst="flowChartPreparation">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29" name="TextBox 728">
            <a:extLst>
              <a:ext uri="{FF2B5EF4-FFF2-40B4-BE49-F238E27FC236}">
                <a16:creationId xmlns:a16="http://schemas.microsoft.com/office/drawing/2014/main" id="{BD0F724F-6689-445D-B7AE-6D62857A5D9E}"/>
              </a:ext>
            </a:extLst>
          </xdr:cNvPr>
          <xdr:cNvSpPr txBox="1"/>
        </xdr:nvSpPr>
        <xdr:spPr>
          <a:xfrm>
            <a:off x="3809647" y="53306382"/>
            <a:ext cx="22529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rPr>
              <a:t>D2</a:t>
            </a:r>
          </a:p>
        </xdr:txBody>
      </xdr:sp>
    </xdr:grpSp>
    <xdr:clientData/>
  </xdr:twoCellAnchor>
  <xdr:twoCellAnchor>
    <xdr:from>
      <xdr:col>12</xdr:col>
      <xdr:colOff>159121</xdr:colOff>
      <xdr:row>320</xdr:row>
      <xdr:rowOff>125504</xdr:rowOff>
    </xdr:from>
    <xdr:to>
      <xdr:col>15</xdr:col>
      <xdr:colOff>197224</xdr:colOff>
      <xdr:row>322</xdr:row>
      <xdr:rowOff>56000</xdr:rowOff>
    </xdr:to>
    <xdr:grpSp>
      <xdr:nvGrpSpPr>
        <xdr:cNvPr id="730" name="Group 729">
          <a:extLst>
            <a:ext uri="{FF2B5EF4-FFF2-40B4-BE49-F238E27FC236}">
              <a16:creationId xmlns:a16="http://schemas.microsoft.com/office/drawing/2014/main" id="{E88E8CE8-5FD9-4747-A204-39EF08744BCE}"/>
            </a:ext>
          </a:extLst>
        </xdr:cNvPr>
        <xdr:cNvGrpSpPr/>
      </xdr:nvGrpSpPr>
      <xdr:grpSpPr>
        <a:xfrm>
          <a:off x="6029985" y="61345277"/>
          <a:ext cx="1388921" cy="311496"/>
          <a:chOff x="3541059" y="53306382"/>
          <a:chExt cx="806824" cy="311496"/>
        </a:xfrm>
      </xdr:grpSpPr>
      <xdr:sp macro="" textlink="">
        <xdr:nvSpPr>
          <xdr:cNvPr id="731" name="Flowchart: Preparation 730">
            <a:extLst>
              <a:ext uri="{FF2B5EF4-FFF2-40B4-BE49-F238E27FC236}">
                <a16:creationId xmlns:a16="http://schemas.microsoft.com/office/drawing/2014/main" id="{2952C7B9-A6EB-4EE9-9DB2-E11A6E0A0AA0}"/>
              </a:ext>
            </a:extLst>
          </xdr:cNvPr>
          <xdr:cNvSpPr/>
        </xdr:nvSpPr>
        <xdr:spPr>
          <a:xfrm>
            <a:off x="3541059" y="53306382"/>
            <a:ext cx="806824" cy="291352"/>
          </a:xfrm>
          <a:prstGeom prst="flowChartPreparation">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32" name="TextBox 731">
            <a:extLst>
              <a:ext uri="{FF2B5EF4-FFF2-40B4-BE49-F238E27FC236}">
                <a16:creationId xmlns:a16="http://schemas.microsoft.com/office/drawing/2014/main" id="{7D6EBE8E-68D3-4E74-B3C2-5BC6719F1A8A}"/>
              </a:ext>
            </a:extLst>
          </xdr:cNvPr>
          <xdr:cNvSpPr txBox="1"/>
        </xdr:nvSpPr>
        <xdr:spPr>
          <a:xfrm>
            <a:off x="3809647" y="53306382"/>
            <a:ext cx="28197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rPr>
              <a:t>CH3</a:t>
            </a:r>
          </a:p>
        </xdr:txBody>
      </xdr:sp>
    </xdr:grpSp>
    <xdr:clientData/>
  </xdr:twoCellAnchor>
  <xdr:twoCellAnchor>
    <xdr:from>
      <xdr:col>15</xdr:col>
      <xdr:colOff>226357</xdr:colOff>
      <xdr:row>322</xdr:row>
      <xdr:rowOff>159122</xdr:rowOff>
    </xdr:from>
    <xdr:to>
      <xdr:col>18</xdr:col>
      <xdr:colOff>251013</xdr:colOff>
      <xdr:row>324</xdr:row>
      <xdr:rowOff>89618</xdr:rowOff>
    </xdr:to>
    <xdr:grpSp>
      <xdr:nvGrpSpPr>
        <xdr:cNvPr id="733" name="Group 732">
          <a:extLst>
            <a:ext uri="{FF2B5EF4-FFF2-40B4-BE49-F238E27FC236}">
              <a16:creationId xmlns:a16="http://schemas.microsoft.com/office/drawing/2014/main" id="{F096DD2D-9C10-4316-9496-F7B3C028EE07}"/>
            </a:ext>
          </a:extLst>
        </xdr:cNvPr>
        <xdr:cNvGrpSpPr/>
      </xdr:nvGrpSpPr>
      <xdr:grpSpPr>
        <a:xfrm>
          <a:off x="7448039" y="61759895"/>
          <a:ext cx="1375474" cy="311496"/>
          <a:chOff x="3541059" y="53306382"/>
          <a:chExt cx="806824" cy="311496"/>
        </a:xfrm>
      </xdr:grpSpPr>
      <xdr:sp macro="" textlink="">
        <xdr:nvSpPr>
          <xdr:cNvPr id="734" name="Flowchart: Preparation 733">
            <a:extLst>
              <a:ext uri="{FF2B5EF4-FFF2-40B4-BE49-F238E27FC236}">
                <a16:creationId xmlns:a16="http://schemas.microsoft.com/office/drawing/2014/main" id="{076DCBE0-D2F8-4A4B-B5B6-F5BD971B2604}"/>
              </a:ext>
            </a:extLst>
          </xdr:cNvPr>
          <xdr:cNvSpPr/>
        </xdr:nvSpPr>
        <xdr:spPr>
          <a:xfrm>
            <a:off x="3541059" y="53306382"/>
            <a:ext cx="806824" cy="291352"/>
          </a:xfrm>
          <a:prstGeom prst="flowChartPreparation">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35" name="TextBox 734">
            <a:extLst>
              <a:ext uri="{FF2B5EF4-FFF2-40B4-BE49-F238E27FC236}">
                <a16:creationId xmlns:a16="http://schemas.microsoft.com/office/drawing/2014/main" id="{CA421033-CE67-43C1-9C1E-2953A6CC40E4}"/>
              </a:ext>
            </a:extLst>
          </xdr:cNvPr>
          <xdr:cNvSpPr txBox="1"/>
        </xdr:nvSpPr>
        <xdr:spPr>
          <a:xfrm>
            <a:off x="3809647" y="53306382"/>
            <a:ext cx="22750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rPr>
              <a:t>D3</a:t>
            </a:r>
          </a:p>
        </xdr:txBody>
      </xdr:sp>
    </xdr:grpSp>
    <xdr:clientData/>
  </xdr:twoCellAnchor>
  <xdr:twoCellAnchor>
    <xdr:from>
      <xdr:col>15</xdr:col>
      <xdr:colOff>221874</xdr:colOff>
      <xdr:row>320</xdr:row>
      <xdr:rowOff>121022</xdr:rowOff>
    </xdr:from>
    <xdr:to>
      <xdr:col>18</xdr:col>
      <xdr:colOff>246530</xdr:colOff>
      <xdr:row>322</xdr:row>
      <xdr:rowOff>51518</xdr:rowOff>
    </xdr:to>
    <xdr:grpSp>
      <xdr:nvGrpSpPr>
        <xdr:cNvPr id="736" name="Group 735">
          <a:extLst>
            <a:ext uri="{FF2B5EF4-FFF2-40B4-BE49-F238E27FC236}">
              <a16:creationId xmlns:a16="http://schemas.microsoft.com/office/drawing/2014/main" id="{2AAAC113-98ED-4935-8094-60DBD4BF240E}"/>
            </a:ext>
          </a:extLst>
        </xdr:cNvPr>
        <xdr:cNvGrpSpPr/>
      </xdr:nvGrpSpPr>
      <xdr:grpSpPr>
        <a:xfrm>
          <a:off x="7443556" y="61340795"/>
          <a:ext cx="1375474" cy="311496"/>
          <a:chOff x="3541059" y="53306382"/>
          <a:chExt cx="806824" cy="311496"/>
        </a:xfrm>
      </xdr:grpSpPr>
      <xdr:sp macro="" textlink="">
        <xdr:nvSpPr>
          <xdr:cNvPr id="737" name="Flowchart: Preparation 736">
            <a:extLst>
              <a:ext uri="{FF2B5EF4-FFF2-40B4-BE49-F238E27FC236}">
                <a16:creationId xmlns:a16="http://schemas.microsoft.com/office/drawing/2014/main" id="{BDEA9BEF-42B8-48DD-B6A3-34B310EFD0E0}"/>
              </a:ext>
            </a:extLst>
          </xdr:cNvPr>
          <xdr:cNvSpPr/>
        </xdr:nvSpPr>
        <xdr:spPr>
          <a:xfrm>
            <a:off x="3541059" y="53306382"/>
            <a:ext cx="806824" cy="291352"/>
          </a:xfrm>
          <a:prstGeom prst="flowChartPreparation">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38" name="TextBox 737">
            <a:extLst>
              <a:ext uri="{FF2B5EF4-FFF2-40B4-BE49-F238E27FC236}">
                <a16:creationId xmlns:a16="http://schemas.microsoft.com/office/drawing/2014/main" id="{5C64AC75-2ED8-4DBD-9F87-141871B9DC6A}"/>
              </a:ext>
            </a:extLst>
          </xdr:cNvPr>
          <xdr:cNvSpPr txBox="1"/>
        </xdr:nvSpPr>
        <xdr:spPr>
          <a:xfrm>
            <a:off x="3809647" y="53306382"/>
            <a:ext cx="28474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rPr>
              <a:t>CH4</a:t>
            </a:r>
          </a:p>
        </xdr:txBody>
      </xdr:sp>
    </xdr:grpSp>
    <xdr:clientData/>
  </xdr:twoCellAnchor>
  <xdr:twoCellAnchor>
    <xdr:from>
      <xdr:col>18</xdr:col>
      <xdr:colOff>277905</xdr:colOff>
      <xdr:row>322</xdr:row>
      <xdr:rowOff>154639</xdr:rowOff>
    </xdr:from>
    <xdr:to>
      <xdr:col>21</xdr:col>
      <xdr:colOff>302561</xdr:colOff>
      <xdr:row>324</xdr:row>
      <xdr:rowOff>85135</xdr:rowOff>
    </xdr:to>
    <xdr:grpSp>
      <xdr:nvGrpSpPr>
        <xdr:cNvPr id="739" name="Group 738">
          <a:extLst>
            <a:ext uri="{FF2B5EF4-FFF2-40B4-BE49-F238E27FC236}">
              <a16:creationId xmlns:a16="http://schemas.microsoft.com/office/drawing/2014/main" id="{08DCFF08-65E1-49A5-897F-E73F8CA843FF}"/>
            </a:ext>
          </a:extLst>
        </xdr:cNvPr>
        <xdr:cNvGrpSpPr/>
      </xdr:nvGrpSpPr>
      <xdr:grpSpPr>
        <a:xfrm>
          <a:off x="8850405" y="61755412"/>
          <a:ext cx="1375474" cy="311496"/>
          <a:chOff x="3541059" y="53306382"/>
          <a:chExt cx="806824" cy="311496"/>
        </a:xfrm>
      </xdr:grpSpPr>
      <xdr:sp macro="" textlink="">
        <xdr:nvSpPr>
          <xdr:cNvPr id="740" name="Flowchart: Preparation 739">
            <a:extLst>
              <a:ext uri="{FF2B5EF4-FFF2-40B4-BE49-F238E27FC236}">
                <a16:creationId xmlns:a16="http://schemas.microsoft.com/office/drawing/2014/main" id="{AEEB79C8-643E-4D76-9800-B20DAB740326}"/>
              </a:ext>
            </a:extLst>
          </xdr:cNvPr>
          <xdr:cNvSpPr/>
        </xdr:nvSpPr>
        <xdr:spPr>
          <a:xfrm>
            <a:off x="3541059" y="53306382"/>
            <a:ext cx="806824" cy="291352"/>
          </a:xfrm>
          <a:prstGeom prst="flowChartPreparation">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41" name="TextBox 740">
            <a:extLst>
              <a:ext uri="{FF2B5EF4-FFF2-40B4-BE49-F238E27FC236}">
                <a16:creationId xmlns:a16="http://schemas.microsoft.com/office/drawing/2014/main" id="{499DADA3-3577-4F43-B11C-6F26DCBD5753}"/>
              </a:ext>
            </a:extLst>
          </xdr:cNvPr>
          <xdr:cNvSpPr txBox="1"/>
        </xdr:nvSpPr>
        <xdr:spPr>
          <a:xfrm>
            <a:off x="3809647" y="53306382"/>
            <a:ext cx="22750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rPr>
              <a:t>D4</a:t>
            </a:r>
          </a:p>
        </xdr:txBody>
      </xdr:sp>
    </xdr:grpSp>
    <xdr:clientData/>
  </xdr:twoCellAnchor>
  <xdr:twoCellAnchor>
    <xdr:from>
      <xdr:col>18</xdr:col>
      <xdr:colOff>273422</xdr:colOff>
      <xdr:row>320</xdr:row>
      <xdr:rowOff>116539</xdr:rowOff>
    </xdr:from>
    <xdr:to>
      <xdr:col>21</xdr:col>
      <xdr:colOff>298078</xdr:colOff>
      <xdr:row>322</xdr:row>
      <xdr:rowOff>47035</xdr:rowOff>
    </xdr:to>
    <xdr:grpSp>
      <xdr:nvGrpSpPr>
        <xdr:cNvPr id="742" name="Group 741">
          <a:extLst>
            <a:ext uri="{FF2B5EF4-FFF2-40B4-BE49-F238E27FC236}">
              <a16:creationId xmlns:a16="http://schemas.microsoft.com/office/drawing/2014/main" id="{071DB5DF-0E11-47C3-A934-F6490E9EE24D}"/>
            </a:ext>
          </a:extLst>
        </xdr:cNvPr>
        <xdr:cNvGrpSpPr/>
      </xdr:nvGrpSpPr>
      <xdr:grpSpPr>
        <a:xfrm>
          <a:off x="8845922" y="61336312"/>
          <a:ext cx="1375474" cy="311496"/>
          <a:chOff x="3541059" y="53306382"/>
          <a:chExt cx="806824" cy="311496"/>
        </a:xfrm>
      </xdr:grpSpPr>
      <xdr:sp macro="" textlink="">
        <xdr:nvSpPr>
          <xdr:cNvPr id="743" name="Flowchart: Preparation 742">
            <a:extLst>
              <a:ext uri="{FF2B5EF4-FFF2-40B4-BE49-F238E27FC236}">
                <a16:creationId xmlns:a16="http://schemas.microsoft.com/office/drawing/2014/main" id="{58BB461D-2287-47E0-9BE6-F95C3C40DE1F}"/>
              </a:ext>
            </a:extLst>
          </xdr:cNvPr>
          <xdr:cNvSpPr/>
        </xdr:nvSpPr>
        <xdr:spPr>
          <a:xfrm>
            <a:off x="3541059" y="53306382"/>
            <a:ext cx="806824" cy="291352"/>
          </a:xfrm>
          <a:prstGeom prst="flowChartPreparation">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44" name="TextBox 743">
            <a:extLst>
              <a:ext uri="{FF2B5EF4-FFF2-40B4-BE49-F238E27FC236}">
                <a16:creationId xmlns:a16="http://schemas.microsoft.com/office/drawing/2014/main" id="{E73E74B4-A8E9-4374-A1D7-F446133783A4}"/>
              </a:ext>
            </a:extLst>
          </xdr:cNvPr>
          <xdr:cNvSpPr txBox="1"/>
        </xdr:nvSpPr>
        <xdr:spPr>
          <a:xfrm>
            <a:off x="3809647" y="53306382"/>
            <a:ext cx="28474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rPr>
              <a:t>CH5</a:t>
            </a:r>
          </a:p>
        </xdr:txBody>
      </xdr:sp>
    </xdr:grpSp>
    <xdr:clientData/>
  </xdr:twoCellAnchor>
  <xdr:twoCellAnchor>
    <xdr:from>
      <xdr:col>21</xdr:col>
      <xdr:colOff>345139</xdr:colOff>
      <xdr:row>322</xdr:row>
      <xdr:rowOff>154639</xdr:rowOff>
    </xdr:from>
    <xdr:to>
      <xdr:col>24</xdr:col>
      <xdr:colOff>369795</xdr:colOff>
      <xdr:row>324</xdr:row>
      <xdr:rowOff>85135</xdr:rowOff>
    </xdr:to>
    <xdr:grpSp>
      <xdr:nvGrpSpPr>
        <xdr:cNvPr id="745" name="Group 744">
          <a:extLst>
            <a:ext uri="{FF2B5EF4-FFF2-40B4-BE49-F238E27FC236}">
              <a16:creationId xmlns:a16="http://schemas.microsoft.com/office/drawing/2014/main" id="{705C853B-42F4-4C74-8D83-967AD9144AFB}"/>
            </a:ext>
          </a:extLst>
        </xdr:cNvPr>
        <xdr:cNvGrpSpPr/>
      </xdr:nvGrpSpPr>
      <xdr:grpSpPr>
        <a:xfrm>
          <a:off x="10268457" y="61755412"/>
          <a:ext cx="1375474" cy="311496"/>
          <a:chOff x="3541059" y="53306382"/>
          <a:chExt cx="806824" cy="311496"/>
        </a:xfrm>
      </xdr:grpSpPr>
      <xdr:sp macro="" textlink="">
        <xdr:nvSpPr>
          <xdr:cNvPr id="746" name="Flowchart: Preparation 745">
            <a:extLst>
              <a:ext uri="{FF2B5EF4-FFF2-40B4-BE49-F238E27FC236}">
                <a16:creationId xmlns:a16="http://schemas.microsoft.com/office/drawing/2014/main" id="{856C6A6C-CB9B-43AF-87DE-48FE51C2BEBF}"/>
              </a:ext>
            </a:extLst>
          </xdr:cNvPr>
          <xdr:cNvSpPr/>
        </xdr:nvSpPr>
        <xdr:spPr>
          <a:xfrm>
            <a:off x="3541059" y="53306382"/>
            <a:ext cx="806824" cy="291352"/>
          </a:xfrm>
          <a:prstGeom prst="flowChartPreparation">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47" name="TextBox 746">
            <a:extLst>
              <a:ext uri="{FF2B5EF4-FFF2-40B4-BE49-F238E27FC236}">
                <a16:creationId xmlns:a16="http://schemas.microsoft.com/office/drawing/2014/main" id="{5D59AEDF-39F9-44B8-9677-96EC4B98493F}"/>
              </a:ext>
            </a:extLst>
          </xdr:cNvPr>
          <xdr:cNvSpPr txBox="1"/>
        </xdr:nvSpPr>
        <xdr:spPr>
          <a:xfrm>
            <a:off x="3809647" y="53306382"/>
            <a:ext cx="22750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rPr>
              <a:t>D5</a:t>
            </a:r>
          </a:p>
        </xdr:txBody>
      </xdr:sp>
    </xdr:grpSp>
    <xdr:clientData/>
  </xdr:twoCellAnchor>
  <xdr:twoCellAnchor>
    <xdr:from>
      <xdr:col>21</xdr:col>
      <xdr:colOff>340656</xdr:colOff>
      <xdr:row>320</xdr:row>
      <xdr:rowOff>116539</xdr:rowOff>
    </xdr:from>
    <xdr:to>
      <xdr:col>24</xdr:col>
      <xdr:colOff>365312</xdr:colOff>
      <xdr:row>322</xdr:row>
      <xdr:rowOff>47035</xdr:rowOff>
    </xdr:to>
    <xdr:grpSp>
      <xdr:nvGrpSpPr>
        <xdr:cNvPr id="748" name="Group 747">
          <a:extLst>
            <a:ext uri="{FF2B5EF4-FFF2-40B4-BE49-F238E27FC236}">
              <a16:creationId xmlns:a16="http://schemas.microsoft.com/office/drawing/2014/main" id="{85940F78-E045-4E05-9D0D-D8EBB60A36A0}"/>
            </a:ext>
          </a:extLst>
        </xdr:cNvPr>
        <xdr:cNvGrpSpPr/>
      </xdr:nvGrpSpPr>
      <xdr:grpSpPr>
        <a:xfrm>
          <a:off x="10263974" y="61336312"/>
          <a:ext cx="1375474" cy="311496"/>
          <a:chOff x="3541059" y="53306382"/>
          <a:chExt cx="806824" cy="311496"/>
        </a:xfrm>
      </xdr:grpSpPr>
      <xdr:sp macro="" textlink="">
        <xdr:nvSpPr>
          <xdr:cNvPr id="749" name="Flowchart: Preparation 748">
            <a:extLst>
              <a:ext uri="{FF2B5EF4-FFF2-40B4-BE49-F238E27FC236}">
                <a16:creationId xmlns:a16="http://schemas.microsoft.com/office/drawing/2014/main" id="{81E34EA5-68B8-40B9-B26B-C33BBA79895A}"/>
              </a:ext>
            </a:extLst>
          </xdr:cNvPr>
          <xdr:cNvSpPr/>
        </xdr:nvSpPr>
        <xdr:spPr>
          <a:xfrm>
            <a:off x="3541059" y="53306382"/>
            <a:ext cx="806824" cy="291352"/>
          </a:xfrm>
          <a:prstGeom prst="flowChartPreparation">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50" name="TextBox 749">
            <a:extLst>
              <a:ext uri="{FF2B5EF4-FFF2-40B4-BE49-F238E27FC236}">
                <a16:creationId xmlns:a16="http://schemas.microsoft.com/office/drawing/2014/main" id="{F67C5C23-4CBE-42D9-BA44-9E74164BECFA}"/>
              </a:ext>
            </a:extLst>
          </xdr:cNvPr>
          <xdr:cNvSpPr txBox="1"/>
        </xdr:nvSpPr>
        <xdr:spPr>
          <a:xfrm>
            <a:off x="3809647" y="53306382"/>
            <a:ext cx="28285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rPr>
              <a:t>RDY</a:t>
            </a:r>
          </a:p>
        </xdr:txBody>
      </xdr:sp>
    </xdr:grpSp>
    <xdr:clientData/>
  </xdr:twoCellAnchor>
  <xdr:twoCellAnchor>
    <xdr:from>
      <xdr:col>23</xdr:col>
      <xdr:colOff>212911</xdr:colOff>
      <xdr:row>307</xdr:row>
      <xdr:rowOff>67234</xdr:rowOff>
    </xdr:from>
    <xdr:to>
      <xdr:col>26</xdr:col>
      <xdr:colOff>422685</xdr:colOff>
      <xdr:row>308</xdr:row>
      <xdr:rowOff>188230</xdr:rowOff>
    </xdr:to>
    <xdr:grpSp>
      <xdr:nvGrpSpPr>
        <xdr:cNvPr id="759" name="Group 758">
          <a:extLst>
            <a:ext uri="{FF2B5EF4-FFF2-40B4-BE49-F238E27FC236}">
              <a16:creationId xmlns:a16="http://schemas.microsoft.com/office/drawing/2014/main" id="{F2D99475-93D4-4B35-ADBF-97F73A2801AF}"/>
            </a:ext>
          </a:extLst>
        </xdr:cNvPr>
        <xdr:cNvGrpSpPr/>
      </xdr:nvGrpSpPr>
      <xdr:grpSpPr>
        <a:xfrm>
          <a:off x="11036775" y="58810507"/>
          <a:ext cx="1560592" cy="311496"/>
          <a:chOff x="10992970" y="64870852"/>
          <a:chExt cx="1554480" cy="311496"/>
        </a:xfrm>
      </xdr:grpSpPr>
      <xdr:sp macro="" textlink="">
        <xdr:nvSpPr>
          <xdr:cNvPr id="754" name="Rectangle 753">
            <a:extLst>
              <a:ext uri="{FF2B5EF4-FFF2-40B4-BE49-F238E27FC236}">
                <a16:creationId xmlns:a16="http://schemas.microsoft.com/office/drawing/2014/main" id="{2A8DF217-2CB9-45CB-B689-C405FC02A909}"/>
              </a:ext>
            </a:extLst>
          </xdr:cNvPr>
          <xdr:cNvSpPr/>
        </xdr:nvSpPr>
        <xdr:spPr>
          <a:xfrm>
            <a:off x="10992970" y="64893264"/>
            <a:ext cx="1554480" cy="246529"/>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sp macro="" textlink="">
        <xdr:nvSpPr>
          <xdr:cNvPr id="755" name="TextBox 754">
            <a:extLst>
              <a:ext uri="{FF2B5EF4-FFF2-40B4-BE49-F238E27FC236}">
                <a16:creationId xmlns:a16="http://schemas.microsoft.com/office/drawing/2014/main" id="{B07E8B73-DCCD-4B92-B5A8-401B4DF3A03C}"/>
              </a:ext>
            </a:extLst>
          </xdr:cNvPr>
          <xdr:cNvSpPr txBox="1"/>
        </xdr:nvSpPr>
        <xdr:spPr>
          <a:xfrm>
            <a:off x="11508441" y="64870852"/>
            <a:ext cx="75079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a:solidFill>
                  <a:schemeClr val="bg1"/>
                </a:solidFill>
              </a:rPr>
              <a:t>1 usec</a:t>
            </a:r>
          </a:p>
        </xdr:txBody>
      </xdr:sp>
    </xdr:grpSp>
    <xdr:clientData/>
  </xdr:twoCellAnchor>
  <xdr:twoCellAnchor>
    <xdr:from>
      <xdr:col>23</xdr:col>
      <xdr:colOff>219635</xdr:colOff>
      <xdr:row>308</xdr:row>
      <xdr:rowOff>179293</xdr:rowOff>
    </xdr:from>
    <xdr:to>
      <xdr:col>25</xdr:col>
      <xdr:colOff>100405</xdr:colOff>
      <xdr:row>310</xdr:row>
      <xdr:rowOff>109789</xdr:rowOff>
    </xdr:to>
    <xdr:grpSp>
      <xdr:nvGrpSpPr>
        <xdr:cNvPr id="758" name="Group 757">
          <a:extLst>
            <a:ext uri="{FF2B5EF4-FFF2-40B4-BE49-F238E27FC236}">
              <a16:creationId xmlns:a16="http://schemas.microsoft.com/office/drawing/2014/main" id="{BBE92DD7-AEE1-4135-B1C2-A09F0ED2D7ED}"/>
            </a:ext>
          </a:extLst>
        </xdr:cNvPr>
        <xdr:cNvGrpSpPr/>
      </xdr:nvGrpSpPr>
      <xdr:grpSpPr>
        <a:xfrm>
          <a:off x="11043499" y="59113066"/>
          <a:ext cx="781315" cy="311496"/>
          <a:chOff x="10999694" y="65173411"/>
          <a:chExt cx="777240" cy="311496"/>
        </a:xfrm>
      </xdr:grpSpPr>
      <xdr:sp macro="" textlink="">
        <xdr:nvSpPr>
          <xdr:cNvPr id="756" name="Rectangle 755">
            <a:extLst>
              <a:ext uri="{FF2B5EF4-FFF2-40B4-BE49-F238E27FC236}">
                <a16:creationId xmlns:a16="http://schemas.microsoft.com/office/drawing/2014/main" id="{66D62BA4-6F88-4F88-82B1-D3CFC263249C}"/>
              </a:ext>
            </a:extLst>
          </xdr:cNvPr>
          <xdr:cNvSpPr/>
        </xdr:nvSpPr>
        <xdr:spPr>
          <a:xfrm>
            <a:off x="10999694" y="65224958"/>
            <a:ext cx="777240" cy="246529"/>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sp macro="" textlink="">
        <xdr:nvSpPr>
          <xdr:cNvPr id="757" name="TextBox 756">
            <a:extLst>
              <a:ext uri="{FF2B5EF4-FFF2-40B4-BE49-F238E27FC236}">
                <a16:creationId xmlns:a16="http://schemas.microsoft.com/office/drawing/2014/main" id="{E0B60AB4-D595-4F77-9584-EF8E8C47204C}"/>
              </a:ext>
            </a:extLst>
          </xdr:cNvPr>
          <xdr:cNvSpPr txBox="1"/>
        </xdr:nvSpPr>
        <xdr:spPr>
          <a:xfrm>
            <a:off x="11004176" y="65173411"/>
            <a:ext cx="75079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a:solidFill>
                  <a:schemeClr val="bg1"/>
                </a:solidFill>
              </a:rPr>
              <a:t>500 nsec</a:t>
            </a:r>
          </a:p>
        </xdr:txBody>
      </xdr:sp>
    </xdr:grpSp>
    <xdr:clientData/>
  </xdr:twoCellAnchor>
  <xdr:twoCellAnchor>
    <xdr:from>
      <xdr:col>23</xdr:col>
      <xdr:colOff>169209</xdr:colOff>
      <xdr:row>310</xdr:row>
      <xdr:rowOff>125984</xdr:rowOff>
    </xdr:from>
    <xdr:to>
      <xdr:col>25</xdr:col>
      <xdr:colOff>27572</xdr:colOff>
      <xdr:row>312</xdr:row>
      <xdr:rowOff>56480</xdr:rowOff>
    </xdr:to>
    <xdr:grpSp>
      <xdr:nvGrpSpPr>
        <xdr:cNvPr id="760" name="Group 759">
          <a:extLst>
            <a:ext uri="{FF2B5EF4-FFF2-40B4-BE49-F238E27FC236}">
              <a16:creationId xmlns:a16="http://schemas.microsoft.com/office/drawing/2014/main" id="{355DA1C4-4174-4198-851D-458F47D07E2B}"/>
            </a:ext>
          </a:extLst>
        </xdr:cNvPr>
        <xdr:cNvGrpSpPr/>
      </xdr:nvGrpSpPr>
      <xdr:grpSpPr>
        <a:xfrm>
          <a:off x="10993073" y="59440757"/>
          <a:ext cx="758908" cy="311496"/>
          <a:chOff x="10948148" y="65184616"/>
          <a:chExt cx="755634" cy="311496"/>
        </a:xfrm>
      </xdr:grpSpPr>
      <xdr:sp macro="" textlink="">
        <xdr:nvSpPr>
          <xdr:cNvPr id="761" name="Rectangle 760">
            <a:extLst>
              <a:ext uri="{FF2B5EF4-FFF2-40B4-BE49-F238E27FC236}">
                <a16:creationId xmlns:a16="http://schemas.microsoft.com/office/drawing/2014/main" id="{D58FE42B-E8EA-41CB-96F8-91DB3E712258}"/>
              </a:ext>
            </a:extLst>
          </xdr:cNvPr>
          <xdr:cNvSpPr/>
        </xdr:nvSpPr>
        <xdr:spPr>
          <a:xfrm>
            <a:off x="10999694" y="65224958"/>
            <a:ext cx="704088" cy="246529"/>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sp macro="" textlink="">
        <xdr:nvSpPr>
          <xdr:cNvPr id="762" name="TextBox 761">
            <a:extLst>
              <a:ext uri="{FF2B5EF4-FFF2-40B4-BE49-F238E27FC236}">
                <a16:creationId xmlns:a16="http://schemas.microsoft.com/office/drawing/2014/main" id="{B360FF63-DDCD-4E05-98D5-97F24D6ADF41}"/>
              </a:ext>
            </a:extLst>
          </xdr:cNvPr>
          <xdr:cNvSpPr txBox="1"/>
        </xdr:nvSpPr>
        <xdr:spPr>
          <a:xfrm>
            <a:off x="10948148" y="65184616"/>
            <a:ext cx="75079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a:solidFill>
                  <a:schemeClr val="bg1"/>
                </a:solidFill>
              </a:rPr>
              <a:t>450 nsec</a:t>
            </a:r>
          </a:p>
        </xdr:txBody>
      </xdr:sp>
    </xdr:grpSp>
    <xdr:clientData/>
  </xdr:twoCellAnchor>
  <xdr:twoCellAnchor>
    <xdr:from>
      <xdr:col>10</xdr:col>
      <xdr:colOff>369795</xdr:colOff>
      <xdr:row>306</xdr:row>
      <xdr:rowOff>44823</xdr:rowOff>
    </xdr:from>
    <xdr:to>
      <xdr:col>10</xdr:col>
      <xdr:colOff>369795</xdr:colOff>
      <xdr:row>325</xdr:row>
      <xdr:rowOff>82923</xdr:rowOff>
    </xdr:to>
    <xdr:cxnSp macro="">
      <xdr:nvCxnSpPr>
        <xdr:cNvPr id="763" name="Straight Connector 762">
          <a:extLst>
            <a:ext uri="{FF2B5EF4-FFF2-40B4-BE49-F238E27FC236}">
              <a16:creationId xmlns:a16="http://schemas.microsoft.com/office/drawing/2014/main" id="{3572F168-8ED9-40B4-A45B-960BE589272A}"/>
            </a:ext>
          </a:extLst>
        </xdr:cNvPr>
        <xdr:cNvCxnSpPr/>
      </xdr:nvCxnSpPr>
      <xdr:spPr>
        <a:xfrm flipH="1">
          <a:off x="5322795" y="64657941"/>
          <a:ext cx="0" cy="3657600"/>
        </a:xfrm>
        <a:prstGeom prst="line">
          <a:avLst/>
        </a:prstGeom>
        <a:ln w="6350">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11206</xdr:colOff>
      <xdr:row>217</xdr:row>
      <xdr:rowOff>134471</xdr:rowOff>
    </xdr:from>
    <xdr:to>
      <xdr:col>10</xdr:col>
      <xdr:colOff>318605</xdr:colOff>
      <xdr:row>219</xdr:row>
      <xdr:rowOff>64967</xdr:rowOff>
    </xdr:to>
    <xdr:grpSp>
      <xdr:nvGrpSpPr>
        <xdr:cNvPr id="764" name="Group 763">
          <a:extLst>
            <a:ext uri="{FF2B5EF4-FFF2-40B4-BE49-F238E27FC236}">
              <a16:creationId xmlns:a16="http://schemas.microsoft.com/office/drawing/2014/main" id="{09D4A2ED-317C-47B8-8465-323DA333909C}"/>
            </a:ext>
          </a:extLst>
        </xdr:cNvPr>
        <xdr:cNvGrpSpPr/>
      </xdr:nvGrpSpPr>
      <xdr:grpSpPr>
        <a:xfrm>
          <a:off x="4531251" y="41732744"/>
          <a:ext cx="757672" cy="311496"/>
          <a:chOff x="10948148" y="65184616"/>
          <a:chExt cx="755634" cy="311496"/>
        </a:xfrm>
      </xdr:grpSpPr>
      <xdr:sp macro="" textlink="">
        <xdr:nvSpPr>
          <xdr:cNvPr id="765" name="Rectangle 764">
            <a:extLst>
              <a:ext uri="{FF2B5EF4-FFF2-40B4-BE49-F238E27FC236}">
                <a16:creationId xmlns:a16="http://schemas.microsoft.com/office/drawing/2014/main" id="{EABC36E3-6785-42BF-8CF9-81D21DC10FF1}"/>
              </a:ext>
            </a:extLst>
          </xdr:cNvPr>
          <xdr:cNvSpPr/>
        </xdr:nvSpPr>
        <xdr:spPr>
          <a:xfrm>
            <a:off x="10999694" y="65224958"/>
            <a:ext cx="704088" cy="246529"/>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sp macro="" textlink="">
        <xdr:nvSpPr>
          <xdr:cNvPr id="766" name="TextBox 765">
            <a:extLst>
              <a:ext uri="{FF2B5EF4-FFF2-40B4-BE49-F238E27FC236}">
                <a16:creationId xmlns:a16="http://schemas.microsoft.com/office/drawing/2014/main" id="{1242F7F5-77A2-4253-9E04-3A544B0330C7}"/>
              </a:ext>
            </a:extLst>
          </xdr:cNvPr>
          <xdr:cNvSpPr txBox="1"/>
        </xdr:nvSpPr>
        <xdr:spPr>
          <a:xfrm>
            <a:off x="10948148" y="65184616"/>
            <a:ext cx="75079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a:solidFill>
                  <a:schemeClr val="bg1"/>
                </a:solidFill>
              </a:rPr>
              <a:t>450 nsec</a:t>
            </a:r>
          </a:p>
        </xdr:txBody>
      </xdr:sp>
    </xdr:grpSp>
    <xdr:clientData/>
  </xdr:twoCellAnchor>
  <xdr:twoCellAnchor editAs="oneCell">
    <xdr:from>
      <xdr:col>37</xdr:col>
      <xdr:colOff>421822</xdr:colOff>
      <xdr:row>290</xdr:row>
      <xdr:rowOff>95250</xdr:rowOff>
    </xdr:from>
    <xdr:to>
      <xdr:col>45</xdr:col>
      <xdr:colOff>483917</xdr:colOff>
      <xdr:row>354</xdr:row>
      <xdr:rowOff>179440</xdr:rowOff>
    </xdr:to>
    <xdr:pic>
      <xdr:nvPicPr>
        <xdr:cNvPr id="768" name="Picture 767">
          <a:extLst>
            <a:ext uri="{FF2B5EF4-FFF2-40B4-BE49-F238E27FC236}">
              <a16:creationId xmlns:a16="http://schemas.microsoft.com/office/drawing/2014/main" id="{57D6BB18-8901-4ABA-A983-44CA9DB1F3CD}"/>
            </a:ext>
          </a:extLst>
        </xdr:cNvPr>
        <xdr:cNvPicPr>
          <a:picLocks noChangeAspect="1"/>
        </xdr:cNvPicPr>
      </xdr:nvPicPr>
      <xdr:blipFill>
        <a:blip xmlns:r="http://schemas.openxmlformats.org/officeDocument/2006/relationships" r:embed="rId11"/>
        <a:stretch>
          <a:fillRect/>
        </a:stretch>
      </xdr:blipFill>
      <xdr:spPr>
        <a:xfrm>
          <a:off x="17675679" y="55612393"/>
          <a:ext cx="3980952" cy="12276190"/>
        </a:xfrm>
        <a:prstGeom prst="rect">
          <a:avLst/>
        </a:prstGeom>
      </xdr:spPr>
    </xdr:pic>
    <xdr:clientData/>
  </xdr:twoCellAnchor>
  <xdr:twoCellAnchor editAs="oneCell">
    <xdr:from>
      <xdr:col>46</xdr:col>
      <xdr:colOff>0</xdr:colOff>
      <xdr:row>290</xdr:row>
      <xdr:rowOff>0</xdr:rowOff>
    </xdr:from>
    <xdr:to>
      <xdr:col>52</xdr:col>
      <xdr:colOff>354643</xdr:colOff>
      <xdr:row>356</xdr:row>
      <xdr:rowOff>36524</xdr:rowOff>
    </xdr:to>
    <xdr:pic>
      <xdr:nvPicPr>
        <xdr:cNvPr id="769" name="Picture 768">
          <a:extLst>
            <a:ext uri="{FF2B5EF4-FFF2-40B4-BE49-F238E27FC236}">
              <a16:creationId xmlns:a16="http://schemas.microsoft.com/office/drawing/2014/main" id="{32A46155-FB07-479E-B19E-28A3E26422FF}"/>
            </a:ext>
          </a:extLst>
        </xdr:cNvPr>
        <xdr:cNvPicPr>
          <a:picLocks noChangeAspect="1"/>
        </xdr:cNvPicPr>
      </xdr:nvPicPr>
      <xdr:blipFill>
        <a:blip xmlns:r="http://schemas.openxmlformats.org/officeDocument/2006/relationships" r:embed="rId12"/>
        <a:stretch>
          <a:fillRect/>
        </a:stretch>
      </xdr:blipFill>
      <xdr:spPr>
        <a:xfrm>
          <a:off x="21785036" y="55517143"/>
          <a:ext cx="4028571" cy="12609524"/>
        </a:xfrm>
        <a:prstGeom prst="rect">
          <a:avLst/>
        </a:prstGeom>
      </xdr:spPr>
    </xdr:pic>
    <xdr:clientData/>
  </xdr:twoCellAnchor>
  <xdr:twoCellAnchor>
    <xdr:from>
      <xdr:col>37</xdr:col>
      <xdr:colOff>299358</xdr:colOff>
      <xdr:row>330</xdr:row>
      <xdr:rowOff>122464</xdr:rowOff>
    </xdr:from>
    <xdr:to>
      <xdr:col>52</xdr:col>
      <xdr:colOff>217715</xdr:colOff>
      <xdr:row>331</xdr:row>
      <xdr:rowOff>136071</xdr:rowOff>
    </xdr:to>
    <xdr:sp macro="" textlink="">
      <xdr:nvSpPr>
        <xdr:cNvPr id="771" name="Rectangle 770">
          <a:extLst>
            <a:ext uri="{FF2B5EF4-FFF2-40B4-BE49-F238E27FC236}">
              <a16:creationId xmlns:a16="http://schemas.microsoft.com/office/drawing/2014/main" id="{345A19C5-516D-4E76-91BB-42A58A51C6D1}"/>
            </a:ext>
          </a:extLst>
        </xdr:cNvPr>
        <xdr:cNvSpPr/>
      </xdr:nvSpPr>
      <xdr:spPr>
        <a:xfrm>
          <a:off x="17553215" y="63259607"/>
          <a:ext cx="8123464" cy="20410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148877</xdr:colOff>
      <xdr:row>344</xdr:row>
      <xdr:rowOff>128868</xdr:rowOff>
    </xdr:from>
    <xdr:to>
      <xdr:col>12</xdr:col>
      <xdr:colOff>148877</xdr:colOff>
      <xdr:row>363</xdr:row>
      <xdr:rowOff>166968</xdr:rowOff>
    </xdr:to>
    <xdr:cxnSp macro="">
      <xdr:nvCxnSpPr>
        <xdr:cNvPr id="774" name="Straight Connector 773">
          <a:extLst>
            <a:ext uri="{FF2B5EF4-FFF2-40B4-BE49-F238E27FC236}">
              <a16:creationId xmlns:a16="http://schemas.microsoft.com/office/drawing/2014/main" id="{2DBB0EEF-CC8F-4B5D-B689-83B606390131}"/>
            </a:ext>
          </a:extLst>
        </xdr:cNvPr>
        <xdr:cNvCxnSpPr/>
      </xdr:nvCxnSpPr>
      <xdr:spPr>
        <a:xfrm flipH="1">
          <a:off x="6027163" y="65933011"/>
          <a:ext cx="0" cy="3657600"/>
        </a:xfrm>
        <a:prstGeom prst="line">
          <a:avLst/>
        </a:prstGeom>
        <a:ln w="6350">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40820</xdr:colOff>
      <xdr:row>344</xdr:row>
      <xdr:rowOff>95250</xdr:rowOff>
    </xdr:from>
    <xdr:to>
      <xdr:col>9</xdr:col>
      <xdr:colOff>40820</xdr:colOff>
      <xdr:row>363</xdr:row>
      <xdr:rowOff>133350</xdr:rowOff>
    </xdr:to>
    <xdr:cxnSp macro="">
      <xdr:nvCxnSpPr>
        <xdr:cNvPr id="775" name="Straight Connector 774">
          <a:extLst>
            <a:ext uri="{FF2B5EF4-FFF2-40B4-BE49-F238E27FC236}">
              <a16:creationId xmlns:a16="http://schemas.microsoft.com/office/drawing/2014/main" id="{6AB64612-2E5C-4305-BF8F-C9FA5544DC65}"/>
            </a:ext>
          </a:extLst>
        </xdr:cNvPr>
        <xdr:cNvCxnSpPr/>
      </xdr:nvCxnSpPr>
      <xdr:spPr>
        <a:xfrm flipH="1">
          <a:off x="4571999" y="65899393"/>
          <a:ext cx="0" cy="3657600"/>
        </a:xfrm>
        <a:prstGeom prst="line">
          <a:avLst/>
        </a:prstGeom>
        <a:ln w="6350">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254533</xdr:colOff>
      <xdr:row>344</xdr:row>
      <xdr:rowOff>117662</xdr:rowOff>
    </xdr:from>
    <xdr:to>
      <xdr:col>15</xdr:col>
      <xdr:colOff>254533</xdr:colOff>
      <xdr:row>363</xdr:row>
      <xdr:rowOff>155762</xdr:rowOff>
    </xdr:to>
    <xdr:cxnSp macro="">
      <xdr:nvCxnSpPr>
        <xdr:cNvPr id="776" name="Straight Connector 775">
          <a:extLst>
            <a:ext uri="{FF2B5EF4-FFF2-40B4-BE49-F238E27FC236}">
              <a16:creationId xmlns:a16="http://schemas.microsoft.com/office/drawing/2014/main" id="{247818B5-8E66-46A5-B9E1-A5A365FE279A}"/>
            </a:ext>
          </a:extLst>
        </xdr:cNvPr>
        <xdr:cNvCxnSpPr/>
      </xdr:nvCxnSpPr>
      <xdr:spPr>
        <a:xfrm flipH="1">
          <a:off x="7479926" y="65921805"/>
          <a:ext cx="0" cy="3657600"/>
        </a:xfrm>
        <a:prstGeom prst="line">
          <a:avLst/>
        </a:prstGeom>
        <a:ln w="6350">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331374</xdr:colOff>
      <xdr:row>344</xdr:row>
      <xdr:rowOff>115261</xdr:rowOff>
    </xdr:from>
    <xdr:to>
      <xdr:col>18</xdr:col>
      <xdr:colOff>331374</xdr:colOff>
      <xdr:row>363</xdr:row>
      <xdr:rowOff>153361</xdr:rowOff>
    </xdr:to>
    <xdr:cxnSp macro="">
      <xdr:nvCxnSpPr>
        <xdr:cNvPr id="777" name="Straight Connector 776">
          <a:extLst>
            <a:ext uri="{FF2B5EF4-FFF2-40B4-BE49-F238E27FC236}">
              <a16:creationId xmlns:a16="http://schemas.microsoft.com/office/drawing/2014/main" id="{97C97C8B-18BA-496D-96A0-E74A51E3F61C}"/>
            </a:ext>
          </a:extLst>
        </xdr:cNvPr>
        <xdr:cNvCxnSpPr/>
      </xdr:nvCxnSpPr>
      <xdr:spPr>
        <a:xfrm flipH="1">
          <a:off x="8903874" y="65919404"/>
          <a:ext cx="0" cy="3657600"/>
        </a:xfrm>
        <a:prstGeom prst="line">
          <a:avLst/>
        </a:prstGeom>
        <a:ln w="6350">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126467</xdr:colOff>
      <xdr:row>344</xdr:row>
      <xdr:rowOff>104056</xdr:rowOff>
    </xdr:from>
    <xdr:to>
      <xdr:col>22</xdr:col>
      <xdr:colOff>126467</xdr:colOff>
      <xdr:row>363</xdr:row>
      <xdr:rowOff>142156</xdr:rowOff>
    </xdr:to>
    <xdr:cxnSp macro="">
      <xdr:nvCxnSpPr>
        <xdr:cNvPr id="778" name="Straight Connector 777">
          <a:extLst>
            <a:ext uri="{FF2B5EF4-FFF2-40B4-BE49-F238E27FC236}">
              <a16:creationId xmlns:a16="http://schemas.microsoft.com/office/drawing/2014/main" id="{806C2B44-5DCA-4707-BB23-4672807ADB00}"/>
            </a:ext>
          </a:extLst>
        </xdr:cNvPr>
        <xdr:cNvCxnSpPr/>
      </xdr:nvCxnSpPr>
      <xdr:spPr>
        <a:xfrm flipH="1">
          <a:off x="10495110" y="65908199"/>
          <a:ext cx="0" cy="3657600"/>
        </a:xfrm>
        <a:prstGeom prst="line">
          <a:avLst/>
        </a:prstGeom>
        <a:ln w="6350">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176893</xdr:colOff>
      <xdr:row>349</xdr:row>
      <xdr:rowOff>68034</xdr:rowOff>
    </xdr:from>
    <xdr:to>
      <xdr:col>26</xdr:col>
      <xdr:colOff>386667</xdr:colOff>
      <xdr:row>350</xdr:row>
      <xdr:rowOff>189030</xdr:rowOff>
    </xdr:to>
    <xdr:grpSp>
      <xdr:nvGrpSpPr>
        <xdr:cNvPr id="779" name="Group 778">
          <a:extLst>
            <a:ext uri="{FF2B5EF4-FFF2-40B4-BE49-F238E27FC236}">
              <a16:creationId xmlns:a16="http://schemas.microsoft.com/office/drawing/2014/main" id="{B46D8824-477B-4341-AE3C-6A261ECF07ED}"/>
            </a:ext>
          </a:extLst>
        </xdr:cNvPr>
        <xdr:cNvGrpSpPr/>
      </xdr:nvGrpSpPr>
      <xdr:grpSpPr>
        <a:xfrm>
          <a:off x="11000757" y="66812307"/>
          <a:ext cx="1560592" cy="311496"/>
          <a:chOff x="10992970" y="64870852"/>
          <a:chExt cx="1554480" cy="311496"/>
        </a:xfrm>
      </xdr:grpSpPr>
      <xdr:sp macro="" textlink="">
        <xdr:nvSpPr>
          <xdr:cNvPr id="780" name="Rectangle 779">
            <a:extLst>
              <a:ext uri="{FF2B5EF4-FFF2-40B4-BE49-F238E27FC236}">
                <a16:creationId xmlns:a16="http://schemas.microsoft.com/office/drawing/2014/main" id="{38FD100C-30D1-471E-AB93-AAECBA458CEC}"/>
              </a:ext>
            </a:extLst>
          </xdr:cNvPr>
          <xdr:cNvSpPr/>
        </xdr:nvSpPr>
        <xdr:spPr>
          <a:xfrm>
            <a:off x="10992970" y="64893264"/>
            <a:ext cx="1554480" cy="246529"/>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sp macro="" textlink="">
        <xdr:nvSpPr>
          <xdr:cNvPr id="781" name="TextBox 780">
            <a:extLst>
              <a:ext uri="{FF2B5EF4-FFF2-40B4-BE49-F238E27FC236}">
                <a16:creationId xmlns:a16="http://schemas.microsoft.com/office/drawing/2014/main" id="{59ADA6A2-BA55-48EA-9AB8-04682A475904}"/>
              </a:ext>
            </a:extLst>
          </xdr:cNvPr>
          <xdr:cNvSpPr txBox="1"/>
        </xdr:nvSpPr>
        <xdr:spPr>
          <a:xfrm>
            <a:off x="11508441" y="64870852"/>
            <a:ext cx="75079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a:solidFill>
                  <a:schemeClr val="bg1"/>
                </a:solidFill>
              </a:rPr>
              <a:t>1 usec</a:t>
            </a:r>
          </a:p>
        </xdr:txBody>
      </xdr:sp>
    </xdr:grpSp>
    <xdr:clientData/>
  </xdr:twoCellAnchor>
  <xdr:twoCellAnchor>
    <xdr:from>
      <xdr:col>23</xdr:col>
      <xdr:colOff>197223</xdr:colOff>
      <xdr:row>352</xdr:row>
      <xdr:rowOff>112059</xdr:rowOff>
    </xdr:from>
    <xdr:to>
      <xdr:col>25</xdr:col>
      <xdr:colOff>77993</xdr:colOff>
      <xdr:row>354</xdr:row>
      <xdr:rowOff>42555</xdr:rowOff>
    </xdr:to>
    <xdr:grpSp>
      <xdr:nvGrpSpPr>
        <xdr:cNvPr id="782" name="Group 781">
          <a:extLst>
            <a:ext uri="{FF2B5EF4-FFF2-40B4-BE49-F238E27FC236}">
              <a16:creationId xmlns:a16="http://schemas.microsoft.com/office/drawing/2014/main" id="{C6014870-A82B-4A65-AAC0-B0F64F7A1361}"/>
            </a:ext>
          </a:extLst>
        </xdr:cNvPr>
        <xdr:cNvGrpSpPr/>
      </xdr:nvGrpSpPr>
      <xdr:grpSpPr>
        <a:xfrm>
          <a:off x="11021087" y="67427832"/>
          <a:ext cx="781315" cy="311496"/>
          <a:chOff x="10999694" y="65173411"/>
          <a:chExt cx="777240" cy="311496"/>
        </a:xfrm>
      </xdr:grpSpPr>
      <xdr:sp macro="" textlink="">
        <xdr:nvSpPr>
          <xdr:cNvPr id="783" name="Rectangle 782">
            <a:extLst>
              <a:ext uri="{FF2B5EF4-FFF2-40B4-BE49-F238E27FC236}">
                <a16:creationId xmlns:a16="http://schemas.microsoft.com/office/drawing/2014/main" id="{9C1E746D-5909-4A8C-846E-F65EC1192A16}"/>
              </a:ext>
            </a:extLst>
          </xdr:cNvPr>
          <xdr:cNvSpPr/>
        </xdr:nvSpPr>
        <xdr:spPr>
          <a:xfrm>
            <a:off x="10999694" y="65224958"/>
            <a:ext cx="777240" cy="246529"/>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sp macro="" textlink="">
        <xdr:nvSpPr>
          <xdr:cNvPr id="784" name="TextBox 783">
            <a:extLst>
              <a:ext uri="{FF2B5EF4-FFF2-40B4-BE49-F238E27FC236}">
                <a16:creationId xmlns:a16="http://schemas.microsoft.com/office/drawing/2014/main" id="{7561CD3D-37BF-46C2-82A5-390A755E712B}"/>
              </a:ext>
            </a:extLst>
          </xdr:cNvPr>
          <xdr:cNvSpPr txBox="1"/>
        </xdr:nvSpPr>
        <xdr:spPr>
          <a:xfrm>
            <a:off x="11004176" y="65173411"/>
            <a:ext cx="75079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a:solidFill>
                  <a:schemeClr val="bg1"/>
                </a:solidFill>
              </a:rPr>
              <a:t>500 nsec</a:t>
            </a:r>
          </a:p>
        </xdr:txBody>
      </xdr:sp>
    </xdr:grpSp>
    <xdr:clientData/>
  </xdr:twoCellAnchor>
  <xdr:twoCellAnchor>
    <xdr:from>
      <xdr:col>12</xdr:col>
      <xdr:colOff>149678</xdr:colOff>
      <xdr:row>349</xdr:row>
      <xdr:rowOff>163284</xdr:rowOff>
    </xdr:from>
    <xdr:to>
      <xdr:col>15</xdr:col>
      <xdr:colOff>359452</xdr:colOff>
      <xdr:row>351</xdr:row>
      <xdr:rowOff>93780</xdr:rowOff>
    </xdr:to>
    <xdr:grpSp>
      <xdr:nvGrpSpPr>
        <xdr:cNvPr id="787" name="Group 786">
          <a:extLst>
            <a:ext uri="{FF2B5EF4-FFF2-40B4-BE49-F238E27FC236}">
              <a16:creationId xmlns:a16="http://schemas.microsoft.com/office/drawing/2014/main" id="{5391E867-BE4D-4132-958E-F2BC9B6E6278}"/>
            </a:ext>
          </a:extLst>
        </xdr:cNvPr>
        <xdr:cNvGrpSpPr/>
      </xdr:nvGrpSpPr>
      <xdr:grpSpPr>
        <a:xfrm>
          <a:off x="6020542" y="66907557"/>
          <a:ext cx="1560592" cy="311496"/>
          <a:chOff x="10992970" y="64870852"/>
          <a:chExt cx="1554480" cy="311496"/>
        </a:xfrm>
      </xdr:grpSpPr>
      <xdr:sp macro="" textlink="">
        <xdr:nvSpPr>
          <xdr:cNvPr id="788" name="Rectangle 787">
            <a:extLst>
              <a:ext uri="{FF2B5EF4-FFF2-40B4-BE49-F238E27FC236}">
                <a16:creationId xmlns:a16="http://schemas.microsoft.com/office/drawing/2014/main" id="{C63BD4DB-07EB-4982-B789-37E813E04FB5}"/>
              </a:ext>
            </a:extLst>
          </xdr:cNvPr>
          <xdr:cNvSpPr/>
        </xdr:nvSpPr>
        <xdr:spPr>
          <a:xfrm>
            <a:off x="10992970" y="64893264"/>
            <a:ext cx="1554480" cy="246529"/>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sp macro="" textlink="">
        <xdr:nvSpPr>
          <xdr:cNvPr id="789" name="TextBox 788">
            <a:extLst>
              <a:ext uri="{FF2B5EF4-FFF2-40B4-BE49-F238E27FC236}">
                <a16:creationId xmlns:a16="http://schemas.microsoft.com/office/drawing/2014/main" id="{5C7595B5-15A4-4866-AD93-B9A8D1305B0A}"/>
              </a:ext>
            </a:extLst>
          </xdr:cNvPr>
          <xdr:cNvSpPr txBox="1"/>
        </xdr:nvSpPr>
        <xdr:spPr>
          <a:xfrm>
            <a:off x="11508441" y="64870852"/>
            <a:ext cx="75079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a:solidFill>
                  <a:schemeClr val="bg1"/>
                </a:solidFill>
              </a:rPr>
              <a:t>1 usec</a:t>
            </a:r>
          </a:p>
        </xdr:txBody>
      </xdr:sp>
    </xdr:grpSp>
    <xdr:clientData/>
  </xdr:twoCellAnchor>
  <xdr:twoCellAnchor editAs="oneCell">
    <xdr:from>
      <xdr:col>14</xdr:col>
      <xdr:colOff>0</xdr:colOff>
      <xdr:row>385</xdr:row>
      <xdr:rowOff>0</xdr:rowOff>
    </xdr:from>
    <xdr:to>
      <xdr:col>46</xdr:col>
      <xdr:colOff>479853</xdr:colOff>
      <xdr:row>400</xdr:row>
      <xdr:rowOff>142500</xdr:rowOff>
    </xdr:to>
    <xdr:pic>
      <xdr:nvPicPr>
        <xdr:cNvPr id="794" name="Picture 793">
          <a:extLst>
            <a:ext uri="{FF2B5EF4-FFF2-40B4-BE49-F238E27FC236}">
              <a16:creationId xmlns:a16="http://schemas.microsoft.com/office/drawing/2014/main" id="{6454DA8B-A15E-4F92-8A66-B9CB5C3E7186}"/>
            </a:ext>
          </a:extLst>
        </xdr:cNvPr>
        <xdr:cNvPicPr>
          <a:picLocks noChangeAspect="1"/>
        </xdr:cNvPicPr>
      </xdr:nvPicPr>
      <xdr:blipFill>
        <a:blip xmlns:r="http://schemas.openxmlformats.org/officeDocument/2006/relationships" r:embed="rId13"/>
        <a:stretch>
          <a:fillRect/>
        </a:stretch>
      </xdr:blipFill>
      <xdr:spPr>
        <a:xfrm>
          <a:off x="6776357" y="73614643"/>
          <a:ext cx="16000000" cy="3000000"/>
        </a:xfrm>
        <a:prstGeom prst="rect">
          <a:avLst/>
        </a:prstGeom>
      </xdr:spPr>
    </xdr:pic>
    <xdr:clientData/>
  </xdr:twoCellAnchor>
  <xdr:twoCellAnchor editAs="oneCell">
    <xdr:from>
      <xdr:col>14</xdr:col>
      <xdr:colOff>0</xdr:colOff>
      <xdr:row>369</xdr:row>
      <xdr:rowOff>0</xdr:rowOff>
    </xdr:from>
    <xdr:to>
      <xdr:col>46</xdr:col>
      <xdr:colOff>451281</xdr:colOff>
      <xdr:row>384</xdr:row>
      <xdr:rowOff>132976</xdr:rowOff>
    </xdr:to>
    <xdr:pic>
      <xdr:nvPicPr>
        <xdr:cNvPr id="795" name="Picture 794">
          <a:extLst>
            <a:ext uri="{FF2B5EF4-FFF2-40B4-BE49-F238E27FC236}">
              <a16:creationId xmlns:a16="http://schemas.microsoft.com/office/drawing/2014/main" id="{CC96C46B-B63B-4777-936A-9CA3AFAD86DC}"/>
            </a:ext>
          </a:extLst>
        </xdr:cNvPr>
        <xdr:cNvPicPr>
          <a:picLocks noChangeAspect="1"/>
        </xdr:cNvPicPr>
      </xdr:nvPicPr>
      <xdr:blipFill>
        <a:blip xmlns:r="http://schemas.openxmlformats.org/officeDocument/2006/relationships" r:embed="rId14"/>
        <a:stretch>
          <a:fillRect/>
        </a:stretch>
      </xdr:blipFill>
      <xdr:spPr>
        <a:xfrm>
          <a:off x="6776357" y="70566643"/>
          <a:ext cx="15971428" cy="2990476"/>
        </a:xfrm>
        <a:prstGeom prst="rect">
          <a:avLst/>
        </a:prstGeom>
      </xdr:spPr>
    </xdr:pic>
    <xdr:clientData/>
  </xdr:twoCellAnchor>
  <xdr:twoCellAnchor editAs="oneCell">
    <xdr:from>
      <xdr:col>11</xdr:col>
      <xdr:colOff>0</xdr:colOff>
      <xdr:row>437</xdr:row>
      <xdr:rowOff>0</xdr:rowOff>
    </xdr:from>
    <xdr:to>
      <xdr:col>44</xdr:col>
      <xdr:colOff>371158</xdr:colOff>
      <xdr:row>452</xdr:row>
      <xdr:rowOff>123452</xdr:rowOff>
    </xdr:to>
    <xdr:pic>
      <xdr:nvPicPr>
        <xdr:cNvPr id="797" name="Picture 796">
          <a:extLst>
            <a:ext uri="{FF2B5EF4-FFF2-40B4-BE49-F238E27FC236}">
              <a16:creationId xmlns:a16="http://schemas.microsoft.com/office/drawing/2014/main" id="{0A0FDA5C-6B84-4620-B3DC-E54823D0DC83}"/>
            </a:ext>
          </a:extLst>
        </xdr:cNvPr>
        <xdr:cNvPicPr>
          <a:picLocks noChangeAspect="1"/>
        </xdr:cNvPicPr>
      </xdr:nvPicPr>
      <xdr:blipFill>
        <a:blip xmlns:r="http://schemas.openxmlformats.org/officeDocument/2006/relationships" r:embed="rId15"/>
        <a:stretch>
          <a:fillRect/>
        </a:stretch>
      </xdr:blipFill>
      <xdr:spPr>
        <a:xfrm>
          <a:off x="5401235" y="83472618"/>
          <a:ext cx="15980952" cy="2980952"/>
        </a:xfrm>
        <a:prstGeom prst="rect">
          <a:avLst/>
        </a:prstGeom>
      </xdr:spPr>
    </xdr:pic>
    <xdr:clientData/>
  </xdr:twoCellAnchor>
  <xdr:twoCellAnchor>
    <xdr:from>
      <xdr:col>23</xdr:col>
      <xdr:colOff>161362</xdr:colOff>
      <xdr:row>436</xdr:row>
      <xdr:rowOff>156881</xdr:rowOff>
    </xdr:from>
    <xdr:to>
      <xdr:col>29</xdr:col>
      <xdr:colOff>44822</xdr:colOff>
      <xdr:row>438</xdr:row>
      <xdr:rowOff>87377</xdr:rowOff>
    </xdr:to>
    <xdr:grpSp>
      <xdr:nvGrpSpPr>
        <xdr:cNvPr id="798" name="Group 797">
          <a:extLst>
            <a:ext uri="{FF2B5EF4-FFF2-40B4-BE49-F238E27FC236}">
              <a16:creationId xmlns:a16="http://schemas.microsoft.com/office/drawing/2014/main" id="{7968B9A4-E6DE-4D05-A99C-C92064345C77}"/>
            </a:ext>
          </a:extLst>
        </xdr:cNvPr>
        <xdr:cNvGrpSpPr/>
      </xdr:nvGrpSpPr>
      <xdr:grpSpPr>
        <a:xfrm>
          <a:off x="10985226" y="83474654"/>
          <a:ext cx="3243187" cy="311496"/>
          <a:chOff x="10992970" y="64837234"/>
          <a:chExt cx="1554480" cy="311496"/>
        </a:xfrm>
      </xdr:grpSpPr>
      <xdr:sp macro="" textlink="">
        <xdr:nvSpPr>
          <xdr:cNvPr id="799" name="Rectangle 798">
            <a:extLst>
              <a:ext uri="{FF2B5EF4-FFF2-40B4-BE49-F238E27FC236}">
                <a16:creationId xmlns:a16="http://schemas.microsoft.com/office/drawing/2014/main" id="{BAB6A15F-F755-48C2-B3D2-9DCD072C2D69}"/>
              </a:ext>
            </a:extLst>
          </xdr:cNvPr>
          <xdr:cNvSpPr/>
        </xdr:nvSpPr>
        <xdr:spPr>
          <a:xfrm>
            <a:off x="10992970" y="64893264"/>
            <a:ext cx="1554480" cy="246529"/>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sp macro="" textlink="">
        <xdr:nvSpPr>
          <xdr:cNvPr id="800" name="TextBox 799">
            <a:extLst>
              <a:ext uri="{FF2B5EF4-FFF2-40B4-BE49-F238E27FC236}">
                <a16:creationId xmlns:a16="http://schemas.microsoft.com/office/drawing/2014/main" id="{743A2270-40CE-4D28-A87E-A0D3B0C77AE0}"/>
              </a:ext>
            </a:extLst>
          </xdr:cNvPr>
          <xdr:cNvSpPr txBox="1"/>
        </xdr:nvSpPr>
        <xdr:spPr>
          <a:xfrm>
            <a:off x="11551531" y="64837234"/>
            <a:ext cx="29031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a:solidFill>
                  <a:schemeClr val="bg1"/>
                </a:solidFill>
              </a:rPr>
              <a:t>1 usec</a:t>
            </a:r>
          </a:p>
        </xdr:txBody>
      </xdr:sp>
    </xdr:grpSp>
    <xdr:clientData/>
  </xdr:twoCellAnchor>
  <xdr:twoCellAnchor>
    <xdr:from>
      <xdr:col>19</xdr:col>
      <xdr:colOff>107236</xdr:colOff>
      <xdr:row>440</xdr:row>
      <xdr:rowOff>6720</xdr:rowOff>
    </xdr:from>
    <xdr:to>
      <xdr:col>22</xdr:col>
      <xdr:colOff>227350</xdr:colOff>
      <xdr:row>441</xdr:row>
      <xdr:rowOff>127716</xdr:rowOff>
    </xdr:to>
    <xdr:grpSp>
      <xdr:nvGrpSpPr>
        <xdr:cNvPr id="801" name="Group 800">
          <a:extLst>
            <a:ext uri="{FF2B5EF4-FFF2-40B4-BE49-F238E27FC236}">
              <a16:creationId xmlns:a16="http://schemas.microsoft.com/office/drawing/2014/main" id="{8BDD62DF-EAFD-4490-9B69-AA4B5CEA1B63}"/>
            </a:ext>
          </a:extLst>
        </xdr:cNvPr>
        <xdr:cNvGrpSpPr/>
      </xdr:nvGrpSpPr>
      <xdr:grpSpPr>
        <a:xfrm>
          <a:off x="9130009" y="84086493"/>
          <a:ext cx="1470932" cy="311496"/>
          <a:chOff x="10999694" y="65184616"/>
          <a:chExt cx="704088" cy="311496"/>
        </a:xfrm>
      </xdr:grpSpPr>
      <xdr:sp macro="" textlink="">
        <xdr:nvSpPr>
          <xdr:cNvPr id="802" name="Rectangle 801">
            <a:extLst>
              <a:ext uri="{FF2B5EF4-FFF2-40B4-BE49-F238E27FC236}">
                <a16:creationId xmlns:a16="http://schemas.microsoft.com/office/drawing/2014/main" id="{1A10C4BE-15DE-4AF9-9E59-73FC1B9BAFD3}"/>
              </a:ext>
            </a:extLst>
          </xdr:cNvPr>
          <xdr:cNvSpPr/>
        </xdr:nvSpPr>
        <xdr:spPr>
          <a:xfrm>
            <a:off x="10999694" y="65224958"/>
            <a:ext cx="704088" cy="246529"/>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sp macro="" textlink="">
        <xdr:nvSpPr>
          <xdr:cNvPr id="803" name="TextBox 802">
            <a:extLst>
              <a:ext uri="{FF2B5EF4-FFF2-40B4-BE49-F238E27FC236}">
                <a16:creationId xmlns:a16="http://schemas.microsoft.com/office/drawing/2014/main" id="{091F5880-F6EA-4E76-BB74-7224C13576CA}"/>
              </a:ext>
            </a:extLst>
          </xdr:cNvPr>
          <xdr:cNvSpPr txBox="1"/>
        </xdr:nvSpPr>
        <xdr:spPr>
          <a:xfrm>
            <a:off x="11168985" y="65184616"/>
            <a:ext cx="41474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a:solidFill>
                  <a:schemeClr val="bg1"/>
                </a:solidFill>
              </a:rPr>
              <a:t>450 nsec</a:t>
            </a:r>
          </a:p>
        </xdr:txBody>
      </xdr:sp>
    </xdr:grpSp>
    <xdr:clientData/>
  </xdr:twoCellAnchor>
  <xdr:twoCellAnchor>
    <xdr:from>
      <xdr:col>22</xdr:col>
      <xdr:colOff>230501</xdr:colOff>
      <xdr:row>440</xdr:row>
      <xdr:rowOff>186015</xdr:rowOff>
    </xdr:from>
    <xdr:to>
      <xdr:col>25</xdr:col>
      <xdr:colOff>350616</xdr:colOff>
      <xdr:row>442</xdr:row>
      <xdr:rowOff>116511</xdr:rowOff>
    </xdr:to>
    <xdr:grpSp>
      <xdr:nvGrpSpPr>
        <xdr:cNvPr id="804" name="Group 803">
          <a:extLst>
            <a:ext uri="{FF2B5EF4-FFF2-40B4-BE49-F238E27FC236}">
              <a16:creationId xmlns:a16="http://schemas.microsoft.com/office/drawing/2014/main" id="{32C0CDAD-5755-4E25-90E0-95F07FF74B64}"/>
            </a:ext>
          </a:extLst>
        </xdr:cNvPr>
        <xdr:cNvGrpSpPr/>
      </xdr:nvGrpSpPr>
      <xdr:grpSpPr>
        <a:xfrm>
          <a:off x="10604092" y="84265788"/>
          <a:ext cx="1470933" cy="311496"/>
          <a:chOff x="10999694" y="65184616"/>
          <a:chExt cx="704088" cy="311496"/>
        </a:xfrm>
      </xdr:grpSpPr>
      <xdr:sp macro="" textlink="">
        <xdr:nvSpPr>
          <xdr:cNvPr id="805" name="Rectangle 804">
            <a:extLst>
              <a:ext uri="{FF2B5EF4-FFF2-40B4-BE49-F238E27FC236}">
                <a16:creationId xmlns:a16="http://schemas.microsoft.com/office/drawing/2014/main" id="{698E0929-9584-45A5-9D7C-DA083AE58777}"/>
              </a:ext>
            </a:extLst>
          </xdr:cNvPr>
          <xdr:cNvSpPr/>
        </xdr:nvSpPr>
        <xdr:spPr>
          <a:xfrm>
            <a:off x="10999694" y="65224958"/>
            <a:ext cx="704088" cy="246529"/>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sp macro="" textlink="">
        <xdr:nvSpPr>
          <xdr:cNvPr id="806" name="TextBox 805">
            <a:extLst>
              <a:ext uri="{FF2B5EF4-FFF2-40B4-BE49-F238E27FC236}">
                <a16:creationId xmlns:a16="http://schemas.microsoft.com/office/drawing/2014/main" id="{39B6BA0A-63BF-4B2A-9A17-8C494A45F752}"/>
              </a:ext>
            </a:extLst>
          </xdr:cNvPr>
          <xdr:cNvSpPr txBox="1"/>
        </xdr:nvSpPr>
        <xdr:spPr>
          <a:xfrm>
            <a:off x="11168985" y="65184616"/>
            <a:ext cx="41474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a:solidFill>
                  <a:schemeClr val="bg1"/>
                </a:solidFill>
              </a:rPr>
              <a:t>450 nsec</a:t>
            </a:r>
          </a:p>
        </xdr:txBody>
      </xdr:sp>
    </xdr:grpSp>
    <xdr:clientData/>
  </xdr:twoCellAnchor>
  <xdr:twoCellAnchor>
    <xdr:from>
      <xdr:col>25</xdr:col>
      <xdr:colOff>342560</xdr:colOff>
      <xdr:row>440</xdr:row>
      <xdr:rowOff>17926</xdr:rowOff>
    </xdr:from>
    <xdr:to>
      <xdr:col>27</xdr:col>
      <xdr:colOff>910909</xdr:colOff>
      <xdr:row>441</xdr:row>
      <xdr:rowOff>138922</xdr:rowOff>
    </xdr:to>
    <xdr:grpSp>
      <xdr:nvGrpSpPr>
        <xdr:cNvPr id="807" name="Group 806">
          <a:extLst>
            <a:ext uri="{FF2B5EF4-FFF2-40B4-BE49-F238E27FC236}">
              <a16:creationId xmlns:a16="http://schemas.microsoft.com/office/drawing/2014/main" id="{0029D739-DD46-4445-BABF-A11314A2AADF}"/>
            </a:ext>
          </a:extLst>
        </xdr:cNvPr>
        <xdr:cNvGrpSpPr/>
      </xdr:nvGrpSpPr>
      <xdr:grpSpPr>
        <a:xfrm>
          <a:off x="12066969" y="84097699"/>
          <a:ext cx="1468895" cy="311496"/>
          <a:chOff x="10999694" y="65184616"/>
          <a:chExt cx="704088" cy="311496"/>
        </a:xfrm>
      </xdr:grpSpPr>
      <xdr:sp macro="" textlink="">
        <xdr:nvSpPr>
          <xdr:cNvPr id="808" name="Rectangle 807">
            <a:extLst>
              <a:ext uri="{FF2B5EF4-FFF2-40B4-BE49-F238E27FC236}">
                <a16:creationId xmlns:a16="http://schemas.microsoft.com/office/drawing/2014/main" id="{639C2F8C-4094-4EAB-84F5-81BAA9EB83B3}"/>
              </a:ext>
            </a:extLst>
          </xdr:cNvPr>
          <xdr:cNvSpPr/>
        </xdr:nvSpPr>
        <xdr:spPr>
          <a:xfrm>
            <a:off x="10999694" y="65224958"/>
            <a:ext cx="704088" cy="246529"/>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sp macro="" textlink="">
        <xdr:nvSpPr>
          <xdr:cNvPr id="809" name="TextBox 808">
            <a:extLst>
              <a:ext uri="{FF2B5EF4-FFF2-40B4-BE49-F238E27FC236}">
                <a16:creationId xmlns:a16="http://schemas.microsoft.com/office/drawing/2014/main" id="{D287A8E1-F607-4A41-9D38-ECFD74C56517}"/>
              </a:ext>
            </a:extLst>
          </xdr:cNvPr>
          <xdr:cNvSpPr txBox="1"/>
        </xdr:nvSpPr>
        <xdr:spPr>
          <a:xfrm>
            <a:off x="11168985" y="65184616"/>
            <a:ext cx="41474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a:solidFill>
                  <a:schemeClr val="bg1"/>
                </a:solidFill>
              </a:rPr>
              <a:t>450 nsec</a:t>
            </a:r>
          </a:p>
        </xdr:txBody>
      </xdr:sp>
    </xdr:grpSp>
    <xdr:clientData/>
  </xdr:twoCellAnchor>
  <xdr:twoCellAnchor>
    <xdr:from>
      <xdr:col>27</xdr:col>
      <xdr:colOff>902854</xdr:colOff>
      <xdr:row>440</xdr:row>
      <xdr:rowOff>163603</xdr:rowOff>
    </xdr:from>
    <xdr:to>
      <xdr:col>30</xdr:col>
      <xdr:colOff>361821</xdr:colOff>
      <xdr:row>442</xdr:row>
      <xdr:rowOff>94099</xdr:rowOff>
    </xdr:to>
    <xdr:grpSp>
      <xdr:nvGrpSpPr>
        <xdr:cNvPr id="810" name="Group 809">
          <a:extLst>
            <a:ext uri="{FF2B5EF4-FFF2-40B4-BE49-F238E27FC236}">
              <a16:creationId xmlns:a16="http://schemas.microsoft.com/office/drawing/2014/main" id="{CD4FFEE4-8477-4F71-BAFC-71079D7D127B}"/>
            </a:ext>
          </a:extLst>
        </xdr:cNvPr>
        <xdr:cNvGrpSpPr/>
      </xdr:nvGrpSpPr>
      <xdr:grpSpPr>
        <a:xfrm>
          <a:off x="13527809" y="84243376"/>
          <a:ext cx="1467876" cy="311496"/>
          <a:chOff x="10999694" y="65184616"/>
          <a:chExt cx="704088" cy="311496"/>
        </a:xfrm>
      </xdr:grpSpPr>
      <xdr:sp macro="" textlink="">
        <xdr:nvSpPr>
          <xdr:cNvPr id="811" name="Rectangle 810">
            <a:extLst>
              <a:ext uri="{FF2B5EF4-FFF2-40B4-BE49-F238E27FC236}">
                <a16:creationId xmlns:a16="http://schemas.microsoft.com/office/drawing/2014/main" id="{02837387-2C90-49BA-898E-C6C70CC65B9C}"/>
              </a:ext>
            </a:extLst>
          </xdr:cNvPr>
          <xdr:cNvSpPr/>
        </xdr:nvSpPr>
        <xdr:spPr>
          <a:xfrm>
            <a:off x="10999694" y="65224958"/>
            <a:ext cx="704088" cy="246529"/>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sp macro="" textlink="">
        <xdr:nvSpPr>
          <xdr:cNvPr id="812" name="TextBox 811">
            <a:extLst>
              <a:ext uri="{FF2B5EF4-FFF2-40B4-BE49-F238E27FC236}">
                <a16:creationId xmlns:a16="http://schemas.microsoft.com/office/drawing/2014/main" id="{5EAFDFC8-9C67-4F75-9C40-C34D009CC7BA}"/>
              </a:ext>
            </a:extLst>
          </xdr:cNvPr>
          <xdr:cNvSpPr txBox="1"/>
        </xdr:nvSpPr>
        <xdr:spPr>
          <a:xfrm>
            <a:off x="11168985" y="65184616"/>
            <a:ext cx="41474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a:solidFill>
                  <a:schemeClr val="bg1"/>
                </a:solidFill>
              </a:rPr>
              <a:t>450 nsec</a:t>
            </a:r>
          </a:p>
        </xdr:txBody>
      </xdr:sp>
    </xdr:grpSp>
    <xdr:clientData/>
  </xdr:twoCellAnchor>
  <xdr:twoCellAnchor>
    <xdr:from>
      <xdr:col>19</xdr:col>
      <xdr:colOff>112059</xdr:colOff>
      <xdr:row>448</xdr:row>
      <xdr:rowOff>26894</xdr:rowOff>
    </xdr:from>
    <xdr:to>
      <xdr:col>22</xdr:col>
      <xdr:colOff>212026</xdr:colOff>
      <xdr:row>449</xdr:row>
      <xdr:rowOff>147890</xdr:rowOff>
    </xdr:to>
    <xdr:grpSp>
      <xdr:nvGrpSpPr>
        <xdr:cNvPr id="813" name="Group 812">
          <a:extLst>
            <a:ext uri="{FF2B5EF4-FFF2-40B4-BE49-F238E27FC236}">
              <a16:creationId xmlns:a16="http://schemas.microsoft.com/office/drawing/2014/main" id="{5F6637AB-3A3C-45B6-BC95-F0FCAB7F482B}"/>
            </a:ext>
          </a:extLst>
        </xdr:cNvPr>
        <xdr:cNvGrpSpPr/>
      </xdr:nvGrpSpPr>
      <xdr:grpSpPr>
        <a:xfrm>
          <a:off x="9134832" y="85630667"/>
          <a:ext cx="1450785" cy="311496"/>
          <a:chOff x="3541059" y="53306382"/>
          <a:chExt cx="806824" cy="311496"/>
        </a:xfrm>
      </xdr:grpSpPr>
      <xdr:sp macro="" textlink="">
        <xdr:nvSpPr>
          <xdr:cNvPr id="814" name="Flowchart: Preparation 813">
            <a:extLst>
              <a:ext uri="{FF2B5EF4-FFF2-40B4-BE49-F238E27FC236}">
                <a16:creationId xmlns:a16="http://schemas.microsoft.com/office/drawing/2014/main" id="{29690EAE-8732-43D1-870F-315705327120}"/>
              </a:ext>
            </a:extLst>
          </xdr:cNvPr>
          <xdr:cNvSpPr/>
        </xdr:nvSpPr>
        <xdr:spPr>
          <a:xfrm>
            <a:off x="3541059" y="53306382"/>
            <a:ext cx="806824" cy="291352"/>
          </a:xfrm>
          <a:prstGeom prst="flowChartPreparation">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15" name="TextBox 814">
            <a:extLst>
              <a:ext uri="{FF2B5EF4-FFF2-40B4-BE49-F238E27FC236}">
                <a16:creationId xmlns:a16="http://schemas.microsoft.com/office/drawing/2014/main" id="{290C1ACB-C03D-4D87-9978-7E2822009BD5}"/>
              </a:ext>
            </a:extLst>
          </xdr:cNvPr>
          <xdr:cNvSpPr txBox="1"/>
        </xdr:nvSpPr>
        <xdr:spPr>
          <a:xfrm>
            <a:off x="3809647" y="53306382"/>
            <a:ext cx="273982"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rPr>
              <a:t>CH1</a:t>
            </a:r>
          </a:p>
        </xdr:txBody>
      </xdr:sp>
    </xdr:grpSp>
    <xdr:clientData/>
  </xdr:twoCellAnchor>
  <xdr:twoCellAnchor>
    <xdr:from>
      <xdr:col>22</xdr:col>
      <xdr:colOff>242045</xdr:colOff>
      <xdr:row>448</xdr:row>
      <xdr:rowOff>22411</xdr:rowOff>
    </xdr:from>
    <xdr:to>
      <xdr:col>25</xdr:col>
      <xdr:colOff>322915</xdr:colOff>
      <xdr:row>449</xdr:row>
      <xdr:rowOff>143407</xdr:rowOff>
    </xdr:to>
    <xdr:grpSp>
      <xdr:nvGrpSpPr>
        <xdr:cNvPr id="816" name="Group 815">
          <a:extLst>
            <a:ext uri="{FF2B5EF4-FFF2-40B4-BE49-F238E27FC236}">
              <a16:creationId xmlns:a16="http://schemas.microsoft.com/office/drawing/2014/main" id="{7E362103-6DD0-4E1C-965B-E89B1C770F84}"/>
            </a:ext>
          </a:extLst>
        </xdr:cNvPr>
        <xdr:cNvGrpSpPr/>
      </xdr:nvGrpSpPr>
      <xdr:grpSpPr>
        <a:xfrm>
          <a:off x="10615636" y="85626184"/>
          <a:ext cx="1431688" cy="311496"/>
          <a:chOff x="3541059" y="53306382"/>
          <a:chExt cx="806824" cy="311496"/>
        </a:xfrm>
      </xdr:grpSpPr>
      <xdr:sp macro="" textlink="">
        <xdr:nvSpPr>
          <xdr:cNvPr id="817" name="Flowchart: Preparation 816">
            <a:extLst>
              <a:ext uri="{FF2B5EF4-FFF2-40B4-BE49-F238E27FC236}">
                <a16:creationId xmlns:a16="http://schemas.microsoft.com/office/drawing/2014/main" id="{B0823D98-6638-4406-85F5-9447F6DB840A}"/>
              </a:ext>
            </a:extLst>
          </xdr:cNvPr>
          <xdr:cNvSpPr/>
        </xdr:nvSpPr>
        <xdr:spPr>
          <a:xfrm>
            <a:off x="3541059" y="53306382"/>
            <a:ext cx="806824" cy="291352"/>
          </a:xfrm>
          <a:prstGeom prst="flowChartPreparation">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18" name="TextBox 817">
            <a:extLst>
              <a:ext uri="{FF2B5EF4-FFF2-40B4-BE49-F238E27FC236}">
                <a16:creationId xmlns:a16="http://schemas.microsoft.com/office/drawing/2014/main" id="{7EBB511E-D294-4550-91A8-B93CD33AD44B}"/>
              </a:ext>
            </a:extLst>
          </xdr:cNvPr>
          <xdr:cNvSpPr txBox="1"/>
        </xdr:nvSpPr>
        <xdr:spPr>
          <a:xfrm>
            <a:off x="3809647" y="53306382"/>
            <a:ext cx="29142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rPr>
              <a:t>CH2</a:t>
            </a:r>
          </a:p>
        </xdr:txBody>
      </xdr:sp>
    </xdr:grpSp>
    <xdr:clientData/>
  </xdr:twoCellAnchor>
  <xdr:twoCellAnchor>
    <xdr:from>
      <xdr:col>15</xdr:col>
      <xdr:colOff>414617</xdr:colOff>
      <xdr:row>448</xdr:row>
      <xdr:rowOff>26896</xdr:rowOff>
    </xdr:from>
    <xdr:to>
      <xdr:col>18</xdr:col>
      <xdr:colOff>168088</xdr:colOff>
      <xdr:row>449</xdr:row>
      <xdr:rowOff>147892</xdr:rowOff>
    </xdr:to>
    <xdr:sp macro="" textlink="">
      <xdr:nvSpPr>
        <xdr:cNvPr id="819" name="TextBox 818">
          <a:extLst>
            <a:ext uri="{FF2B5EF4-FFF2-40B4-BE49-F238E27FC236}">
              <a16:creationId xmlns:a16="http://schemas.microsoft.com/office/drawing/2014/main" id="{07C93388-0985-4E79-9B94-FF4171B2F428}"/>
            </a:ext>
          </a:extLst>
        </xdr:cNvPr>
        <xdr:cNvSpPr txBox="1"/>
      </xdr:nvSpPr>
      <xdr:spPr>
        <a:xfrm>
          <a:off x="7608793" y="85595014"/>
          <a:ext cx="109817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a:solidFill>
                <a:schemeClr val="bg1"/>
              </a:solidFill>
            </a:rPr>
            <a:t>ADC</a:t>
          </a:r>
          <a:r>
            <a:rPr lang="en-US" sz="1400" baseline="0">
              <a:solidFill>
                <a:schemeClr val="bg1"/>
              </a:solidFill>
            </a:rPr>
            <a:t> status</a:t>
          </a:r>
          <a:endParaRPr lang="en-US" sz="1400">
            <a:solidFill>
              <a:schemeClr val="bg1"/>
            </a:solidFill>
          </a:endParaRPr>
        </a:p>
      </xdr:txBody>
    </xdr:sp>
    <xdr:clientData/>
  </xdr:twoCellAnchor>
  <xdr:twoCellAnchor>
    <xdr:from>
      <xdr:col>15</xdr:col>
      <xdr:colOff>403412</xdr:colOff>
      <xdr:row>450</xdr:row>
      <xdr:rowOff>38102</xdr:rowOff>
    </xdr:from>
    <xdr:to>
      <xdr:col>17</xdr:col>
      <xdr:colOff>324971</xdr:colOff>
      <xdr:row>451</xdr:row>
      <xdr:rowOff>159098</xdr:rowOff>
    </xdr:to>
    <xdr:sp macro="" textlink="">
      <xdr:nvSpPr>
        <xdr:cNvPr id="820" name="TextBox 819">
          <a:extLst>
            <a:ext uri="{FF2B5EF4-FFF2-40B4-BE49-F238E27FC236}">
              <a16:creationId xmlns:a16="http://schemas.microsoft.com/office/drawing/2014/main" id="{228CF97D-ECD1-4733-864C-88F14DEF378A}"/>
            </a:ext>
          </a:extLst>
        </xdr:cNvPr>
        <xdr:cNvSpPr txBox="1"/>
      </xdr:nvSpPr>
      <xdr:spPr>
        <a:xfrm>
          <a:off x="7597588" y="85987220"/>
          <a:ext cx="81803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a:solidFill>
                <a:schemeClr val="bg1"/>
              </a:solidFill>
            </a:rPr>
            <a:t>ADC_DR</a:t>
          </a:r>
        </a:p>
      </xdr:txBody>
    </xdr:sp>
    <xdr:clientData/>
  </xdr:twoCellAnchor>
  <xdr:twoCellAnchor>
    <xdr:from>
      <xdr:col>22</xdr:col>
      <xdr:colOff>268940</xdr:colOff>
      <xdr:row>450</xdr:row>
      <xdr:rowOff>49307</xdr:rowOff>
    </xdr:from>
    <xdr:to>
      <xdr:col>25</xdr:col>
      <xdr:colOff>345034</xdr:colOff>
      <xdr:row>451</xdr:row>
      <xdr:rowOff>170303</xdr:rowOff>
    </xdr:to>
    <xdr:grpSp>
      <xdr:nvGrpSpPr>
        <xdr:cNvPr id="821" name="Group 820">
          <a:extLst>
            <a:ext uri="{FF2B5EF4-FFF2-40B4-BE49-F238E27FC236}">
              <a16:creationId xmlns:a16="http://schemas.microsoft.com/office/drawing/2014/main" id="{85C4EDB0-78B8-4E9F-8090-46CBCB6F5818}"/>
            </a:ext>
          </a:extLst>
        </xdr:cNvPr>
        <xdr:cNvGrpSpPr/>
      </xdr:nvGrpSpPr>
      <xdr:grpSpPr>
        <a:xfrm>
          <a:off x="10642531" y="86034080"/>
          <a:ext cx="1426912" cy="311496"/>
          <a:chOff x="3541059" y="53306382"/>
          <a:chExt cx="806824" cy="311496"/>
        </a:xfrm>
      </xdr:grpSpPr>
      <xdr:sp macro="" textlink="">
        <xdr:nvSpPr>
          <xdr:cNvPr id="822" name="Flowchart: Preparation 821">
            <a:extLst>
              <a:ext uri="{FF2B5EF4-FFF2-40B4-BE49-F238E27FC236}">
                <a16:creationId xmlns:a16="http://schemas.microsoft.com/office/drawing/2014/main" id="{07FF4B1F-C461-49C9-9ED6-D91C37930E49}"/>
              </a:ext>
            </a:extLst>
          </xdr:cNvPr>
          <xdr:cNvSpPr/>
        </xdr:nvSpPr>
        <xdr:spPr>
          <a:xfrm>
            <a:off x="3541059" y="53306382"/>
            <a:ext cx="806824" cy="291352"/>
          </a:xfrm>
          <a:prstGeom prst="flowChartPreparation">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23" name="TextBox 822">
            <a:extLst>
              <a:ext uri="{FF2B5EF4-FFF2-40B4-BE49-F238E27FC236}">
                <a16:creationId xmlns:a16="http://schemas.microsoft.com/office/drawing/2014/main" id="{180E3119-F27C-45A1-BB37-51353D806357}"/>
              </a:ext>
            </a:extLst>
          </xdr:cNvPr>
          <xdr:cNvSpPr txBox="1"/>
        </xdr:nvSpPr>
        <xdr:spPr>
          <a:xfrm>
            <a:off x="3809647" y="53306382"/>
            <a:ext cx="21890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rPr>
              <a:t>D1</a:t>
            </a:r>
          </a:p>
        </xdr:txBody>
      </xdr:sp>
    </xdr:grpSp>
    <xdr:clientData/>
  </xdr:twoCellAnchor>
  <xdr:twoCellAnchor>
    <xdr:from>
      <xdr:col>25</xdr:col>
      <xdr:colOff>342899</xdr:colOff>
      <xdr:row>450</xdr:row>
      <xdr:rowOff>44824</xdr:rowOff>
    </xdr:from>
    <xdr:to>
      <xdr:col>27</xdr:col>
      <xdr:colOff>919761</xdr:colOff>
      <xdr:row>451</xdr:row>
      <xdr:rowOff>165820</xdr:rowOff>
    </xdr:to>
    <xdr:grpSp>
      <xdr:nvGrpSpPr>
        <xdr:cNvPr id="824" name="Group 823">
          <a:extLst>
            <a:ext uri="{FF2B5EF4-FFF2-40B4-BE49-F238E27FC236}">
              <a16:creationId xmlns:a16="http://schemas.microsoft.com/office/drawing/2014/main" id="{54D4F1A8-A19D-4EDC-AEE4-395A55B54972}"/>
            </a:ext>
          </a:extLst>
        </xdr:cNvPr>
        <xdr:cNvGrpSpPr/>
      </xdr:nvGrpSpPr>
      <xdr:grpSpPr>
        <a:xfrm>
          <a:off x="12067308" y="86029597"/>
          <a:ext cx="1477408" cy="311496"/>
          <a:chOff x="3541059" y="53306382"/>
          <a:chExt cx="806824" cy="311496"/>
        </a:xfrm>
      </xdr:grpSpPr>
      <xdr:sp macro="" textlink="">
        <xdr:nvSpPr>
          <xdr:cNvPr id="825" name="Flowchart: Preparation 824">
            <a:extLst>
              <a:ext uri="{FF2B5EF4-FFF2-40B4-BE49-F238E27FC236}">
                <a16:creationId xmlns:a16="http://schemas.microsoft.com/office/drawing/2014/main" id="{15184E69-A81C-495D-97C8-EF02ABD9C2BB}"/>
              </a:ext>
            </a:extLst>
          </xdr:cNvPr>
          <xdr:cNvSpPr/>
        </xdr:nvSpPr>
        <xdr:spPr>
          <a:xfrm>
            <a:off x="3541059" y="53306382"/>
            <a:ext cx="806824" cy="291352"/>
          </a:xfrm>
          <a:prstGeom prst="flowChartPreparation">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26" name="TextBox 825">
            <a:extLst>
              <a:ext uri="{FF2B5EF4-FFF2-40B4-BE49-F238E27FC236}">
                <a16:creationId xmlns:a16="http://schemas.microsoft.com/office/drawing/2014/main" id="{49BEEEA6-954F-44D8-A9A6-D3C4B27ABB13}"/>
              </a:ext>
            </a:extLst>
          </xdr:cNvPr>
          <xdr:cNvSpPr txBox="1"/>
        </xdr:nvSpPr>
        <xdr:spPr>
          <a:xfrm>
            <a:off x="3809647" y="53306382"/>
            <a:ext cx="22529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rPr>
              <a:t>D2</a:t>
            </a:r>
          </a:p>
        </xdr:txBody>
      </xdr:sp>
    </xdr:grpSp>
    <xdr:clientData/>
  </xdr:twoCellAnchor>
  <xdr:twoCellAnchor>
    <xdr:from>
      <xdr:col>25</xdr:col>
      <xdr:colOff>360827</xdr:colOff>
      <xdr:row>448</xdr:row>
      <xdr:rowOff>17929</xdr:rowOff>
    </xdr:from>
    <xdr:to>
      <xdr:col>27</xdr:col>
      <xdr:colOff>881113</xdr:colOff>
      <xdr:row>449</xdr:row>
      <xdr:rowOff>138925</xdr:rowOff>
    </xdr:to>
    <xdr:grpSp>
      <xdr:nvGrpSpPr>
        <xdr:cNvPr id="827" name="Group 826">
          <a:extLst>
            <a:ext uri="{FF2B5EF4-FFF2-40B4-BE49-F238E27FC236}">
              <a16:creationId xmlns:a16="http://schemas.microsoft.com/office/drawing/2014/main" id="{70A13DB5-1AB4-490D-A020-F55FFCAD4ACA}"/>
            </a:ext>
          </a:extLst>
        </xdr:cNvPr>
        <xdr:cNvGrpSpPr/>
      </xdr:nvGrpSpPr>
      <xdr:grpSpPr>
        <a:xfrm>
          <a:off x="12085236" y="85621702"/>
          <a:ext cx="1420832" cy="311496"/>
          <a:chOff x="3541059" y="53306382"/>
          <a:chExt cx="806824" cy="311496"/>
        </a:xfrm>
      </xdr:grpSpPr>
      <xdr:sp macro="" textlink="">
        <xdr:nvSpPr>
          <xdr:cNvPr id="828" name="Flowchart: Preparation 827">
            <a:extLst>
              <a:ext uri="{FF2B5EF4-FFF2-40B4-BE49-F238E27FC236}">
                <a16:creationId xmlns:a16="http://schemas.microsoft.com/office/drawing/2014/main" id="{A55816FB-17C8-4281-B1AE-2112E39FC4C0}"/>
              </a:ext>
            </a:extLst>
          </xdr:cNvPr>
          <xdr:cNvSpPr/>
        </xdr:nvSpPr>
        <xdr:spPr>
          <a:xfrm>
            <a:off x="3541059" y="53306382"/>
            <a:ext cx="806824" cy="291352"/>
          </a:xfrm>
          <a:prstGeom prst="flowChartPreparation">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29" name="TextBox 828">
            <a:extLst>
              <a:ext uri="{FF2B5EF4-FFF2-40B4-BE49-F238E27FC236}">
                <a16:creationId xmlns:a16="http://schemas.microsoft.com/office/drawing/2014/main" id="{BA8A789F-7F16-41E9-9D10-DEA7FF88F202}"/>
              </a:ext>
            </a:extLst>
          </xdr:cNvPr>
          <xdr:cNvSpPr txBox="1"/>
        </xdr:nvSpPr>
        <xdr:spPr>
          <a:xfrm>
            <a:off x="3809647" y="53306382"/>
            <a:ext cx="28197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rPr>
              <a:t>CH3</a:t>
            </a:r>
          </a:p>
        </xdr:txBody>
      </xdr:sp>
    </xdr:grpSp>
    <xdr:clientData/>
  </xdr:twoCellAnchor>
  <xdr:twoCellAnchor>
    <xdr:from>
      <xdr:col>27</xdr:col>
      <xdr:colOff>921120</xdr:colOff>
      <xdr:row>450</xdr:row>
      <xdr:rowOff>40342</xdr:rowOff>
    </xdr:from>
    <xdr:to>
      <xdr:col>30</xdr:col>
      <xdr:colOff>374274</xdr:colOff>
      <xdr:row>451</xdr:row>
      <xdr:rowOff>161338</xdr:rowOff>
    </xdr:to>
    <xdr:grpSp>
      <xdr:nvGrpSpPr>
        <xdr:cNvPr id="830" name="Group 829">
          <a:extLst>
            <a:ext uri="{FF2B5EF4-FFF2-40B4-BE49-F238E27FC236}">
              <a16:creationId xmlns:a16="http://schemas.microsoft.com/office/drawing/2014/main" id="{044B9CA3-025C-422D-A700-F5FFB4321C10}"/>
            </a:ext>
          </a:extLst>
        </xdr:cNvPr>
        <xdr:cNvGrpSpPr/>
      </xdr:nvGrpSpPr>
      <xdr:grpSpPr>
        <a:xfrm>
          <a:off x="13546075" y="86025115"/>
          <a:ext cx="1462063" cy="311496"/>
          <a:chOff x="3541059" y="53306382"/>
          <a:chExt cx="806824" cy="311496"/>
        </a:xfrm>
      </xdr:grpSpPr>
      <xdr:sp macro="" textlink="">
        <xdr:nvSpPr>
          <xdr:cNvPr id="831" name="Flowchart: Preparation 830">
            <a:extLst>
              <a:ext uri="{FF2B5EF4-FFF2-40B4-BE49-F238E27FC236}">
                <a16:creationId xmlns:a16="http://schemas.microsoft.com/office/drawing/2014/main" id="{970D0EF0-C52F-41A6-8D88-64BF1B040D08}"/>
              </a:ext>
            </a:extLst>
          </xdr:cNvPr>
          <xdr:cNvSpPr/>
        </xdr:nvSpPr>
        <xdr:spPr>
          <a:xfrm>
            <a:off x="3541059" y="53306382"/>
            <a:ext cx="806824" cy="291352"/>
          </a:xfrm>
          <a:prstGeom prst="flowChartPreparation">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32" name="TextBox 831">
            <a:extLst>
              <a:ext uri="{FF2B5EF4-FFF2-40B4-BE49-F238E27FC236}">
                <a16:creationId xmlns:a16="http://schemas.microsoft.com/office/drawing/2014/main" id="{B39B36F0-3B7F-48C6-BE55-668C306FB11D}"/>
              </a:ext>
            </a:extLst>
          </xdr:cNvPr>
          <xdr:cNvSpPr txBox="1"/>
        </xdr:nvSpPr>
        <xdr:spPr>
          <a:xfrm>
            <a:off x="3809647" y="53306382"/>
            <a:ext cx="22750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rPr>
              <a:t>D3</a:t>
            </a:r>
          </a:p>
        </xdr:txBody>
      </xdr:sp>
    </xdr:grpSp>
    <xdr:clientData/>
  </xdr:twoCellAnchor>
  <xdr:twoCellAnchor>
    <xdr:from>
      <xdr:col>27</xdr:col>
      <xdr:colOff>927843</xdr:colOff>
      <xdr:row>448</xdr:row>
      <xdr:rowOff>24653</xdr:rowOff>
    </xdr:from>
    <xdr:to>
      <xdr:col>30</xdr:col>
      <xdr:colOff>324971</xdr:colOff>
      <xdr:row>449</xdr:row>
      <xdr:rowOff>145649</xdr:rowOff>
    </xdr:to>
    <xdr:grpSp>
      <xdr:nvGrpSpPr>
        <xdr:cNvPr id="833" name="Group 832">
          <a:extLst>
            <a:ext uri="{FF2B5EF4-FFF2-40B4-BE49-F238E27FC236}">
              <a16:creationId xmlns:a16="http://schemas.microsoft.com/office/drawing/2014/main" id="{C084A98D-BB1E-4058-B13A-40DB771F4C2A}"/>
            </a:ext>
          </a:extLst>
        </xdr:cNvPr>
        <xdr:cNvGrpSpPr/>
      </xdr:nvGrpSpPr>
      <xdr:grpSpPr>
        <a:xfrm>
          <a:off x="13552798" y="85628426"/>
          <a:ext cx="1406037" cy="311496"/>
          <a:chOff x="3541059" y="53306382"/>
          <a:chExt cx="806824" cy="311496"/>
        </a:xfrm>
      </xdr:grpSpPr>
      <xdr:sp macro="" textlink="">
        <xdr:nvSpPr>
          <xdr:cNvPr id="834" name="Flowchart: Preparation 833">
            <a:extLst>
              <a:ext uri="{FF2B5EF4-FFF2-40B4-BE49-F238E27FC236}">
                <a16:creationId xmlns:a16="http://schemas.microsoft.com/office/drawing/2014/main" id="{BD027B3C-6B77-4884-A15A-4EEA2A9C1239}"/>
              </a:ext>
            </a:extLst>
          </xdr:cNvPr>
          <xdr:cNvSpPr/>
        </xdr:nvSpPr>
        <xdr:spPr>
          <a:xfrm>
            <a:off x="3541059" y="53306382"/>
            <a:ext cx="806824" cy="291352"/>
          </a:xfrm>
          <a:prstGeom prst="flowChartPreparation">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35" name="TextBox 834">
            <a:extLst>
              <a:ext uri="{FF2B5EF4-FFF2-40B4-BE49-F238E27FC236}">
                <a16:creationId xmlns:a16="http://schemas.microsoft.com/office/drawing/2014/main" id="{E3804126-9EED-4E39-9F2E-70E726E85408}"/>
              </a:ext>
            </a:extLst>
          </xdr:cNvPr>
          <xdr:cNvSpPr txBox="1"/>
        </xdr:nvSpPr>
        <xdr:spPr>
          <a:xfrm>
            <a:off x="3809647" y="53306382"/>
            <a:ext cx="28474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rPr>
              <a:t>CH4</a:t>
            </a:r>
          </a:p>
        </xdr:txBody>
      </xdr:sp>
    </xdr:grpSp>
    <xdr:clientData/>
  </xdr:twoCellAnchor>
  <xdr:twoCellAnchor>
    <xdr:from>
      <xdr:col>30</xdr:col>
      <xdr:colOff>367551</xdr:colOff>
      <xdr:row>450</xdr:row>
      <xdr:rowOff>47065</xdr:rowOff>
    </xdr:from>
    <xdr:to>
      <xdr:col>34</xdr:col>
      <xdr:colOff>33617</xdr:colOff>
      <xdr:row>451</xdr:row>
      <xdr:rowOff>168061</xdr:rowOff>
    </xdr:to>
    <xdr:grpSp>
      <xdr:nvGrpSpPr>
        <xdr:cNvPr id="836" name="Group 835">
          <a:extLst>
            <a:ext uri="{FF2B5EF4-FFF2-40B4-BE49-F238E27FC236}">
              <a16:creationId xmlns:a16="http://schemas.microsoft.com/office/drawing/2014/main" id="{8ED21D25-BE30-4ACC-B0AA-E84D433DF457}"/>
            </a:ext>
          </a:extLst>
        </xdr:cNvPr>
        <xdr:cNvGrpSpPr/>
      </xdr:nvGrpSpPr>
      <xdr:grpSpPr>
        <a:xfrm>
          <a:off x="15001415" y="86031838"/>
          <a:ext cx="1467157" cy="311496"/>
          <a:chOff x="3541059" y="53306382"/>
          <a:chExt cx="806824" cy="311496"/>
        </a:xfrm>
      </xdr:grpSpPr>
      <xdr:sp macro="" textlink="">
        <xdr:nvSpPr>
          <xdr:cNvPr id="837" name="Flowchart: Preparation 836">
            <a:extLst>
              <a:ext uri="{FF2B5EF4-FFF2-40B4-BE49-F238E27FC236}">
                <a16:creationId xmlns:a16="http://schemas.microsoft.com/office/drawing/2014/main" id="{B40B8580-547D-42E7-9E89-1DC38F3CDD97}"/>
              </a:ext>
            </a:extLst>
          </xdr:cNvPr>
          <xdr:cNvSpPr/>
        </xdr:nvSpPr>
        <xdr:spPr>
          <a:xfrm>
            <a:off x="3541059" y="53306382"/>
            <a:ext cx="806824" cy="291352"/>
          </a:xfrm>
          <a:prstGeom prst="flowChartPreparation">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38" name="TextBox 837">
            <a:extLst>
              <a:ext uri="{FF2B5EF4-FFF2-40B4-BE49-F238E27FC236}">
                <a16:creationId xmlns:a16="http://schemas.microsoft.com/office/drawing/2014/main" id="{71A58E74-0503-4598-A58B-CF2EB6F13EBE}"/>
              </a:ext>
            </a:extLst>
          </xdr:cNvPr>
          <xdr:cNvSpPr txBox="1"/>
        </xdr:nvSpPr>
        <xdr:spPr>
          <a:xfrm>
            <a:off x="3809647" y="53306382"/>
            <a:ext cx="22750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rPr>
              <a:t>D4</a:t>
            </a:r>
          </a:p>
        </xdr:txBody>
      </xdr:sp>
    </xdr:grpSp>
    <xdr:clientData/>
  </xdr:twoCellAnchor>
  <xdr:twoCellAnchor>
    <xdr:from>
      <xdr:col>19</xdr:col>
      <xdr:colOff>100852</xdr:colOff>
      <xdr:row>435</xdr:row>
      <xdr:rowOff>67235</xdr:rowOff>
    </xdr:from>
    <xdr:to>
      <xdr:col>19</xdr:col>
      <xdr:colOff>100852</xdr:colOff>
      <xdr:row>454</xdr:row>
      <xdr:rowOff>105335</xdr:rowOff>
    </xdr:to>
    <xdr:cxnSp macro="">
      <xdr:nvCxnSpPr>
        <xdr:cNvPr id="839" name="Straight Connector 838">
          <a:extLst>
            <a:ext uri="{FF2B5EF4-FFF2-40B4-BE49-F238E27FC236}">
              <a16:creationId xmlns:a16="http://schemas.microsoft.com/office/drawing/2014/main" id="{FD125D45-217A-4B32-B221-B06002002864}"/>
            </a:ext>
          </a:extLst>
        </xdr:cNvPr>
        <xdr:cNvCxnSpPr/>
      </xdr:nvCxnSpPr>
      <xdr:spPr>
        <a:xfrm flipH="1">
          <a:off x="9087970" y="83158853"/>
          <a:ext cx="0" cy="3657600"/>
        </a:xfrm>
        <a:prstGeom prst="line">
          <a:avLst/>
        </a:prstGeom>
        <a:ln w="6350">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224117</xdr:colOff>
      <xdr:row>435</xdr:row>
      <xdr:rowOff>44823</xdr:rowOff>
    </xdr:from>
    <xdr:to>
      <xdr:col>22</xdr:col>
      <xdr:colOff>224117</xdr:colOff>
      <xdr:row>454</xdr:row>
      <xdr:rowOff>82923</xdr:rowOff>
    </xdr:to>
    <xdr:cxnSp macro="">
      <xdr:nvCxnSpPr>
        <xdr:cNvPr id="840" name="Straight Connector 839">
          <a:extLst>
            <a:ext uri="{FF2B5EF4-FFF2-40B4-BE49-F238E27FC236}">
              <a16:creationId xmlns:a16="http://schemas.microsoft.com/office/drawing/2014/main" id="{B5D163C5-362A-470C-B081-92FCDD0CEC6A}"/>
            </a:ext>
          </a:extLst>
        </xdr:cNvPr>
        <xdr:cNvCxnSpPr/>
      </xdr:nvCxnSpPr>
      <xdr:spPr>
        <a:xfrm flipH="1">
          <a:off x="10555941" y="83136441"/>
          <a:ext cx="0" cy="3657600"/>
        </a:xfrm>
        <a:prstGeom prst="line">
          <a:avLst/>
        </a:prstGeom>
        <a:ln w="6350">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347383</xdr:colOff>
      <xdr:row>435</xdr:row>
      <xdr:rowOff>22411</xdr:rowOff>
    </xdr:from>
    <xdr:to>
      <xdr:col>25</xdr:col>
      <xdr:colOff>347383</xdr:colOff>
      <xdr:row>454</xdr:row>
      <xdr:rowOff>60511</xdr:rowOff>
    </xdr:to>
    <xdr:cxnSp macro="">
      <xdr:nvCxnSpPr>
        <xdr:cNvPr id="841" name="Straight Connector 840">
          <a:extLst>
            <a:ext uri="{FF2B5EF4-FFF2-40B4-BE49-F238E27FC236}">
              <a16:creationId xmlns:a16="http://schemas.microsoft.com/office/drawing/2014/main" id="{0B81D30E-C5CF-4EF5-B496-7B80E3C7307C}"/>
            </a:ext>
          </a:extLst>
        </xdr:cNvPr>
        <xdr:cNvCxnSpPr/>
      </xdr:nvCxnSpPr>
      <xdr:spPr>
        <a:xfrm flipH="1">
          <a:off x="12023912" y="83114029"/>
          <a:ext cx="0" cy="3657600"/>
        </a:xfrm>
        <a:prstGeom prst="line">
          <a:avLst/>
        </a:prstGeom>
        <a:ln w="6350">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907676</xdr:colOff>
      <xdr:row>434</xdr:row>
      <xdr:rowOff>168088</xdr:rowOff>
    </xdr:from>
    <xdr:to>
      <xdr:col>27</xdr:col>
      <xdr:colOff>907676</xdr:colOff>
      <xdr:row>454</xdr:row>
      <xdr:rowOff>15688</xdr:rowOff>
    </xdr:to>
    <xdr:cxnSp macro="">
      <xdr:nvCxnSpPr>
        <xdr:cNvPr id="842" name="Straight Connector 841">
          <a:extLst>
            <a:ext uri="{FF2B5EF4-FFF2-40B4-BE49-F238E27FC236}">
              <a16:creationId xmlns:a16="http://schemas.microsoft.com/office/drawing/2014/main" id="{E037E134-F618-4D86-A0D2-EE04231EA410}"/>
            </a:ext>
          </a:extLst>
        </xdr:cNvPr>
        <xdr:cNvCxnSpPr/>
      </xdr:nvCxnSpPr>
      <xdr:spPr>
        <a:xfrm flipH="1">
          <a:off x="13480676" y="83069206"/>
          <a:ext cx="0" cy="3657600"/>
        </a:xfrm>
        <a:prstGeom prst="line">
          <a:avLst/>
        </a:prstGeom>
        <a:ln w="6350">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358588</xdr:colOff>
      <xdr:row>434</xdr:row>
      <xdr:rowOff>123264</xdr:rowOff>
    </xdr:from>
    <xdr:to>
      <xdr:col>30</xdr:col>
      <xdr:colOff>358588</xdr:colOff>
      <xdr:row>453</xdr:row>
      <xdr:rowOff>161364</xdr:rowOff>
    </xdr:to>
    <xdr:cxnSp macro="">
      <xdr:nvCxnSpPr>
        <xdr:cNvPr id="843" name="Straight Connector 842">
          <a:extLst>
            <a:ext uri="{FF2B5EF4-FFF2-40B4-BE49-F238E27FC236}">
              <a16:creationId xmlns:a16="http://schemas.microsoft.com/office/drawing/2014/main" id="{AB7B0DA9-D872-4BF5-8A9E-1321B8F45863}"/>
            </a:ext>
          </a:extLst>
        </xdr:cNvPr>
        <xdr:cNvCxnSpPr/>
      </xdr:nvCxnSpPr>
      <xdr:spPr>
        <a:xfrm flipH="1">
          <a:off x="14937441" y="83024382"/>
          <a:ext cx="0" cy="3657600"/>
        </a:xfrm>
        <a:prstGeom prst="line">
          <a:avLst/>
        </a:prstGeom>
        <a:ln w="6350">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445</xdr:row>
      <xdr:rowOff>33618</xdr:rowOff>
    </xdr:from>
    <xdr:to>
      <xdr:col>24</xdr:col>
      <xdr:colOff>0</xdr:colOff>
      <xdr:row>450</xdr:row>
      <xdr:rowOff>86958</xdr:rowOff>
    </xdr:to>
    <xdr:cxnSp macro="">
      <xdr:nvCxnSpPr>
        <xdr:cNvPr id="844" name="Straight Connector 843">
          <a:extLst>
            <a:ext uri="{FF2B5EF4-FFF2-40B4-BE49-F238E27FC236}">
              <a16:creationId xmlns:a16="http://schemas.microsoft.com/office/drawing/2014/main" id="{6DD7423B-DB99-4F6F-A61F-6EC6F7FFC1E0}"/>
            </a:ext>
          </a:extLst>
        </xdr:cNvPr>
        <xdr:cNvCxnSpPr/>
      </xdr:nvCxnSpPr>
      <xdr:spPr>
        <a:xfrm flipH="1">
          <a:off x="11228294" y="85030236"/>
          <a:ext cx="0" cy="1005840"/>
        </a:xfrm>
        <a:prstGeom prst="line">
          <a:avLst/>
        </a:prstGeom>
        <a:ln w="6350">
          <a:solidFill>
            <a:srgbClr val="FF0000"/>
          </a:solidFill>
          <a:prstDash val="lgDash"/>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224117</xdr:colOff>
      <xdr:row>445</xdr:row>
      <xdr:rowOff>44824</xdr:rowOff>
    </xdr:from>
    <xdr:to>
      <xdr:col>26</xdr:col>
      <xdr:colOff>224117</xdr:colOff>
      <xdr:row>450</xdr:row>
      <xdr:rowOff>98164</xdr:rowOff>
    </xdr:to>
    <xdr:cxnSp macro="">
      <xdr:nvCxnSpPr>
        <xdr:cNvPr id="846" name="Straight Connector 845">
          <a:extLst>
            <a:ext uri="{FF2B5EF4-FFF2-40B4-BE49-F238E27FC236}">
              <a16:creationId xmlns:a16="http://schemas.microsoft.com/office/drawing/2014/main" id="{4956BEB9-1D3C-489C-B600-14B29B77DF3E}"/>
            </a:ext>
          </a:extLst>
        </xdr:cNvPr>
        <xdr:cNvCxnSpPr/>
      </xdr:nvCxnSpPr>
      <xdr:spPr>
        <a:xfrm flipH="1">
          <a:off x="12348882" y="85041442"/>
          <a:ext cx="0" cy="1005840"/>
        </a:xfrm>
        <a:prstGeom prst="line">
          <a:avLst/>
        </a:prstGeom>
        <a:ln w="6350">
          <a:solidFill>
            <a:srgbClr val="FF0000"/>
          </a:solidFill>
          <a:prstDash val="lgDash"/>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885265</xdr:colOff>
      <xdr:row>445</xdr:row>
      <xdr:rowOff>33618</xdr:rowOff>
    </xdr:from>
    <xdr:to>
      <xdr:col>27</xdr:col>
      <xdr:colOff>885265</xdr:colOff>
      <xdr:row>450</xdr:row>
      <xdr:rowOff>86958</xdr:rowOff>
    </xdr:to>
    <xdr:cxnSp macro="">
      <xdr:nvCxnSpPr>
        <xdr:cNvPr id="847" name="Straight Connector 846">
          <a:extLst>
            <a:ext uri="{FF2B5EF4-FFF2-40B4-BE49-F238E27FC236}">
              <a16:creationId xmlns:a16="http://schemas.microsoft.com/office/drawing/2014/main" id="{267BB9FF-6D93-448D-99CA-818D6819B09C}"/>
            </a:ext>
          </a:extLst>
        </xdr:cNvPr>
        <xdr:cNvCxnSpPr/>
      </xdr:nvCxnSpPr>
      <xdr:spPr>
        <a:xfrm flipH="1">
          <a:off x="13458265" y="85030236"/>
          <a:ext cx="0" cy="1005840"/>
        </a:xfrm>
        <a:prstGeom prst="line">
          <a:avLst/>
        </a:prstGeom>
        <a:ln w="6350">
          <a:solidFill>
            <a:srgbClr val="FF0000"/>
          </a:solidFill>
          <a:prstDash val="lgDash"/>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112059</xdr:colOff>
      <xdr:row>445</xdr:row>
      <xdr:rowOff>22412</xdr:rowOff>
    </xdr:from>
    <xdr:to>
      <xdr:col>30</xdr:col>
      <xdr:colOff>112059</xdr:colOff>
      <xdr:row>450</xdr:row>
      <xdr:rowOff>75752</xdr:rowOff>
    </xdr:to>
    <xdr:cxnSp macro="">
      <xdr:nvCxnSpPr>
        <xdr:cNvPr id="848" name="Straight Connector 847">
          <a:extLst>
            <a:ext uri="{FF2B5EF4-FFF2-40B4-BE49-F238E27FC236}">
              <a16:creationId xmlns:a16="http://schemas.microsoft.com/office/drawing/2014/main" id="{1585D883-DDA3-4E1F-AE22-225966489C79}"/>
            </a:ext>
          </a:extLst>
        </xdr:cNvPr>
        <xdr:cNvCxnSpPr/>
      </xdr:nvCxnSpPr>
      <xdr:spPr>
        <a:xfrm flipH="1">
          <a:off x="14690912" y="85019030"/>
          <a:ext cx="0" cy="1005840"/>
        </a:xfrm>
        <a:prstGeom prst="line">
          <a:avLst/>
        </a:prstGeom>
        <a:ln w="6350">
          <a:solidFill>
            <a:srgbClr val="FF0000"/>
          </a:solidFill>
          <a:prstDash val="lgDash"/>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242454</xdr:colOff>
      <xdr:row>504</xdr:row>
      <xdr:rowOff>103910</xdr:rowOff>
    </xdr:from>
    <xdr:to>
      <xdr:col>39</xdr:col>
      <xdr:colOff>322710</xdr:colOff>
      <xdr:row>520</xdr:row>
      <xdr:rowOff>74958</xdr:rowOff>
    </xdr:to>
    <xdr:pic>
      <xdr:nvPicPr>
        <xdr:cNvPr id="852" name="Picture 851">
          <a:extLst>
            <a:ext uri="{FF2B5EF4-FFF2-40B4-BE49-F238E27FC236}">
              <a16:creationId xmlns:a16="http://schemas.microsoft.com/office/drawing/2014/main" id="{9C2CF00B-E7A2-4332-8DA1-D16095002707}"/>
            </a:ext>
          </a:extLst>
        </xdr:cNvPr>
        <xdr:cNvPicPr>
          <a:picLocks noChangeAspect="1"/>
        </xdr:cNvPicPr>
      </xdr:nvPicPr>
      <xdr:blipFill>
        <a:blip xmlns:r="http://schemas.openxmlformats.org/officeDocument/2006/relationships" r:embed="rId16"/>
        <a:stretch>
          <a:fillRect/>
        </a:stretch>
      </xdr:blipFill>
      <xdr:spPr>
        <a:xfrm>
          <a:off x="2961409" y="96375683"/>
          <a:ext cx="16047619" cy="3019048"/>
        </a:xfrm>
        <a:prstGeom prst="rect">
          <a:avLst/>
        </a:prstGeom>
      </xdr:spPr>
    </xdr:pic>
    <xdr:clientData/>
  </xdr:twoCellAnchor>
  <xdr:twoCellAnchor editAs="oneCell">
    <xdr:from>
      <xdr:col>2</xdr:col>
      <xdr:colOff>0</xdr:colOff>
      <xdr:row>523</xdr:row>
      <xdr:rowOff>86590</xdr:rowOff>
    </xdr:from>
    <xdr:to>
      <xdr:col>23</xdr:col>
      <xdr:colOff>83647</xdr:colOff>
      <xdr:row>576</xdr:row>
      <xdr:rowOff>85328</xdr:rowOff>
    </xdr:to>
    <xdr:pic>
      <xdr:nvPicPr>
        <xdr:cNvPr id="853" name="Picture 852">
          <a:extLst>
            <a:ext uri="{FF2B5EF4-FFF2-40B4-BE49-F238E27FC236}">
              <a16:creationId xmlns:a16="http://schemas.microsoft.com/office/drawing/2014/main" id="{43FCF20B-2B65-4EED-9A23-0B7B207BB08A}"/>
            </a:ext>
          </a:extLst>
        </xdr:cNvPr>
        <xdr:cNvPicPr>
          <a:picLocks noChangeAspect="1"/>
        </xdr:cNvPicPr>
      </xdr:nvPicPr>
      <xdr:blipFill>
        <a:blip xmlns:r="http://schemas.openxmlformats.org/officeDocument/2006/relationships" r:embed="rId17"/>
        <a:stretch>
          <a:fillRect/>
        </a:stretch>
      </xdr:blipFill>
      <xdr:spPr>
        <a:xfrm>
          <a:off x="1212273" y="99977863"/>
          <a:ext cx="9695238" cy="10095238"/>
        </a:xfrm>
        <a:prstGeom prst="rect">
          <a:avLst/>
        </a:prstGeom>
      </xdr:spPr>
    </xdr:pic>
    <xdr:clientData/>
  </xdr:twoCellAnchor>
  <xdr:twoCellAnchor editAs="oneCell">
    <xdr:from>
      <xdr:col>23</xdr:col>
      <xdr:colOff>415636</xdr:colOff>
      <xdr:row>523</xdr:row>
      <xdr:rowOff>155863</xdr:rowOff>
    </xdr:from>
    <xdr:to>
      <xdr:col>43</xdr:col>
      <xdr:colOff>304472</xdr:colOff>
      <xdr:row>585</xdr:row>
      <xdr:rowOff>2006</xdr:rowOff>
    </xdr:to>
    <xdr:pic>
      <xdr:nvPicPr>
        <xdr:cNvPr id="854" name="Picture 853">
          <a:extLst>
            <a:ext uri="{FF2B5EF4-FFF2-40B4-BE49-F238E27FC236}">
              <a16:creationId xmlns:a16="http://schemas.microsoft.com/office/drawing/2014/main" id="{A2127C06-E5D4-40D9-8663-C738A97DA519}"/>
            </a:ext>
          </a:extLst>
        </xdr:cNvPr>
        <xdr:cNvPicPr>
          <a:picLocks noChangeAspect="1"/>
        </xdr:cNvPicPr>
      </xdr:nvPicPr>
      <xdr:blipFill>
        <a:blip xmlns:r="http://schemas.openxmlformats.org/officeDocument/2006/relationships" r:embed="rId18"/>
        <a:stretch>
          <a:fillRect/>
        </a:stretch>
      </xdr:blipFill>
      <xdr:spPr>
        <a:xfrm>
          <a:off x="11239500" y="100047136"/>
          <a:ext cx="9552381" cy="11657143"/>
        </a:xfrm>
        <a:prstGeom prst="rect">
          <a:avLst/>
        </a:prstGeom>
      </xdr:spPr>
    </xdr:pic>
    <xdr:clientData/>
  </xdr:twoCellAnchor>
  <xdr:twoCellAnchor editAs="oneCell">
    <xdr:from>
      <xdr:col>2</xdr:col>
      <xdr:colOff>0</xdr:colOff>
      <xdr:row>579</xdr:row>
      <xdr:rowOff>0</xdr:rowOff>
    </xdr:from>
    <xdr:to>
      <xdr:col>22</xdr:col>
      <xdr:colOff>429158</xdr:colOff>
      <xdr:row>639</xdr:row>
      <xdr:rowOff>141428</xdr:rowOff>
    </xdr:to>
    <xdr:pic>
      <xdr:nvPicPr>
        <xdr:cNvPr id="856" name="Picture 855">
          <a:extLst>
            <a:ext uri="{FF2B5EF4-FFF2-40B4-BE49-F238E27FC236}">
              <a16:creationId xmlns:a16="http://schemas.microsoft.com/office/drawing/2014/main" id="{87A5E4DE-64FA-4C28-8B42-DC37F702040E}"/>
            </a:ext>
          </a:extLst>
        </xdr:cNvPr>
        <xdr:cNvPicPr>
          <a:picLocks noChangeAspect="1"/>
        </xdr:cNvPicPr>
      </xdr:nvPicPr>
      <xdr:blipFill>
        <a:blip xmlns:r="http://schemas.openxmlformats.org/officeDocument/2006/relationships" r:embed="rId19"/>
        <a:stretch>
          <a:fillRect/>
        </a:stretch>
      </xdr:blipFill>
      <xdr:spPr>
        <a:xfrm>
          <a:off x="1212273" y="110559273"/>
          <a:ext cx="9590476" cy="11571428"/>
        </a:xfrm>
        <a:prstGeom prst="rect">
          <a:avLst/>
        </a:prstGeom>
      </xdr:spPr>
    </xdr:pic>
    <xdr:clientData/>
  </xdr:twoCellAnchor>
  <xdr:twoCellAnchor>
    <xdr:from>
      <xdr:col>9</xdr:col>
      <xdr:colOff>329852</xdr:colOff>
      <xdr:row>312</xdr:row>
      <xdr:rowOff>92048</xdr:rowOff>
    </xdr:from>
    <xdr:to>
      <xdr:col>10</xdr:col>
      <xdr:colOff>127759</xdr:colOff>
      <xdr:row>313</xdr:row>
      <xdr:rowOff>153520</xdr:rowOff>
    </xdr:to>
    <xdr:grpSp>
      <xdr:nvGrpSpPr>
        <xdr:cNvPr id="862" name="Group 861">
          <a:extLst>
            <a:ext uri="{FF2B5EF4-FFF2-40B4-BE49-F238E27FC236}">
              <a16:creationId xmlns:a16="http://schemas.microsoft.com/office/drawing/2014/main" id="{11FAC175-2458-4DB5-AB2A-1037CB1FA17D}"/>
            </a:ext>
          </a:extLst>
        </xdr:cNvPr>
        <xdr:cNvGrpSpPr/>
      </xdr:nvGrpSpPr>
      <xdr:grpSpPr>
        <a:xfrm>
          <a:off x="4849897" y="59787821"/>
          <a:ext cx="248180" cy="251972"/>
          <a:chOff x="5073302" y="59823323"/>
          <a:chExt cx="245582" cy="251972"/>
        </a:xfrm>
      </xdr:grpSpPr>
      <xdr:sp macro="" textlink="">
        <xdr:nvSpPr>
          <xdr:cNvPr id="858" name="Rectangle 857">
            <a:extLst>
              <a:ext uri="{FF2B5EF4-FFF2-40B4-BE49-F238E27FC236}">
                <a16:creationId xmlns:a16="http://schemas.microsoft.com/office/drawing/2014/main" id="{F06A1274-4A55-4E55-ACED-F974C02BD523}"/>
              </a:ext>
            </a:extLst>
          </xdr:cNvPr>
          <xdr:cNvSpPr/>
        </xdr:nvSpPr>
        <xdr:spPr>
          <a:xfrm>
            <a:off x="5236588" y="59823323"/>
            <a:ext cx="82296" cy="246529"/>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sp macro="" textlink="">
        <xdr:nvSpPr>
          <xdr:cNvPr id="860" name="Rectangle 859">
            <a:extLst>
              <a:ext uri="{FF2B5EF4-FFF2-40B4-BE49-F238E27FC236}">
                <a16:creationId xmlns:a16="http://schemas.microsoft.com/office/drawing/2014/main" id="{9C857BA0-B7AF-4377-B9B0-E70A217CE331}"/>
              </a:ext>
            </a:extLst>
          </xdr:cNvPr>
          <xdr:cNvSpPr/>
        </xdr:nvSpPr>
        <xdr:spPr>
          <a:xfrm>
            <a:off x="5159027" y="59828766"/>
            <a:ext cx="82296" cy="246529"/>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sp macro="" textlink="">
        <xdr:nvSpPr>
          <xdr:cNvPr id="861" name="Rectangle 860">
            <a:extLst>
              <a:ext uri="{FF2B5EF4-FFF2-40B4-BE49-F238E27FC236}">
                <a16:creationId xmlns:a16="http://schemas.microsoft.com/office/drawing/2014/main" id="{1C577213-8050-45BF-99F2-48DEF29B8C9C}"/>
              </a:ext>
            </a:extLst>
          </xdr:cNvPr>
          <xdr:cNvSpPr/>
        </xdr:nvSpPr>
        <xdr:spPr>
          <a:xfrm>
            <a:off x="5073302" y="59828766"/>
            <a:ext cx="82296" cy="246529"/>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grpSp>
    <xdr:clientData/>
  </xdr:twoCellAnchor>
  <xdr:twoCellAnchor>
    <xdr:from>
      <xdr:col>11</xdr:col>
      <xdr:colOff>91727</xdr:colOff>
      <xdr:row>312</xdr:row>
      <xdr:rowOff>101573</xdr:rowOff>
    </xdr:from>
    <xdr:to>
      <xdr:col>12</xdr:col>
      <xdr:colOff>127759</xdr:colOff>
      <xdr:row>313</xdr:row>
      <xdr:rowOff>163045</xdr:rowOff>
    </xdr:to>
    <xdr:grpSp>
      <xdr:nvGrpSpPr>
        <xdr:cNvPr id="870" name="Group 869">
          <a:extLst>
            <a:ext uri="{FF2B5EF4-FFF2-40B4-BE49-F238E27FC236}">
              <a16:creationId xmlns:a16="http://schemas.microsoft.com/office/drawing/2014/main" id="{6C751615-5EBC-471D-AD65-A2F703D66482}"/>
            </a:ext>
          </a:extLst>
        </xdr:cNvPr>
        <xdr:cNvGrpSpPr/>
      </xdr:nvGrpSpPr>
      <xdr:grpSpPr>
        <a:xfrm>
          <a:off x="5512318" y="59797346"/>
          <a:ext cx="486305" cy="251972"/>
          <a:chOff x="6702077" y="59508998"/>
          <a:chExt cx="483707" cy="251972"/>
        </a:xfrm>
      </xdr:grpSpPr>
      <xdr:sp macro="" textlink="">
        <xdr:nvSpPr>
          <xdr:cNvPr id="864" name="Rectangle 863">
            <a:extLst>
              <a:ext uri="{FF2B5EF4-FFF2-40B4-BE49-F238E27FC236}">
                <a16:creationId xmlns:a16="http://schemas.microsoft.com/office/drawing/2014/main" id="{6B8C3447-1814-45F6-B463-F3B5FAD4F4EB}"/>
              </a:ext>
            </a:extLst>
          </xdr:cNvPr>
          <xdr:cNvSpPr/>
        </xdr:nvSpPr>
        <xdr:spPr>
          <a:xfrm>
            <a:off x="6865363" y="59508998"/>
            <a:ext cx="82296" cy="246529"/>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sp macro="" textlink="">
        <xdr:nvSpPr>
          <xdr:cNvPr id="865" name="Rectangle 864">
            <a:extLst>
              <a:ext uri="{FF2B5EF4-FFF2-40B4-BE49-F238E27FC236}">
                <a16:creationId xmlns:a16="http://schemas.microsoft.com/office/drawing/2014/main" id="{270F4DFF-57C6-4BA2-970B-6704D023C01A}"/>
              </a:ext>
            </a:extLst>
          </xdr:cNvPr>
          <xdr:cNvSpPr/>
        </xdr:nvSpPr>
        <xdr:spPr>
          <a:xfrm>
            <a:off x="6787802" y="59514441"/>
            <a:ext cx="82296" cy="246529"/>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sp macro="" textlink="">
        <xdr:nvSpPr>
          <xdr:cNvPr id="866" name="Rectangle 865">
            <a:extLst>
              <a:ext uri="{FF2B5EF4-FFF2-40B4-BE49-F238E27FC236}">
                <a16:creationId xmlns:a16="http://schemas.microsoft.com/office/drawing/2014/main" id="{76B8EFBD-88B5-468E-A51E-E6E2674BF4A5}"/>
              </a:ext>
            </a:extLst>
          </xdr:cNvPr>
          <xdr:cNvSpPr/>
        </xdr:nvSpPr>
        <xdr:spPr>
          <a:xfrm>
            <a:off x="6702077" y="59514441"/>
            <a:ext cx="82296" cy="246529"/>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sp macro="" textlink="">
        <xdr:nvSpPr>
          <xdr:cNvPr id="867" name="Rectangle 866">
            <a:extLst>
              <a:ext uri="{FF2B5EF4-FFF2-40B4-BE49-F238E27FC236}">
                <a16:creationId xmlns:a16="http://schemas.microsoft.com/office/drawing/2014/main" id="{3BAC0B04-785F-4B16-A0EE-9207BE77AE03}"/>
              </a:ext>
            </a:extLst>
          </xdr:cNvPr>
          <xdr:cNvSpPr/>
        </xdr:nvSpPr>
        <xdr:spPr>
          <a:xfrm>
            <a:off x="7103488" y="59508998"/>
            <a:ext cx="82296" cy="246529"/>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sp macro="" textlink="">
        <xdr:nvSpPr>
          <xdr:cNvPr id="868" name="Rectangle 867">
            <a:extLst>
              <a:ext uri="{FF2B5EF4-FFF2-40B4-BE49-F238E27FC236}">
                <a16:creationId xmlns:a16="http://schemas.microsoft.com/office/drawing/2014/main" id="{66D9A04A-AB05-4C73-A216-4E0F4F23D8C3}"/>
              </a:ext>
            </a:extLst>
          </xdr:cNvPr>
          <xdr:cNvSpPr/>
        </xdr:nvSpPr>
        <xdr:spPr>
          <a:xfrm>
            <a:off x="7025927" y="59514441"/>
            <a:ext cx="82296" cy="246529"/>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sp macro="" textlink="">
        <xdr:nvSpPr>
          <xdr:cNvPr id="869" name="Rectangle 868">
            <a:extLst>
              <a:ext uri="{FF2B5EF4-FFF2-40B4-BE49-F238E27FC236}">
                <a16:creationId xmlns:a16="http://schemas.microsoft.com/office/drawing/2014/main" id="{A82D6075-09D4-4B67-9485-0CD8F42F03FC}"/>
              </a:ext>
            </a:extLst>
          </xdr:cNvPr>
          <xdr:cNvSpPr/>
        </xdr:nvSpPr>
        <xdr:spPr>
          <a:xfrm>
            <a:off x="6940202" y="59514441"/>
            <a:ext cx="82296" cy="246529"/>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grpSp>
    <xdr:clientData/>
  </xdr:twoCellAnchor>
  <xdr:twoCellAnchor>
    <xdr:from>
      <xdr:col>19</xdr:col>
      <xdr:colOff>104775</xdr:colOff>
      <xdr:row>433</xdr:row>
      <xdr:rowOff>19050</xdr:rowOff>
    </xdr:from>
    <xdr:to>
      <xdr:col>20</xdr:col>
      <xdr:colOff>150364</xdr:colOff>
      <xdr:row>434</xdr:row>
      <xdr:rowOff>80522</xdr:rowOff>
    </xdr:to>
    <xdr:grpSp>
      <xdr:nvGrpSpPr>
        <xdr:cNvPr id="871" name="Group 870">
          <a:extLst>
            <a:ext uri="{FF2B5EF4-FFF2-40B4-BE49-F238E27FC236}">
              <a16:creationId xmlns:a16="http://schemas.microsoft.com/office/drawing/2014/main" id="{DAFE54B7-CE21-4A5C-BFAE-884C0F5B48A5}"/>
            </a:ext>
          </a:extLst>
        </xdr:cNvPr>
        <xdr:cNvGrpSpPr/>
      </xdr:nvGrpSpPr>
      <xdr:grpSpPr>
        <a:xfrm>
          <a:off x="9127548" y="82765323"/>
          <a:ext cx="495861" cy="251972"/>
          <a:chOff x="5073302" y="59823323"/>
          <a:chExt cx="245582" cy="251972"/>
        </a:xfrm>
      </xdr:grpSpPr>
      <xdr:sp macro="" textlink="">
        <xdr:nvSpPr>
          <xdr:cNvPr id="872" name="Rectangle 871">
            <a:extLst>
              <a:ext uri="{FF2B5EF4-FFF2-40B4-BE49-F238E27FC236}">
                <a16:creationId xmlns:a16="http://schemas.microsoft.com/office/drawing/2014/main" id="{B657D3CE-5AE0-4E42-B507-575F4D38B410}"/>
              </a:ext>
            </a:extLst>
          </xdr:cNvPr>
          <xdr:cNvSpPr/>
        </xdr:nvSpPr>
        <xdr:spPr>
          <a:xfrm>
            <a:off x="5236588" y="59823323"/>
            <a:ext cx="82296" cy="246529"/>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sp macro="" textlink="">
        <xdr:nvSpPr>
          <xdr:cNvPr id="873" name="Rectangle 872">
            <a:extLst>
              <a:ext uri="{FF2B5EF4-FFF2-40B4-BE49-F238E27FC236}">
                <a16:creationId xmlns:a16="http://schemas.microsoft.com/office/drawing/2014/main" id="{3234C95F-9196-4D1B-8379-D77AD69D1E78}"/>
              </a:ext>
            </a:extLst>
          </xdr:cNvPr>
          <xdr:cNvSpPr/>
        </xdr:nvSpPr>
        <xdr:spPr>
          <a:xfrm>
            <a:off x="5159027" y="59828766"/>
            <a:ext cx="82296" cy="246529"/>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sp macro="" textlink="">
        <xdr:nvSpPr>
          <xdr:cNvPr id="874" name="Rectangle 873">
            <a:extLst>
              <a:ext uri="{FF2B5EF4-FFF2-40B4-BE49-F238E27FC236}">
                <a16:creationId xmlns:a16="http://schemas.microsoft.com/office/drawing/2014/main" id="{626C38DE-9FEF-446B-B484-5E9F74426939}"/>
              </a:ext>
            </a:extLst>
          </xdr:cNvPr>
          <xdr:cNvSpPr/>
        </xdr:nvSpPr>
        <xdr:spPr>
          <a:xfrm>
            <a:off x="5073302" y="59828766"/>
            <a:ext cx="82296" cy="246529"/>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grpSp>
    <xdr:clientData/>
  </xdr:twoCellAnchor>
  <xdr:twoCellAnchor>
    <xdr:from>
      <xdr:col>20</xdr:col>
      <xdr:colOff>180975</xdr:colOff>
      <xdr:row>433</xdr:row>
      <xdr:rowOff>19050</xdr:rowOff>
    </xdr:from>
    <xdr:to>
      <xdr:col>22</xdr:col>
      <xdr:colOff>257175</xdr:colOff>
      <xdr:row>434</xdr:row>
      <xdr:rowOff>80522</xdr:rowOff>
    </xdr:to>
    <xdr:grpSp>
      <xdr:nvGrpSpPr>
        <xdr:cNvPr id="875" name="Group 874">
          <a:extLst>
            <a:ext uri="{FF2B5EF4-FFF2-40B4-BE49-F238E27FC236}">
              <a16:creationId xmlns:a16="http://schemas.microsoft.com/office/drawing/2014/main" id="{EBF636EC-C665-40FD-B585-EBFD1B3F1A24}"/>
            </a:ext>
          </a:extLst>
        </xdr:cNvPr>
        <xdr:cNvGrpSpPr/>
      </xdr:nvGrpSpPr>
      <xdr:grpSpPr>
        <a:xfrm>
          <a:off x="9654020" y="82765323"/>
          <a:ext cx="976746" cy="251972"/>
          <a:chOff x="6702077" y="59508998"/>
          <a:chExt cx="483707" cy="251972"/>
        </a:xfrm>
      </xdr:grpSpPr>
      <xdr:sp macro="" textlink="">
        <xdr:nvSpPr>
          <xdr:cNvPr id="876" name="Rectangle 875">
            <a:extLst>
              <a:ext uri="{FF2B5EF4-FFF2-40B4-BE49-F238E27FC236}">
                <a16:creationId xmlns:a16="http://schemas.microsoft.com/office/drawing/2014/main" id="{D946E5B3-C399-4221-8D1C-524737C4747F}"/>
              </a:ext>
            </a:extLst>
          </xdr:cNvPr>
          <xdr:cNvSpPr/>
        </xdr:nvSpPr>
        <xdr:spPr>
          <a:xfrm>
            <a:off x="6865363" y="59508998"/>
            <a:ext cx="82296" cy="246529"/>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sp macro="" textlink="">
        <xdr:nvSpPr>
          <xdr:cNvPr id="877" name="Rectangle 876">
            <a:extLst>
              <a:ext uri="{FF2B5EF4-FFF2-40B4-BE49-F238E27FC236}">
                <a16:creationId xmlns:a16="http://schemas.microsoft.com/office/drawing/2014/main" id="{6B7D3A3F-7097-47CE-8AD7-C20AAA590156}"/>
              </a:ext>
            </a:extLst>
          </xdr:cNvPr>
          <xdr:cNvSpPr/>
        </xdr:nvSpPr>
        <xdr:spPr>
          <a:xfrm>
            <a:off x="6787802" y="59514441"/>
            <a:ext cx="82296" cy="246529"/>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sp macro="" textlink="">
        <xdr:nvSpPr>
          <xdr:cNvPr id="878" name="Rectangle 877">
            <a:extLst>
              <a:ext uri="{FF2B5EF4-FFF2-40B4-BE49-F238E27FC236}">
                <a16:creationId xmlns:a16="http://schemas.microsoft.com/office/drawing/2014/main" id="{4D34DF13-0D28-47EB-97AC-BFCDB4C202A2}"/>
              </a:ext>
            </a:extLst>
          </xdr:cNvPr>
          <xdr:cNvSpPr/>
        </xdr:nvSpPr>
        <xdr:spPr>
          <a:xfrm>
            <a:off x="6702077" y="59514441"/>
            <a:ext cx="82296" cy="246529"/>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sp macro="" textlink="">
        <xdr:nvSpPr>
          <xdr:cNvPr id="879" name="Rectangle 878">
            <a:extLst>
              <a:ext uri="{FF2B5EF4-FFF2-40B4-BE49-F238E27FC236}">
                <a16:creationId xmlns:a16="http://schemas.microsoft.com/office/drawing/2014/main" id="{9289272B-8267-4C60-8BA1-A5525502B350}"/>
              </a:ext>
            </a:extLst>
          </xdr:cNvPr>
          <xdr:cNvSpPr/>
        </xdr:nvSpPr>
        <xdr:spPr>
          <a:xfrm>
            <a:off x="7103488" y="59508998"/>
            <a:ext cx="82296" cy="246529"/>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sp macro="" textlink="">
        <xdr:nvSpPr>
          <xdr:cNvPr id="880" name="Rectangle 879">
            <a:extLst>
              <a:ext uri="{FF2B5EF4-FFF2-40B4-BE49-F238E27FC236}">
                <a16:creationId xmlns:a16="http://schemas.microsoft.com/office/drawing/2014/main" id="{58AD57FD-EDDA-45D1-A0E5-5833B65A93AF}"/>
              </a:ext>
            </a:extLst>
          </xdr:cNvPr>
          <xdr:cNvSpPr/>
        </xdr:nvSpPr>
        <xdr:spPr>
          <a:xfrm>
            <a:off x="7025927" y="59514441"/>
            <a:ext cx="82296" cy="246529"/>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sp macro="" textlink="">
        <xdr:nvSpPr>
          <xdr:cNvPr id="881" name="Rectangle 880">
            <a:extLst>
              <a:ext uri="{FF2B5EF4-FFF2-40B4-BE49-F238E27FC236}">
                <a16:creationId xmlns:a16="http://schemas.microsoft.com/office/drawing/2014/main" id="{95D0ECA9-034B-43B3-8A3A-CDF1953B2F90}"/>
              </a:ext>
            </a:extLst>
          </xdr:cNvPr>
          <xdr:cNvSpPr/>
        </xdr:nvSpPr>
        <xdr:spPr>
          <a:xfrm>
            <a:off x="6940202" y="59514441"/>
            <a:ext cx="82296" cy="246529"/>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22</xdr:col>
      <xdr:colOff>207818</xdr:colOff>
      <xdr:row>39</xdr:row>
      <xdr:rowOff>69273</xdr:rowOff>
    </xdr:from>
    <xdr:to>
      <xdr:col>32</xdr:col>
      <xdr:colOff>452446</xdr:colOff>
      <xdr:row>59</xdr:row>
      <xdr:rowOff>262944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28973318" y="8797637"/>
          <a:ext cx="10314286" cy="6266667"/>
        </a:xfrm>
        <a:prstGeom prst="rect">
          <a:avLst/>
        </a:prstGeom>
      </xdr:spPr>
    </xdr:pic>
    <xdr:clientData/>
  </xdr:twoCellAnchor>
  <xdr:oneCellAnchor>
    <xdr:from>
      <xdr:col>22</xdr:col>
      <xdr:colOff>3731559</xdr:colOff>
      <xdr:row>41</xdr:row>
      <xdr:rowOff>33619</xdr:rowOff>
    </xdr:from>
    <xdr:ext cx="1443216" cy="264560"/>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32497059" y="8975913"/>
          <a:ext cx="144321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rgbClr val="FF0000"/>
              </a:solidFill>
            </a:rPr>
            <a:t>STSPIN32GX_standby</a:t>
          </a:r>
        </a:p>
      </xdr:txBody>
    </xdr:sp>
    <xdr:clientData/>
  </xdr:oneCellAnchor>
  <xdr:oneCellAnchor>
    <xdr:from>
      <xdr:col>23</xdr:col>
      <xdr:colOff>414616</xdr:colOff>
      <xdr:row>51</xdr:row>
      <xdr:rowOff>190502</xdr:rowOff>
    </xdr:from>
    <xdr:ext cx="184731" cy="264560"/>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33796940" y="1148603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b="0">
            <a:solidFill>
              <a:srgbClr val="FF0000"/>
            </a:solidFill>
          </a:endParaRPr>
        </a:p>
      </xdr:txBody>
    </xdr:sp>
    <xdr:clientData/>
  </xdr:oneCellAnchor>
  <xdr:oneCellAnchor>
    <xdr:from>
      <xdr:col>24</xdr:col>
      <xdr:colOff>280147</xdr:colOff>
      <xdr:row>41</xdr:row>
      <xdr:rowOff>33618</xdr:rowOff>
    </xdr:from>
    <xdr:ext cx="2664704" cy="609013"/>
    <xdr:sp macro="" textlink="">
      <xdr:nvSpPr>
        <xdr:cNvPr id="7" name="TextBox 6">
          <a:extLst>
            <a:ext uri="{FF2B5EF4-FFF2-40B4-BE49-F238E27FC236}">
              <a16:creationId xmlns:a16="http://schemas.microsoft.com/office/drawing/2014/main" id="{00000000-0008-0000-0300-000007000000}"/>
            </a:ext>
          </a:extLst>
        </xdr:cNvPr>
        <xdr:cNvSpPr txBox="1"/>
      </xdr:nvSpPr>
      <xdr:spPr>
        <a:xfrm>
          <a:off x="34267588" y="8975912"/>
          <a:ext cx="2664704"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rgbClr val="FF0000"/>
              </a:solidFill>
            </a:rPr>
            <a:t>STSPIN32GX_waitForStandby</a:t>
          </a:r>
        </a:p>
        <a:p>
          <a:r>
            <a:rPr lang="en-US" sz="1100" b="0">
              <a:solidFill>
                <a:srgbClr val="FF0000"/>
              </a:solidFill>
            </a:rPr>
            <a:t> -  if READY_Pin is high, WAKE_Pin set high</a:t>
          </a:r>
        </a:p>
        <a:p>
          <a:r>
            <a:rPr lang="en-US" sz="1100" b="0">
              <a:solidFill>
                <a:srgbClr val="FF0000"/>
              </a:solidFill>
            </a:rPr>
            <a:t> - </a:t>
          </a:r>
          <a:r>
            <a:rPr lang="en-US" sz="1100" b="0" baseline="0">
              <a:solidFill>
                <a:srgbClr val="FF0000"/>
              </a:solidFill>
            </a:rPr>
            <a:t> else if READY_Pin is low, wait until 100us</a:t>
          </a:r>
          <a:endParaRPr lang="en-US" sz="1100" b="0">
            <a:solidFill>
              <a:srgbClr val="FF0000"/>
            </a:solidFill>
          </a:endParaRPr>
        </a:p>
      </xdr:txBody>
    </xdr:sp>
    <xdr:clientData/>
  </xdr:oneCellAnchor>
  <xdr:twoCellAnchor>
    <xdr:from>
      <xdr:col>22</xdr:col>
      <xdr:colOff>4453167</xdr:colOff>
      <xdr:row>42</xdr:row>
      <xdr:rowOff>62855</xdr:rowOff>
    </xdr:from>
    <xdr:to>
      <xdr:col>23</xdr:col>
      <xdr:colOff>392205</xdr:colOff>
      <xdr:row>44</xdr:row>
      <xdr:rowOff>156882</xdr:rowOff>
    </xdr:to>
    <xdr:cxnSp macro="">
      <xdr:nvCxnSpPr>
        <xdr:cNvPr id="6" name="Straight Arrow Connector 5">
          <a:extLst>
            <a:ext uri="{FF2B5EF4-FFF2-40B4-BE49-F238E27FC236}">
              <a16:creationId xmlns:a16="http://schemas.microsoft.com/office/drawing/2014/main" id="{00000000-0008-0000-0300-000006000000}"/>
            </a:ext>
          </a:extLst>
        </xdr:cNvPr>
        <xdr:cNvCxnSpPr>
          <a:stCxn id="3" idx="2"/>
        </xdr:cNvCxnSpPr>
      </xdr:nvCxnSpPr>
      <xdr:spPr>
        <a:xfrm>
          <a:off x="33218667" y="9240473"/>
          <a:ext cx="555862" cy="564674"/>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24</xdr:col>
      <xdr:colOff>470647</xdr:colOff>
      <xdr:row>43</xdr:row>
      <xdr:rowOff>171984</xdr:rowOff>
    </xdr:from>
    <xdr:to>
      <xdr:col>26</xdr:col>
      <xdr:colOff>402264</xdr:colOff>
      <xdr:row>46</xdr:row>
      <xdr:rowOff>190500</xdr:rowOff>
    </xdr:to>
    <xdr:cxnSp macro="">
      <xdr:nvCxnSpPr>
        <xdr:cNvPr id="11" name="Straight Arrow Connector 10">
          <a:extLst>
            <a:ext uri="{FF2B5EF4-FFF2-40B4-BE49-F238E27FC236}">
              <a16:creationId xmlns:a16="http://schemas.microsoft.com/office/drawing/2014/main" id="{00000000-0008-0000-0300-00000B000000}"/>
            </a:ext>
          </a:extLst>
        </xdr:cNvPr>
        <xdr:cNvCxnSpPr>
          <a:stCxn id="7" idx="2"/>
        </xdr:cNvCxnSpPr>
      </xdr:nvCxnSpPr>
      <xdr:spPr>
        <a:xfrm flipH="1">
          <a:off x="34458088" y="9584925"/>
          <a:ext cx="1141852" cy="724487"/>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26</xdr:col>
      <xdr:colOff>582707</xdr:colOff>
      <xdr:row>45</xdr:row>
      <xdr:rowOff>22411</xdr:rowOff>
    </xdr:from>
    <xdr:ext cx="1439305" cy="264560"/>
    <xdr:sp macro="" textlink="">
      <xdr:nvSpPr>
        <xdr:cNvPr id="15" name="TextBox 14">
          <a:extLst>
            <a:ext uri="{FF2B5EF4-FFF2-40B4-BE49-F238E27FC236}">
              <a16:creationId xmlns:a16="http://schemas.microsoft.com/office/drawing/2014/main" id="{00000000-0008-0000-0300-00000F000000}"/>
            </a:ext>
          </a:extLst>
        </xdr:cNvPr>
        <xdr:cNvSpPr txBox="1"/>
      </xdr:nvSpPr>
      <xdr:spPr>
        <a:xfrm>
          <a:off x="35780383" y="9905999"/>
          <a:ext cx="143930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rgbClr val="FF0000"/>
              </a:solidFill>
            </a:rPr>
            <a:t>STSPIN32GX_wakeup</a:t>
          </a:r>
        </a:p>
      </xdr:txBody>
    </xdr:sp>
    <xdr:clientData/>
  </xdr:oneCellAnchor>
  <xdr:twoCellAnchor>
    <xdr:from>
      <xdr:col>28</xdr:col>
      <xdr:colOff>92124</xdr:colOff>
      <xdr:row>46</xdr:row>
      <xdr:rowOff>51647</xdr:rowOff>
    </xdr:from>
    <xdr:to>
      <xdr:col>29</xdr:col>
      <xdr:colOff>369795</xdr:colOff>
      <xdr:row>48</xdr:row>
      <xdr:rowOff>100853</xdr:rowOff>
    </xdr:to>
    <xdr:cxnSp macro="">
      <xdr:nvCxnSpPr>
        <xdr:cNvPr id="16" name="Straight Arrow Connector 15">
          <a:extLst>
            <a:ext uri="{FF2B5EF4-FFF2-40B4-BE49-F238E27FC236}">
              <a16:creationId xmlns:a16="http://schemas.microsoft.com/office/drawing/2014/main" id="{00000000-0008-0000-0300-000010000000}"/>
            </a:ext>
          </a:extLst>
        </xdr:cNvPr>
        <xdr:cNvCxnSpPr>
          <a:stCxn id="15" idx="2"/>
        </xdr:cNvCxnSpPr>
      </xdr:nvCxnSpPr>
      <xdr:spPr>
        <a:xfrm>
          <a:off x="36500036" y="10170559"/>
          <a:ext cx="882788" cy="519853"/>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15</xdr:col>
      <xdr:colOff>352425</xdr:colOff>
      <xdr:row>36</xdr:row>
      <xdr:rowOff>59177</xdr:rowOff>
    </xdr:to>
    <xdr:pic>
      <xdr:nvPicPr>
        <xdr:cNvPr id="2" name="Picture 1">
          <a:extLst>
            <a:ext uri="{FF2B5EF4-FFF2-40B4-BE49-F238E27FC236}">
              <a16:creationId xmlns:a16="http://schemas.microsoft.com/office/drawing/2014/main" id="{51A1E10C-7C1F-459F-90D3-82D3FFE17738}"/>
            </a:ext>
          </a:extLst>
        </xdr:cNvPr>
        <xdr:cNvPicPr>
          <a:picLocks noChangeAspect="1"/>
        </xdr:cNvPicPr>
      </xdr:nvPicPr>
      <xdr:blipFill>
        <a:blip xmlns:r="http://schemas.openxmlformats.org/officeDocument/2006/relationships" r:embed="rId1"/>
        <a:stretch>
          <a:fillRect/>
        </a:stretch>
      </xdr:blipFill>
      <xdr:spPr>
        <a:xfrm>
          <a:off x="609600" y="190500"/>
          <a:ext cx="8886825" cy="672667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24</xdr:col>
      <xdr:colOff>361950</xdr:colOff>
      <xdr:row>10</xdr:row>
      <xdr:rowOff>61912</xdr:rowOff>
    </xdr:from>
    <xdr:to>
      <xdr:col>32</xdr:col>
      <xdr:colOff>57150</xdr:colOff>
      <xdr:row>24</xdr:row>
      <xdr:rowOff>138112</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7"/>
  <sheetViews>
    <sheetView workbookViewId="0">
      <selection activeCell="C12" sqref="C12"/>
    </sheetView>
  </sheetViews>
  <sheetFormatPr defaultRowHeight="15"/>
  <cols>
    <col min="1" max="1" width="3.42578125" customWidth="1"/>
    <col min="2" max="2" width="7.85546875" style="43" bestFit="1" customWidth="1"/>
    <col min="3" max="3" width="83.5703125" customWidth="1"/>
    <col min="4" max="4" width="11.5703125" bestFit="1" customWidth="1"/>
    <col min="5" max="5" width="9.28515625" bestFit="1" customWidth="1"/>
  </cols>
  <sheetData>
    <row r="2" spans="2:5">
      <c r="B2" s="47" t="s">
        <v>444</v>
      </c>
      <c r="C2" s="47" t="s">
        <v>445</v>
      </c>
      <c r="D2" s="47" t="s">
        <v>446</v>
      </c>
      <c r="E2" s="47" t="s">
        <v>447</v>
      </c>
    </row>
    <row r="3" spans="2:5">
      <c r="B3" s="134"/>
      <c r="C3" s="45"/>
      <c r="D3" s="46"/>
      <c r="E3" s="45"/>
    </row>
    <row r="4" spans="2:5">
      <c r="B4" s="134"/>
      <c r="C4" s="45"/>
      <c r="D4" s="46"/>
      <c r="E4" s="45"/>
    </row>
    <row r="5" spans="2:5">
      <c r="B5" s="134"/>
      <c r="C5" s="48"/>
      <c r="D5" s="46"/>
      <c r="E5" s="45"/>
    </row>
    <row r="6" spans="2:5">
      <c r="B6" s="134"/>
      <c r="C6" s="48"/>
      <c r="D6" s="46"/>
      <c r="E6" s="45"/>
    </row>
    <row r="7" spans="2:5">
      <c r="B7" s="134"/>
      <c r="C7" s="48"/>
      <c r="D7" s="46"/>
      <c r="E7" s="45"/>
    </row>
    <row r="8" spans="2:5">
      <c r="B8" s="134"/>
      <c r="C8" s="197"/>
      <c r="D8" s="45"/>
      <c r="E8" s="45"/>
    </row>
    <row r="9" spans="2:5">
      <c r="B9" s="134"/>
      <c r="C9" s="197"/>
      <c r="D9" s="45"/>
      <c r="E9" s="45"/>
    </row>
    <row r="10" spans="2:5">
      <c r="B10" s="134"/>
      <c r="C10" s="197"/>
      <c r="D10" s="45"/>
      <c r="E10" s="45"/>
    </row>
    <row r="11" spans="2:5">
      <c r="B11" s="134"/>
      <c r="C11" s="210"/>
      <c r="D11" s="45"/>
      <c r="E11" s="45"/>
    </row>
    <row r="12" spans="2:5">
      <c r="B12" s="134"/>
      <c r="C12" s="45"/>
      <c r="D12" s="45"/>
      <c r="E12" s="45"/>
    </row>
    <row r="13" spans="2:5">
      <c r="B13" s="134"/>
      <c r="C13" s="45"/>
      <c r="D13" s="45"/>
      <c r="E13" s="45"/>
    </row>
    <row r="14" spans="2:5">
      <c r="B14" s="134"/>
      <c r="C14" s="45"/>
      <c r="D14" s="45"/>
      <c r="E14" s="45"/>
    </row>
    <row r="15" spans="2:5">
      <c r="B15" s="134"/>
      <c r="C15" s="45"/>
      <c r="D15" s="45"/>
      <c r="E15" s="45"/>
    </row>
    <row r="16" spans="2:5">
      <c r="B16" s="134"/>
      <c r="C16" s="45"/>
      <c r="D16" s="45"/>
      <c r="E16" s="45"/>
    </row>
    <row r="17" spans="2:5">
      <c r="B17" s="134"/>
      <c r="C17" s="45"/>
      <c r="D17" s="45"/>
      <c r="E17" s="45"/>
    </row>
  </sheetData>
  <phoneticPr fontId="12" type="noConversion"/>
  <pageMargins left="0.7" right="0.7" top="0.75" bottom="0.75" header="0.3" footer="0.3"/>
  <pageSetup orientation="portrait" r:id="rId1"/>
  <headerFooter>
    <oddFooter>&amp;R&amp;1#&amp;"Arial"&amp;12&amp;KFF0000ST Restricted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74A5F-C986-46E9-B2C4-361C641BB481}">
  <dimension ref="A2:F9"/>
  <sheetViews>
    <sheetView zoomScale="130" zoomScaleNormal="130" workbookViewId="0"/>
  </sheetViews>
  <sheetFormatPr defaultRowHeight="15"/>
  <cols>
    <col min="1" max="1" width="9.140625" style="201"/>
    <col min="2" max="2" width="25" style="201" customWidth="1"/>
    <col min="3" max="3" width="13.140625" style="201" customWidth="1"/>
    <col min="4" max="6" width="9.5703125" style="201" bestFit="1" customWidth="1"/>
    <col min="7" max="16384" width="9.140625" style="201"/>
  </cols>
  <sheetData>
    <row r="2" spans="1:6">
      <c r="A2" s="201" t="s">
        <v>1036</v>
      </c>
    </row>
    <row r="3" spans="1:6">
      <c r="B3" s="201" t="s">
        <v>1037</v>
      </c>
    </row>
    <row r="4" spans="1:6" ht="18">
      <c r="B4" s="201" t="s">
        <v>1038</v>
      </c>
      <c r="C4" s="201">
        <v>170</v>
      </c>
      <c r="D4" s="201" t="s">
        <v>1039</v>
      </c>
      <c r="E4" s="201">
        <f>1/C4</f>
        <v>5.8823529411764705E-3</v>
      </c>
      <c r="F4" s="201" t="s">
        <v>748</v>
      </c>
    </row>
    <row r="6" spans="1:6">
      <c r="B6" s="202" t="s">
        <v>835</v>
      </c>
      <c r="C6" s="203">
        <f>170000000/4</f>
        <v>42500000</v>
      </c>
      <c r="D6" s="202" t="s">
        <v>880</v>
      </c>
      <c r="E6" s="204">
        <f>1/C6*1000*1000*1000</f>
        <v>23.52941176470588</v>
      </c>
      <c r="F6" s="202" t="s">
        <v>836</v>
      </c>
    </row>
    <row r="7" spans="1:6">
      <c r="B7" s="202" t="s">
        <v>833</v>
      </c>
      <c r="C7" s="205">
        <v>47.5</v>
      </c>
      <c r="D7" s="202" t="s">
        <v>832</v>
      </c>
      <c r="E7" s="206">
        <f>C7*$E$6</f>
        <v>1117.6470588235293</v>
      </c>
      <c r="F7" s="202" t="s">
        <v>836</v>
      </c>
    </row>
    <row r="8" spans="1:6">
      <c r="B8" s="202" t="s">
        <v>834</v>
      </c>
      <c r="C8" s="205">
        <v>12.5</v>
      </c>
      <c r="D8" s="202" t="s">
        <v>832</v>
      </c>
      <c r="E8" s="206">
        <f t="shared" ref="E8:E9" si="0">C8*$E$6</f>
        <v>294.11764705882348</v>
      </c>
      <c r="F8" s="202" t="s">
        <v>836</v>
      </c>
    </row>
    <row r="9" spans="1:6" ht="30">
      <c r="B9" s="207" t="s">
        <v>1040</v>
      </c>
      <c r="C9" s="208">
        <f>SUM(C7:C8)</f>
        <v>60</v>
      </c>
      <c r="D9" s="208" t="s">
        <v>838</v>
      </c>
      <c r="E9" s="209">
        <f t="shared" si="0"/>
        <v>1411.7647058823529</v>
      </c>
      <c r="F9" s="208" t="s">
        <v>836</v>
      </c>
    </row>
  </sheetData>
  <pageMargins left="0.7" right="0.7" top="0.75" bottom="0.75" header="0.3" footer="0.3"/>
  <pageSetup orientation="portrait" r:id="rId1"/>
  <headerFooter>
    <oddFooter>&amp;R&amp;1#&amp;"Arial"&amp;12&amp;KFF0000ST Restricted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
  <sheetViews>
    <sheetView workbookViewId="0"/>
  </sheetViews>
  <sheetFormatPr defaultRowHeight="15"/>
  <sheetData/>
  <phoneticPr fontId="12" type="noConversion"/>
  <pageMargins left="0.7" right="0.7" top="0.75" bottom="0.75" header="0.3" footer="0.3"/>
  <pageSetup orientation="portrait" r:id="rId1"/>
  <headerFooter>
    <oddFooter>&amp;R&amp;1#&amp;"Arial"&amp;12&amp;KFF0000ST Restricted</oddFooter>
  </headerFooter>
  <customProperties>
    <customPr name="DCFIdentifier" r:id="rId2"/>
  </customPropertie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4"/>
  <sheetViews>
    <sheetView workbookViewId="0"/>
  </sheetViews>
  <sheetFormatPr defaultRowHeight="15"/>
  <sheetData>
    <row r="1" spans="1:7">
      <c r="A1" t="s">
        <v>1</v>
      </c>
      <c r="B1" t="s">
        <v>2</v>
      </c>
      <c r="C1" t="s">
        <v>3</v>
      </c>
      <c r="D1" t="s">
        <v>4</v>
      </c>
      <c r="E1" t="s">
        <v>5</v>
      </c>
      <c r="F1" t="s">
        <v>6</v>
      </c>
      <c r="G1" t="s">
        <v>7</v>
      </c>
    </row>
    <row r="2" spans="1:7">
      <c r="A2" t="s">
        <v>8</v>
      </c>
      <c r="B2" t="s">
        <v>9</v>
      </c>
      <c r="C2" t="s">
        <v>10</v>
      </c>
      <c r="D2" t="s">
        <v>11</v>
      </c>
      <c r="E2" t="s">
        <v>12</v>
      </c>
      <c r="F2">
        <v>17</v>
      </c>
      <c r="G2" t="s">
        <v>13</v>
      </c>
    </row>
    <row r="3" spans="1:7">
      <c r="A3" t="s">
        <v>1030</v>
      </c>
      <c r="B3" t="s">
        <v>1031</v>
      </c>
      <c r="C3" t="s">
        <v>1032</v>
      </c>
      <c r="D3" t="s">
        <v>1033</v>
      </c>
      <c r="E3" t="s">
        <v>1034</v>
      </c>
      <c r="F3">
        <v>5</v>
      </c>
      <c r="G3" t="s">
        <v>1035</v>
      </c>
    </row>
    <row r="4" spans="1:7">
      <c r="A4" t="s">
        <v>1056</v>
      </c>
      <c r="B4" t="s">
        <v>1057</v>
      </c>
      <c r="C4" t="s">
        <v>1058</v>
      </c>
      <c r="D4" t="s">
        <v>1059</v>
      </c>
      <c r="E4" t="s">
        <v>1060</v>
      </c>
      <c r="F4">
        <v>21</v>
      </c>
      <c r="G4" t="s">
        <v>1061</v>
      </c>
    </row>
  </sheetData>
  <phoneticPr fontId="12" type="noConversion"/>
  <pageMargins left="0.7" right="0.7" top="0.75" bottom="0.75" header="0.3" footer="0.3"/>
  <pageSetup paperSize="9" orientation="portrait" r:id="rId1"/>
  <headerFooter>
    <oddFooter>&amp;R&amp;1#&amp;"Arial"&amp;12&amp;KFF0000ST Restricted</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B73"/>
  <sheetViews>
    <sheetView tabSelected="1" zoomScale="85" zoomScaleNormal="85" zoomScaleSheetLayoutView="25" workbookViewId="0">
      <pane xSplit="3" ySplit="4" topLeftCell="I5" activePane="bottomRight" state="frozen"/>
      <selection pane="topRight" activeCell="D1" sqref="D1"/>
      <selection pane="bottomLeft" activeCell="A5" sqref="A5"/>
      <selection pane="bottomRight" activeCell="K11" sqref="K11"/>
    </sheetView>
  </sheetViews>
  <sheetFormatPr defaultColWidth="9.140625" defaultRowHeight="15"/>
  <cols>
    <col min="1" max="1" width="10" style="3" bestFit="1" customWidth="1"/>
    <col min="2" max="2" width="16.85546875" style="3" customWidth="1"/>
    <col min="3" max="3" width="13.42578125" style="3" bestFit="1" customWidth="1"/>
    <col min="4" max="4" width="14.28515625" style="3" customWidth="1"/>
    <col min="5" max="6" width="9.85546875" style="3" customWidth="1"/>
    <col min="7" max="7" width="12.42578125" style="3" customWidth="1"/>
    <col min="8" max="8" width="12.5703125" style="3" customWidth="1"/>
    <col min="9" max="9" width="55.7109375" style="3" customWidth="1"/>
    <col min="10" max="10" width="22.140625" style="3" customWidth="1"/>
    <col min="11" max="11" width="18.140625" style="3" customWidth="1"/>
    <col min="12" max="12" width="28.140625" style="3" customWidth="1"/>
    <col min="13" max="13" width="13" style="3" customWidth="1"/>
    <col min="14" max="14" width="22.140625" style="3" customWidth="1"/>
    <col min="15" max="15" width="18.140625" style="3" customWidth="1"/>
    <col min="16" max="16" width="28.140625" style="3" customWidth="1"/>
    <col min="17" max="17" width="37.85546875" style="3" customWidth="1"/>
    <col min="18" max="18" width="18.5703125" style="3" customWidth="1"/>
    <col min="19" max="19" width="18.140625" style="3" customWidth="1"/>
    <col min="20" max="20" width="37.85546875" style="3" customWidth="1"/>
    <col min="21" max="21" width="12.140625" style="3" customWidth="1"/>
    <col min="22" max="22" width="20.7109375" style="3" customWidth="1"/>
    <col min="23" max="23" width="14.7109375" style="3" customWidth="1"/>
    <col min="24" max="24" width="14.42578125" style="3" customWidth="1"/>
    <col min="25" max="25" width="19.5703125" style="3" customWidth="1"/>
    <col min="26" max="26" width="14.42578125" style="3" customWidth="1"/>
    <col min="27" max="28" width="23.5703125" style="3" customWidth="1"/>
    <col min="29" max="29" width="20.42578125" style="3" customWidth="1"/>
    <col min="30" max="30" width="19.140625" style="3" customWidth="1"/>
    <col min="31" max="32" width="14.7109375" style="3" customWidth="1"/>
    <col min="33" max="33" width="14.42578125" style="3" customWidth="1"/>
    <col min="34" max="34" width="20.85546875" style="3" customWidth="1"/>
    <col min="35" max="35" width="16.28515625" style="3" customWidth="1"/>
    <col min="36" max="36" width="17" style="3" customWidth="1"/>
    <col min="37" max="37" width="13.140625" style="3" customWidth="1"/>
    <col min="38" max="38" width="18" style="3" customWidth="1"/>
    <col min="39" max="40" width="14.42578125" style="3" customWidth="1"/>
    <col min="41" max="41" width="15.140625" style="3" customWidth="1"/>
    <col min="42" max="42" width="14.42578125" style="3" customWidth="1"/>
    <col min="43" max="43" width="34.7109375" style="3" customWidth="1"/>
    <col min="44" max="44" width="18" style="3" customWidth="1"/>
    <col min="45" max="45" width="36" style="3" customWidth="1"/>
    <col min="46" max="46" width="16.28515625" style="3" customWidth="1"/>
    <col min="47" max="47" width="17.5703125" style="3" customWidth="1"/>
    <col min="48" max="50" width="9.140625" style="3"/>
    <col min="51" max="51" width="13.85546875" style="3" bestFit="1" customWidth="1"/>
    <col min="52" max="52" width="16.42578125" style="3" bestFit="1" customWidth="1"/>
    <col min="53" max="53" width="31.42578125" style="3" bestFit="1" customWidth="1"/>
    <col min="54" max="54" width="8" style="3" bestFit="1" customWidth="1"/>
    <col min="55" max="16384" width="9.140625" style="3"/>
  </cols>
  <sheetData>
    <row r="1" spans="1:54" s="2" customFormat="1" ht="21" customHeight="1">
      <c r="A1" s="3"/>
      <c r="B1" s="3"/>
      <c r="C1" s="3"/>
      <c r="D1" s="3"/>
      <c r="E1" s="3"/>
      <c r="F1" s="3"/>
      <c r="G1" s="3"/>
      <c r="H1" s="3"/>
      <c r="I1" s="3"/>
      <c r="J1" s="87"/>
      <c r="K1" s="87"/>
      <c r="L1" s="87"/>
      <c r="M1" s="87"/>
      <c r="N1" s="87"/>
      <c r="O1" s="87"/>
      <c r="P1" s="87"/>
      <c r="Q1" s="87"/>
      <c r="R1" s="87"/>
      <c r="S1" s="87"/>
      <c r="T1" s="87"/>
      <c r="U1" s="225" t="s">
        <v>413</v>
      </c>
      <c r="V1" s="226"/>
      <c r="W1" s="226"/>
      <c r="X1" s="226"/>
      <c r="Y1" s="226"/>
      <c r="Z1" s="226"/>
      <c r="AA1" s="226"/>
      <c r="AB1" s="226"/>
      <c r="AC1" s="226"/>
      <c r="AD1" s="226"/>
      <c r="AE1" s="226"/>
      <c r="AF1" s="226"/>
      <c r="AG1" s="226"/>
      <c r="AH1" s="226"/>
      <c r="AI1" s="226"/>
      <c r="AJ1" s="226"/>
      <c r="AK1" s="227"/>
      <c r="AL1" s="225" t="s">
        <v>407</v>
      </c>
      <c r="AM1" s="226"/>
      <c r="AN1" s="226"/>
      <c r="AO1" s="226"/>
      <c r="AP1" s="226"/>
      <c r="AQ1" s="226"/>
      <c r="AR1" s="226"/>
      <c r="AS1" s="226"/>
      <c r="AT1" s="226"/>
      <c r="AU1" s="227"/>
    </row>
    <row r="2" spans="1:54" s="2" customFormat="1" ht="21" customHeight="1" thickBot="1">
      <c r="A2" s="3"/>
      <c r="B2" s="3"/>
      <c r="C2" s="3"/>
      <c r="D2" s="3"/>
      <c r="E2" s="3"/>
      <c r="F2" s="3"/>
      <c r="G2" s="3"/>
      <c r="H2" s="3"/>
      <c r="I2" s="3"/>
      <c r="J2" s="234" t="s">
        <v>1065</v>
      </c>
      <c r="K2" s="234"/>
      <c r="L2" s="236"/>
      <c r="M2" s="235"/>
      <c r="N2" s="234" t="s">
        <v>981</v>
      </c>
      <c r="O2" s="234"/>
      <c r="P2" s="236"/>
      <c r="Q2" s="235"/>
      <c r="R2" s="234" t="s">
        <v>734</v>
      </c>
      <c r="S2" s="234"/>
      <c r="T2" s="235"/>
      <c r="U2" s="228"/>
      <c r="V2" s="229"/>
      <c r="W2" s="229"/>
      <c r="X2" s="229"/>
      <c r="Y2" s="229"/>
      <c r="Z2" s="229"/>
      <c r="AA2" s="229"/>
      <c r="AB2" s="229"/>
      <c r="AC2" s="229"/>
      <c r="AD2" s="229"/>
      <c r="AE2" s="229"/>
      <c r="AF2" s="229"/>
      <c r="AG2" s="229"/>
      <c r="AH2" s="229"/>
      <c r="AI2" s="229"/>
      <c r="AJ2" s="229"/>
      <c r="AK2" s="230"/>
      <c r="AL2" s="228"/>
      <c r="AM2" s="229"/>
      <c r="AN2" s="229"/>
      <c r="AO2" s="229"/>
      <c r="AP2" s="229"/>
      <c r="AQ2" s="229"/>
      <c r="AR2" s="229"/>
      <c r="AS2" s="229"/>
      <c r="AT2" s="229"/>
      <c r="AU2" s="230"/>
    </row>
    <row r="3" spans="1:54" s="4" customFormat="1">
      <c r="A3" s="5" t="s">
        <v>415</v>
      </c>
      <c r="B3" s="1" t="s">
        <v>352</v>
      </c>
      <c r="C3" s="1" t="s">
        <v>61</v>
      </c>
      <c r="D3" s="1" t="s">
        <v>62</v>
      </c>
      <c r="E3" s="224" t="s">
        <v>14</v>
      </c>
      <c r="F3" s="224"/>
      <c r="G3" s="1" t="s">
        <v>63</v>
      </c>
      <c r="H3" s="1" t="s">
        <v>64</v>
      </c>
      <c r="I3" s="10" t="s">
        <v>353</v>
      </c>
      <c r="J3" s="88" t="s">
        <v>372</v>
      </c>
      <c r="K3" s="89" t="s">
        <v>389</v>
      </c>
      <c r="L3" s="90" t="s">
        <v>390</v>
      </c>
      <c r="M3" s="90" t="s">
        <v>797</v>
      </c>
      <c r="N3" s="88" t="s">
        <v>372</v>
      </c>
      <c r="O3" s="89" t="s">
        <v>389</v>
      </c>
      <c r="P3" s="90" t="s">
        <v>390</v>
      </c>
      <c r="Q3" s="90" t="s">
        <v>797</v>
      </c>
      <c r="R3" s="88" t="s">
        <v>372</v>
      </c>
      <c r="S3" s="89" t="s">
        <v>389</v>
      </c>
      <c r="T3" s="90" t="s">
        <v>390</v>
      </c>
      <c r="U3" s="24" t="s">
        <v>369</v>
      </c>
      <c r="V3" s="25" t="s">
        <v>174</v>
      </c>
      <c r="W3" s="25" t="s">
        <v>175</v>
      </c>
      <c r="X3" s="25" t="s">
        <v>176</v>
      </c>
      <c r="Y3" s="25" t="s">
        <v>177</v>
      </c>
      <c r="Z3" s="25" t="s">
        <v>178</v>
      </c>
      <c r="AA3" s="25" t="s">
        <v>179</v>
      </c>
      <c r="AB3" s="25" t="s">
        <v>180</v>
      </c>
      <c r="AC3" s="25" t="s">
        <v>181</v>
      </c>
      <c r="AD3" s="25" t="s">
        <v>182</v>
      </c>
      <c r="AE3" s="25" t="s">
        <v>183</v>
      </c>
      <c r="AF3" s="25" t="s">
        <v>184</v>
      </c>
      <c r="AG3" s="25" t="s">
        <v>185</v>
      </c>
      <c r="AH3" s="25" t="s">
        <v>186</v>
      </c>
      <c r="AI3" s="25" t="s">
        <v>187</v>
      </c>
      <c r="AJ3" s="25" t="s">
        <v>188</v>
      </c>
      <c r="AK3" s="26" t="s">
        <v>189</v>
      </c>
      <c r="AL3" s="231" t="s">
        <v>329</v>
      </c>
      <c r="AM3" s="232"/>
      <c r="AN3" s="25" t="s">
        <v>332</v>
      </c>
      <c r="AO3" s="233" t="s">
        <v>330</v>
      </c>
      <c r="AP3" s="232"/>
      <c r="AQ3" s="233" t="s">
        <v>331</v>
      </c>
      <c r="AR3" s="232"/>
      <c r="AS3" s="25" t="s">
        <v>333</v>
      </c>
      <c r="AT3" s="25" t="s">
        <v>334</v>
      </c>
      <c r="AU3" s="26" t="s">
        <v>335</v>
      </c>
    </row>
    <row r="4" spans="1:54">
      <c r="A4" s="11">
        <v>13</v>
      </c>
      <c r="B4" s="11">
        <v>1</v>
      </c>
      <c r="C4" s="182" t="s">
        <v>23</v>
      </c>
      <c r="D4" s="11" t="s">
        <v>69</v>
      </c>
      <c r="E4" s="11" t="s">
        <v>87</v>
      </c>
      <c r="F4" s="11" t="s">
        <v>81</v>
      </c>
      <c r="G4" s="11" t="s">
        <v>66</v>
      </c>
      <c r="H4" s="11"/>
      <c r="I4" s="15" t="s">
        <v>91</v>
      </c>
      <c r="J4" s="150" t="s">
        <v>323</v>
      </c>
      <c r="K4" s="151" t="s">
        <v>379</v>
      </c>
      <c r="L4" s="152" t="s">
        <v>431</v>
      </c>
      <c r="M4" s="152"/>
      <c r="N4" s="91"/>
      <c r="O4" s="92"/>
      <c r="P4" s="93"/>
      <c r="Q4" s="95"/>
      <c r="R4" s="127" t="s">
        <v>336</v>
      </c>
      <c r="S4" s="128"/>
      <c r="T4" s="128" t="s">
        <v>718</v>
      </c>
      <c r="U4" s="27" t="s">
        <v>23</v>
      </c>
      <c r="V4" s="28" t="s">
        <v>191</v>
      </c>
      <c r="W4" s="28" t="s">
        <v>194</v>
      </c>
      <c r="X4" s="28" t="s">
        <v>191</v>
      </c>
      <c r="Y4" s="28" t="s">
        <v>191</v>
      </c>
      <c r="Z4" s="28" t="s">
        <v>191</v>
      </c>
      <c r="AA4" s="28" t="s">
        <v>191</v>
      </c>
      <c r="AB4" s="28" t="s">
        <v>191</v>
      </c>
      <c r="AC4" s="28" t="s">
        <v>195</v>
      </c>
      <c r="AD4" s="28" t="s">
        <v>196</v>
      </c>
      <c r="AE4" s="28" t="s">
        <v>193</v>
      </c>
      <c r="AF4" s="28" t="s">
        <v>289</v>
      </c>
      <c r="AG4" s="28" t="s">
        <v>191</v>
      </c>
      <c r="AH4" s="28" t="s">
        <v>191</v>
      </c>
      <c r="AI4" s="28" t="s">
        <v>191</v>
      </c>
      <c r="AJ4" s="28" t="s">
        <v>215</v>
      </c>
      <c r="AK4" s="29" t="s">
        <v>16</v>
      </c>
      <c r="AL4" s="27" t="s">
        <v>394</v>
      </c>
      <c r="AM4" s="28" t="s">
        <v>336</v>
      </c>
      <c r="AN4" s="28"/>
      <c r="AO4" s="28" t="s">
        <v>317</v>
      </c>
      <c r="AP4" s="28" t="s">
        <v>323</v>
      </c>
      <c r="AQ4" s="28"/>
      <c r="AR4" s="28"/>
      <c r="AS4" s="28" t="s">
        <v>337</v>
      </c>
      <c r="AT4" s="28" t="s">
        <v>315</v>
      </c>
      <c r="AU4" s="29"/>
    </row>
    <row r="5" spans="1:54">
      <c r="A5" s="1">
        <v>14</v>
      </c>
      <c r="B5" s="1">
        <v>2</v>
      </c>
      <c r="C5" s="1" t="s">
        <v>24</v>
      </c>
      <c r="D5" s="1" t="s">
        <v>69</v>
      </c>
      <c r="E5" s="1" t="s">
        <v>87</v>
      </c>
      <c r="F5" s="1" t="s">
        <v>81</v>
      </c>
      <c r="G5" s="1" t="s">
        <v>66</v>
      </c>
      <c r="H5" s="1"/>
      <c r="I5" s="17" t="s">
        <v>92</v>
      </c>
      <c r="J5" s="153" t="s">
        <v>340</v>
      </c>
      <c r="K5" s="154" t="s">
        <v>379</v>
      </c>
      <c r="L5" s="155" t="s">
        <v>428</v>
      </c>
      <c r="M5" s="155"/>
      <c r="N5" s="91"/>
      <c r="O5" s="92"/>
      <c r="P5" s="93"/>
      <c r="Q5" s="95"/>
      <c r="R5" s="91" t="s">
        <v>340</v>
      </c>
      <c r="S5" s="92"/>
      <c r="T5" s="93" t="s">
        <v>719</v>
      </c>
      <c r="U5" s="30" t="s">
        <v>24</v>
      </c>
      <c r="V5" s="31" t="s">
        <v>197</v>
      </c>
      <c r="W5" s="31" t="s">
        <v>198</v>
      </c>
      <c r="X5" s="31" t="s">
        <v>191</v>
      </c>
      <c r="Y5" s="31" t="s">
        <v>191</v>
      </c>
      <c r="Z5" s="31" t="s">
        <v>191</v>
      </c>
      <c r="AA5" s="31" t="s">
        <v>191</v>
      </c>
      <c r="AB5" s="31" t="s">
        <v>191</v>
      </c>
      <c r="AC5" s="31" t="s">
        <v>199</v>
      </c>
      <c r="AD5" s="31" t="s">
        <v>191</v>
      </c>
      <c r="AE5" s="31" t="s">
        <v>200</v>
      </c>
      <c r="AF5" s="31" t="s">
        <v>191</v>
      </c>
      <c r="AG5" s="31" t="s">
        <v>191</v>
      </c>
      <c r="AH5" s="31" t="s">
        <v>191</v>
      </c>
      <c r="AI5" s="31" t="s">
        <v>191</v>
      </c>
      <c r="AJ5" s="31" t="s">
        <v>191</v>
      </c>
      <c r="AK5" s="32" t="s">
        <v>16</v>
      </c>
      <c r="AL5" s="30" t="s">
        <v>393</v>
      </c>
      <c r="AM5" s="31" t="s">
        <v>338</v>
      </c>
      <c r="AN5" s="31"/>
      <c r="AO5" s="31" t="s">
        <v>339</v>
      </c>
      <c r="AP5" s="31"/>
      <c r="AQ5" s="31" t="s">
        <v>340</v>
      </c>
      <c r="AR5" s="31" t="s">
        <v>316</v>
      </c>
      <c r="AS5" s="31"/>
      <c r="AT5" s="31"/>
      <c r="AU5" s="32"/>
    </row>
    <row r="6" spans="1:54">
      <c r="A6" s="1">
        <v>15</v>
      </c>
      <c r="B6" s="1">
        <v>3</v>
      </c>
      <c r="C6" s="1" t="s">
        <v>25</v>
      </c>
      <c r="D6" s="1" t="s">
        <v>69</v>
      </c>
      <c r="E6" s="1" t="s">
        <v>87</v>
      </c>
      <c r="F6" s="1" t="s">
        <v>81</v>
      </c>
      <c r="G6" s="1" t="s">
        <v>66</v>
      </c>
      <c r="H6" s="1"/>
      <c r="I6" s="16" t="s">
        <v>93</v>
      </c>
      <c r="J6" s="153" t="s">
        <v>342</v>
      </c>
      <c r="K6" s="154" t="s">
        <v>379</v>
      </c>
      <c r="L6" s="155" t="s">
        <v>429</v>
      </c>
      <c r="M6" s="155"/>
      <c r="N6" s="91"/>
      <c r="O6" s="92"/>
      <c r="P6" s="93"/>
      <c r="Q6" s="95"/>
      <c r="R6" s="91" t="s">
        <v>342</v>
      </c>
      <c r="S6" s="92"/>
      <c r="T6" s="93" t="s">
        <v>720</v>
      </c>
      <c r="U6" s="30" t="s">
        <v>25</v>
      </c>
      <c r="V6" s="31" t="s">
        <v>191</v>
      </c>
      <c r="W6" s="31" t="s">
        <v>201</v>
      </c>
      <c r="X6" s="31" t="s">
        <v>191</v>
      </c>
      <c r="Y6" s="31" t="s">
        <v>191</v>
      </c>
      <c r="Z6" s="31" t="s">
        <v>191</v>
      </c>
      <c r="AA6" s="31" t="s">
        <v>191</v>
      </c>
      <c r="AB6" s="31" t="s">
        <v>191</v>
      </c>
      <c r="AC6" s="31" t="s">
        <v>202</v>
      </c>
      <c r="AD6" s="31" t="s">
        <v>203</v>
      </c>
      <c r="AE6" s="31" t="s">
        <v>204</v>
      </c>
      <c r="AF6" s="31" t="s">
        <v>191</v>
      </c>
      <c r="AG6" s="31" t="s">
        <v>191</v>
      </c>
      <c r="AH6" s="31" t="s">
        <v>205</v>
      </c>
      <c r="AI6" s="31" t="s">
        <v>191</v>
      </c>
      <c r="AJ6" s="31" t="s">
        <v>206</v>
      </c>
      <c r="AK6" s="32" t="s">
        <v>16</v>
      </c>
      <c r="AL6" s="30" t="s">
        <v>392</v>
      </c>
      <c r="AM6" s="31"/>
      <c r="AN6" s="31"/>
      <c r="AO6" s="31" t="s">
        <v>341</v>
      </c>
      <c r="AP6" s="31"/>
      <c r="AQ6" s="31" t="s">
        <v>342</v>
      </c>
      <c r="AR6" s="31"/>
      <c r="AS6" s="31"/>
      <c r="AT6" s="31" t="s">
        <v>409</v>
      </c>
      <c r="AU6" s="32"/>
    </row>
    <row r="7" spans="1:54">
      <c r="A7" s="1">
        <v>16</v>
      </c>
      <c r="B7" s="1">
        <v>4</v>
      </c>
      <c r="C7" s="1" t="s">
        <v>26</v>
      </c>
      <c r="D7" s="1" t="s">
        <v>69</v>
      </c>
      <c r="E7" s="1" t="s">
        <v>87</v>
      </c>
      <c r="F7" s="1" t="s">
        <v>81</v>
      </c>
      <c r="G7" s="1" t="s">
        <v>66</v>
      </c>
      <c r="H7" s="1"/>
      <c r="I7" s="16" t="s">
        <v>94</v>
      </c>
      <c r="J7" s="153" t="s">
        <v>350</v>
      </c>
      <c r="K7" s="154" t="s">
        <v>379</v>
      </c>
      <c r="L7" s="155" t="s">
        <v>430</v>
      </c>
      <c r="M7" s="155"/>
      <c r="N7" s="91"/>
      <c r="O7" s="92"/>
      <c r="P7" s="93"/>
      <c r="Q7" s="95"/>
      <c r="R7" s="91" t="s">
        <v>350</v>
      </c>
      <c r="S7" s="92"/>
      <c r="T7" s="93" t="s">
        <v>721</v>
      </c>
      <c r="U7" s="30" t="s">
        <v>26</v>
      </c>
      <c r="V7" s="31" t="s">
        <v>191</v>
      </c>
      <c r="W7" s="31" t="s">
        <v>207</v>
      </c>
      <c r="X7" s="31" t="s">
        <v>191</v>
      </c>
      <c r="Y7" s="31" t="s">
        <v>306</v>
      </c>
      <c r="Z7" s="31" t="s">
        <v>191</v>
      </c>
      <c r="AA7" s="31" t="s">
        <v>191</v>
      </c>
      <c r="AB7" s="31" t="s">
        <v>191</v>
      </c>
      <c r="AC7" s="31" t="s">
        <v>208</v>
      </c>
      <c r="AD7" s="31" t="s">
        <v>191</v>
      </c>
      <c r="AE7" s="31" t="s">
        <v>209</v>
      </c>
      <c r="AF7" s="31" t="s">
        <v>191</v>
      </c>
      <c r="AG7" s="31" t="s">
        <v>191</v>
      </c>
      <c r="AH7" s="31" t="s">
        <v>210</v>
      </c>
      <c r="AI7" s="31" t="s">
        <v>211</v>
      </c>
      <c r="AJ7" s="31" t="s">
        <v>191</v>
      </c>
      <c r="AK7" s="32" t="s">
        <v>16</v>
      </c>
      <c r="AL7" s="30" t="s">
        <v>391</v>
      </c>
      <c r="AM7" s="31" t="s">
        <v>343</v>
      </c>
      <c r="AN7" s="31"/>
      <c r="AO7" s="31"/>
      <c r="AP7" s="31"/>
      <c r="AQ7" s="33" t="s">
        <v>412</v>
      </c>
      <c r="AR7" s="31"/>
      <c r="AS7" s="31"/>
      <c r="AT7" s="31"/>
      <c r="AU7" s="32"/>
    </row>
    <row r="8" spans="1:54">
      <c r="A8" s="11">
        <v>17</v>
      </c>
      <c r="B8" s="11">
        <v>5</v>
      </c>
      <c r="C8" s="11" t="s">
        <v>27</v>
      </c>
      <c r="D8" s="11" t="s">
        <v>69</v>
      </c>
      <c r="E8" s="11" t="s">
        <v>87</v>
      </c>
      <c r="F8" s="11" t="s">
        <v>81</v>
      </c>
      <c r="G8" s="11" t="s">
        <v>66</v>
      </c>
      <c r="H8" s="11"/>
      <c r="I8" s="15" t="s">
        <v>95</v>
      </c>
      <c r="J8" s="91" t="s">
        <v>344</v>
      </c>
      <c r="K8" s="92" t="s">
        <v>794</v>
      </c>
      <c r="L8" s="93" t="s">
        <v>796</v>
      </c>
      <c r="M8" s="93"/>
      <c r="N8" s="91"/>
      <c r="O8" s="92"/>
      <c r="P8" s="93"/>
      <c r="Q8" s="95"/>
      <c r="R8" s="91" t="s">
        <v>344</v>
      </c>
      <c r="S8" s="92"/>
      <c r="T8" s="93" t="s">
        <v>722</v>
      </c>
      <c r="U8" s="27" t="s">
        <v>27</v>
      </c>
      <c r="V8" s="28" t="s">
        <v>191</v>
      </c>
      <c r="W8" s="28" t="s">
        <v>191</v>
      </c>
      <c r="X8" s="28" t="s">
        <v>222</v>
      </c>
      <c r="Y8" s="28" t="s">
        <v>191</v>
      </c>
      <c r="Z8" s="28" t="s">
        <v>191</v>
      </c>
      <c r="AA8" s="28" t="s">
        <v>212</v>
      </c>
      <c r="AB8" s="28" t="s">
        <v>267</v>
      </c>
      <c r="AC8" s="28" t="s">
        <v>213</v>
      </c>
      <c r="AD8" s="28" t="s">
        <v>191</v>
      </c>
      <c r="AE8" s="28" t="s">
        <v>191</v>
      </c>
      <c r="AF8" s="28" t="s">
        <v>191</v>
      </c>
      <c r="AG8" s="28" t="s">
        <v>191</v>
      </c>
      <c r="AH8" s="28" t="s">
        <v>191</v>
      </c>
      <c r="AI8" s="28" t="s">
        <v>214</v>
      </c>
      <c r="AJ8" s="28" t="s">
        <v>191</v>
      </c>
      <c r="AK8" s="29" t="s">
        <v>16</v>
      </c>
      <c r="AL8" s="27" t="s">
        <v>395</v>
      </c>
      <c r="AM8" s="28"/>
      <c r="AN8" s="28" t="s">
        <v>344</v>
      </c>
      <c r="AO8" s="28" t="s">
        <v>317</v>
      </c>
      <c r="AP8" s="28"/>
      <c r="AQ8" s="28"/>
      <c r="AR8" s="28"/>
      <c r="AS8" s="28"/>
      <c r="AT8" s="28"/>
      <c r="AU8" s="29"/>
    </row>
    <row r="9" spans="1:54">
      <c r="A9" s="1">
        <v>18</v>
      </c>
      <c r="B9" s="1">
        <v>6</v>
      </c>
      <c r="C9" s="1" t="s">
        <v>28</v>
      </c>
      <c r="D9" s="1" t="s">
        <v>69</v>
      </c>
      <c r="E9" s="1" t="s">
        <v>87</v>
      </c>
      <c r="F9" s="1" t="s">
        <v>81</v>
      </c>
      <c r="G9" s="1" t="s">
        <v>66</v>
      </c>
      <c r="H9" s="1"/>
      <c r="I9" s="16" t="s">
        <v>96</v>
      </c>
      <c r="J9" s="91" t="s">
        <v>345</v>
      </c>
      <c r="K9" s="92" t="s">
        <v>794</v>
      </c>
      <c r="L9" s="93" t="s">
        <v>795</v>
      </c>
      <c r="M9" s="93"/>
      <c r="N9" s="91"/>
      <c r="O9" s="92"/>
      <c r="P9" s="93"/>
      <c r="Q9" s="95"/>
      <c r="R9" s="91" t="s">
        <v>345</v>
      </c>
      <c r="S9" s="92"/>
      <c r="T9" s="93" t="s">
        <v>723</v>
      </c>
      <c r="U9" s="30" t="s">
        <v>28</v>
      </c>
      <c r="V9" s="31" t="s">
        <v>191</v>
      </c>
      <c r="W9" s="31" t="s">
        <v>194</v>
      </c>
      <c r="X9" s="31" t="s">
        <v>215</v>
      </c>
      <c r="Y9" s="31" t="s">
        <v>191</v>
      </c>
      <c r="Z9" s="31" t="s">
        <v>191</v>
      </c>
      <c r="AA9" s="31" t="s">
        <v>216</v>
      </c>
      <c r="AB9" s="31" t="s">
        <v>191</v>
      </c>
      <c r="AC9" s="31" t="s">
        <v>191</v>
      </c>
      <c r="AD9" s="31" t="s">
        <v>191</v>
      </c>
      <c r="AE9" s="31" t="s">
        <v>191</v>
      </c>
      <c r="AF9" s="31" t="s">
        <v>191</v>
      </c>
      <c r="AG9" s="31" t="s">
        <v>191</v>
      </c>
      <c r="AH9" s="31" t="s">
        <v>191</v>
      </c>
      <c r="AI9" s="31" t="s">
        <v>191</v>
      </c>
      <c r="AJ9" s="31" t="s">
        <v>206</v>
      </c>
      <c r="AK9" s="32" t="s">
        <v>16</v>
      </c>
      <c r="AL9" s="30" t="s">
        <v>396</v>
      </c>
      <c r="AM9" s="31"/>
      <c r="AN9" s="31" t="s">
        <v>345</v>
      </c>
      <c r="AO9" s="31" t="s">
        <v>341</v>
      </c>
      <c r="AP9" s="31"/>
      <c r="AQ9" s="31" t="s">
        <v>318</v>
      </c>
      <c r="AR9" s="31"/>
      <c r="AS9" s="31"/>
      <c r="AT9" s="31"/>
      <c r="AU9" s="32"/>
    </row>
    <row r="10" spans="1:54">
      <c r="A10" s="1">
        <v>19</v>
      </c>
      <c r="B10" s="1">
        <v>7</v>
      </c>
      <c r="C10" s="1" t="s">
        <v>29</v>
      </c>
      <c r="D10" s="1" t="s">
        <v>69</v>
      </c>
      <c r="E10" s="1" t="s">
        <v>87</v>
      </c>
      <c r="F10" s="1" t="s">
        <v>81</v>
      </c>
      <c r="G10" s="1" t="s">
        <v>66</v>
      </c>
      <c r="H10" s="1"/>
      <c r="I10" s="16" t="s">
        <v>97</v>
      </c>
      <c r="J10" s="156" t="s">
        <v>319</v>
      </c>
      <c r="K10" s="157" t="s">
        <v>383</v>
      </c>
      <c r="L10" s="158" t="s">
        <v>433</v>
      </c>
      <c r="M10" s="158"/>
      <c r="N10" s="156" t="s">
        <v>319</v>
      </c>
      <c r="O10" s="157" t="s">
        <v>383</v>
      </c>
      <c r="P10" s="158" t="s">
        <v>433</v>
      </c>
      <c r="Q10" s="158"/>
      <c r="R10" s="156" t="s">
        <v>319</v>
      </c>
      <c r="S10" s="157"/>
      <c r="T10" s="158" t="s">
        <v>724</v>
      </c>
      <c r="U10" s="30" t="s">
        <v>29</v>
      </c>
      <c r="V10" s="31" t="s">
        <v>191</v>
      </c>
      <c r="W10" s="31" t="s">
        <v>217</v>
      </c>
      <c r="X10" s="31" t="s">
        <v>282</v>
      </c>
      <c r="Y10" s="31" t="s">
        <v>191</v>
      </c>
      <c r="Z10" s="31" t="s">
        <v>193</v>
      </c>
      <c r="AA10" s="31" t="s">
        <v>218</v>
      </c>
      <c r="AB10" s="31" t="s">
        <v>219</v>
      </c>
      <c r="AC10" s="31" t="s">
        <v>191</v>
      </c>
      <c r="AD10" s="31" t="s">
        <v>196</v>
      </c>
      <c r="AE10" s="31" t="s">
        <v>191</v>
      </c>
      <c r="AF10" s="31" t="s">
        <v>191</v>
      </c>
      <c r="AG10" s="31" t="s">
        <v>191</v>
      </c>
      <c r="AH10" s="31" t="s">
        <v>220</v>
      </c>
      <c r="AI10" s="31" t="s">
        <v>191</v>
      </c>
      <c r="AJ10" s="31" t="s">
        <v>191</v>
      </c>
      <c r="AK10" s="32" t="s">
        <v>16</v>
      </c>
      <c r="AL10" s="30" t="s">
        <v>397</v>
      </c>
      <c r="AM10" s="31"/>
      <c r="AN10" s="31"/>
      <c r="AO10" s="31"/>
      <c r="AP10" s="31"/>
      <c r="AQ10" s="31" t="s">
        <v>319</v>
      </c>
      <c r="AR10" s="31"/>
      <c r="AS10" s="31"/>
      <c r="AT10" s="31"/>
      <c r="AU10" s="32"/>
      <c r="AY10" s="173"/>
    </row>
    <row r="11" spans="1:54">
      <c r="A11" s="1">
        <v>20</v>
      </c>
      <c r="B11" s="1">
        <v>8</v>
      </c>
      <c r="C11" s="1" t="s">
        <v>30</v>
      </c>
      <c r="D11" s="1" t="s">
        <v>69</v>
      </c>
      <c r="E11" s="1" t="s">
        <v>87</v>
      </c>
      <c r="F11" s="1" t="s">
        <v>81</v>
      </c>
      <c r="G11" s="1" t="s">
        <v>66</v>
      </c>
      <c r="H11" s="1"/>
      <c r="I11" s="16" t="s">
        <v>98</v>
      </c>
      <c r="J11" s="156" t="s">
        <v>320</v>
      </c>
      <c r="K11" s="157" t="s">
        <v>383</v>
      </c>
      <c r="L11" s="158" t="s">
        <v>432</v>
      </c>
      <c r="M11" s="158"/>
      <c r="N11" s="156" t="s">
        <v>320</v>
      </c>
      <c r="O11" s="157" t="s">
        <v>383</v>
      </c>
      <c r="P11" s="158" t="s">
        <v>432</v>
      </c>
      <c r="Q11" s="158"/>
      <c r="R11" s="156" t="s">
        <v>320</v>
      </c>
      <c r="S11" s="157"/>
      <c r="T11" s="158" t="s">
        <v>725</v>
      </c>
      <c r="U11" s="30" t="s">
        <v>30</v>
      </c>
      <c r="V11" s="31" t="s">
        <v>191</v>
      </c>
      <c r="W11" s="31" t="s">
        <v>221</v>
      </c>
      <c r="X11" s="31" t="s">
        <v>222</v>
      </c>
      <c r="Y11" s="31" t="s">
        <v>191</v>
      </c>
      <c r="Z11" s="31" t="s">
        <v>223</v>
      </c>
      <c r="AA11" s="31" t="s">
        <v>224</v>
      </c>
      <c r="AB11" s="31" t="s">
        <v>225</v>
      </c>
      <c r="AC11" s="31" t="s">
        <v>191</v>
      </c>
      <c r="AD11" s="31" t="s">
        <v>203</v>
      </c>
      <c r="AE11" s="31" t="s">
        <v>191</v>
      </c>
      <c r="AF11" s="31" t="s">
        <v>191</v>
      </c>
      <c r="AG11" s="31" t="s">
        <v>191</v>
      </c>
      <c r="AH11" s="31" t="s">
        <v>191</v>
      </c>
      <c r="AI11" s="31" t="s">
        <v>191</v>
      </c>
      <c r="AJ11" s="31" t="s">
        <v>206</v>
      </c>
      <c r="AK11" s="32" t="s">
        <v>16</v>
      </c>
      <c r="AL11" s="30" t="s">
        <v>398</v>
      </c>
      <c r="AM11" s="31"/>
      <c r="AN11" s="31"/>
      <c r="AO11" s="31" t="s">
        <v>343</v>
      </c>
      <c r="AP11" s="31"/>
      <c r="AQ11" s="31" t="s">
        <v>340</v>
      </c>
      <c r="AR11" s="31" t="s">
        <v>320</v>
      </c>
      <c r="AS11" s="31"/>
      <c r="AT11" s="31"/>
      <c r="AU11" s="32"/>
      <c r="AY11" s="174" t="s">
        <v>815</v>
      </c>
      <c r="AZ11" s="174" t="s">
        <v>816</v>
      </c>
      <c r="BA11" s="174" t="s">
        <v>817</v>
      </c>
      <c r="BB11" s="174" t="s">
        <v>798</v>
      </c>
    </row>
    <row r="12" spans="1:54">
      <c r="A12" s="11">
        <v>44</v>
      </c>
      <c r="B12" s="11">
        <v>9</v>
      </c>
      <c r="C12" s="11" t="s">
        <v>39</v>
      </c>
      <c r="D12" s="11" t="s">
        <v>69</v>
      </c>
      <c r="E12" s="11" t="s">
        <v>52</v>
      </c>
      <c r="F12" s="11" t="s">
        <v>137</v>
      </c>
      <c r="G12" s="11" t="s">
        <v>66</v>
      </c>
      <c r="H12" s="11"/>
      <c r="I12" s="15" t="s">
        <v>138</v>
      </c>
      <c r="J12" s="91" t="s">
        <v>378</v>
      </c>
      <c r="K12" s="92"/>
      <c r="L12" s="93"/>
      <c r="M12" s="93"/>
      <c r="N12" s="91"/>
      <c r="O12" s="92"/>
      <c r="P12" s="93"/>
      <c r="Q12" s="93"/>
      <c r="R12" s="91"/>
      <c r="S12" s="92"/>
      <c r="T12" s="93"/>
      <c r="U12" s="24" t="s">
        <v>39</v>
      </c>
      <c r="V12" s="25" t="s">
        <v>226</v>
      </c>
      <c r="W12" s="25" t="s">
        <v>191</v>
      </c>
      <c r="X12" s="25" t="s">
        <v>307</v>
      </c>
      <c r="Y12" s="25" t="s">
        <v>191</v>
      </c>
      <c r="Z12" s="25" t="s">
        <v>227</v>
      </c>
      <c r="AA12" s="25" t="s">
        <v>308</v>
      </c>
      <c r="AB12" s="25" t="s">
        <v>228</v>
      </c>
      <c r="AC12" s="25" t="s">
        <v>229</v>
      </c>
      <c r="AD12" s="25" t="s">
        <v>191</v>
      </c>
      <c r="AE12" s="25" t="s">
        <v>191</v>
      </c>
      <c r="AF12" s="25" t="s">
        <v>309</v>
      </c>
      <c r="AG12" s="25" t="s">
        <v>191</v>
      </c>
      <c r="AH12" s="25" t="s">
        <v>230</v>
      </c>
      <c r="AI12" s="25" t="s">
        <v>191</v>
      </c>
      <c r="AJ12" s="25" t="s">
        <v>231</v>
      </c>
      <c r="AK12" s="26" t="s">
        <v>16</v>
      </c>
      <c r="AL12" s="24"/>
      <c r="AM12" s="25"/>
      <c r="AN12" s="25"/>
      <c r="AO12" s="25"/>
      <c r="AP12" s="25"/>
      <c r="AQ12" s="25"/>
      <c r="AR12" s="25"/>
      <c r="AS12" s="25"/>
      <c r="AT12" s="25"/>
      <c r="AU12" s="26"/>
      <c r="AY12" s="223" t="s">
        <v>799</v>
      </c>
      <c r="AZ12" s="175" t="s">
        <v>806</v>
      </c>
      <c r="BA12" s="176" t="s">
        <v>807</v>
      </c>
      <c r="BB12" s="176" t="s">
        <v>814</v>
      </c>
    </row>
    <row r="13" spans="1:54">
      <c r="A13" s="118">
        <v>45</v>
      </c>
      <c r="B13" s="118">
        <v>10</v>
      </c>
      <c r="C13" s="118" t="s">
        <v>40</v>
      </c>
      <c r="D13" s="118" t="s">
        <v>69</v>
      </c>
      <c r="E13" s="118" t="s">
        <v>52</v>
      </c>
      <c r="F13" s="118" t="s">
        <v>139</v>
      </c>
      <c r="G13" s="1" t="s">
        <v>66</v>
      </c>
      <c r="H13" s="1"/>
      <c r="I13" s="16" t="s">
        <v>140</v>
      </c>
      <c r="J13" s="22" t="s">
        <v>234</v>
      </c>
      <c r="K13" s="14" t="s">
        <v>63</v>
      </c>
      <c r="L13" s="171" t="s">
        <v>993</v>
      </c>
      <c r="M13" s="171" t="s">
        <v>995</v>
      </c>
      <c r="N13" s="91"/>
      <c r="O13" s="92"/>
      <c r="P13" s="93"/>
      <c r="Q13" s="93"/>
      <c r="R13" s="159" t="s">
        <v>234</v>
      </c>
      <c r="S13" s="160" t="s">
        <v>63</v>
      </c>
      <c r="T13" s="161" t="s">
        <v>435</v>
      </c>
      <c r="U13" s="30" t="s">
        <v>40</v>
      </c>
      <c r="V13" s="31" t="s">
        <v>191</v>
      </c>
      <c r="W13" s="31" t="s">
        <v>191</v>
      </c>
      <c r="X13" s="31" t="s">
        <v>232</v>
      </c>
      <c r="Y13" s="31" t="s">
        <v>191</v>
      </c>
      <c r="Z13" s="31" t="s">
        <v>310</v>
      </c>
      <c r="AA13" s="31" t="s">
        <v>311</v>
      </c>
      <c r="AB13" s="31" t="s">
        <v>233</v>
      </c>
      <c r="AC13" s="31" t="s">
        <v>234</v>
      </c>
      <c r="AD13" s="31" t="s">
        <v>191</v>
      </c>
      <c r="AE13" s="31" t="s">
        <v>235</v>
      </c>
      <c r="AF13" s="31" t="s">
        <v>201</v>
      </c>
      <c r="AG13" s="31" t="s">
        <v>191</v>
      </c>
      <c r="AH13" s="31" t="s">
        <v>191</v>
      </c>
      <c r="AI13" s="31" t="s">
        <v>191</v>
      </c>
      <c r="AJ13" s="31" t="s">
        <v>236</v>
      </c>
      <c r="AK13" s="32" t="s">
        <v>16</v>
      </c>
      <c r="AL13" s="30"/>
      <c r="AM13" s="31"/>
      <c r="AN13" s="31"/>
      <c r="AO13" s="31"/>
      <c r="AP13" s="31"/>
      <c r="AQ13" s="31"/>
      <c r="AR13" s="31"/>
      <c r="AS13" s="31"/>
      <c r="AT13" s="31"/>
      <c r="AU13" s="32" t="s">
        <v>41</v>
      </c>
      <c r="AY13" s="223"/>
      <c r="AZ13" s="175" t="s">
        <v>805</v>
      </c>
      <c r="BA13" s="176" t="s">
        <v>807</v>
      </c>
      <c r="BB13" s="176" t="s">
        <v>814</v>
      </c>
    </row>
    <row r="14" spans="1:54">
      <c r="A14" s="118">
        <v>46</v>
      </c>
      <c r="B14" s="118">
        <v>11</v>
      </c>
      <c r="C14" s="118" t="s">
        <v>42</v>
      </c>
      <c r="D14" s="118" t="s">
        <v>69</v>
      </c>
      <c r="E14" s="118" t="s">
        <v>52</v>
      </c>
      <c r="F14" s="118" t="s">
        <v>141</v>
      </c>
      <c r="G14" s="1" t="s">
        <v>66</v>
      </c>
      <c r="H14" s="1"/>
      <c r="I14" s="16" t="s">
        <v>142</v>
      </c>
      <c r="J14" s="22" t="s">
        <v>240</v>
      </c>
      <c r="K14" s="14" t="s">
        <v>63</v>
      </c>
      <c r="L14" s="171" t="s">
        <v>436</v>
      </c>
      <c r="M14" s="171" t="s">
        <v>994</v>
      </c>
      <c r="N14" s="91"/>
      <c r="O14" s="92"/>
      <c r="P14" s="93"/>
      <c r="Q14" s="93"/>
      <c r="R14" s="159" t="s">
        <v>240</v>
      </c>
      <c r="S14" s="160" t="s">
        <v>63</v>
      </c>
      <c r="T14" s="161" t="s">
        <v>436</v>
      </c>
      <c r="U14" s="30" t="s">
        <v>42</v>
      </c>
      <c r="V14" s="31" t="s">
        <v>191</v>
      </c>
      <c r="W14" s="31" t="s">
        <v>237</v>
      </c>
      <c r="X14" s="31" t="s">
        <v>191</v>
      </c>
      <c r="Y14" s="31" t="s">
        <v>238</v>
      </c>
      <c r="Z14" s="31" t="s">
        <v>239</v>
      </c>
      <c r="AA14" s="31" t="s">
        <v>190</v>
      </c>
      <c r="AB14" s="31" t="s">
        <v>300</v>
      </c>
      <c r="AC14" s="31" t="s">
        <v>240</v>
      </c>
      <c r="AD14" s="31" t="s">
        <v>191</v>
      </c>
      <c r="AE14" s="31" t="s">
        <v>191</v>
      </c>
      <c r="AF14" s="31" t="s">
        <v>207</v>
      </c>
      <c r="AG14" s="31" t="s">
        <v>193</v>
      </c>
      <c r="AH14" s="31" t="s">
        <v>301</v>
      </c>
      <c r="AI14" s="31" t="s">
        <v>191</v>
      </c>
      <c r="AJ14" s="31" t="s">
        <v>241</v>
      </c>
      <c r="AK14" s="32" t="s">
        <v>16</v>
      </c>
      <c r="AL14" s="30"/>
      <c r="AM14" s="31"/>
      <c r="AN14" s="31"/>
      <c r="AO14" s="31"/>
      <c r="AP14" s="31"/>
      <c r="AQ14" s="31"/>
      <c r="AR14" s="31"/>
      <c r="AS14" s="31"/>
      <c r="AT14" s="31"/>
      <c r="AU14" s="32" t="s">
        <v>43</v>
      </c>
      <c r="AY14" s="223"/>
      <c r="AZ14" s="175" t="s">
        <v>804</v>
      </c>
      <c r="BA14" s="176" t="s">
        <v>807</v>
      </c>
      <c r="BB14" s="176" t="s">
        <v>814</v>
      </c>
    </row>
    <row r="15" spans="1:54">
      <c r="A15" s="1">
        <v>47</v>
      </c>
      <c r="B15" s="1">
        <v>12</v>
      </c>
      <c r="C15" s="1" t="s">
        <v>44</v>
      </c>
      <c r="D15" s="1" t="s">
        <v>69</v>
      </c>
      <c r="E15" s="1" t="s">
        <v>52</v>
      </c>
      <c r="F15" s="1" t="s">
        <v>143</v>
      </c>
      <c r="G15" s="1" t="s">
        <v>66</v>
      </c>
      <c r="H15" s="1"/>
      <c r="I15" s="16" t="s">
        <v>144</v>
      </c>
      <c r="J15" s="91" t="s">
        <v>378</v>
      </c>
      <c r="K15" s="92"/>
      <c r="L15" s="93"/>
      <c r="M15" s="93"/>
      <c r="N15" s="186"/>
      <c r="O15" s="187"/>
      <c r="P15" s="188" t="s">
        <v>982</v>
      </c>
      <c r="Q15" s="188"/>
      <c r="R15" s="91"/>
      <c r="S15" s="92"/>
      <c r="T15" s="93"/>
      <c r="U15" s="30" t="s">
        <v>44</v>
      </c>
      <c r="V15" s="31" t="s">
        <v>191</v>
      </c>
      <c r="W15" s="31" t="s">
        <v>191</v>
      </c>
      <c r="X15" s="31" t="s">
        <v>191</v>
      </c>
      <c r="Y15" s="31" t="s">
        <v>191</v>
      </c>
      <c r="Z15" s="31" t="s">
        <v>191</v>
      </c>
      <c r="AA15" s="31" t="s">
        <v>242</v>
      </c>
      <c r="AB15" s="31" t="s">
        <v>225</v>
      </c>
      <c r="AC15" s="31" t="s">
        <v>243</v>
      </c>
      <c r="AD15" s="31" t="s">
        <v>196</v>
      </c>
      <c r="AE15" s="31" t="s">
        <v>244</v>
      </c>
      <c r="AF15" s="31" t="s">
        <v>245</v>
      </c>
      <c r="AG15" s="31" t="s">
        <v>246</v>
      </c>
      <c r="AH15" s="31" t="s">
        <v>247</v>
      </c>
      <c r="AI15" s="31" t="s">
        <v>191</v>
      </c>
      <c r="AJ15" s="31" t="s">
        <v>191</v>
      </c>
      <c r="AK15" s="32" t="s">
        <v>16</v>
      </c>
      <c r="AL15" s="30"/>
      <c r="AM15" s="31"/>
      <c r="AN15" s="31"/>
      <c r="AO15" s="31"/>
      <c r="AP15" s="31"/>
      <c r="AQ15" s="31"/>
      <c r="AR15" s="31"/>
      <c r="AS15" s="31"/>
      <c r="AT15" s="31"/>
      <c r="AU15" s="32" t="s">
        <v>45</v>
      </c>
      <c r="AY15" s="223" t="s">
        <v>800</v>
      </c>
      <c r="AZ15" s="175" t="s">
        <v>803</v>
      </c>
      <c r="BA15" s="176" t="s">
        <v>818</v>
      </c>
      <c r="BB15" s="176" t="s">
        <v>814</v>
      </c>
    </row>
    <row r="16" spans="1:54">
      <c r="A16" s="1">
        <v>48</v>
      </c>
      <c r="B16" s="1">
        <v>13</v>
      </c>
      <c r="C16" s="1" t="s">
        <v>46</v>
      </c>
      <c r="D16" s="1" t="s">
        <v>69</v>
      </c>
      <c r="E16" s="1" t="s">
        <v>52</v>
      </c>
      <c r="F16" s="1" t="s">
        <v>143</v>
      </c>
      <c r="G16" s="1" t="s">
        <v>66</v>
      </c>
      <c r="H16" s="1"/>
      <c r="I16" s="16" t="s">
        <v>145</v>
      </c>
      <c r="J16" s="91" t="s">
        <v>378</v>
      </c>
      <c r="K16" s="92"/>
      <c r="L16" s="93"/>
      <c r="M16" s="93"/>
      <c r="N16" s="186"/>
      <c r="O16" s="187"/>
      <c r="P16" s="188" t="s">
        <v>982</v>
      </c>
      <c r="Q16" s="188"/>
      <c r="R16" s="91"/>
      <c r="S16" s="92"/>
      <c r="T16" s="93"/>
      <c r="U16" s="34" t="s">
        <v>46</v>
      </c>
      <c r="V16" s="35" t="s">
        <v>191</v>
      </c>
      <c r="W16" s="35" t="s">
        <v>217</v>
      </c>
      <c r="X16" s="35" t="s">
        <v>191</v>
      </c>
      <c r="Y16" s="35" t="s">
        <v>191</v>
      </c>
      <c r="Z16" s="35" t="s">
        <v>191</v>
      </c>
      <c r="AA16" s="35" t="s">
        <v>248</v>
      </c>
      <c r="AB16" s="35" t="s">
        <v>249</v>
      </c>
      <c r="AC16" s="35" t="s">
        <v>250</v>
      </c>
      <c r="AD16" s="35" t="s">
        <v>203</v>
      </c>
      <c r="AE16" s="35" t="s">
        <v>251</v>
      </c>
      <c r="AF16" s="35" t="s">
        <v>252</v>
      </c>
      <c r="AG16" s="35" t="s">
        <v>253</v>
      </c>
      <c r="AH16" s="35" t="s">
        <v>191</v>
      </c>
      <c r="AI16" s="35" t="s">
        <v>191</v>
      </c>
      <c r="AJ16" s="35" t="s">
        <v>191</v>
      </c>
      <c r="AK16" s="36" t="s">
        <v>16</v>
      </c>
      <c r="AL16" s="34"/>
      <c r="AM16" s="35"/>
      <c r="AN16" s="35"/>
      <c r="AO16" s="35"/>
      <c r="AP16" s="35"/>
      <c r="AQ16" s="35"/>
      <c r="AR16" s="35"/>
      <c r="AS16" s="35"/>
      <c r="AT16" s="35"/>
      <c r="AU16" s="36" t="s">
        <v>47</v>
      </c>
      <c r="AY16" s="223"/>
      <c r="AZ16" s="175" t="s">
        <v>802</v>
      </c>
      <c r="BA16" s="176" t="s">
        <v>819</v>
      </c>
      <c r="BB16" s="176" t="s">
        <v>814</v>
      </c>
    </row>
    <row r="17" spans="1:54">
      <c r="A17" s="1">
        <v>49</v>
      </c>
      <c r="B17" s="1">
        <v>14</v>
      </c>
      <c r="C17" s="1" t="s">
        <v>48</v>
      </c>
      <c r="D17" s="1" t="s">
        <v>84</v>
      </c>
      <c r="E17" s="1" t="s">
        <v>52</v>
      </c>
      <c r="F17" s="1" t="s">
        <v>137</v>
      </c>
      <c r="G17" s="1" t="s">
        <v>66</v>
      </c>
      <c r="H17" s="1"/>
      <c r="I17" s="16" t="s">
        <v>146</v>
      </c>
      <c r="J17" s="23" t="s">
        <v>374</v>
      </c>
      <c r="K17" s="12" t="s">
        <v>387</v>
      </c>
      <c r="L17" s="162" t="s">
        <v>437</v>
      </c>
      <c r="M17" s="162"/>
      <c r="N17" s="183" t="s">
        <v>374</v>
      </c>
      <c r="O17" s="184" t="s">
        <v>387</v>
      </c>
      <c r="P17" s="185" t="s">
        <v>437</v>
      </c>
      <c r="Q17" s="185"/>
      <c r="R17" s="23" t="s">
        <v>374</v>
      </c>
      <c r="S17" s="12" t="s">
        <v>387</v>
      </c>
      <c r="T17" s="162" t="s">
        <v>437</v>
      </c>
      <c r="U17" s="30" t="s">
        <v>48</v>
      </c>
      <c r="V17" s="31" t="s">
        <v>254</v>
      </c>
      <c r="W17" s="31" t="s">
        <v>255</v>
      </c>
      <c r="X17" s="31" t="s">
        <v>191</v>
      </c>
      <c r="Y17" s="31" t="s">
        <v>191</v>
      </c>
      <c r="Z17" s="31" t="s">
        <v>256</v>
      </c>
      <c r="AA17" s="31" t="s">
        <v>257</v>
      </c>
      <c r="AB17" s="31"/>
      <c r="AC17" s="31" t="s">
        <v>258</v>
      </c>
      <c r="AD17" s="31" t="s">
        <v>191</v>
      </c>
      <c r="AE17" s="31" t="s">
        <v>191</v>
      </c>
      <c r="AF17" s="31" t="s">
        <v>259</v>
      </c>
      <c r="AG17" s="31" t="s">
        <v>191</v>
      </c>
      <c r="AH17" s="31" t="s">
        <v>191</v>
      </c>
      <c r="AI17" s="31" t="s">
        <v>260</v>
      </c>
      <c r="AJ17" s="31" t="s">
        <v>191</v>
      </c>
      <c r="AK17" s="32" t="s">
        <v>16</v>
      </c>
      <c r="AL17" s="30"/>
      <c r="AM17" s="31"/>
      <c r="AN17" s="31"/>
      <c r="AO17" s="31"/>
      <c r="AP17" s="31"/>
      <c r="AQ17" s="31"/>
      <c r="AR17" s="31"/>
      <c r="AS17" s="31"/>
      <c r="AT17" s="31"/>
      <c r="AU17" s="32"/>
      <c r="AY17" s="223"/>
      <c r="AZ17" s="175" t="s">
        <v>808</v>
      </c>
      <c r="BA17" s="176" t="s">
        <v>809</v>
      </c>
      <c r="BB17" s="176" t="s">
        <v>814</v>
      </c>
    </row>
    <row r="18" spans="1:54">
      <c r="A18" s="1">
        <v>50</v>
      </c>
      <c r="B18" s="1">
        <v>15</v>
      </c>
      <c r="C18" s="1" t="s">
        <v>49</v>
      </c>
      <c r="D18" s="1" t="s">
        <v>84</v>
      </c>
      <c r="E18" s="1" t="s">
        <v>52</v>
      </c>
      <c r="F18" s="1" t="s">
        <v>137</v>
      </c>
      <c r="G18" s="1" t="s">
        <v>66</v>
      </c>
      <c r="H18" s="1"/>
      <c r="I18" s="16" t="s">
        <v>147</v>
      </c>
      <c r="J18" s="23" t="s">
        <v>375</v>
      </c>
      <c r="K18" s="12" t="s">
        <v>387</v>
      </c>
      <c r="L18" s="162" t="s">
        <v>438</v>
      </c>
      <c r="M18" s="162"/>
      <c r="N18" s="183" t="s">
        <v>375</v>
      </c>
      <c r="O18" s="184" t="s">
        <v>387</v>
      </c>
      <c r="P18" s="185" t="s">
        <v>438</v>
      </c>
      <c r="Q18" s="185"/>
      <c r="R18" s="23" t="s">
        <v>375</v>
      </c>
      <c r="S18" s="12" t="s">
        <v>387</v>
      </c>
      <c r="T18" s="162" t="s">
        <v>438</v>
      </c>
      <c r="U18" s="30" t="s">
        <v>49</v>
      </c>
      <c r="V18" s="31" t="s">
        <v>261</v>
      </c>
      <c r="W18" s="31" t="s">
        <v>262</v>
      </c>
      <c r="X18" s="31" t="s">
        <v>191</v>
      </c>
      <c r="Y18" s="31" t="s">
        <v>191</v>
      </c>
      <c r="Z18" s="31" t="s">
        <v>263</v>
      </c>
      <c r="AA18" s="31" t="s">
        <v>264</v>
      </c>
      <c r="AB18" s="31" t="s">
        <v>219</v>
      </c>
      <c r="AC18" s="31" t="s">
        <v>202</v>
      </c>
      <c r="AD18" s="31" t="s">
        <v>191</v>
      </c>
      <c r="AE18" s="31" t="s">
        <v>191</v>
      </c>
      <c r="AF18" s="31" t="s">
        <v>191</v>
      </c>
      <c r="AG18" s="31" t="s">
        <v>191</v>
      </c>
      <c r="AH18" s="31" t="s">
        <v>191</v>
      </c>
      <c r="AI18" s="31" t="s">
        <v>214</v>
      </c>
      <c r="AJ18" s="31" t="s">
        <v>191</v>
      </c>
      <c r="AK18" s="32" t="s">
        <v>16</v>
      </c>
      <c r="AL18" s="30"/>
      <c r="AM18" s="31"/>
      <c r="AN18" s="31"/>
      <c r="AO18" s="31"/>
      <c r="AP18" s="31"/>
      <c r="AQ18" s="31"/>
      <c r="AR18" s="31"/>
      <c r="AS18" s="31"/>
      <c r="AT18" s="31"/>
      <c r="AU18" s="32"/>
      <c r="AY18" s="223"/>
      <c r="AZ18" s="175" t="s">
        <v>810</v>
      </c>
      <c r="BA18" s="176" t="s">
        <v>809</v>
      </c>
      <c r="BB18" s="176" t="s">
        <v>814</v>
      </c>
    </row>
    <row r="19" spans="1:54">
      <c r="A19" s="118">
        <v>51</v>
      </c>
      <c r="B19" s="118">
        <v>16</v>
      </c>
      <c r="C19" s="118" t="s">
        <v>50</v>
      </c>
      <c r="D19" s="118" t="s">
        <v>84</v>
      </c>
      <c r="E19" s="118" t="s">
        <v>52</v>
      </c>
      <c r="F19" s="118" t="s">
        <v>137</v>
      </c>
      <c r="G19" s="118" t="s">
        <v>66</v>
      </c>
      <c r="H19" s="118"/>
      <c r="I19" s="119" t="s">
        <v>148</v>
      </c>
      <c r="J19" s="91" t="s">
        <v>378</v>
      </c>
      <c r="K19" s="92"/>
      <c r="L19" s="93"/>
      <c r="M19" s="93"/>
      <c r="N19" s="91"/>
      <c r="O19" s="92"/>
      <c r="P19" s="93"/>
      <c r="Q19" s="93"/>
      <c r="R19" s="91"/>
      <c r="S19" s="92"/>
      <c r="T19" s="93"/>
      <c r="U19" s="30" t="s">
        <v>50</v>
      </c>
      <c r="V19" s="31" t="s">
        <v>265</v>
      </c>
      <c r="W19" s="216" t="s">
        <v>194</v>
      </c>
      <c r="X19" s="31" t="s">
        <v>266</v>
      </c>
      <c r="Y19" s="31" t="s">
        <v>191</v>
      </c>
      <c r="Z19" s="31" t="s">
        <v>256</v>
      </c>
      <c r="AA19" s="31" t="s">
        <v>212</v>
      </c>
      <c r="AB19" s="31" t="s">
        <v>267</v>
      </c>
      <c r="AC19" s="31" t="s">
        <v>208</v>
      </c>
      <c r="AD19" s="31" t="s">
        <v>268</v>
      </c>
      <c r="AE19" s="31" t="s">
        <v>219</v>
      </c>
      <c r="AF19" s="31" t="s">
        <v>191</v>
      </c>
      <c r="AG19" s="31" t="s">
        <v>191</v>
      </c>
      <c r="AH19" s="31" t="s">
        <v>191</v>
      </c>
      <c r="AI19" s="31" t="s">
        <v>191</v>
      </c>
      <c r="AJ19" s="31" t="s">
        <v>215</v>
      </c>
      <c r="AK19" s="32" t="s">
        <v>16</v>
      </c>
      <c r="AL19" s="30"/>
      <c r="AM19" s="31"/>
      <c r="AN19" s="31"/>
      <c r="AO19" s="31"/>
      <c r="AP19" s="31"/>
      <c r="AQ19" s="31"/>
      <c r="AR19" s="31"/>
      <c r="AS19" s="31"/>
      <c r="AT19" s="31"/>
      <c r="AU19" s="32"/>
      <c r="AY19" s="174" t="s">
        <v>801</v>
      </c>
      <c r="AZ19" s="175" t="s">
        <v>811</v>
      </c>
      <c r="BA19" s="176" t="s">
        <v>812</v>
      </c>
      <c r="BB19" s="176" t="s">
        <v>813</v>
      </c>
    </row>
    <row r="20" spans="1:54">
      <c r="A20" s="1">
        <v>23</v>
      </c>
      <c r="B20" s="1">
        <v>17</v>
      </c>
      <c r="C20" s="1" t="s">
        <v>34</v>
      </c>
      <c r="D20" s="1" t="s">
        <v>69</v>
      </c>
      <c r="E20" s="1" t="s">
        <v>87</v>
      </c>
      <c r="F20" s="1" t="s">
        <v>81</v>
      </c>
      <c r="G20" s="1" t="s">
        <v>66</v>
      </c>
      <c r="H20" s="1"/>
      <c r="I20" s="16" t="s">
        <v>101</v>
      </c>
      <c r="J20" s="91" t="s">
        <v>378</v>
      </c>
      <c r="K20" s="92"/>
      <c r="L20" s="93"/>
      <c r="M20" s="93"/>
      <c r="N20" s="91"/>
      <c r="O20" s="92"/>
      <c r="P20" s="93"/>
      <c r="Q20" s="93"/>
      <c r="R20" s="91" t="s">
        <v>316</v>
      </c>
      <c r="S20" s="92"/>
      <c r="T20" s="93" t="s">
        <v>726</v>
      </c>
      <c r="U20" s="30" t="s">
        <v>34</v>
      </c>
      <c r="V20" s="31" t="s">
        <v>191</v>
      </c>
      <c r="W20" s="31" t="s">
        <v>191</v>
      </c>
      <c r="X20" s="31" t="s">
        <v>269</v>
      </c>
      <c r="Y20" s="31" t="s">
        <v>191</v>
      </c>
      <c r="Z20" s="31" t="s">
        <v>270</v>
      </c>
      <c r="AA20" s="31" t="s">
        <v>191</v>
      </c>
      <c r="AB20" s="31" t="s">
        <v>249</v>
      </c>
      <c r="AC20" s="31" t="s">
        <v>191</v>
      </c>
      <c r="AD20" s="31" t="s">
        <v>191</v>
      </c>
      <c r="AE20" s="31" t="s">
        <v>191</v>
      </c>
      <c r="AF20" s="31" t="s">
        <v>191</v>
      </c>
      <c r="AG20" s="31" t="s">
        <v>191</v>
      </c>
      <c r="AH20" s="31" t="s">
        <v>191</v>
      </c>
      <c r="AI20" s="31" t="s">
        <v>191</v>
      </c>
      <c r="AJ20" s="31" t="s">
        <v>206</v>
      </c>
      <c r="AK20" s="32" t="s">
        <v>16</v>
      </c>
      <c r="AL20" s="121" t="s">
        <v>399</v>
      </c>
      <c r="AM20" s="31"/>
      <c r="AN20" s="31"/>
      <c r="AO20" s="31" t="s">
        <v>346</v>
      </c>
      <c r="AP20" s="31"/>
      <c r="AQ20" s="31" t="s">
        <v>320</v>
      </c>
      <c r="AR20" s="31" t="s">
        <v>316</v>
      </c>
      <c r="AS20" s="31"/>
      <c r="AT20" s="31"/>
      <c r="AU20" s="32"/>
    </row>
    <row r="21" spans="1:54">
      <c r="A21" s="1">
        <v>24</v>
      </c>
      <c r="B21" s="1">
        <v>18</v>
      </c>
      <c r="C21" s="1" t="s">
        <v>35</v>
      </c>
      <c r="D21" s="1" t="s">
        <v>69</v>
      </c>
      <c r="E21" s="1" t="s">
        <v>87</v>
      </c>
      <c r="F21" s="1" t="s">
        <v>81</v>
      </c>
      <c r="G21" s="1" t="s">
        <v>66</v>
      </c>
      <c r="H21" s="1"/>
      <c r="I21" s="16" t="s">
        <v>102</v>
      </c>
      <c r="J21" s="91" t="s">
        <v>378</v>
      </c>
      <c r="K21" s="92"/>
      <c r="L21" s="93"/>
      <c r="M21" s="93"/>
      <c r="N21" s="91"/>
      <c r="O21" s="92"/>
      <c r="P21" s="93"/>
      <c r="Q21" s="93"/>
      <c r="R21" s="91" t="s">
        <v>321</v>
      </c>
      <c r="S21" s="92"/>
      <c r="T21" s="93" t="s">
        <v>727</v>
      </c>
      <c r="U21" s="30" t="s">
        <v>35</v>
      </c>
      <c r="V21" s="31" t="s">
        <v>191</v>
      </c>
      <c r="W21" s="31" t="s">
        <v>191</v>
      </c>
      <c r="X21" s="31" t="s">
        <v>271</v>
      </c>
      <c r="Y21" s="31" t="s">
        <v>191</v>
      </c>
      <c r="Z21" s="31" t="s">
        <v>272</v>
      </c>
      <c r="AA21" s="31" t="s">
        <v>191</v>
      </c>
      <c r="AB21" s="31" t="s">
        <v>273</v>
      </c>
      <c r="AC21" s="31" t="s">
        <v>191</v>
      </c>
      <c r="AD21" s="31" t="s">
        <v>274</v>
      </c>
      <c r="AE21" s="31" t="s">
        <v>191</v>
      </c>
      <c r="AF21" s="31" t="s">
        <v>191</v>
      </c>
      <c r="AG21" s="31" t="s">
        <v>191</v>
      </c>
      <c r="AH21" s="31" t="s">
        <v>275</v>
      </c>
      <c r="AI21" s="31" t="s">
        <v>191</v>
      </c>
      <c r="AJ21" s="31" t="s">
        <v>191</v>
      </c>
      <c r="AK21" s="32" t="s">
        <v>16</v>
      </c>
      <c r="AL21" s="121" t="s">
        <v>400</v>
      </c>
      <c r="AM21" s="31"/>
      <c r="AN21" s="31"/>
      <c r="AO21" s="31" t="s">
        <v>339</v>
      </c>
      <c r="AP21" s="31"/>
      <c r="AQ21" s="31" t="s">
        <v>321</v>
      </c>
      <c r="AR21" s="31"/>
      <c r="AS21" s="31"/>
      <c r="AT21" s="31"/>
      <c r="AU21" s="32"/>
    </row>
    <row r="22" spans="1:54">
      <c r="A22" s="1">
        <v>25</v>
      </c>
      <c r="B22" s="1">
        <v>19</v>
      </c>
      <c r="C22" s="1" t="s">
        <v>36</v>
      </c>
      <c r="D22" s="1" t="s">
        <v>69</v>
      </c>
      <c r="E22" s="1" t="s">
        <v>87</v>
      </c>
      <c r="F22" s="1" t="s">
        <v>81</v>
      </c>
      <c r="G22" s="1" t="s">
        <v>66</v>
      </c>
      <c r="H22" s="1"/>
      <c r="I22" s="16" t="s">
        <v>103</v>
      </c>
      <c r="J22" s="91" t="s">
        <v>378</v>
      </c>
      <c r="K22" s="92"/>
      <c r="L22" s="93"/>
      <c r="M22" s="93"/>
      <c r="N22" s="91"/>
      <c r="O22" s="92"/>
      <c r="P22" s="93"/>
      <c r="Q22" s="93"/>
      <c r="R22" s="91" t="s">
        <v>38</v>
      </c>
      <c r="S22" s="92"/>
      <c r="T22" s="93" t="s">
        <v>728</v>
      </c>
      <c r="U22" s="30" t="s">
        <v>36</v>
      </c>
      <c r="V22" s="31" t="s">
        <v>276</v>
      </c>
      <c r="W22" s="31" t="s">
        <v>262</v>
      </c>
      <c r="X22" s="31" t="s">
        <v>191</v>
      </c>
      <c r="Y22" s="31" t="s">
        <v>191</v>
      </c>
      <c r="Z22" s="31" t="s">
        <v>232</v>
      </c>
      <c r="AA22" s="31" t="s">
        <v>191</v>
      </c>
      <c r="AB22" s="31" t="s">
        <v>191</v>
      </c>
      <c r="AC22" s="31" t="s">
        <v>191</v>
      </c>
      <c r="AD22" s="31" t="s">
        <v>191</v>
      </c>
      <c r="AE22" s="31" t="s">
        <v>191</v>
      </c>
      <c r="AF22" s="31" t="s">
        <v>191</v>
      </c>
      <c r="AG22" s="31" t="s">
        <v>191</v>
      </c>
      <c r="AH22" s="31" t="s">
        <v>191</v>
      </c>
      <c r="AI22" s="31" t="s">
        <v>191</v>
      </c>
      <c r="AJ22" s="31" t="s">
        <v>191</v>
      </c>
      <c r="AK22" s="32" t="s">
        <v>16</v>
      </c>
      <c r="AL22" s="30" t="s">
        <v>401</v>
      </c>
      <c r="AM22" s="31"/>
      <c r="AN22" s="31"/>
      <c r="AO22" s="31" t="s">
        <v>347</v>
      </c>
      <c r="AP22" s="31"/>
      <c r="AQ22" s="31" t="s">
        <v>38</v>
      </c>
      <c r="AR22" s="31"/>
      <c r="AS22" s="31"/>
      <c r="AT22" s="31"/>
      <c r="AU22" s="32"/>
      <c r="AY22" s="173"/>
    </row>
    <row r="23" spans="1:54">
      <c r="A23" s="1">
        <v>54</v>
      </c>
      <c r="B23" s="1">
        <v>20</v>
      </c>
      <c r="C23" s="1" t="s">
        <v>51</v>
      </c>
      <c r="D23" s="1" t="s">
        <v>84</v>
      </c>
      <c r="E23" s="1" t="s">
        <v>52</v>
      </c>
      <c r="F23" s="1"/>
      <c r="G23" s="1" t="s">
        <v>66</v>
      </c>
      <c r="H23" s="1"/>
      <c r="I23" s="16" t="s">
        <v>153</v>
      </c>
      <c r="J23" s="166" t="s">
        <v>202</v>
      </c>
      <c r="K23" s="94"/>
      <c r="L23" s="95"/>
      <c r="M23" s="95"/>
      <c r="N23" s="91"/>
      <c r="O23" s="92"/>
      <c r="P23" s="93"/>
      <c r="Q23" s="95"/>
      <c r="R23" s="91"/>
      <c r="S23" s="92"/>
      <c r="T23" s="93"/>
      <c r="U23" s="30" t="s">
        <v>51</v>
      </c>
      <c r="V23" s="31" t="s">
        <v>277</v>
      </c>
      <c r="W23" s="31" t="s">
        <v>198</v>
      </c>
      <c r="X23" s="31" t="s">
        <v>309</v>
      </c>
      <c r="Y23" s="31" t="s">
        <v>238</v>
      </c>
      <c r="Z23" s="31" t="s">
        <v>278</v>
      </c>
      <c r="AA23" s="31" t="s">
        <v>216</v>
      </c>
      <c r="AB23" s="31" t="s">
        <v>279</v>
      </c>
      <c r="AC23" s="31" t="s">
        <v>202</v>
      </c>
      <c r="AD23" s="31" t="s">
        <v>191</v>
      </c>
      <c r="AE23" s="31" t="s">
        <v>191</v>
      </c>
      <c r="AF23" s="31" t="s">
        <v>192</v>
      </c>
      <c r="AG23" s="31" t="s">
        <v>191</v>
      </c>
      <c r="AH23" s="31" t="s">
        <v>191</v>
      </c>
      <c r="AI23" s="31" t="s">
        <v>191</v>
      </c>
      <c r="AJ23" s="31" t="s">
        <v>280</v>
      </c>
      <c r="AK23" s="32" t="s">
        <v>16</v>
      </c>
      <c r="AL23" s="30"/>
      <c r="AM23" s="31"/>
      <c r="AN23" s="31"/>
      <c r="AO23" s="31"/>
      <c r="AP23" s="31"/>
      <c r="AQ23" s="31"/>
      <c r="AR23" s="31"/>
      <c r="AS23" s="31"/>
      <c r="AT23" s="31"/>
      <c r="AU23" s="32"/>
      <c r="AY23" s="173"/>
    </row>
    <row r="24" spans="1:54">
      <c r="A24" s="11">
        <v>55</v>
      </c>
      <c r="B24" s="11">
        <v>21</v>
      </c>
      <c r="C24" s="11" t="s">
        <v>53</v>
      </c>
      <c r="D24" s="11" t="s">
        <v>84</v>
      </c>
      <c r="E24" s="11" t="s">
        <v>52</v>
      </c>
      <c r="F24" s="11" t="s">
        <v>154</v>
      </c>
      <c r="G24" s="11" t="s">
        <v>66</v>
      </c>
      <c r="H24" s="11"/>
      <c r="I24" s="15" t="s">
        <v>155</v>
      </c>
      <c r="J24" s="166" t="s">
        <v>208</v>
      </c>
      <c r="K24" s="94"/>
      <c r="L24" s="95"/>
      <c r="M24" s="95"/>
      <c r="N24" s="91"/>
      <c r="O24" s="92"/>
      <c r="P24" s="93"/>
      <c r="Q24" s="95"/>
      <c r="R24" s="91"/>
      <c r="S24" s="92"/>
      <c r="T24" s="93"/>
      <c r="U24" s="27" t="s">
        <v>53</v>
      </c>
      <c r="V24" s="28" t="s">
        <v>281</v>
      </c>
      <c r="W24" s="28" t="s">
        <v>217</v>
      </c>
      <c r="X24" s="28" t="s">
        <v>282</v>
      </c>
      <c r="Y24" s="28" t="s">
        <v>191</v>
      </c>
      <c r="Z24" s="28" t="s">
        <v>270</v>
      </c>
      <c r="AA24" s="28" t="s">
        <v>218</v>
      </c>
      <c r="AB24" s="28" t="s">
        <v>283</v>
      </c>
      <c r="AC24" s="28" t="s">
        <v>208</v>
      </c>
      <c r="AD24" s="28" t="s">
        <v>191</v>
      </c>
      <c r="AE24" s="28" t="s">
        <v>191</v>
      </c>
      <c r="AF24" s="218" t="s">
        <v>237</v>
      </c>
      <c r="AG24" s="28" t="s">
        <v>191</v>
      </c>
      <c r="AH24" s="28" t="s">
        <v>191</v>
      </c>
      <c r="AI24" s="28" t="s">
        <v>191</v>
      </c>
      <c r="AJ24" s="28" t="s">
        <v>284</v>
      </c>
      <c r="AK24" s="29" t="s">
        <v>16</v>
      </c>
      <c r="AL24" s="27" t="s">
        <v>54</v>
      </c>
      <c r="AM24" s="28"/>
      <c r="AN24" s="28"/>
      <c r="AO24" s="28"/>
      <c r="AP24" s="28"/>
      <c r="AQ24" s="28"/>
      <c r="AR24" s="28"/>
      <c r="AS24" s="28"/>
      <c r="AT24" s="28"/>
      <c r="AU24" s="29"/>
    </row>
    <row r="25" spans="1:54">
      <c r="A25" s="118">
        <v>56</v>
      </c>
      <c r="B25" s="118">
        <v>22</v>
      </c>
      <c r="C25" s="118" t="s">
        <v>55</v>
      </c>
      <c r="D25" s="118" t="s">
        <v>84</v>
      </c>
      <c r="E25" s="118" t="s">
        <v>52</v>
      </c>
      <c r="F25" s="118" t="s">
        <v>137</v>
      </c>
      <c r="G25" s="118" t="s">
        <v>66</v>
      </c>
      <c r="H25" s="118"/>
      <c r="I25" s="119" t="s">
        <v>156</v>
      </c>
      <c r="J25" s="167" t="s">
        <v>221</v>
      </c>
      <c r="K25" s="168" t="s">
        <v>443</v>
      </c>
      <c r="L25" s="169" t="s">
        <v>441</v>
      </c>
      <c r="M25" s="112"/>
      <c r="N25" s="91"/>
      <c r="O25" s="92"/>
      <c r="P25" s="93"/>
      <c r="Q25" s="95"/>
      <c r="R25" s="91"/>
      <c r="S25" s="92"/>
      <c r="T25" s="93"/>
      <c r="U25" s="30" t="s">
        <v>55</v>
      </c>
      <c r="V25" s="31" t="s">
        <v>191</v>
      </c>
      <c r="W25" s="31" t="s">
        <v>285</v>
      </c>
      <c r="X25" s="216" t="s">
        <v>222</v>
      </c>
      <c r="Y25" s="31" t="s">
        <v>272</v>
      </c>
      <c r="Z25" s="31" t="s">
        <v>286</v>
      </c>
      <c r="AA25" s="31" t="s">
        <v>224</v>
      </c>
      <c r="AB25" s="31" t="s">
        <v>287</v>
      </c>
      <c r="AC25" s="31" t="s">
        <v>213</v>
      </c>
      <c r="AD25" s="31" t="s">
        <v>312</v>
      </c>
      <c r="AE25" s="31" t="s">
        <v>191</v>
      </c>
      <c r="AF25" s="218" t="s">
        <v>221</v>
      </c>
      <c r="AG25" s="31" t="s">
        <v>288</v>
      </c>
      <c r="AH25" s="31" t="s">
        <v>260</v>
      </c>
      <c r="AI25" s="31" t="s">
        <v>191</v>
      </c>
      <c r="AJ25" s="31" t="s">
        <v>191</v>
      </c>
      <c r="AK25" s="32" t="s">
        <v>16</v>
      </c>
      <c r="AL25" s="30"/>
      <c r="AM25" s="31"/>
      <c r="AN25" s="31"/>
      <c r="AO25" s="31"/>
      <c r="AP25" s="31"/>
      <c r="AQ25" s="31"/>
      <c r="AR25" s="31"/>
      <c r="AS25" s="31"/>
      <c r="AT25" s="31"/>
      <c r="AU25" s="32"/>
    </row>
    <row r="26" spans="1:54" ht="15" customHeight="1">
      <c r="A26" s="118">
        <v>57</v>
      </c>
      <c r="B26" s="118">
        <v>23</v>
      </c>
      <c r="C26" s="118" t="s">
        <v>56</v>
      </c>
      <c r="D26" s="118" t="s">
        <v>84</v>
      </c>
      <c r="E26" s="118" t="s">
        <v>52</v>
      </c>
      <c r="F26" s="118" t="s">
        <v>154</v>
      </c>
      <c r="G26" s="118" t="s">
        <v>66</v>
      </c>
      <c r="H26" s="118"/>
      <c r="I26" s="219" t="s">
        <v>157</v>
      </c>
      <c r="J26" s="167" t="s">
        <v>266</v>
      </c>
      <c r="K26" s="168" t="s">
        <v>443</v>
      </c>
      <c r="L26" s="172" t="s">
        <v>442</v>
      </c>
      <c r="M26" s="112"/>
      <c r="N26" s="186"/>
      <c r="O26" s="187"/>
      <c r="P26" s="188" t="s">
        <v>982</v>
      </c>
      <c r="Q26" s="188"/>
      <c r="R26" s="91"/>
      <c r="S26" s="92"/>
      <c r="T26" s="93"/>
      <c r="U26" s="30" t="s">
        <v>56</v>
      </c>
      <c r="V26" s="31" t="s">
        <v>191</v>
      </c>
      <c r="W26" s="31" t="s">
        <v>255</v>
      </c>
      <c r="X26" s="31" t="s">
        <v>245</v>
      </c>
      <c r="Y26" s="31" t="s">
        <v>191</v>
      </c>
      <c r="Z26" s="31" t="s">
        <v>191</v>
      </c>
      <c r="AA26" s="216" t="s">
        <v>266</v>
      </c>
      <c r="AB26" s="31" t="s">
        <v>289</v>
      </c>
      <c r="AC26" s="31" t="s">
        <v>234</v>
      </c>
      <c r="AD26" s="31" t="s">
        <v>274</v>
      </c>
      <c r="AE26" s="31" t="s">
        <v>191</v>
      </c>
      <c r="AF26" s="31" t="s">
        <v>290</v>
      </c>
      <c r="AG26" s="31" t="s">
        <v>291</v>
      </c>
      <c r="AH26" s="31" t="s">
        <v>191</v>
      </c>
      <c r="AI26" s="31" t="s">
        <v>191</v>
      </c>
      <c r="AJ26" s="31" t="s">
        <v>214</v>
      </c>
      <c r="AK26" s="32" t="s">
        <v>16</v>
      </c>
      <c r="AL26" s="30" t="s">
        <v>57</v>
      </c>
      <c r="AM26" s="31"/>
      <c r="AN26" s="31"/>
      <c r="AO26" s="31"/>
      <c r="AP26" s="31"/>
      <c r="AQ26" s="31"/>
      <c r="AR26" s="31"/>
      <c r="AS26" s="31"/>
      <c r="AT26" s="31"/>
      <c r="AU26" s="32"/>
    </row>
    <row r="27" spans="1:54" ht="15" customHeight="1">
      <c r="A27" s="118">
        <v>58</v>
      </c>
      <c r="B27" s="118">
        <v>24</v>
      </c>
      <c r="C27" s="118" t="s">
        <v>58</v>
      </c>
      <c r="D27" s="118" t="s">
        <v>84</v>
      </c>
      <c r="E27" s="118" t="s">
        <v>52</v>
      </c>
      <c r="F27" s="118" t="s">
        <v>137</v>
      </c>
      <c r="G27" s="118" t="s">
        <v>66</v>
      </c>
      <c r="H27" s="118"/>
      <c r="I27" s="170" t="s">
        <v>158</v>
      </c>
      <c r="J27" s="110" t="s">
        <v>427</v>
      </c>
      <c r="K27" s="111" t="s">
        <v>443</v>
      </c>
      <c r="L27" s="112" t="s">
        <v>440</v>
      </c>
      <c r="M27" s="112"/>
      <c r="N27" s="186"/>
      <c r="O27" s="187"/>
      <c r="P27" s="188" t="s">
        <v>982</v>
      </c>
      <c r="Q27" s="188"/>
      <c r="R27" s="91"/>
      <c r="S27" s="92"/>
      <c r="T27" s="93"/>
      <c r="U27" s="30" t="s">
        <v>58</v>
      </c>
      <c r="V27" s="31" t="s">
        <v>191</v>
      </c>
      <c r="W27" s="31" t="s">
        <v>292</v>
      </c>
      <c r="X27" s="31" t="s">
        <v>252</v>
      </c>
      <c r="Y27" s="31" t="s">
        <v>191</v>
      </c>
      <c r="Z27" s="31" t="s">
        <v>263</v>
      </c>
      <c r="AA27" s="31" t="s">
        <v>193</v>
      </c>
      <c r="AB27" s="31" t="s">
        <v>191</v>
      </c>
      <c r="AC27" s="31" t="s">
        <v>240</v>
      </c>
      <c r="AD27" s="31" t="s">
        <v>293</v>
      </c>
      <c r="AE27" s="31" t="s">
        <v>191</v>
      </c>
      <c r="AF27" s="31" t="s">
        <v>271</v>
      </c>
      <c r="AG27" s="31" t="s">
        <v>294</v>
      </c>
      <c r="AH27" s="31" t="s">
        <v>191</v>
      </c>
      <c r="AI27" s="31" t="s">
        <v>191</v>
      </c>
      <c r="AJ27" s="31" t="s">
        <v>295</v>
      </c>
      <c r="AK27" s="32" t="s">
        <v>16</v>
      </c>
      <c r="AL27" s="30" t="s">
        <v>59</v>
      </c>
      <c r="AM27" s="31"/>
      <c r="AN27" s="31"/>
      <c r="AO27" s="31"/>
      <c r="AP27" s="31"/>
      <c r="AQ27" s="31"/>
      <c r="AR27" s="31"/>
      <c r="AS27" s="31"/>
      <c r="AT27" s="31"/>
      <c r="AU27" s="32"/>
    </row>
    <row r="28" spans="1:54">
      <c r="A28" s="1">
        <v>59</v>
      </c>
      <c r="B28" s="1">
        <v>25</v>
      </c>
      <c r="C28" s="1" t="s">
        <v>159</v>
      </c>
      <c r="D28" s="1" t="s">
        <v>84</v>
      </c>
      <c r="E28" s="1" t="s">
        <v>52</v>
      </c>
      <c r="F28" s="1" t="s">
        <v>137</v>
      </c>
      <c r="G28" s="1" t="s">
        <v>66</v>
      </c>
      <c r="H28" s="1"/>
      <c r="I28" s="17" t="s">
        <v>160</v>
      </c>
      <c r="J28" s="23" t="s">
        <v>388</v>
      </c>
      <c r="K28" s="12" t="s">
        <v>63</v>
      </c>
      <c r="L28" s="162" t="s">
        <v>439</v>
      </c>
      <c r="M28" s="162"/>
      <c r="N28" s="186"/>
      <c r="O28" s="187"/>
      <c r="P28" s="188" t="s">
        <v>982</v>
      </c>
      <c r="Q28" s="188"/>
      <c r="R28" s="91"/>
      <c r="S28" s="92"/>
      <c r="T28" s="93"/>
      <c r="U28" s="30" t="s">
        <v>159</v>
      </c>
      <c r="V28" s="31" t="s">
        <v>191</v>
      </c>
      <c r="W28" s="31" t="s">
        <v>217</v>
      </c>
      <c r="X28" s="31" t="s">
        <v>259</v>
      </c>
      <c r="Y28" s="31" t="s">
        <v>306</v>
      </c>
      <c r="Z28" s="31" t="s">
        <v>256</v>
      </c>
      <c r="AA28" s="31" t="s">
        <v>191</v>
      </c>
      <c r="AB28" s="31" t="s">
        <v>191</v>
      </c>
      <c r="AC28" s="31" t="s">
        <v>296</v>
      </c>
      <c r="AD28" s="31" t="s">
        <v>196</v>
      </c>
      <c r="AE28" s="31" t="s">
        <v>244</v>
      </c>
      <c r="AF28" s="31" t="s">
        <v>264</v>
      </c>
      <c r="AG28" s="31" t="s">
        <v>191</v>
      </c>
      <c r="AH28" s="31" t="s">
        <v>219</v>
      </c>
      <c r="AI28" s="31" t="s">
        <v>191</v>
      </c>
      <c r="AJ28" s="31" t="s">
        <v>211</v>
      </c>
      <c r="AK28" s="32" t="s">
        <v>16</v>
      </c>
      <c r="AL28" s="30"/>
      <c r="AM28" s="31"/>
      <c r="AN28" s="31"/>
      <c r="AO28" s="31"/>
      <c r="AP28" s="31"/>
      <c r="AQ28" s="31"/>
      <c r="AR28" s="31"/>
      <c r="AS28" s="31"/>
      <c r="AT28" s="31"/>
      <c r="AU28" s="32"/>
    </row>
    <row r="29" spans="1:54">
      <c r="A29" s="11">
        <v>60</v>
      </c>
      <c r="B29" s="11">
        <v>26</v>
      </c>
      <c r="C29" s="11" t="s">
        <v>60</v>
      </c>
      <c r="D29" s="11" t="s">
        <v>84</v>
      </c>
      <c r="E29" s="11" t="s">
        <v>52</v>
      </c>
      <c r="F29" s="11" t="s">
        <v>137</v>
      </c>
      <c r="G29" s="11" t="s">
        <v>66</v>
      </c>
      <c r="H29" s="11"/>
      <c r="I29" s="15" t="s">
        <v>161</v>
      </c>
      <c r="J29" s="91" t="s">
        <v>378</v>
      </c>
      <c r="K29" s="92"/>
      <c r="L29" s="93"/>
      <c r="M29" s="93"/>
      <c r="N29" s="91"/>
      <c r="O29" s="92"/>
      <c r="P29" s="93"/>
      <c r="Q29" s="93"/>
      <c r="R29" s="91"/>
      <c r="S29" s="92"/>
      <c r="T29" s="93"/>
      <c r="U29" s="24" t="s">
        <v>60</v>
      </c>
      <c r="V29" s="25" t="s">
        <v>191</v>
      </c>
      <c r="W29" s="25" t="s">
        <v>221</v>
      </c>
      <c r="X29" s="25" t="s">
        <v>297</v>
      </c>
      <c r="Y29" s="25" t="s">
        <v>313</v>
      </c>
      <c r="Z29" s="25" t="s">
        <v>263</v>
      </c>
      <c r="AA29" s="25" t="s">
        <v>191</v>
      </c>
      <c r="AB29" s="25" t="s">
        <v>257</v>
      </c>
      <c r="AC29" s="25" t="s">
        <v>299</v>
      </c>
      <c r="AD29" s="25" t="s">
        <v>203</v>
      </c>
      <c r="AE29" s="25" t="s">
        <v>251</v>
      </c>
      <c r="AF29" s="25" t="s">
        <v>298</v>
      </c>
      <c r="AG29" s="25" t="s">
        <v>191</v>
      </c>
      <c r="AH29" s="25" t="s">
        <v>273</v>
      </c>
      <c r="AI29" s="25" t="s">
        <v>191</v>
      </c>
      <c r="AJ29" s="25" t="s">
        <v>236</v>
      </c>
      <c r="AK29" s="26" t="s">
        <v>16</v>
      </c>
      <c r="AL29" s="24"/>
      <c r="AM29" s="25"/>
      <c r="AN29" s="25"/>
      <c r="AO29" s="25"/>
      <c r="AP29" s="25"/>
      <c r="AQ29" s="25"/>
      <c r="AR29" s="25"/>
      <c r="AS29" s="25"/>
      <c r="AT29" s="25"/>
      <c r="AU29" s="26"/>
    </row>
    <row r="30" spans="1:54">
      <c r="A30" s="1">
        <v>28</v>
      </c>
      <c r="B30" s="1">
        <v>27</v>
      </c>
      <c r="C30" s="1" t="s">
        <v>37</v>
      </c>
      <c r="D30" s="1" t="s">
        <v>69</v>
      </c>
      <c r="E30" s="1" t="s">
        <v>87</v>
      </c>
      <c r="F30" s="1" t="s">
        <v>81</v>
      </c>
      <c r="G30" s="1" t="s">
        <v>66</v>
      </c>
      <c r="H30" s="1"/>
      <c r="I30" s="16" t="s">
        <v>108</v>
      </c>
      <c r="J30" s="91" t="s">
        <v>378</v>
      </c>
      <c r="K30" s="92"/>
      <c r="L30" s="93"/>
      <c r="M30" s="93"/>
      <c r="N30" s="186"/>
      <c r="O30" s="187"/>
      <c r="P30" s="188" t="s">
        <v>982</v>
      </c>
      <c r="Q30" s="188"/>
      <c r="R30" s="91" t="s">
        <v>590</v>
      </c>
      <c r="S30" s="92" t="s">
        <v>63</v>
      </c>
      <c r="T30" s="93" t="s">
        <v>729</v>
      </c>
      <c r="U30" s="34" t="s">
        <v>37</v>
      </c>
      <c r="V30" s="35" t="s">
        <v>191</v>
      </c>
      <c r="W30" s="35" t="s">
        <v>201</v>
      </c>
      <c r="X30" s="35" t="s">
        <v>191</v>
      </c>
      <c r="Y30" s="35" t="s">
        <v>191</v>
      </c>
      <c r="Z30" s="35" t="s">
        <v>191</v>
      </c>
      <c r="AA30" s="35" t="s">
        <v>191</v>
      </c>
      <c r="AB30" s="35" t="s">
        <v>191</v>
      </c>
      <c r="AC30" s="35" t="s">
        <v>299</v>
      </c>
      <c r="AD30" s="35" t="s">
        <v>210</v>
      </c>
      <c r="AE30" s="35" t="s">
        <v>191</v>
      </c>
      <c r="AF30" s="35" t="s">
        <v>191</v>
      </c>
      <c r="AG30" s="35" t="s">
        <v>191</v>
      </c>
      <c r="AH30" s="35" t="s">
        <v>219</v>
      </c>
      <c r="AI30" s="35" t="s">
        <v>191</v>
      </c>
      <c r="AJ30" s="35" t="s">
        <v>231</v>
      </c>
      <c r="AK30" s="36" t="s">
        <v>16</v>
      </c>
      <c r="AL30" s="34"/>
      <c r="AM30" s="35"/>
      <c r="AN30" s="35"/>
      <c r="AO30" s="35"/>
      <c r="AP30" s="35"/>
      <c r="AQ30" s="35" t="s">
        <v>38</v>
      </c>
      <c r="AR30" s="35"/>
      <c r="AS30" s="35"/>
      <c r="AT30" s="35"/>
      <c r="AU30" s="36"/>
    </row>
    <row r="31" spans="1:54">
      <c r="A31" s="1">
        <v>9</v>
      </c>
      <c r="B31" s="1">
        <v>28</v>
      </c>
      <c r="C31" s="220" t="s">
        <v>19</v>
      </c>
      <c r="D31" s="1" t="s">
        <v>84</v>
      </c>
      <c r="E31" s="1" t="s">
        <v>52</v>
      </c>
      <c r="F31" s="1" t="s">
        <v>81</v>
      </c>
      <c r="G31" s="1" t="s">
        <v>66</v>
      </c>
      <c r="H31" s="1"/>
      <c r="I31" s="16" t="s">
        <v>86</v>
      </c>
      <c r="J31" s="91" t="s">
        <v>378</v>
      </c>
      <c r="K31" s="92"/>
      <c r="L31" s="93"/>
      <c r="M31" s="93"/>
      <c r="N31" s="91"/>
      <c r="O31" s="92"/>
      <c r="P31" s="93"/>
      <c r="Q31" s="93"/>
      <c r="R31" s="91"/>
      <c r="S31" s="92"/>
      <c r="T31" s="93"/>
      <c r="U31" s="30" t="s">
        <v>19</v>
      </c>
      <c r="V31" s="31" t="s">
        <v>191</v>
      </c>
      <c r="W31" s="31" t="s">
        <v>288</v>
      </c>
      <c r="X31" s="31" t="s">
        <v>228</v>
      </c>
      <c r="Y31" s="31" t="s">
        <v>191</v>
      </c>
      <c r="Z31" s="31" t="s">
        <v>191</v>
      </c>
      <c r="AA31" s="31" t="s">
        <v>191</v>
      </c>
      <c r="AB31" s="31" t="s">
        <v>191</v>
      </c>
      <c r="AC31" s="31" t="s">
        <v>191</v>
      </c>
      <c r="AD31" s="31" t="s">
        <v>210</v>
      </c>
      <c r="AE31" s="31" t="s">
        <v>191</v>
      </c>
      <c r="AF31" s="31" t="s">
        <v>191</v>
      </c>
      <c r="AG31" s="31" t="s">
        <v>191</v>
      </c>
      <c r="AH31" s="31" t="s">
        <v>191</v>
      </c>
      <c r="AI31" s="31" t="s">
        <v>191</v>
      </c>
      <c r="AJ31" s="31" t="s">
        <v>191</v>
      </c>
      <c r="AK31" s="32" t="s">
        <v>16</v>
      </c>
      <c r="AL31" s="121" t="s">
        <v>402</v>
      </c>
      <c r="AM31" s="31" t="s">
        <v>348</v>
      </c>
      <c r="AN31" s="31"/>
      <c r="AO31" s="31" t="s">
        <v>322</v>
      </c>
      <c r="AP31" s="31"/>
      <c r="AQ31" s="31"/>
      <c r="AR31" s="31"/>
      <c r="AS31" s="31"/>
      <c r="AT31" s="31"/>
      <c r="AU31" s="32"/>
    </row>
    <row r="32" spans="1:54">
      <c r="A32" s="11">
        <v>10</v>
      </c>
      <c r="B32" s="11">
        <v>29</v>
      </c>
      <c r="C32" s="221" t="s">
        <v>20</v>
      </c>
      <c r="D32" s="11" t="s">
        <v>84</v>
      </c>
      <c r="E32" s="11" t="s">
        <v>87</v>
      </c>
      <c r="F32" s="11" t="s">
        <v>81</v>
      </c>
      <c r="G32" s="11" t="s">
        <v>66</v>
      </c>
      <c r="H32" s="11"/>
      <c r="I32" s="15" t="s">
        <v>88</v>
      </c>
      <c r="J32" s="127" t="s">
        <v>403</v>
      </c>
      <c r="K32" s="128" t="s">
        <v>377</v>
      </c>
      <c r="L32" s="128" t="s">
        <v>385</v>
      </c>
      <c r="M32" s="128"/>
      <c r="N32" s="127" t="s">
        <v>403</v>
      </c>
      <c r="O32" s="128" t="s">
        <v>377</v>
      </c>
      <c r="P32" s="181" t="s">
        <v>385</v>
      </c>
      <c r="Q32" s="128" t="s">
        <v>983</v>
      </c>
      <c r="R32" s="91"/>
      <c r="S32" s="92"/>
      <c r="T32" s="93"/>
      <c r="U32" s="24" t="s">
        <v>20</v>
      </c>
      <c r="V32" s="25" t="s">
        <v>191</v>
      </c>
      <c r="W32" s="25" t="s">
        <v>262</v>
      </c>
      <c r="X32" s="25" t="s">
        <v>233</v>
      </c>
      <c r="Y32" s="25" t="s">
        <v>191</v>
      </c>
      <c r="Z32" s="25" t="s">
        <v>191</v>
      </c>
      <c r="AA32" s="25" t="s">
        <v>191</v>
      </c>
      <c r="AB32" s="25" t="s">
        <v>191</v>
      </c>
      <c r="AC32" s="25" t="s">
        <v>191</v>
      </c>
      <c r="AD32" s="25" t="s">
        <v>205</v>
      </c>
      <c r="AE32" s="25" t="s">
        <v>191</v>
      </c>
      <c r="AF32" s="25" t="s">
        <v>191</v>
      </c>
      <c r="AG32" s="25" t="s">
        <v>191</v>
      </c>
      <c r="AH32" s="25" t="s">
        <v>191</v>
      </c>
      <c r="AI32" s="25" t="s">
        <v>241</v>
      </c>
      <c r="AJ32" s="25" t="s">
        <v>191</v>
      </c>
      <c r="AK32" s="26" t="s">
        <v>16</v>
      </c>
      <c r="AL32" s="24" t="s">
        <v>403</v>
      </c>
      <c r="AM32" s="25" t="s">
        <v>349</v>
      </c>
      <c r="AN32" s="25"/>
      <c r="AO32" s="25" t="s">
        <v>323</v>
      </c>
      <c r="AP32" s="25"/>
      <c r="AQ32" s="25"/>
      <c r="AR32" s="25"/>
      <c r="AS32" s="25"/>
      <c r="AT32" s="25"/>
      <c r="AU32" s="26"/>
    </row>
    <row r="33" spans="1:47">
      <c r="A33" s="1">
        <v>11</v>
      </c>
      <c r="B33" s="1">
        <v>30</v>
      </c>
      <c r="C33" s="220" t="s">
        <v>21</v>
      </c>
      <c r="D33" s="1" t="s">
        <v>69</v>
      </c>
      <c r="E33" s="1" t="s">
        <v>52</v>
      </c>
      <c r="F33" s="1" t="s">
        <v>81</v>
      </c>
      <c r="G33" s="1" t="s">
        <v>66</v>
      </c>
      <c r="H33" s="1"/>
      <c r="I33" s="16" t="s">
        <v>89</v>
      </c>
      <c r="J33" s="127" t="s">
        <v>404</v>
      </c>
      <c r="K33" s="128" t="s">
        <v>377</v>
      </c>
      <c r="L33" s="128" t="s">
        <v>386</v>
      </c>
      <c r="M33" s="128"/>
      <c r="N33" s="91"/>
      <c r="O33" s="92"/>
      <c r="P33" s="93"/>
      <c r="Q33" s="93"/>
      <c r="R33" s="91"/>
      <c r="S33" s="92"/>
      <c r="T33" s="93"/>
      <c r="U33" s="30" t="s">
        <v>21</v>
      </c>
      <c r="V33" s="31" t="s">
        <v>191</v>
      </c>
      <c r="W33" s="31" t="s">
        <v>294</v>
      </c>
      <c r="X33" s="31" t="s">
        <v>300</v>
      </c>
      <c r="Y33" s="31" t="s">
        <v>293</v>
      </c>
      <c r="Z33" s="31" t="s">
        <v>191</v>
      </c>
      <c r="AA33" s="31" t="s">
        <v>191</v>
      </c>
      <c r="AB33" s="31" t="s">
        <v>191</v>
      </c>
      <c r="AC33" s="31" t="s">
        <v>191</v>
      </c>
      <c r="AD33" s="31" t="s">
        <v>191</v>
      </c>
      <c r="AE33" s="31" t="s">
        <v>191</v>
      </c>
      <c r="AF33" s="31" t="s">
        <v>191</v>
      </c>
      <c r="AG33" s="31" t="s">
        <v>191</v>
      </c>
      <c r="AH33" s="31" t="s">
        <v>191</v>
      </c>
      <c r="AI33" s="31" t="s">
        <v>191</v>
      </c>
      <c r="AJ33" s="31" t="s">
        <v>191</v>
      </c>
      <c r="AK33" s="32" t="s">
        <v>16</v>
      </c>
      <c r="AL33" s="30" t="s">
        <v>404</v>
      </c>
      <c r="AM33" s="31" t="s">
        <v>324</v>
      </c>
      <c r="AN33" s="31"/>
      <c r="AO33" s="31"/>
      <c r="AP33" s="31"/>
      <c r="AQ33" s="31"/>
      <c r="AR33" s="31"/>
      <c r="AS33" s="31"/>
      <c r="AT33" s="31"/>
      <c r="AU33" s="32"/>
    </row>
    <row r="34" spans="1:47">
      <c r="A34" s="1">
        <v>12</v>
      </c>
      <c r="B34" s="1">
        <v>31</v>
      </c>
      <c r="C34" s="220" t="s">
        <v>22</v>
      </c>
      <c r="D34" s="1" t="s">
        <v>69</v>
      </c>
      <c r="E34" s="1" t="s">
        <v>52</v>
      </c>
      <c r="F34" s="1" t="s">
        <v>81</v>
      </c>
      <c r="G34" s="1" t="s">
        <v>66</v>
      </c>
      <c r="H34" s="1"/>
      <c r="I34" s="16" t="s">
        <v>90</v>
      </c>
      <c r="J34" s="127" t="s">
        <v>405</v>
      </c>
      <c r="K34" s="128" t="s">
        <v>377</v>
      </c>
      <c r="L34" s="128" t="s">
        <v>384</v>
      </c>
      <c r="M34" s="128"/>
      <c r="N34" s="127" t="s">
        <v>405</v>
      </c>
      <c r="O34" s="128" t="s">
        <v>377</v>
      </c>
      <c r="P34" s="181" t="s">
        <v>384</v>
      </c>
      <c r="Q34" s="128" t="s">
        <v>984</v>
      </c>
      <c r="R34" s="91"/>
      <c r="S34" s="92"/>
      <c r="T34" s="93"/>
      <c r="U34" s="34" t="s">
        <v>22</v>
      </c>
      <c r="V34" s="35" t="s">
        <v>191</v>
      </c>
      <c r="W34" s="35" t="s">
        <v>291</v>
      </c>
      <c r="X34" s="35" t="s">
        <v>246</v>
      </c>
      <c r="Y34" s="35" t="s">
        <v>301</v>
      </c>
      <c r="Z34" s="35" t="s">
        <v>191</v>
      </c>
      <c r="AA34" s="35" t="s">
        <v>191</v>
      </c>
      <c r="AB34" s="35" t="s">
        <v>247</v>
      </c>
      <c r="AC34" s="35" t="s">
        <v>191</v>
      </c>
      <c r="AD34" s="35" t="s">
        <v>191</v>
      </c>
      <c r="AE34" s="35" t="s">
        <v>191</v>
      </c>
      <c r="AF34" s="35" t="s">
        <v>191</v>
      </c>
      <c r="AG34" s="35" t="s">
        <v>191</v>
      </c>
      <c r="AH34" s="35" t="s">
        <v>191</v>
      </c>
      <c r="AI34" s="35" t="s">
        <v>241</v>
      </c>
      <c r="AJ34" s="35" t="s">
        <v>191</v>
      </c>
      <c r="AK34" s="36" t="s">
        <v>16</v>
      </c>
      <c r="AL34" s="34" t="s">
        <v>405</v>
      </c>
      <c r="AM34" s="35" t="s">
        <v>325</v>
      </c>
      <c r="AN34" s="35"/>
      <c r="AO34" s="35"/>
      <c r="AP34" s="35"/>
      <c r="AQ34" s="35"/>
      <c r="AR34" s="35"/>
      <c r="AS34" s="35"/>
      <c r="AT34" s="35"/>
      <c r="AU34" s="36"/>
    </row>
    <row r="35" spans="1:47">
      <c r="A35" s="1">
        <v>21</v>
      </c>
      <c r="B35" s="1">
        <v>32</v>
      </c>
      <c r="C35" s="220" t="s">
        <v>31</v>
      </c>
      <c r="D35" s="1" t="s">
        <v>69</v>
      </c>
      <c r="E35" s="1" t="s">
        <v>52</v>
      </c>
      <c r="F35" s="1" t="s">
        <v>77</v>
      </c>
      <c r="G35" s="1" t="s">
        <v>66</v>
      </c>
      <c r="H35" s="1"/>
      <c r="I35" s="16" t="s">
        <v>99</v>
      </c>
      <c r="J35" s="129" t="s">
        <v>32</v>
      </c>
      <c r="K35" s="130" t="s">
        <v>377</v>
      </c>
      <c r="L35" s="131" t="s">
        <v>735</v>
      </c>
      <c r="M35" s="131"/>
      <c r="N35" s="91"/>
      <c r="O35" s="92"/>
      <c r="P35" s="93"/>
      <c r="Q35" s="93"/>
      <c r="R35" s="129" t="s">
        <v>32</v>
      </c>
      <c r="S35" s="130" t="s">
        <v>377</v>
      </c>
      <c r="T35" s="131" t="s">
        <v>730</v>
      </c>
      <c r="U35" s="30" t="s">
        <v>31</v>
      </c>
      <c r="V35" s="31" t="s">
        <v>191</v>
      </c>
      <c r="W35" s="31" t="s">
        <v>191</v>
      </c>
      <c r="X35" s="31" t="s">
        <v>253</v>
      </c>
      <c r="Y35" s="31" t="s">
        <v>191</v>
      </c>
      <c r="Z35" s="31" t="s">
        <v>310</v>
      </c>
      <c r="AA35" s="31" t="s">
        <v>191</v>
      </c>
      <c r="AB35" s="31" t="s">
        <v>191</v>
      </c>
      <c r="AC35" s="31" t="s">
        <v>234</v>
      </c>
      <c r="AD35" s="31" t="s">
        <v>191</v>
      </c>
      <c r="AE35" s="31" t="s">
        <v>191</v>
      </c>
      <c r="AF35" s="31" t="s">
        <v>191</v>
      </c>
      <c r="AG35" s="31" t="s">
        <v>191</v>
      </c>
      <c r="AH35" s="31" t="s">
        <v>191</v>
      </c>
      <c r="AI35" s="31" t="s">
        <v>191</v>
      </c>
      <c r="AJ35" s="31" t="s">
        <v>191</v>
      </c>
      <c r="AK35" s="32" t="s">
        <v>16</v>
      </c>
      <c r="AL35" s="30"/>
      <c r="AM35" s="31" t="s">
        <v>32</v>
      </c>
      <c r="AN35" s="31"/>
      <c r="AO35" s="31"/>
      <c r="AP35" s="31"/>
      <c r="AQ35" s="31"/>
      <c r="AR35" s="31"/>
      <c r="AS35" s="31"/>
      <c r="AT35" s="31"/>
      <c r="AU35" s="32"/>
    </row>
    <row r="36" spans="1:47">
      <c r="A36" s="11">
        <v>22</v>
      </c>
      <c r="B36" s="11">
        <v>33</v>
      </c>
      <c r="C36" s="221" t="s">
        <v>33</v>
      </c>
      <c r="D36" s="11" t="s">
        <v>69</v>
      </c>
      <c r="E36" s="11" t="s">
        <v>87</v>
      </c>
      <c r="F36" s="11" t="s">
        <v>81</v>
      </c>
      <c r="G36" s="11" t="s">
        <v>66</v>
      </c>
      <c r="H36" s="11"/>
      <c r="I36" s="15" t="s">
        <v>100</v>
      </c>
      <c r="J36" s="21" t="s">
        <v>318</v>
      </c>
      <c r="K36" s="13" t="s">
        <v>383</v>
      </c>
      <c r="L36" s="96" t="s">
        <v>434</v>
      </c>
      <c r="M36" s="96"/>
      <c r="N36" s="156" t="s">
        <v>318</v>
      </c>
      <c r="O36" s="157" t="s">
        <v>383</v>
      </c>
      <c r="P36" s="158" t="s">
        <v>434</v>
      </c>
      <c r="Q36" s="96"/>
      <c r="R36" s="156" t="s">
        <v>318</v>
      </c>
      <c r="S36" s="157"/>
      <c r="T36" s="158" t="s">
        <v>731</v>
      </c>
      <c r="U36" s="24" t="s">
        <v>33</v>
      </c>
      <c r="V36" s="25" t="s">
        <v>191</v>
      </c>
      <c r="W36" s="25" t="s">
        <v>191</v>
      </c>
      <c r="X36" s="25" t="s">
        <v>235</v>
      </c>
      <c r="Y36" s="25" t="s">
        <v>314</v>
      </c>
      <c r="Z36" s="25" t="s">
        <v>191</v>
      </c>
      <c r="AA36" s="25" t="s">
        <v>191</v>
      </c>
      <c r="AB36" s="25" t="s">
        <v>302</v>
      </c>
      <c r="AC36" s="25" t="s">
        <v>240</v>
      </c>
      <c r="AD36" s="25" t="s">
        <v>191</v>
      </c>
      <c r="AE36" s="25" t="s">
        <v>191</v>
      </c>
      <c r="AF36" s="25" t="s">
        <v>191</v>
      </c>
      <c r="AG36" s="25" t="s">
        <v>191</v>
      </c>
      <c r="AH36" s="25" t="s">
        <v>191</v>
      </c>
      <c r="AI36" s="25" t="s">
        <v>191</v>
      </c>
      <c r="AJ36" s="25" t="s">
        <v>191</v>
      </c>
      <c r="AK36" s="26" t="s">
        <v>16</v>
      </c>
      <c r="AL36" s="24"/>
      <c r="AM36" s="25" t="s">
        <v>411</v>
      </c>
      <c r="AN36" s="25"/>
      <c r="AO36" s="25"/>
      <c r="AP36" s="25"/>
      <c r="AQ36" s="25" t="s">
        <v>350</v>
      </c>
      <c r="AR36" s="25" t="s">
        <v>318</v>
      </c>
      <c r="AS36" s="25"/>
      <c r="AT36" s="25" t="s">
        <v>326</v>
      </c>
      <c r="AU36" s="26"/>
    </row>
    <row r="37" spans="1:47">
      <c r="A37" s="8" t="s">
        <v>373</v>
      </c>
      <c r="B37" s="8">
        <v>47</v>
      </c>
      <c r="C37" s="222" t="s">
        <v>367</v>
      </c>
      <c r="D37" s="8" t="s">
        <v>414</v>
      </c>
      <c r="E37" s="8" t="s">
        <v>52</v>
      </c>
      <c r="F37" s="9" t="s">
        <v>137</v>
      </c>
      <c r="G37" s="8"/>
      <c r="H37" s="8"/>
      <c r="I37" s="19" t="s">
        <v>371</v>
      </c>
      <c r="J37" s="163" t="s">
        <v>307</v>
      </c>
      <c r="K37" s="151" t="s">
        <v>376</v>
      </c>
      <c r="L37" s="164" t="s">
        <v>423</v>
      </c>
      <c r="M37" s="164"/>
      <c r="N37" s="163" t="s">
        <v>307</v>
      </c>
      <c r="O37" s="151" t="s">
        <v>376</v>
      </c>
      <c r="P37" s="164" t="s">
        <v>423</v>
      </c>
      <c r="Q37" s="164"/>
      <c r="R37" s="163" t="s">
        <v>307</v>
      </c>
      <c r="S37" s="151" t="s">
        <v>376</v>
      </c>
      <c r="T37" s="164" t="s">
        <v>423</v>
      </c>
      <c r="U37" s="37" t="s">
        <v>367</v>
      </c>
      <c r="V37" s="38" t="s">
        <v>191</v>
      </c>
      <c r="W37" s="38" t="s">
        <v>191</v>
      </c>
      <c r="X37" s="38" t="s">
        <v>269</v>
      </c>
      <c r="Y37" s="38" t="s">
        <v>191</v>
      </c>
      <c r="Z37" s="38" t="s">
        <v>298</v>
      </c>
      <c r="AA37" s="38" t="s">
        <v>191</v>
      </c>
      <c r="AB37" s="38" t="s">
        <v>191</v>
      </c>
      <c r="AC37" s="38" t="s">
        <v>191</v>
      </c>
      <c r="AD37" s="38" t="s">
        <v>307</v>
      </c>
      <c r="AE37" s="38" t="s">
        <v>191</v>
      </c>
      <c r="AF37" s="38" t="s">
        <v>191</v>
      </c>
      <c r="AG37" s="38" t="s">
        <v>191</v>
      </c>
      <c r="AH37" s="38" t="s">
        <v>191</v>
      </c>
      <c r="AI37" s="38" t="s">
        <v>191</v>
      </c>
      <c r="AJ37" s="38" t="s">
        <v>191</v>
      </c>
      <c r="AK37" s="39" t="s">
        <v>16</v>
      </c>
      <c r="AL37" s="37"/>
      <c r="AM37" s="38"/>
      <c r="AN37" s="38"/>
      <c r="AO37" s="38"/>
      <c r="AP37" s="38"/>
      <c r="AQ37" s="38"/>
      <c r="AR37" s="38"/>
      <c r="AS37" s="38"/>
      <c r="AT37" s="38"/>
      <c r="AU37" s="39"/>
    </row>
    <row r="38" spans="1:47">
      <c r="A38" s="8" t="s">
        <v>373</v>
      </c>
      <c r="B38" s="8">
        <v>48</v>
      </c>
      <c r="C38" s="222" t="s">
        <v>368</v>
      </c>
      <c r="D38" s="8" t="s">
        <v>414</v>
      </c>
      <c r="E38" s="8" t="s">
        <v>52</v>
      </c>
      <c r="F38" s="9" t="s">
        <v>137</v>
      </c>
      <c r="G38" s="8"/>
      <c r="H38" s="8"/>
      <c r="I38" s="19" t="s">
        <v>371</v>
      </c>
      <c r="J38" s="163" t="s">
        <v>312</v>
      </c>
      <c r="K38" s="151" t="s">
        <v>376</v>
      </c>
      <c r="L38" s="164" t="s">
        <v>424</v>
      </c>
      <c r="M38" s="164"/>
      <c r="N38" s="163" t="s">
        <v>312</v>
      </c>
      <c r="O38" s="151" t="s">
        <v>376</v>
      </c>
      <c r="P38" s="164" t="s">
        <v>424</v>
      </c>
      <c r="Q38" s="164"/>
      <c r="R38" s="163" t="s">
        <v>312</v>
      </c>
      <c r="S38" s="151" t="s">
        <v>376</v>
      </c>
      <c r="T38" s="164" t="s">
        <v>424</v>
      </c>
      <c r="U38" s="37" t="s">
        <v>368</v>
      </c>
      <c r="V38" s="38" t="s">
        <v>191</v>
      </c>
      <c r="W38" s="38" t="s">
        <v>191</v>
      </c>
      <c r="X38" s="38" t="s">
        <v>271</v>
      </c>
      <c r="Y38" s="38" t="s">
        <v>191</v>
      </c>
      <c r="Z38" s="38" t="s">
        <v>370</v>
      </c>
      <c r="AA38" s="38" t="s">
        <v>248</v>
      </c>
      <c r="AB38" s="38" t="s">
        <v>290</v>
      </c>
      <c r="AC38" s="38" t="s">
        <v>191</v>
      </c>
      <c r="AD38" s="38" t="s">
        <v>312</v>
      </c>
      <c r="AE38" s="38" t="s">
        <v>191</v>
      </c>
      <c r="AF38" s="38" t="s">
        <v>191</v>
      </c>
      <c r="AG38" s="38" t="s">
        <v>191</v>
      </c>
      <c r="AH38" s="38" t="s">
        <v>191</v>
      </c>
      <c r="AI38" s="38" t="s">
        <v>191</v>
      </c>
      <c r="AJ38" s="38" t="s">
        <v>191</v>
      </c>
      <c r="AK38" s="39" t="s">
        <v>16</v>
      </c>
      <c r="AL38" s="37"/>
      <c r="AM38" s="38"/>
      <c r="AN38" s="38"/>
      <c r="AO38" s="38"/>
      <c r="AP38" s="38"/>
      <c r="AQ38" s="38"/>
      <c r="AR38" s="38"/>
      <c r="AS38" s="38"/>
      <c r="AT38" s="38"/>
      <c r="AU38" s="39"/>
    </row>
    <row r="39" spans="1:47">
      <c r="A39" s="1">
        <v>3</v>
      </c>
      <c r="B39" s="1">
        <v>34</v>
      </c>
      <c r="C39" s="220" t="s">
        <v>15</v>
      </c>
      <c r="D39" s="1" t="s">
        <v>69</v>
      </c>
      <c r="E39" s="1" t="s">
        <v>52</v>
      </c>
      <c r="F39" s="1"/>
      <c r="G39" s="1" t="s">
        <v>66</v>
      </c>
      <c r="H39" s="1"/>
      <c r="I39" s="16" t="s">
        <v>70</v>
      </c>
      <c r="J39" s="91" t="s">
        <v>378</v>
      </c>
      <c r="K39" s="92"/>
      <c r="L39" s="93"/>
      <c r="M39" s="93"/>
      <c r="N39" s="91"/>
      <c r="O39" s="92"/>
      <c r="P39" s="93"/>
      <c r="Q39" s="93"/>
      <c r="R39" s="91"/>
      <c r="S39" s="92"/>
      <c r="T39" s="93"/>
      <c r="U39" s="30" t="s">
        <v>15</v>
      </c>
      <c r="V39" s="31" t="s">
        <v>191</v>
      </c>
      <c r="W39" s="31" t="s">
        <v>191</v>
      </c>
      <c r="X39" s="31" t="s">
        <v>219</v>
      </c>
      <c r="Y39" s="31" t="s">
        <v>191</v>
      </c>
      <c r="Z39" s="31" t="s">
        <v>225</v>
      </c>
      <c r="AA39" s="31" t="s">
        <v>191</v>
      </c>
      <c r="AB39" s="31" t="s">
        <v>303</v>
      </c>
      <c r="AC39" s="31" t="s">
        <v>191</v>
      </c>
      <c r="AD39" s="31" t="s">
        <v>191</v>
      </c>
      <c r="AE39" s="31" t="s">
        <v>191</v>
      </c>
      <c r="AF39" s="31" t="s">
        <v>191</v>
      </c>
      <c r="AG39" s="31" t="s">
        <v>191</v>
      </c>
      <c r="AH39" s="31" t="s">
        <v>191</v>
      </c>
      <c r="AI39" s="31" t="s">
        <v>191</v>
      </c>
      <c r="AJ39" s="31" t="s">
        <v>191</v>
      </c>
      <c r="AK39" s="32" t="s">
        <v>16</v>
      </c>
      <c r="AL39" s="30"/>
      <c r="AM39" s="31"/>
      <c r="AN39" s="31"/>
      <c r="AO39" s="31"/>
      <c r="AP39" s="31"/>
      <c r="AQ39" s="31"/>
      <c r="AR39" s="31"/>
      <c r="AS39" s="33" t="s">
        <v>408</v>
      </c>
      <c r="AT39" s="31" t="s">
        <v>410</v>
      </c>
      <c r="AU39" s="32"/>
    </row>
    <row r="40" spans="1:47">
      <c r="A40" s="1">
        <v>4</v>
      </c>
      <c r="B40" s="1">
        <v>35</v>
      </c>
      <c r="C40" s="220" t="s">
        <v>71</v>
      </c>
      <c r="D40" s="1" t="s">
        <v>69</v>
      </c>
      <c r="E40" s="1" t="s">
        <v>52</v>
      </c>
      <c r="F40" s="1"/>
      <c r="G40" s="1" t="s">
        <v>66</v>
      </c>
      <c r="H40" s="1"/>
      <c r="I40" s="16" t="s">
        <v>72</v>
      </c>
      <c r="J40" s="91" t="s">
        <v>378</v>
      </c>
      <c r="K40" s="92"/>
      <c r="L40" s="93"/>
      <c r="M40" s="93"/>
      <c r="N40" s="91"/>
      <c r="O40" s="92"/>
      <c r="P40" s="93"/>
      <c r="Q40" s="93"/>
      <c r="R40" s="91"/>
      <c r="S40" s="92"/>
      <c r="T40" s="93"/>
      <c r="U40" s="30" t="s">
        <v>71</v>
      </c>
      <c r="V40" s="31" t="s">
        <v>191</v>
      </c>
      <c r="W40" s="31" t="s">
        <v>191</v>
      </c>
      <c r="X40" s="31" t="s">
        <v>191</v>
      </c>
      <c r="Y40" s="31" t="s">
        <v>191</v>
      </c>
      <c r="Z40" s="31" t="s">
        <v>191</v>
      </c>
      <c r="AA40" s="31" t="s">
        <v>191</v>
      </c>
      <c r="AB40" s="31" t="s">
        <v>191</v>
      </c>
      <c r="AC40" s="31" t="s">
        <v>191</v>
      </c>
      <c r="AD40" s="31" t="s">
        <v>191</v>
      </c>
      <c r="AE40" s="31" t="s">
        <v>191</v>
      </c>
      <c r="AF40" s="31" t="s">
        <v>191</v>
      </c>
      <c r="AG40" s="31" t="s">
        <v>191</v>
      </c>
      <c r="AH40" s="31" t="s">
        <v>191</v>
      </c>
      <c r="AI40" s="31" t="s">
        <v>191</v>
      </c>
      <c r="AJ40" s="31" t="s">
        <v>191</v>
      </c>
      <c r="AK40" s="32" t="s">
        <v>16</v>
      </c>
      <c r="AL40" s="30"/>
      <c r="AM40" s="31"/>
      <c r="AN40" s="31"/>
      <c r="AO40" s="31"/>
      <c r="AP40" s="31"/>
      <c r="AQ40" s="31"/>
      <c r="AR40" s="31"/>
      <c r="AS40" s="31"/>
      <c r="AT40" s="31"/>
      <c r="AU40" s="32" t="s">
        <v>17</v>
      </c>
    </row>
    <row r="41" spans="1:47">
      <c r="A41" s="1">
        <v>5</v>
      </c>
      <c r="B41" s="1">
        <v>36</v>
      </c>
      <c r="C41" s="220" t="s">
        <v>73</v>
      </c>
      <c r="D41" s="1" t="s">
        <v>69</v>
      </c>
      <c r="E41" s="1" t="s">
        <v>52</v>
      </c>
      <c r="F41" s="1"/>
      <c r="G41" s="1" t="s">
        <v>66</v>
      </c>
      <c r="H41" s="1"/>
      <c r="I41" s="16" t="s">
        <v>74</v>
      </c>
      <c r="J41" s="91" t="s">
        <v>378</v>
      </c>
      <c r="K41" s="92"/>
      <c r="L41" s="93"/>
      <c r="M41" s="93"/>
      <c r="N41" s="91"/>
      <c r="O41" s="92"/>
      <c r="P41" s="93"/>
      <c r="Q41" s="93"/>
      <c r="R41" s="91"/>
      <c r="S41" s="92"/>
      <c r="T41" s="93"/>
      <c r="U41" s="30" t="s">
        <v>73</v>
      </c>
      <c r="V41" s="31" t="s">
        <v>191</v>
      </c>
      <c r="W41" s="31" t="s">
        <v>191</v>
      </c>
      <c r="X41" s="31" t="s">
        <v>191</v>
      </c>
      <c r="Y41" s="31" t="s">
        <v>191</v>
      </c>
      <c r="Z41" s="31" t="s">
        <v>191</v>
      </c>
      <c r="AA41" s="31" t="s">
        <v>191</v>
      </c>
      <c r="AB41" s="31" t="s">
        <v>191</v>
      </c>
      <c r="AC41" s="31" t="s">
        <v>191</v>
      </c>
      <c r="AD41" s="31" t="s">
        <v>191</v>
      </c>
      <c r="AE41" s="31" t="s">
        <v>191</v>
      </c>
      <c r="AF41" s="31" t="s">
        <v>191</v>
      </c>
      <c r="AG41" s="31" t="s">
        <v>191</v>
      </c>
      <c r="AH41" s="31" t="s">
        <v>191</v>
      </c>
      <c r="AI41" s="31" t="s">
        <v>191</v>
      </c>
      <c r="AJ41" s="31" t="s">
        <v>191</v>
      </c>
      <c r="AK41" s="32" t="s">
        <v>16</v>
      </c>
      <c r="AL41" s="30"/>
      <c r="AM41" s="31"/>
      <c r="AN41" s="31"/>
      <c r="AO41" s="31"/>
      <c r="AP41" s="31"/>
      <c r="AQ41" s="31"/>
      <c r="AR41" s="31"/>
      <c r="AS41" s="31"/>
      <c r="AT41" s="31"/>
      <c r="AU41" s="32" t="s">
        <v>18</v>
      </c>
    </row>
    <row r="42" spans="1:47">
      <c r="A42" s="1">
        <v>53</v>
      </c>
      <c r="B42" s="1">
        <v>37</v>
      </c>
      <c r="C42" s="1" t="s">
        <v>151</v>
      </c>
      <c r="D42" s="1" t="s">
        <v>84</v>
      </c>
      <c r="E42" s="1" t="s">
        <v>52</v>
      </c>
      <c r="F42" s="1"/>
      <c r="G42" s="1" t="s">
        <v>66</v>
      </c>
      <c r="H42" s="1"/>
      <c r="I42" s="16" t="s">
        <v>152</v>
      </c>
      <c r="J42" s="91" t="s">
        <v>378</v>
      </c>
      <c r="K42" s="92"/>
      <c r="L42" s="93"/>
      <c r="M42" s="93"/>
      <c r="N42" s="91"/>
      <c r="O42" s="92"/>
      <c r="P42" s="93"/>
      <c r="Q42" s="93"/>
      <c r="R42" s="91"/>
      <c r="S42" s="92"/>
      <c r="T42" s="93"/>
      <c r="U42" s="34" t="s">
        <v>151</v>
      </c>
      <c r="V42" s="35" t="s">
        <v>191</v>
      </c>
      <c r="W42" s="35" t="s">
        <v>191</v>
      </c>
      <c r="X42" s="35" t="s">
        <v>192</v>
      </c>
      <c r="Y42" s="35" t="s">
        <v>191</v>
      </c>
      <c r="Z42" s="35" t="s">
        <v>193</v>
      </c>
      <c r="AA42" s="35" t="s">
        <v>191</v>
      </c>
      <c r="AB42" s="35" t="s">
        <v>191</v>
      </c>
      <c r="AC42" s="35" t="s">
        <v>191</v>
      </c>
      <c r="AD42" s="35" t="s">
        <v>191</v>
      </c>
      <c r="AE42" s="35" t="s">
        <v>191</v>
      </c>
      <c r="AF42" s="35" t="s">
        <v>191</v>
      </c>
      <c r="AG42" s="35" t="s">
        <v>191</v>
      </c>
      <c r="AH42" s="35" t="s">
        <v>191</v>
      </c>
      <c r="AI42" s="35" t="s">
        <v>191</v>
      </c>
      <c r="AJ42" s="35" t="s">
        <v>191</v>
      </c>
      <c r="AK42" s="36" t="s">
        <v>16</v>
      </c>
      <c r="AL42" s="34"/>
      <c r="AM42" s="35"/>
      <c r="AN42" s="35"/>
      <c r="AO42" s="35"/>
      <c r="AP42" s="35"/>
      <c r="AQ42" s="35"/>
      <c r="AR42" s="35"/>
      <c r="AS42" s="35"/>
      <c r="AT42" s="35"/>
      <c r="AU42" s="36"/>
    </row>
    <row r="43" spans="1:47">
      <c r="A43" s="8" t="s">
        <v>373</v>
      </c>
      <c r="B43" s="8">
        <v>44</v>
      </c>
      <c r="C43" s="8" t="s">
        <v>359</v>
      </c>
      <c r="D43" s="8" t="s">
        <v>414</v>
      </c>
      <c r="E43" s="8" t="s">
        <v>87</v>
      </c>
      <c r="F43" s="9" t="s">
        <v>81</v>
      </c>
      <c r="G43" s="8"/>
      <c r="H43" s="8"/>
      <c r="I43" s="19" t="s">
        <v>371</v>
      </c>
      <c r="J43" s="163" t="s">
        <v>427</v>
      </c>
      <c r="K43" s="151" t="s">
        <v>376</v>
      </c>
      <c r="L43" s="164" t="s">
        <v>422</v>
      </c>
      <c r="M43" s="164"/>
      <c r="N43" s="163" t="s">
        <v>427</v>
      </c>
      <c r="O43" s="151" t="s">
        <v>376</v>
      </c>
      <c r="P43" s="164" t="s">
        <v>422</v>
      </c>
      <c r="Q43" s="164"/>
      <c r="R43" s="163" t="s">
        <v>427</v>
      </c>
      <c r="S43" s="151" t="s">
        <v>376</v>
      </c>
      <c r="T43" s="164" t="s">
        <v>422</v>
      </c>
      <c r="U43" s="37" t="s">
        <v>359</v>
      </c>
      <c r="V43" s="38" t="s">
        <v>191</v>
      </c>
      <c r="W43" s="38" t="s">
        <v>191</v>
      </c>
      <c r="X43" s="214" t="s">
        <v>253</v>
      </c>
      <c r="Y43" s="38" t="s">
        <v>191</v>
      </c>
      <c r="Z43" s="38" t="s">
        <v>191</v>
      </c>
      <c r="AA43" s="38" t="s">
        <v>191</v>
      </c>
      <c r="AB43" s="38" t="s">
        <v>191</v>
      </c>
      <c r="AC43" s="38" t="s">
        <v>191</v>
      </c>
      <c r="AD43" s="38" t="s">
        <v>191</v>
      </c>
      <c r="AE43" s="38" t="s">
        <v>191</v>
      </c>
      <c r="AF43" s="38" t="s">
        <v>191</v>
      </c>
      <c r="AG43" s="38" t="s">
        <v>191</v>
      </c>
      <c r="AH43" s="38" t="s">
        <v>191</v>
      </c>
      <c r="AI43" s="38" t="s">
        <v>260</v>
      </c>
      <c r="AJ43" s="38" t="s">
        <v>191</v>
      </c>
      <c r="AK43" s="39" t="s">
        <v>16</v>
      </c>
      <c r="AL43" s="37"/>
      <c r="AM43" s="38"/>
      <c r="AN43" s="38"/>
      <c r="AO43" s="38"/>
      <c r="AP43" s="38"/>
      <c r="AQ43" s="38"/>
      <c r="AR43" s="38"/>
      <c r="AS43" s="38"/>
      <c r="AT43" s="38"/>
      <c r="AU43" s="39"/>
    </row>
    <row r="44" spans="1:47">
      <c r="A44" s="8">
        <v>29</v>
      </c>
      <c r="B44" s="8">
        <v>41</v>
      </c>
      <c r="C44" s="8" t="s">
        <v>109</v>
      </c>
      <c r="D44" s="8" t="s">
        <v>110</v>
      </c>
      <c r="E44" s="8" t="s">
        <v>52</v>
      </c>
      <c r="F44" s="9" t="s">
        <v>81</v>
      </c>
      <c r="G44" s="8"/>
      <c r="H44" s="8" t="s">
        <v>66</v>
      </c>
      <c r="I44" s="19" t="s">
        <v>111</v>
      </c>
      <c r="J44" s="163" t="s">
        <v>225</v>
      </c>
      <c r="K44" s="151" t="s">
        <v>383</v>
      </c>
      <c r="L44" s="164" t="s">
        <v>419</v>
      </c>
      <c r="M44" s="164"/>
      <c r="N44" s="163" t="s">
        <v>225</v>
      </c>
      <c r="O44" s="151" t="s">
        <v>383</v>
      </c>
      <c r="P44" s="164" t="s">
        <v>419</v>
      </c>
      <c r="Q44" s="164"/>
      <c r="R44" s="163" t="s">
        <v>225</v>
      </c>
      <c r="S44" s="151" t="s">
        <v>383</v>
      </c>
      <c r="T44" s="164" t="s">
        <v>419</v>
      </c>
      <c r="U44" s="37" t="s">
        <v>360</v>
      </c>
      <c r="V44" s="38" t="s">
        <v>191</v>
      </c>
      <c r="W44" s="38" t="s">
        <v>191</v>
      </c>
      <c r="X44" s="215" t="s">
        <v>225</v>
      </c>
      <c r="Y44" s="38" t="s">
        <v>191</v>
      </c>
      <c r="Z44" s="38" t="s">
        <v>191</v>
      </c>
      <c r="AA44" s="38" t="s">
        <v>191</v>
      </c>
      <c r="AB44" s="38" t="s">
        <v>191</v>
      </c>
      <c r="AC44" s="38" t="s">
        <v>191</v>
      </c>
      <c r="AD44" s="38" t="s">
        <v>191</v>
      </c>
      <c r="AE44" s="38" t="s">
        <v>191</v>
      </c>
      <c r="AF44" s="38" t="s">
        <v>191</v>
      </c>
      <c r="AG44" s="38" t="s">
        <v>191</v>
      </c>
      <c r="AH44" s="38" t="s">
        <v>191</v>
      </c>
      <c r="AI44" s="38" t="s">
        <v>280</v>
      </c>
      <c r="AJ44" s="38" t="s">
        <v>191</v>
      </c>
      <c r="AK44" s="39" t="s">
        <v>16</v>
      </c>
      <c r="AL44" s="37"/>
      <c r="AM44" s="38"/>
      <c r="AN44" s="38"/>
      <c r="AO44" s="38"/>
      <c r="AP44" s="38"/>
      <c r="AQ44" s="38"/>
      <c r="AR44" s="38"/>
      <c r="AS44" s="38"/>
      <c r="AT44" s="38"/>
      <c r="AU44" s="39"/>
    </row>
    <row r="45" spans="1:47">
      <c r="A45" s="8">
        <v>43</v>
      </c>
      <c r="B45" s="8">
        <v>38</v>
      </c>
      <c r="C45" s="8" t="s">
        <v>135</v>
      </c>
      <c r="D45" s="8" t="s">
        <v>110</v>
      </c>
      <c r="E45" s="8" t="s">
        <v>52</v>
      </c>
      <c r="F45" s="8"/>
      <c r="G45" s="8"/>
      <c r="H45" s="8" t="s">
        <v>66</v>
      </c>
      <c r="I45" s="19" t="s">
        <v>136</v>
      </c>
      <c r="J45" s="163" t="s">
        <v>228</v>
      </c>
      <c r="K45" s="151" t="s">
        <v>383</v>
      </c>
      <c r="L45" s="164" t="s">
        <v>416</v>
      </c>
      <c r="M45" s="164"/>
      <c r="N45" s="163" t="s">
        <v>228</v>
      </c>
      <c r="O45" s="151" t="s">
        <v>383</v>
      </c>
      <c r="P45" s="164" t="s">
        <v>416</v>
      </c>
      <c r="Q45" s="164"/>
      <c r="R45" s="163" t="s">
        <v>228</v>
      </c>
      <c r="S45" s="151" t="s">
        <v>383</v>
      </c>
      <c r="T45" s="164" t="s">
        <v>416</v>
      </c>
      <c r="U45" s="37" t="s">
        <v>356</v>
      </c>
      <c r="V45" s="38" t="s">
        <v>191</v>
      </c>
      <c r="W45" s="38" t="s">
        <v>191</v>
      </c>
      <c r="X45" s="215" t="s">
        <v>228</v>
      </c>
      <c r="Y45" s="38" t="s">
        <v>191</v>
      </c>
      <c r="Z45" s="38" t="s">
        <v>191</v>
      </c>
      <c r="AA45" s="38" t="s">
        <v>191</v>
      </c>
      <c r="AB45" s="38" t="s">
        <v>191</v>
      </c>
      <c r="AC45" s="38" t="s">
        <v>191</v>
      </c>
      <c r="AD45" s="38" t="s">
        <v>191</v>
      </c>
      <c r="AE45" s="38" t="s">
        <v>191</v>
      </c>
      <c r="AF45" s="38" t="s">
        <v>191</v>
      </c>
      <c r="AG45" s="38" t="s">
        <v>191</v>
      </c>
      <c r="AH45" s="38" t="s">
        <v>191</v>
      </c>
      <c r="AI45" s="38" t="s">
        <v>214</v>
      </c>
      <c r="AJ45" s="38" t="s">
        <v>191</v>
      </c>
      <c r="AK45" s="39" t="s">
        <v>16</v>
      </c>
      <c r="AL45" s="37"/>
      <c r="AM45" s="38"/>
      <c r="AN45" s="38"/>
      <c r="AO45" s="38"/>
      <c r="AP45" s="38"/>
      <c r="AQ45" s="38"/>
      <c r="AR45" s="38"/>
      <c r="AS45" s="38"/>
      <c r="AT45" s="38"/>
      <c r="AU45" s="39"/>
    </row>
    <row r="46" spans="1:47">
      <c r="A46" s="8">
        <v>30</v>
      </c>
      <c r="B46" s="8">
        <v>42</v>
      </c>
      <c r="C46" s="8" t="s">
        <v>112</v>
      </c>
      <c r="D46" s="8" t="s">
        <v>110</v>
      </c>
      <c r="E46" s="8" t="s">
        <v>52</v>
      </c>
      <c r="F46" s="8"/>
      <c r="G46" s="8"/>
      <c r="H46" s="8" t="s">
        <v>66</v>
      </c>
      <c r="I46" s="19" t="s">
        <v>113</v>
      </c>
      <c r="J46" s="163" t="s">
        <v>249</v>
      </c>
      <c r="K46" s="151" t="s">
        <v>383</v>
      </c>
      <c r="L46" s="165" t="s">
        <v>420</v>
      </c>
      <c r="M46" s="165"/>
      <c r="N46" s="163" t="s">
        <v>249</v>
      </c>
      <c r="O46" s="151" t="s">
        <v>383</v>
      </c>
      <c r="P46" s="164" t="s">
        <v>420</v>
      </c>
      <c r="Q46" s="164"/>
      <c r="R46" s="163" t="s">
        <v>249</v>
      </c>
      <c r="S46" s="151" t="s">
        <v>383</v>
      </c>
      <c r="T46" s="164" t="s">
        <v>420</v>
      </c>
      <c r="U46" s="37" t="s">
        <v>361</v>
      </c>
      <c r="V46" s="38" t="s">
        <v>191</v>
      </c>
      <c r="W46" s="38" t="s">
        <v>191</v>
      </c>
      <c r="X46" s="215" t="s">
        <v>249</v>
      </c>
      <c r="Y46" s="38" t="s">
        <v>191</v>
      </c>
      <c r="Z46" s="38" t="s">
        <v>191</v>
      </c>
      <c r="AA46" s="38" t="s">
        <v>191</v>
      </c>
      <c r="AB46" s="38" t="s">
        <v>191</v>
      </c>
      <c r="AC46" s="38" t="s">
        <v>191</v>
      </c>
      <c r="AD46" s="38" t="s">
        <v>191</v>
      </c>
      <c r="AE46" s="38" t="s">
        <v>191</v>
      </c>
      <c r="AF46" s="38" t="s">
        <v>191</v>
      </c>
      <c r="AG46" s="38" t="s">
        <v>191</v>
      </c>
      <c r="AH46" s="38" t="s">
        <v>191</v>
      </c>
      <c r="AI46" s="38" t="s">
        <v>284</v>
      </c>
      <c r="AJ46" s="38" t="s">
        <v>191</v>
      </c>
      <c r="AK46" s="39" t="s">
        <v>16</v>
      </c>
      <c r="AL46" s="37"/>
      <c r="AM46" s="38"/>
      <c r="AN46" s="38"/>
      <c r="AO46" s="38"/>
      <c r="AP46" s="38"/>
      <c r="AQ46" s="38"/>
      <c r="AR46" s="38"/>
      <c r="AS46" s="38"/>
      <c r="AT46" s="38"/>
      <c r="AU46" s="39"/>
    </row>
    <row r="47" spans="1:47">
      <c r="A47" s="8">
        <v>40</v>
      </c>
      <c r="B47" s="8">
        <v>39</v>
      </c>
      <c r="C47" s="8" t="s">
        <v>129</v>
      </c>
      <c r="D47" s="8" t="s">
        <v>110</v>
      </c>
      <c r="E47" s="8" t="s">
        <v>52</v>
      </c>
      <c r="F47" s="8"/>
      <c r="G47" s="8"/>
      <c r="H47" s="8" t="s">
        <v>66</v>
      </c>
      <c r="I47" s="19" t="s">
        <v>130</v>
      </c>
      <c r="J47" s="163" t="s">
        <v>233</v>
      </c>
      <c r="K47" s="151" t="s">
        <v>383</v>
      </c>
      <c r="L47" s="164" t="s">
        <v>417</v>
      </c>
      <c r="M47" s="164"/>
      <c r="N47" s="163" t="s">
        <v>233</v>
      </c>
      <c r="O47" s="151" t="s">
        <v>383</v>
      </c>
      <c r="P47" s="164" t="s">
        <v>417</v>
      </c>
      <c r="Q47" s="164"/>
      <c r="R47" s="163" t="s">
        <v>233</v>
      </c>
      <c r="S47" s="151" t="s">
        <v>383</v>
      </c>
      <c r="T47" s="164" t="s">
        <v>417</v>
      </c>
      <c r="U47" s="37" t="s">
        <v>357</v>
      </c>
      <c r="V47" s="38" t="s">
        <v>191</v>
      </c>
      <c r="W47" s="38" t="s">
        <v>191</v>
      </c>
      <c r="X47" s="215" t="s">
        <v>233</v>
      </c>
      <c r="Y47" s="38" t="s">
        <v>191</v>
      </c>
      <c r="Z47" s="38" t="s">
        <v>191</v>
      </c>
      <c r="AA47" s="38" t="s">
        <v>191</v>
      </c>
      <c r="AB47" s="38" t="s">
        <v>191</v>
      </c>
      <c r="AC47" s="38" t="s">
        <v>191</v>
      </c>
      <c r="AD47" s="38" t="s">
        <v>191</v>
      </c>
      <c r="AE47" s="38" t="s">
        <v>191</v>
      </c>
      <c r="AF47" s="38" t="s">
        <v>191</v>
      </c>
      <c r="AG47" s="38" t="s">
        <v>191</v>
      </c>
      <c r="AH47" s="38" t="s">
        <v>191</v>
      </c>
      <c r="AI47" s="38" t="s">
        <v>191</v>
      </c>
      <c r="AJ47" s="38" t="s">
        <v>191</v>
      </c>
      <c r="AK47" s="39" t="s">
        <v>16</v>
      </c>
      <c r="AL47" s="37"/>
      <c r="AM47" s="38"/>
      <c r="AN47" s="38"/>
      <c r="AO47" s="38"/>
      <c r="AP47" s="38"/>
      <c r="AQ47" s="38"/>
      <c r="AR47" s="38"/>
      <c r="AS47" s="38"/>
      <c r="AT47" s="38"/>
      <c r="AU47" s="39"/>
    </row>
    <row r="48" spans="1:47">
      <c r="A48" s="8">
        <v>31</v>
      </c>
      <c r="B48" s="8">
        <v>43</v>
      </c>
      <c r="C48" s="8" t="s">
        <v>114</v>
      </c>
      <c r="D48" s="8" t="s">
        <v>110</v>
      </c>
      <c r="E48" s="8" t="s">
        <v>52</v>
      </c>
      <c r="F48" s="8"/>
      <c r="G48" s="8"/>
      <c r="H48" s="8" t="s">
        <v>66</v>
      </c>
      <c r="I48" s="19" t="s">
        <v>115</v>
      </c>
      <c r="J48" s="163" t="s">
        <v>273</v>
      </c>
      <c r="K48" s="151" t="s">
        <v>383</v>
      </c>
      <c r="L48" s="164" t="s">
        <v>421</v>
      </c>
      <c r="M48" s="164"/>
      <c r="N48" s="163" t="s">
        <v>273</v>
      </c>
      <c r="O48" s="151" t="s">
        <v>383</v>
      </c>
      <c r="P48" s="164" t="s">
        <v>421</v>
      </c>
      <c r="Q48" s="164"/>
      <c r="R48" s="163" t="s">
        <v>273</v>
      </c>
      <c r="S48" s="151" t="s">
        <v>383</v>
      </c>
      <c r="T48" s="164" t="s">
        <v>421</v>
      </c>
      <c r="U48" s="37" t="s">
        <v>362</v>
      </c>
      <c r="V48" s="38" t="s">
        <v>191</v>
      </c>
      <c r="W48" s="38" t="s">
        <v>191</v>
      </c>
      <c r="X48" s="215" t="s">
        <v>273</v>
      </c>
      <c r="Y48" s="38" t="s">
        <v>191</v>
      </c>
      <c r="Z48" s="38" t="s">
        <v>191</v>
      </c>
      <c r="AA48" s="38" t="s">
        <v>191</v>
      </c>
      <c r="AB48" s="38" t="s">
        <v>191</v>
      </c>
      <c r="AC48" s="38" t="s">
        <v>191</v>
      </c>
      <c r="AD48" s="38" t="s">
        <v>191</v>
      </c>
      <c r="AE48" s="38" t="s">
        <v>191</v>
      </c>
      <c r="AF48" s="38" t="s">
        <v>191</v>
      </c>
      <c r="AG48" s="38" t="s">
        <v>191</v>
      </c>
      <c r="AH48" s="38" t="s">
        <v>191</v>
      </c>
      <c r="AI48" s="38" t="s">
        <v>191</v>
      </c>
      <c r="AJ48" s="38" t="s">
        <v>191</v>
      </c>
      <c r="AK48" s="39" t="s">
        <v>16</v>
      </c>
      <c r="AL48" s="37"/>
      <c r="AM48" s="38"/>
      <c r="AN48" s="38"/>
      <c r="AO48" s="38"/>
      <c r="AP48" s="38"/>
      <c r="AQ48" s="38"/>
      <c r="AR48" s="38"/>
      <c r="AS48" s="38"/>
      <c r="AT48" s="38"/>
      <c r="AU48" s="39"/>
    </row>
    <row r="49" spans="1:47">
      <c r="A49" s="8">
        <v>37</v>
      </c>
      <c r="B49" s="8">
        <v>40</v>
      </c>
      <c r="C49" s="8" t="s">
        <v>123</v>
      </c>
      <c r="D49" s="8" t="s">
        <v>110</v>
      </c>
      <c r="E49" s="8" t="s">
        <v>52</v>
      </c>
      <c r="F49" s="8"/>
      <c r="G49" s="8"/>
      <c r="H49" s="8" t="s">
        <v>66</v>
      </c>
      <c r="I49" s="19" t="s">
        <v>124</v>
      </c>
      <c r="J49" s="163" t="s">
        <v>300</v>
      </c>
      <c r="K49" s="151" t="s">
        <v>383</v>
      </c>
      <c r="L49" s="164" t="s">
        <v>418</v>
      </c>
      <c r="M49" s="164"/>
      <c r="N49" s="163" t="s">
        <v>300</v>
      </c>
      <c r="O49" s="151" t="s">
        <v>383</v>
      </c>
      <c r="P49" s="164" t="s">
        <v>418</v>
      </c>
      <c r="Q49" s="164"/>
      <c r="R49" s="163" t="s">
        <v>300</v>
      </c>
      <c r="S49" s="151" t="s">
        <v>383</v>
      </c>
      <c r="T49" s="164" t="s">
        <v>418</v>
      </c>
      <c r="U49" s="37" t="s">
        <v>358</v>
      </c>
      <c r="V49" s="38" t="s">
        <v>191</v>
      </c>
      <c r="W49" s="38" t="s">
        <v>191</v>
      </c>
      <c r="X49" s="215" t="s">
        <v>300</v>
      </c>
      <c r="Y49" s="38" t="s">
        <v>191</v>
      </c>
      <c r="Z49" s="38" t="s">
        <v>191</v>
      </c>
      <c r="AA49" s="38" t="s">
        <v>191</v>
      </c>
      <c r="AB49" s="38" t="s">
        <v>191</v>
      </c>
      <c r="AC49" s="38" t="s">
        <v>191</v>
      </c>
      <c r="AD49" s="38" t="s">
        <v>191</v>
      </c>
      <c r="AE49" s="38" t="s">
        <v>191</v>
      </c>
      <c r="AF49" s="38" t="s">
        <v>191</v>
      </c>
      <c r="AG49" s="38" t="s">
        <v>191</v>
      </c>
      <c r="AH49" s="38" t="s">
        <v>191</v>
      </c>
      <c r="AI49" s="38" t="s">
        <v>191</v>
      </c>
      <c r="AJ49" s="38" t="s">
        <v>191</v>
      </c>
      <c r="AK49" s="39" t="s">
        <v>16</v>
      </c>
      <c r="AL49" s="37"/>
      <c r="AM49" s="38"/>
      <c r="AN49" s="38"/>
      <c r="AO49" s="38"/>
      <c r="AP49" s="38"/>
      <c r="AQ49" s="38"/>
      <c r="AR49" s="38"/>
      <c r="AS49" s="38"/>
      <c r="AT49" s="38"/>
      <c r="AU49" s="39"/>
    </row>
    <row r="50" spans="1:47">
      <c r="A50" s="8" t="s">
        <v>373</v>
      </c>
      <c r="B50" s="8">
        <v>45</v>
      </c>
      <c r="C50" s="8" t="s">
        <v>363</v>
      </c>
      <c r="D50" s="8" t="s">
        <v>414</v>
      </c>
      <c r="E50" s="8" t="s">
        <v>52</v>
      </c>
      <c r="F50" s="9"/>
      <c r="G50" s="8"/>
      <c r="H50" s="8"/>
      <c r="I50" s="19" t="s">
        <v>371</v>
      </c>
      <c r="J50" s="163" t="s">
        <v>247</v>
      </c>
      <c r="K50" s="151" t="s">
        <v>376</v>
      </c>
      <c r="L50" s="164" t="s">
        <v>425</v>
      </c>
      <c r="M50" s="164"/>
      <c r="N50" s="163" t="s">
        <v>247</v>
      </c>
      <c r="O50" s="151" t="s">
        <v>376</v>
      </c>
      <c r="P50" s="164" t="s">
        <v>425</v>
      </c>
      <c r="Q50" s="164"/>
      <c r="R50" s="163" t="s">
        <v>247</v>
      </c>
      <c r="S50" s="151" t="s">
        <v>376</v>
      </c>
      <c r="T50" s="164" t="s">
        <v>425</v>
      </c>
      <c r="U50" s="37" t="s">
        <v>363</v>
      </c>
      <c r="V50" s="38" t="s">
        <v>191</v>
      </c>
      <c r="W50" s="38" t="s">
        <v>191</v>
      </c>
      <c r="X50" s="214" t="s">
        <v>246</v>
      </c>
      <c r="Y50" s="38" t="s">
        <v>191</v>
      </c>
      <c r="Z50" s="38" t="s">
        <v>191</v>
      </c>
      <c r="AA50" s="38" t="s">
        <v>191</v>
      </c>
      <c r="AB50" s="38" t="s">
        <v>247</v>
      </c>
      <c r="AC50" s="38" t="s">
        <v>191</v>
      </c>
      <c r="AD50" s="38" t="s">
        <v>191</v>
      </c>
      <c r="AE50" s="38" t="s">
        <v>191</v>
      </c>
      <c r="AF50" s="38" t="s">
        <v>191</v>
      </c>
      <c r="AG50" s="38" t="s">
        <v>191</v>
      </c>
      <c r="AH50" s="38" t="s">
        <v>191</v>
      </c>
      <c r="AI50" s="38" t="s">
        <v>191</v>
      </c>
      <c r="AJ50" s="38" t="s">
        <v>191</v>
      </c>
      <c r="AK50" s="39" t="s">
        <v>16</v>
      </c>
      <c r="AL50" s="37"/>
      <c r="AM50" s="38"/>
      <c r="AN50" s="38"/>
      <c r="AO50" s="38"/>
      <c r="AP50" s="38"/>
      <c r="AQ50" s="38"/>
      <c r="AR50" s="38"/>
      <c r="AS50" s="38"/>
      <c r="AT50" s="38"/>
      <c r="AU50" s="39"/>
    </row>
    <row r="51" spans="1:47">
      <c r="A51" s="8" t="s">
        <v>373</v>
      </c>
      <c r="B51" s="8">
        <v>46</v>
      </c>
      <c r="C51" s="8" t="s">
        <v>365</v>
      </c>
      <c r="D51" s="8" t="s">
        <v>414</v>
      </c>
      <c r="E51" s="8" t="s">
        <v>52</v>
      </c>
      <c r="F51" s="9"/>
      <c r="G51" s="8"/>
      <c r="H51" s="8"/>
      <c r="I51" s="19" t="s">
        <v>371</v>
      </c>
      <c r="J51" s="163" t="s">
        <v>219</v>
      </c>
      <c r="K51" s="151" t="s">
        <v>376</v>
      </c>
      <c r="L51" s="164" t="s">
        <v>426</v>
      </c>
      <c r="M51" s="164"/>
      <c r="N51" s="163" t="s">
        <v>219</v>
      </c>
      <c r="O51" s="151" t="s">
        <v>376</v>
      </c>
      <c r="P51" s="164" t="s">
        <v>426</v>
      </c>
      <c r="Q51" s="164"/>
      <c r="R51" s="163" t="s">
        <v>219</v>
      </c>
      <c r="S51" s="151" t="s">
        <v>376</v>
      </c>
      <c r="T51" s="164" t="s">
        <v>426</v>
      </c>
      <c r="U51" s="37" t="s">
        <v>365</v>
      </c>
      <c r="V51" s="38" t="s">
        <v>191</v>
      </c>
      <c r="W51" s="38" t="s">
        <v>191</v>
      </c>
      <c r="X51" s="214" t="s">
        <v>219</v>
      </c>
      <c r="Y51" s="38" t="s">
        <v>191</v>
      </c>
      <c r="Z51" s="38" t="s">
        <v>191</v>
      </c>
      <c r="AA51" s="38" t="s">
        <v>191</v>
      </c>
      <c r="AB51" s="38" t="s">
        <v>302</v>
      </c>
      <c r="AC51" s="38" t="s">
        <v>296</v>
      </c>
      <c r="AD51" s="38" t="s">
        <v>191</v>
      </c>
      <c r="AE51" s="38" t="s">
        <v>191</v>
      </c>
      <c r="AF51" s="38" t="s">
        <v>191</v>
      </c>
      <c r="AG51" s="38" t="s">
        <v>191</v>
      </c>
      <c r="AH51" s="38" t="s">
        <v>191</v>
      </c>
      <c r="AI51" s="38" t="s">
        <v>191</v>
      </c>
      <c r="AJ51" s="38" t="s">
        <v>191</v>
      </c>
      <c r="AK51" s="39" t="s">
        <v>16</v>
      </c>
      <c r="AL51" s="37"/>
      <c r="AM51" s="38"/>
      <c r="AN51" s="38"/>
      <c r="AO51" s="38"/>
      <c r="AP51" s="38"/>
      <c r="AQ51" s="38"/>
      <c r="AR51" s="38"/>
      <c r="AS51" s="38"/>
      <c r="AT51" s="38"/>
      <c r="AU51" s="39"/>
    </row>
    <row r="52" spans="1:47">
      <c r="A52" s="1">
        <v>6</v>
      </c>
      <c r="B52" s="1">
        <v>49</v>
      </c>
      <c r="C52" s="1" t="s">
        <v>75</v>
      </c>
      <c r="D52" s="1" t="s">
        <v>76</v>
      </c>
      <c r="E52" s="1" t="s">
        <v>52</v>
      </c>
      <c r="F52" s="1" t="s">
        <v>77</v>
      </c>
      <c r="G52" s="1" t="s">
        <v>66</v>
      </c>
      <c r="H52" s="1"/>
      <c r="I52" s="16" t="s">
        <v>78</v>
      </c>
      <c r="J52" s="23" t="s">
        <v>327</v>
      </c>
      <c r="K52" s="12" t="s">
        <v>63</v>
      </c>
      <c r="L52" s="162" t="s">
        <v>381</v>
      </c>
      <c r="M52" s="162"/>
      <c r="N52" s="23"/>
      <c r="O52" s="12"/>
      <c r="P52" s="162"/>
      <c r="Q52" s="162"/>
      <c r="R52" s="91" t="s">
        <v>590</v>
      </c>
      <c r="S52" s="92" t="s">
        <v>63</v>
      </c>
      <c r="T52" s="93" t="s">
        <v>732</v>
      </c>
      <c r="U52" s="30" t="s">
        <v>75</v>
      </c>
      <c r="V52" s="31" t="s">
        <v>191</v>
      </c>
      <c r="W52" s="31" t="s">
        <v>191</v>
      </c>
      <c r="X52" s="31" t="s">
        <v>191</v>
      </c>
      <c r="Y52" s="31" t="s">
        <v>191</v>
      </c>
      <c r="Z52" s="31" t="s">
        <v>227</v>
      </c>
      <c r="AA52" s="31" t="s">
        <v>304</v>
      </c>
      <c r="AB52" s="31" t="s">
        <v>273</v>
      </c>
      <c r="AC52" s="31" t="s">
        <v>191</v>
      </c>
      <c r="AD52" s="31" t="s">
        <v>191</v>
      </c>
      <c r="AE52" s="31" t="s">
        <v>191</v>
      </c>
      <c r="AF52" s="31" t="s">
        <v>191</v>
      </c>
      <c r="AG52" s="31" t="s">
        <v>191</v>
      </c>
      <c r="AH52" s="31" t="s">
        <v>191</v>
      </c>
      <c r="AI52" s="31" t="s">
        <v>191</v>
      </c>
      <c r="AJ52" s="31" t="s">
        <v>191</v>
      </c>
      <c r="AK52" s="32" t="s">
        <v>16</v>
      </c>
      <c r="AL52" s="30" t="s">
        <v>406</v>
      </c>
      <c r="AM52" s="31"/>
      <c r="AN52" s="31"/>
      <c r="AO52" s="31"/>
      <c r="AP52" s="31"/>
      <c r="AQ52" s="31"/>
      <c r="AR52" s="31"/>
      <c r="AS52" s="31"/>
      <c r="AT52" s="31"/>
      <c r="AU52" s="32" t="s">
        <v>327</v>
      </c>
    </row>
    <row r="53" spans="1:47">
      <c r="A53" s="1">
        <v>7</v>
      </c>
      <c r="B53" s="1">
        <v>50</v>
      </c>
      <c r="C53" s="1" t="s">
        <v>79</v>
      </c>
      <c r="D53" s="1" t="s">
        <v>80</v>
      </c>
      <c r="E53" s="1" t="s">
        <v>52</v>
      </c>
      <c r="F53" s="1" t="s">
        <v>81</v>
      </c>
      <c r="G53" s="1" t="s">
        <v>66</v>
      </c>
      <c r="H53" s="1"/>
      <c r="I53" s="16" t="s">
        <v>82</v>
      </c>
      <c r="J53" s="23" t="s">
        <v>328</v>
      </c>
      <c r="K53" s="12" t="s">
        <v>63</v>
      </c>
      <c r="L53" s="162" t="s">
        <v>382</v>
      </c>
      <c r="M53" s="162"/>
      <c r="N53" s="23"/>
      <c r="O53" s="12"/>
      <c r="P53" s="162"/>
      <c r="Q53" s="162"/>
      <c r="R53" s="91" t="s">
        <v>590</v>
      </c>
      <c r="S53" s="92" t="s">
        <v>63</v>
      </c>
      <c r="T53" s="93" t="s">
        <v>733</v>
      </c>
      <c r="U53" s="30" t="s">
        <v>79</v>
      </c>
      <c r="V53" s="31" t="s">
        <v>191</v>
      </c>
      <c r="W53" s="31" t="s">
        <v>191</v>
      </c>
      <c r="X53" s="31" t="s">
        <v>191</v>
      </c>
      <c r="Y53" s="31" t="s">
        <v>191</v>
      </c>
      <c r="Z53" s="31" t="s">
        <v>191</v>
      </c>
      <c r="AA53" s="31" t="s">
        <v>305</v>
      </c>
      <c r="AB53" s="31" t="s">
        <v>191</v>
      </c>
      <c r="AC53" s="31" t="s">
        <v>191</v>
      </c>
      <c r="AD53" s="31" t="s">
        <v>191</v>
      </c>
      <c r="AE53" s="31" t="s">
        <v>191</v>
      </c>
      <c r="AF53" s="31" t="s">
        <v>191</v>
      </c>
      <c r="AG53" s="31" t="s">
        <v>191</v>
      </c>
      <c r="AH53" s="31" t="s">
        <v>191</v>
      </c>
      <c r="AI53" s="31" t="s">
        <v>191</v>
      </c>
      <c r="AJ53" s="31" t="s">
        <v>191</v>
      </c>
      <c r="AK53" s="32" t="s">
        <v>16</v>
      </c>
      <c r="AL53" s="30"/>
      <c r="AM53" s="31" t="s">
        <v>351</v>
      </c>
      <c r="AN53" s="31"/>
      <c r="AO53" s="31" t="s">
        <v>322</v>
      </c>
      <c r="AP53" s="31"/>
      <c r="AQ53" s="31"/>
      <c r="AR53" s="31"/>
      <c r="AS53" s="31"/>
      <c r="AT53" s="31"/>
      <c r="AU53" s="32" t="s">
        <v>328</v>
      </c>
    </row>
    <row r="54" spans="1:47" ht="15.75" thickBot="1">
      <c r="A54" s="1">
        <v>8</v>
      </c>
      <c r="B54" s="1">
        <v>51</v>
      </c>
      <c r="C54" s="1" t="s">
        <v>83</v>
      </c>
      <c r="D54" s="1" t="s">
        <v>84</v>
      </c>
      <c r="E54" s="1" t="s">
        <v>52</v>
      </c>
      <c r="F54" s="1"/>
      <c r="G54" s="1" t="s">
        <v>66</v>
      </c>
      <c r="H54" s="1"/>
      <c r="I54" s="16" t="s">
        <v>85</v>
      </c>
      <c r="J54" s="97" t="s">
        <v>0</v>
      </c>
      <c r="K54" s="98" t="s">
        <v>387</v>
      </c>
      <c r="L54" s="99" t="s">
        <v>380</v>
      </c>
      <c r="M54" s="99"/>
      <c r="N54" s="97"/>
      <c r="O54" s="98"/>
      <c r="P54" s="99"/>
      <c r="Q54" s="99"/>
      <c r="R54" s="97" t="s">
        <v>0</v>
      </c>
      <c r="S54" s="98" t="s">
        <v>387</v>
      </c>
      <c r="T54" s="99" t="s">
        <v>380</v>
      </c>
      <c r="U54" s="40" t="s">
        <v>83</v>
      </c>
      <c r="V54" s="41" t="s">
        <v>226</v>
      </c>
      <c r="W54" s="41" t="s">
        <v>191</v>
      </c>
      <c r="X54" s="41" t="s">
        <v>191</v>
      </c>
      <c r="Y54" s="41" t="s">
        <v>191</v>
      </c>
      <c r="Z54" s="41" t="s">
        <v>191</v>
      </c>
      <c r="AA54" s="41" t="s">
        <v>191</v>
      </c>
      <c r="AB54" s="41" t="s">
        <v>191</v>
      </c>
      <c r="AC54" s="41" t="s">
        <v>191</v>
      </c>
      <c r="AD54" s="41" t="s">
        <v>191</v>
      </c>
      <c r="AE54" s="41" t="s">
        <v>191</v>
      </c>
      <c r="AF54" s="41" t="s">
        <v>191</v>
      </c>
      <c r="AG54" s="41" t="s">
        <v>191</v>
      </c>
      <c r="AH54" s="41" t="s">
        <v>191</v>
      </c>
      <c r="AI54" s="41" t="s">
        <v>191</v>
      </c>
      <c r="AJ54" s="41" t="s">
        <v>191</v>
      </c>
      <c r="AK54" s="42" t="s">
        <v>16</v>
      </c>
      <c r="AL54" s="40" t="s">
        <v>0</v>
      </c>
      <c r="AM54" s="41"/>
      <c r="AN54" s="41"/>
      <c r="AO54" s="41"/>
      <c r="AP54" s="41"/>
      <c r="AQ54" s="41"/>
      <c r="AR54" s="41"/>
      <c r="AS54" s="41"/>
      <c r="AT54" s="41"/>
      <c r="AU54" s="42"/>
    </row>
    <row r="55" spans="1:47">
      <c r="A55" s="1">
        <v>52</v>
      </c>
      <c r="B55" s="1">
        <v>52</v>
      </c>
      <c r="C55" s="5" t="s">
        <v>149</v>
      </c>
      <c r="D55" s="1" t="s">
        <v>150</v>
      </c>
      <c r="E55" s="1"/>
      <c r="F55" s="1"/>
      <c r="G55" s="1"/>
      <c r="H55" s="1" t="s">
        <v>66</v>
      </c>
      <c r="I55" s="16"/>
    </row>
    <row r="56" spans="1:47">
      <c r="A56" s="6">
        <v>61</v>
      </c>
      <c r="B56" s="6">
        <v>59</v>
      </c>
      <c r="C56" s="6" t="s">
        <v>162</v>
      </c>
      <c r="D56" s="6" t="s">
        <v>163</v>
      </c>
      <c r="E56" s="6"/>
      <c r="F56" s="6"/>
      <c r="G56" s="6"/>
      <c r="H56" s="6" t="s">
        <v>66</v>
      </c>
      <c r="I56" s="18" t="s">
        <v>164</v>
      </c>
    </row>
    <row r="57" spans="1:47">
      <c r="A57" s="6">
        <v>63</v>
      </c>
      <c r="B57" s="6">
        <v>57</v>
      </c>
      <c r="C57" s="6" t="s">
        <v>167</v>
      </c>
      <c r="D57" s="6" t="s">
        <v>163</v>
      </c>
      <c r="E57" s="6"/>
      <c r="F57" s="6"/>
      <c r="G57" s="6"/>
      <c r="H57" s="6" t="s">
        <v>66</v>
      </c>
      <c r="I57" s="18" t="s">
        <v>168</v>
      </c>
    </row>
    <row r="58" spans="1:47">
      <c r="A58" s="6">
        <v>62</v>
      </c>
      <c r="B58" s="6">
        <v>55</v>
      </c>
      <c r="C58" s="6" t="s">
        <v>165</v>
      </c>
      <c r="D58" s="6" t="s">
        <v>163</v>
      </c>
      <c r="E58" s="6"/>
      <c r="F58" s="6"/>
      <c r="G58" s="6"/>
      <c r="H58" s="6" t="s">
        <v>66</v>
      </c>
      <c r="I58" s="18" t="s">
        <v>166</v>
      </c>
    </row>
    <row r="59" spans="1:47" ht="30">
      <c r="A59" s="6">
        <v>1</v>
      </c>
      <c r="B59" s="6">
        <v>53</v>
      </c>
      <c r="C59" s="7" t="s">
        <v>354</v>
      </c>
      <c r="D59" s="6" t="s">
        <v>65</v>
      </c>
      <c r="E59" s="6"/>
      <c r="F59" s="6"/>
      <c r="G59" s="6" t="s">
        <v>66</v>
      </c>
      <c r="H59" s="6" t="s">
        <v>66</v>
      </c>
      <c r="I59" s="20" t="s">
        <v>355</v>
      </c>
    </row>
    <row r="60" spans="1:47">
      <c r="A60" s="6">
        <v>64</v>
      </c>
      <c r="B60" s="6">
        <v>54</v>
      </c>
      <c r="C60" s="6" t="s">
        <v>169</v>
      </c>
      <c r="D60" s="6" t="s">
        <v>163</v>
      </c>
      <c r="E60" s="6"/>
      <c r="F60" s="6"/>
      <c r="G60" s="6"/>
      <c r="H60" s="6" t="s">
        <v>66</v>
      </c>
      <c r="I60" s="18" t="s">
        <v>170</v>
      </c>
    </row>
    <row r="61" spans="1:47">
      <c r="A61" s="6">
        <v>2</v>
      </c>
      <c r="B61" s="6">
        <v>56</v>
      </c>
      <c r="C61" s="6" t="s">
        <v>67</v>
      </c>
      <c r="D61" s="6" t="s">
        <v>65</v>
      </c>
      <c r="E61" s="6"/>
      <c r="F61" s="6"/>
      <c r="G61" s="6" t="s">
        <v>66</v>
      </c>
      <c r="H61" s="6"/>
      <c r="I61" s="18" t="s">
        <v>68</v>
      </c>
    </row>
    <row r="62" spans="1:47">
      <c r="A62" s="6">
        <v>27</v>
      </c>
      <c r="B62" s="6">
        <v>58</v>
      </c>
      <c r="C62" s="6" t="s">
        <v>106</v>
      </c>
      <c r="D62" s="6" t="s">
        <v>65</v>
      </c>
      <c r="E62" s="6"/>
      <c r="F62" s="6"/>
      <c r="G62" s="6" t="s">
        <v>66</v>
      </c>
      <c r="H62" s="6"/>
      <c r="I62" s="18" t="s">
        <v>107</v>
      </c>
    </row>
    <row r="63" spans="1:47">
      <c r="A63" s="6">
        <v>26</v>
      </c>
      <c r="B63" s="6">
        <v>60</v>
      </c>
      <c r="C63" s="6" t="s">
        <v>104</v>
      </c>
      <c r="D63" s="6" t="s">
        <v>65</v>
      </c>
      <c r="E63" s="6"/>
      <c r="F63" s="6"/>
      <c r="G63" s="6" t="s">
        <v>66</v>
      </c>
      <c r="H63" s="6"/>
      <c r="I63" s="18" t="s">
        <v>105</v>
      </c>
    </row>
    <row r="64" spans="1:47">
      <c r="A64" s="6" t="s">
        <v>171</v>
      </c>
      <c r="B64" s="6">
        <v>61</v>
      </c>
      <c r="C64" s="6" t="s">
        <v>172</v>
      </c>
      <c r="D64" s="6" t="s">
        <v>163</v>
      </c>
      <c r="E64" s="6"/>
      <c r="F64" s="6"/>
      <c r="G64" s="6" t="s">
        <v>66</v>
      </c>
      <c r="H64" s="6"/>
      <c r="I64" s="18" t="s">
        <v>173</v>
      </c>
    </row>
    <row r="65" spans="1:9">
      <c r="A65" s="6">
        <v>41</v>
      </c>
      <c r="B65" s="6">
        <v>62</v>
      </c>
      <c r="C65" s="6" t="s">
        <v>131</v>
      </c>
      <c r="D65" s="6" t="s">
        <v>65</v>
      </c>
      <c r="E65" s="6"/>
      <c r="F65" s="6"/>
      <c r="G65" s="6"/>
      <c r="H65" s="6" t="s">
        <v>66</v>
      </c>
      <c r="I65" s="18" t="s">
        <v>132</v>
      </c>
    </row>
    <row r="66" spans="1:9">
      <c r="A66" s="6">
        <v>38</v>
      </c>
      <c r="B66" s="6">
        <v>63</v>
      </c>
      <c r="C66" s="6" t="s">
        <v>125</v>
      </c>
      <c r="D66" s="6" t="s">
        <v>65</v>
      </c>
      <c r="E66" s="6"/>
      <c r="F66" s="6"/>
      <c r="G66" s="6"/>
      <c r="H66" s="6" t="s">
        <v>66</v>
      </c>
      <c r="I66" s="18" t="s">
        <v>126</v>
      </c>
    </row>
    <row r="67" spans="1:9">
      <c r="A67" s="6">
        <v>35</v>
      </c>
      <c r="B67" s="6">
        <v>64</v>
      </c>
      <c r="C67" s="6" t="s">
        <v>119</v>
      </c>
      <c r="D67" s="6" t="s">
        <v>65</v>
      </c>
      <c r="E67" s="6"/>
      <c r="F67" s="6"/>
      <c r="G67" s="6"/>
      <c r="H67" s="6" t="s">
        <v>66</v>
      </c>
      <c r="I67" s="18" t="s">
        <v>120</v>
      </c>
    </row>
    <row r="68" spans="1:9">
      <c r="A68" s="6">
        <v>42</v>
      </c>
      <c r="B68" s="6">
        <v>65</v>
      </c>
      <c r="C68" s="6" t="s">
        <v>133</v>
      </c>
      <c r="D68" s="6" t="s">
        <v>65</v>
      </c>
      <c r="E68" s="6"/>
      <c r="F68" s="6"/>
      <c r="G68" s="6"/>
      <c r="H68" s="6" t="s">
        <v>66</v>
      </c>
      <c r="I68" s="18" t="s">
        <v>134</v>
      </c>
    </row>
    <row r="69" spans="1:9">
      <c r="A69" s="6">
        <v>39</v>
      </c>
      <c r="B69" s="6">
        <v>66</v>
      </c>
      <c r="C69" s="6" t="s">
        <v>127</v>
      </c>
      <c r="D69" s="6" t="s">
        <v>65</v>
      </c>
      <c r="E69" s="6"/>
      <c r="F69" s="6"/>
      <c r="G69" s="6"/>
      <c r="H69" s="6" t="s">
        <v>66</v>
      </c>
      <c r="I69" s="18" t="s">
        <v>128</v>
      </c>
    </row>
    <row r="70" spans="1:9">
      <c r="A70" s="6">
        <v>36</v>
      </c>
      <c r="B70" s="6">
        <v>67</v>
      </c>
      <c r="C70" s="6" t="s">
        <v>121</v>
      </c>
      <c r="D70" s="6" t="s">
        <v>65</v>
      </c>
      <c r="E70" s="6"/>
      <c r="F70" s="6"/>
      <c r="G70" s="6"/>
      <c r="H70" s="6" t="s">
        <v>66</v>
      </c>
      <c r="I70" s="18" t="s">
        <v>122</v>
      </c>
    </row>
    <row r="71" spans="1:9">
      <c r="A71" s="6">
        <v>32</v>
      </c>
      <c r="B71" s="6">
        <v>68</v>
      </c>
      <c r="C71" s="6" t="s">
        <v>116</v>
      </c>
      <c r="D71" s="6" t="s">
        <v>65</v>
      </c>
      <c r="E71" s="6"/>
      <c r="F71" s="6"/>
      <c r="G71" s="6"/>
      <c r="H71" s="6" t="s">
        <v>66</v>
      </c>
      <c r="I71" s="18" t="s">
        <v>117</v>
      </c>
    </row>
    <row r="72" spans="1:9">
      <c r="A72" s="6">
        <v>33</v>
      </c>
      <c r="B72" s="6">
        <v>69</v>
      </c>
      <c r="C72" s="6"/>
      <c r="D72" s="6"/>
      <c r="E72" s="6"/>
      <c r="F72" s="6"/>
      <c r="G72" s="6"/>
      <c r="H72" s="6"/>
      <c r="I72" s="18" t="s">
        <v>118</v>
      </c>
    </row>
    <row r="73" spans="1:9">
      <c r="A73" s="6">
        <v>34</v>
      </c>
      <c r="B73" s="6">
        <v>70</v>
      </c>
      <c r="C73" s="6"/>
      <c r="D73" s="6"/>
      <c r="E73" s="6"/>
      <c r="F73" s="6"/>
      <c r="G73" s="6"/>
      <c r="H73" s="6"/>
      <c r="I73" s="18" t="s">
        <v>118</v>
      </c>
    </row>
  </sheetData>
  <autoFilter ref="A3:AU73" xr:uid="{00000000-0009-0000-0000-000001000000}">
    <filterColumn colId="4" showButton="0"/>
    <filterColumn colId="37" showButton="0"/>
    <filterColumn colId="40" showButton="0"/>
    <filterColumn colId="42" showButton="0"/>
  </autoFilter>
  <mergeCells count="11">
    <mergeCell ref="AY12:AY14"/>
    <mergeCell ref="AY15:AY18"/>
    <mergeCell ref="E3:F3"/>
    <mergeCell ref="AL1:AU2"/>
    <mergeCell ref="U1:AK2"/>
    <mergeCell ref="AL3:AM3"/>
    <mergeCell ref="AO3:AP3"/>
    <mergeCell ref="AQ3:AR3"/>
    <mergeCell ref="R2:T2"/>
    <mergeCell ref="N2:Q2"/>
    <mergeCell ref="J2:M2"/>
  </mergeCells>
  <phoneticPr fontId="12" type="noConversion"/>
  <pageMargins left="0.7" right="0.7" top="0.75" bottom="0.75" header="0.3" footer="0.3"/>
  <pageSetup paperSize="9" scale="10" orientation="portrait" r:id="rId1"/>
  <headerFooter>
    <oddFooter>&amp;R&amp;1#&amp;"Arial"&amp;12&amp;KFF0000ST Restricted</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239E4-183B-40EC-9291-A5DDE93A7650}">
  <dimension ref="B2:T5"/>
  <sheetViews>
    <sheetView zoomScale="70" zoomScaleNormal="70" workbookViewId="0"/>
  </sheetViews>
  <sheetFormatPr defaultRowHeight="15"/>
  <cols>
    <col min="19" max="19" width="13.140625" bestFit="1" customWidth="1"/>
  </cols>
  <sheetData>
    <row r="2" spans="2:20">
      <c r="B2">
        <v>31</v>
      </c>
      <c r="C2">
        <v>30</v>
      </c>
      <c r="D2">
        <v>29</v>
      </c>
      <c r="E2">
        <v>28</v>
      </c>
      <c r="F2">
        <v>27</v>
      </c>
      <c r="G2">
        <v>26</v>
      </c>
      <c r="H2">
        <v>25</v>
      </c>
      <c r="I2">
        <v>24</v>
      </c>
      <c r="J2">
        <v>23</v>
      </c>
      <c r="K2">
        <v>22</v>
      </c>
      <c r="L2">
        <v>21</v>
      </c>
      <c r="M2">
        <v>20</v>
      </c>
      <c r="N2">
        <v>19</v>
      </c>
      <c r="O2">
        <v>18</v>
      </c>
      <c r="P2">
        <v>17</v>
      </c>
      <c r="Q2">
        <v>16</v>
      </c>
    </row>
    <row r="3" spans="2:20">
      <c r="F3" s="212">
        <v>0</v>
      </c>
      <c r="G3" s="212">
        <v>1</v>
      </c>
      <c r="H3" s="199">
        <v>0</v>
      </c>
      <c r="I3" s="199">
        <v>1</v>
      </c>
      <c r="J3" s="212">
        <v>0</v>
      </c>
      <c r="K3" s="212">
        <v>1</v>
      </c>
      <c r="L3" s="199">
        <v>0</v>
      </c>
      <c r="M3" s="199">
        <v>1</v>
      </c>
      <c r="N3" s="212">
        <v>0</v>
      </c>
      <c r="O3" s="212">
        <v>1</v>
      </c>
      <c r="P3" s="199">
        <v>0</v>
      </c>
      <c r="Q3" s="199">
        <v>1</v>
      </c>
      <c r="S3" t="str">
        <f>B3&amp;C3&amp;D3&amp;E3&amp;F3&amp;G3&amp;H3&amp;I3&amp;J3&amp;K3&amp;L3&amp;M3&amp;N3&amp;O3&amp;P3&amp;Q3</f>
        <v>010101010101</v>
      </c>
      <c r="T3" t="e">
        <f>BIN2HEX(S3)</f>
        <v>#NUM!</v>
      </c>
    </row>
    <row r="5" spans="2:20">
      <c r="B5">
        <v>15</v>
      </c>
      <c r="C5">
        <v>14</v>
      </c>
      <c r="D5">
        <v>13</v>
      </c>
      <c r="E5">
        <v>12</v>
      </c>
      <c r="F5">
        <v>11</v>
      </c>
      <c r="G5">
        <v>10</v>
      </c>
      <c r="H5">
        <v>9</v>
      </c>
      <c r="I5">
        <v>8</v>
      </c>
      <c r="J5">
        <v>7</v>
      </c>
      <c r="K5">
        <v>6</v>
      </c>
      <c r="L5">
        <v>5</v>
      </c>
      <c r="M5">
        <v>4</v>
      </c>
      <c r="N5">
        <v>3</v>
      </c>
      <c r="O5">
        <v>2</v>
      </c>
      <c r="P5">
        <v>1</v>
      </c>
      <c r="Q5">
        <v>0</v>
      </c>
    </row>
  </sheetData>
  <pageMargins left="0.7" right="0.7" top="0.75" bottom="0.75" header="0.3" footer="0.3"/>
  <pageSetup paperSize="9" orientation="portrait" r:id="rId1"/>
  <headerFooter>
    <oddFooter>&amp;R&amp;1#&amp;"Arial"&amp;12&amp;KFF0000ST Restricted</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B799"/>
  <sheetViews>
    <sheetView showGridLines="0" zoomScale="55" zoomScaleNormal="55" zoomScaleSheetLayoutView="100" workbookViewId="0"/>
  </sheetViews>
  <sheetFormatPr defaultColWidth="9.140625" defaultRowHeight="15"/>
  <cols>
    <col min="1" max="3" width="9.140625" style="136"/>
    <col min="4" max="27" width="6.7109375" style="136" customWidth="1"/>
    <col min="28" max="28" width="16.5703125" style="136" customWidth="1"/>
    <col min="29" max="43" width="6.7109375" style="136" customWidth="1"/>
    <col min="44" max="16384" width="9.140625" style="136"/>
  </cols>
  <sheetData>
    <row r="2" spans="3:34" ht="18.75">
      <c r="C2" s="135" t="s">
        <v>770</v>
      </c>
    </row>
    <row r="3" spans="3:34">
      <c r="C3" s="136" t="s">
        <v>771</v>
      </c>
    </row>
    <row r="4" spans="3:34">
      <c r="D4" s="136" t="s">
        <v>772</v>
      </c>
      <c r="F4" s="242">
        <v>8000000</v>
      </c>
      <c r="G4" s="242"/>
      <c r="H4" s="136" t="s">
        <v>773</v>
      </c>
      <c r="P4" s="137"/>
      <c r="Q4" s="136" t="s">
        <v>774</v>
      </c>
      <c r="W4" s="138">
        <f>K9</f>
        <v>8500</v>
      </c>
      <c r="X4" s="139">
        <f>W4*(1/$H$42)*1000*1000</f>
        <v>49.999999999999993</v>
      </c>
      <c r="Y4" s="136" t="s">
        <v>748</v>
      </c>
    </row>
    <row r="5" spans="3:34">
      <c r="D5" s="136" t="s">
        <v>775</v>
      </c>
      <c r="H5" s="242">
        <f>F4*21.25</f>
        <v>170000000</v>
      </c>
      <c r="I5" s="242"/>
      <c r="J5" s="136" t="s">
        <v>773</v>
      </c>
      <c r="P5" s="137"/>
      <c r="Q5" s="136" t="s">
        <v>776</v>
      </c>
      <c r="Y5" s="138">
        <f>W4</f>
        <v>8500</v>
      </c>
      <c r="Z5" s="139">
        <f>Y5*(1/$H$42)*1000*1000</f>
        <v>49.999999999999993</v>
      </c>
      <c r="AA5" s="136" t="s">
        <v>748</v>
      </c>
    </row>
    <row r="6" spans="3:34">
      <c r="D6" s="136" t="s">
        <v>777</v>
      </c>
      <c r="F6" s="140">
        <v>10</v>
      </c>
      <c r="G6" s="136" t="s">
        <v>778</v>
      </c>
      <c r="P6" s="137"/>
    </row>
    <row r="7" spans="3:34">
      <c r="D7" s="136" t="s">
        <v>779</v>
      </c>
      <c r="F7" s="136">
        <v>10</v>
      </c>
      <c r="G7" s="136" t="s">
        <v>778</v>
      </c>
      <c r="P7" s="137"/>
      <c r="Q7" s="136" t="s">
        <v>780</v>
      </c>
      <c r="X7" s="138">
        <f>W4/2</f>
        <v>4250</v>
      </c>
      <c r="Y7" s="139">
        <f>X7*(1/$H$42)*1000*1000</f>
        <v>24.999999999999996</v>
      </c>
      <c r="Z7" s="136" t="s">
        <v>748</v>
      </c>
    </row>
    <row r="8" spans="3:34">
      <c r="D8" s="136" t="s">
        <v>781</v>
      </c>
      <c r="L8" s="141">
        <f>F6*2/F7+0.5</f>
        <v>2.5</v>
      </c>
      <c r="P8" s="137"/>
      <c r="Q8" s="136" t="s">
        <v>782</v>
      </c>
      <c r="Z8" s="138">
        <f>W4/2 + J10</f>
        <v>5355</v>
      </c>
      <c r="AA8" s="139">
        <f>Z8*(1/$H$42)*1000*1000</f>
        <v>31.5</v>
      </c>
      <c r="AB8" s="136" t="s">
        <v>748</v>
      </c>
    </row>
    <row r="9" spans="3:34">
      <c r="D9" s="136" t="s">
        <v>783</v>
      </c>
      <c r="K9" s="239">
        <f>H5/(F6*1000)/2</f>
        <v>8500</v>
      </c>
      <c r="L9" s="239"/>
      <c r="M9" s="139">
        <f>K9*(1/$H$42)*1000*1000</f>
        <v>49.999999999999993</v>
      </c>
      <c r="N9" s="136" t="s">
        <v>748</v>
      </c>
      <c r="P9" s="137"/>
    </row>
    <row r="10" spans="3:34">
      <c r="D10" s="136" t="s">
        <v>784</v>
      </c>
      <c r="J10" s="240">
        <f>6.5*(H5/1000000)</f>
        <v>1105</v>
      </c>
      <c r="K10" s="240"/>
      <c r="L10" s="139">
        <f>J10*(1/$H$42)*1000*1000</f>
        <v>6.5</v>
      </c>
      <c r="M10" s="136" t="s">
        <v>748</v>
      </c>
      <c r="P10" s="137"/>
    </row>
    <row r="11" spans="3:34">
      <c r="D11" s="136" t="s">
        <v>785</v>
      </c>
      <c r="J11" s="240">
        <f>5.5*(H5/1000000)</f>
        <v>935</v>
      </c>
      <c r="K11" s="240"/>
      <c r="L11" s="139">
        <f>J11*(1/$H$42)*1000*1000</f>
        <v>5.5</v>
      </c>
      <c r="M11" s="136" t="s">
        <v>748</v>
      </c>
      <c r="P11" s="137"/>
      <c r="AH11" s="142"/>
    </row>
    <row r="12" spans="3:34">
      <c r="D12" s="136" t="s">
        <v>786</v>
      </c>
      <c r="J12" s="141">
        <f>TRUNC(L8)</f>
        <v>2</v>
      </c>
      <c r="P12" s="137"/>
      <c r="AH12" s="142"/>
    </row>
    <row r="13" spans="3:34">
      <c r="D13" s="136" t="s">
        <v>787</v>
      </c>
      <c r="P13" s="137"/>
      <c r="AH13" s="142"/>
    </row>
    <row r="14" spans="3:34">
      <c r="P14" s="137"/>
      <c r="AH14" s="142"/>
    </row>
    <row r="15" spans="3:34">
      <c r="D15" s="142" t="s">
        <v>788</v>
      </c>
      <c r="P15" s="137"/>
      <c r="AH15" s="142"/>
    </row>
    <row r="16" spans="3:34">
      <c r="D16" s="142" t="s">
        <v>789</v>
      </c>
    </row>
    <row r="17" spans="2:43" s="144" customFormat="1">
      <c r="B17" s="238" t="s">
        <v>790</v>
      </c>
      <c r="C17" s="241"/>
      <c r="D17" s="237">
        <v>0</v>
      </c>
      <c r="E17" s="238"/>
      <c r="F17" s="238"/>
      <c r="G17" s="238"/>
      <c r="H17" s="238"/>
      <c r="I17" s="238"/>
      <c r="J17" s="238"/>
      <c r="K17" s="238"/>
      <c r="L17" s="238"/>
      <c r="M17" s="238"/>
      <c r="N17" s="238"/>
      <c r="O17" s="238"/>
      <c r="P17" s="238"/>
      <c r="Q17" s="238"/>
      <c r="R17" s="241"/>
      <c r="S17" s="237">
        <v>1</v>
      </c>
      <c r="T17" s="238"/>
      <c r="U17" s="238"/>
      <c r="V17" s="238"/>
      <c r="W17" s="238"/>
      <c r="X17" s="238"/>
      <c r="Y17" s="238"/>
      <c r="Z17" s="238"/>
      <c r="AA17" s="238"/>
      <c r="AB17" s="238"/>
      <c r="AC17" s="238"/>
      <c r="AD17" s="238"/>
      <c r="AE17" s="238"/>
      <c r="AF17" s="238"/>
      <c r="AG17" s="241"/>
      <c r="AH17" s="143">
        <v>0</v>
      </c>
    </row>
    <row r="18" spans="2:43">
      <c r="D18" s="137"/>
      <c r="S18" s="137"/>
      <c r="AH18" s="137"/>
    </row>
    <row r="19" spans="2:43">
      <c r="D19" s="137"/>
      <c r="S19" s="137"/>
      <c r="AH19" s="137"/>
    </row>
    <row r="20" spans="2:43">
      <c r="D20" s="137"/>
      <c r="S20" s="137"/>
      <c r="AH20" s="137"/>
    </row>
    <row r="21" spans="2:43">
      <c r="C21" s="145"/>
      <c r="D21" s="146"/>
      <c r="E21" s="145"/>
      <c r="F21" s="145"/>
      <c r="G21" s="145"/>
      <c r="H21" s="145"/>
      <c r="I21" s="145"/>
      <c r="J21" s="145"/>
      <c r="K21" s="145"/>
      <c r="L21" s="145"/>
      <c r="M21" s="145"/>
      <c r="N21" s="145"/>
      <c r="O21" s="145"/>
      <c r="P21" s="145"/>
      <c r="Q21" s="145"/>
      <c r="R21" s="145"/>
      <c r="S21" s="146"/>
      <c r="T21" s="145"/>
      <c r="U21" s="145"/>
      <c r="V21" s="145"/>
      <c r="W21" s="145"/>
      <c r="X21" s="145"/>
      <c r="Y21" s="145"/>
      <c r="Z21" s="145"/>
      <c r="AA21" s="145"/>
      <c r="AB21" s="145"/>
      <c r="AC21" s="145"/>
      <c r="AD21" s="145"/>
      <c r="AE21" s="145"/>
      <c r="AF21" s="145"/>
      <c r="AG21" s="145"/>
      <c r="AH21" s="146"/>
      <c r="AI21" s="145"/>
      <c r="AJ21" s="145"/>
      <c r="AK21" s="145"/>
      <c r="AL21" s="145"/>
      <c r="AM21" s="145"/>
      <c r="AN21" s="145"/>
      <c r="AO21" s="145"/>
      <c r="AP21" s="145"/>
      <c r="AQ21" s="145"/>
    </row>
    <row r="22" spans="2:43">
      <c r="D22" s="137"/>
      <c r="S22" s="137"/>
      <c r="AH22" s="137"/>
    </row>
    <row r="23" spans="2:43">
      <c r="D23" s="137"/>
      <c r="S23" s="137"/>
      <c r="AH23" s="137"/>
    </row>
    <row r="24" spans="2:43">
      <c r="D24" s="137"/>
      <c r="S24" s="137"/>
      <c r="AH24" s="137"/>
    </row>
    <row r="25" spans="2:43">
      <c r="D25" s="137"/>
      <c r="S25" s="137"/>
      <c r="AH25" s="137"/>
    </row>
    <row r="26" spans="2:43">
      <c r="C26" s="145"/>
      <c r="D26" s="146"/>
      <c r="E26" s="145"/>
      <c r="F26" s="145"/>
      <c r="G26" s="145"/>
      <c r="H26" s="145"/>
      <c r="I26" s="145"/>
      <c r="J26" s="145"/>
      <c r="K26" s="145"/>
      <c r="L26" s="145"/>
      <c r="M26" s="145"/>
      <c r="N26" s="145"/>
      <c r="O26" s="145"/>
      <c r="P26" s="145"/>
      <c r="Q26" s="145"/>
      <c r="R26" s="145"/>
      <c r="S26" s="146"/>
      <c r="T26" s="145"/>
      <c r="U26" s="145"/>
      <c r="V26" s="145"/>
      <c r="W26" s="145"/>
      <c r="X26" s="145"/>
      <c r="Y26" s="145"/>
      <c r="Z26" s="145"/>
      <c r="AA26" s="145"/>
      <c r="AB26" s="145"/>
      <c r="AC26" s="145"/>
      <c r="AD26" s="145"/>
      <c r="AE26" s="145"/>
      <c r="AF26" s="145"/>
      <c r="AG26" s="145"/>
      <c r="AH26" s="146"/>
      <c r="AI26" s="145"/>
      <c r="AJ26" s="145"/>
      <c r="AK26" s="145"/>
      <c r="AL26" s="145"/>
      <c r="AM26" s="145"/>
      <c r="AN26" s="145"/>
      <c r="AO26" s="145"/>
      <c r="AP26" s="145"/>
      <c r="AQ26" s="145"/>
    </row>
    <row r="27" spans="2:43">
      <c r="D27" s="137"/>
      <c r="R27" s="147"/>
      <c r="S27" s="148"/>
      <c r="AH27" s="137"/>
    </row>
    <row r="28" spans="2:43">
      <c r="D28" s="137"/>
      <c r="R28" s="149"/>
      <c r="AH28" s="137"/>
    </row>
    <row r="29" spans="2:43">
      <c r="D29" s="137"/>
      <c r="S29" s="137"/>
      <c r="AH29" s="137"/>
    </row>
    <row r="30" spans="2:43">
      <c r="D30" s="137"/>
      <c r="S30" s="137"/>
      <c r="AH30" s="137"/>
    </row>
    <row r="31" spans="2:43">
      <c r="D31" s="137"/>
      <c r="S31" s="137"/>
      <c r="AH31" s="137"/>
    </row>
    <row r="32" spans="2:43">
      <c r="C32" s="145"/>
      <c r="D32" s="146"/>
      <c r="E32" s="145"/>
      <c r="F32" s="145"/>
      <c r="G32" s="145"/>
      <c r="H32" s="145"/>
      <c r="I32" s="145"/>
      <c r="J32" s="145"/>
      <c r="K32" s="145"/>
      <c r="L32" s="145"/>
      <c r="M32" s="145"/>
      <c r="N32" s="145"/>
      <c r="O32" s="145"/>
      <c r="P32" s="145"/>
      <c r="Q32" s="145"/>
      <c r="R32" s="145"/>
      <c r="S32" s="146"/>
      <c r="T32" s="145"/>
      <c r="U32" s="145"/>
      <c r="V32" s="145"/>
      <c r="W32" s="145"/>
      <c r="X32" s="145"/>
      <c r="Y32" s="145"/>
      <c r="Z32" s="145"/>
      <c r="AA32" s="145"/>
      <c r="AB32" s="145"/>
      <c r="AC32" s="145"/>
      <c r="AD32" s="145"/>
      <c r="AE32" s="145"/>
      <c r="AF32" s="145"/>
      <c r="AG32" s="145"/>
      <c r="AH32" s="146"/>
      <c r="AI32" s="145"/>
      <c r="AJ32" s="145"/>
      <c r="AK32" s="145"/>
      <c r="AL32" s="145"/>
      <c r="AM32" s="145"/>
      <c r="AN32" s="145"/>
      <c r="AO32" s="145"/>
      <c r="AP32" s="145"/>
      <c r="AQ32" s="145"/>
    </row>
    <row r="33" spans="3:34">
      <c r="D33" s="137"/>
      <c r="R33" s="147"/>
      <c r="S33" s="148"/>
      <c r="AH33" s="137"/>
    </row>
    <row r="34" spans="3:34">
      <c r="D34" s="137"/>
      <c r="R34" s="149"/>
      <c r="AH34" s="137"/>
    </row>
    <row r="35" spans="3:34">
      <c r="D35" s="137"/>
      <c r="R35" s="149"/>
      <c r="AH35" s="137"/>
    </row>
    <row r="36" spans="3:34">
      <c r="D36" s="137"/>
      <c r="AH36" s="137"/>
    </row>
    <row r="39" spans="3:34" ht="18.75">
      <c r="C39" s="135" t="s">
        <v>791</v>
      </c>
    </row>
    <row r="40" spans="3:34">
      <c r="C40" s="136" t="s">
        <v>771</v>
      </c>
    </row>
    <row r="41" spans="3:34">
      <c r="D41" s="136" t="s">
        <v>772</v>
      </c>
      <c r="F41" s="242">
        <v>8000000</v>
      </c>
      <c r="G41" s="242"/>
      <c r="H41" s="136" t="s">
        <v>773</v>
      </c>
      <c r="P41" s="137"/>
      <c r="Q41" s="136" t="s">
        <v>774</v>
      </c>
      <c r="W41" s="138">
        <f>K46</f>
        <v>4250</v>
      </c>
      <c r="X41" s="139">
        <f>W41*(1/$H$42)*1000*1000</f>
        <v>24.999999999999996</v>
      </c>
      <c r="Y41" s="136" t="s">
        <v>748</v>
      </c>
    </row>
    <row r="42" spans="3:34">
      <c r="D42" s="136" t="s">
        <v>775</v>
      </c>
      <c r="H42" s="242">
        <f>F41*21.25</f>
        <v>170000000</v>
      </c>
      <c r="I42" s="242"/>
      <c r="J42" s="136" t="s">
        <v>773</v>
      </c>
      <c r="P42" s="137"/>
      <c r="Q42" s="136" t="s">
        <v>776</v>
      </c>
      <c r="Y42" s="138">
        <f>W41</f>
        <v>4250</v>
      </c>
      <c r="Z42" s="139">
        <f>Y42*(1/$H$42)*1000*1000</f>
        <v>24.999999999999996</v>
      </c>
      <c r="AA42" s="136" t="s">
        <v>748</v>
      </c>
    </row>
    <row r="43" spans="3:34">
      <c r="D43" s="136" t="s">
        <v>777</v>
      </c>
      <c r="F43" s="140">
        <v>20</v>
      </c>
      <c r="G43" s="136" t="s">
        <v>778</v>
      </c>
      <c r="P43" s="137"/>
    </row>
    <row r="44" spans="3:34">
      <c r="D44" s="136" t="s">
        <v>779</v>
      </c>
      <c r="F44" s="136">
        <v>10</v>
      </c>
      <c r="G44" s="136" t="s">
        <v>778</v>
      </c>
      <c r="P44" s="137"/>
      <c r="Q44" s="136" t="s">
        <v>780</v>
      </c>
      <c r="X44" s="138">
        <f>W41/2</f>
        <v>2125</v>
      </c>
      <c r="Y44" s="139">
        <f>X44*(1/$H$42)*1000*1000</f>
        <v>12.499999999999998</v>
      </c>
      <c r="Z44" s="136" t="s">
        <v>748</v>
      </c>
    </row>
    <row r="45" spans="3:34">
      <c r="D45" s="136" t="s">
        <v>781</v>
      </c>
      <c r="L45" s="141">
        <f>F43*2/F44+0.5</f>
        <v>4.5</v>
      </c>
      <c r="P45" s="137"/>
      <c r="Q45" s="136" t="s">
        <v>782</v>
      </c>
      <c r="Z45" s="138">
        <f>W41/2 + J47</f>
        <v>3230</v>
      </c>
      <c r="AA45" s="139">
        <f>Z45*(1/$H$42)*1000*1000</f>
        <v>18.999999999999996</v>
      </c>
      <c r="AB45" s="136" t="s">
        <v>748</v>
      </c>
    </row>
    <row r="46" spans="3:34">
      <c r="D46" s="136" t="s">
        <v>783</v>
      </c>
      <c r="K46" s="239">
        <f>H42/(F43*1000)/2</f>
        <v>4250</v>
      </c>
      <c r="L46" s="239"/>
      <c r="M46" s="139">
        <f>K46*(1/$H$42)*1000*1000</f>
        <v>24.999999999999996</v>
      </c>
      <c r="N46" s="136" t="s">
        <v>748</v>
      </c>
      <c r="P46" s="137"/>
    </row>
    <row r="47" spans="3:34">
      <c r="D47" s="136" t="s">
        <v>784</v>
      </c>
      <c r="J47" s="240">
        <f>6.5*(H42/1000000)</f>
        <v>1105</v>
      </c>
      <c r="K47" s="240"/>
      <c r="L47" s="139">
        <f>J47*(1/$H$42)*1000*1000</f>
        <v>6.5</v>
      </c>
      <c r="M47" s="136" t="s">
        <v>748</v>
      </c>
      <c r="P47" s="137"/>
    </row>
    <row r="48" spans="3:34">
      <c r="D48" s="136" t="s">
        <v>785</v>
      </c>
      <c r="J48" s="240">
        <f>5.5*(H42/1000000)</f>
        <v>935</v>
      </c>
      <c r="K48" s="240"/>
      <c r="L48" s="139">
        <f>J48*(1/$H$42)*1000*1000</f>
        <v>5.5</v>
      </c>
      <c r="M48" s="136" t="s">
        <v>748</v>
      </c>
      <c r="P48" s="137"/>
      <c r="AH48" s="142"/>
    </row>
    <row r="49" spans="1:44">
      <c r="D49" s="136" t="s">
        <v>786</v>
      </c>
      <c r="J49" s="141">
        <f>TRUNC(L45)</f>
        <v>4</v>
      </c>
      <c r="P49" s="137"/>
      <c r="AH49" s="142"/>
    </row>
    <row r="50" spans="1:44">
      <c r="D50" s="136" t="s">
        <v>787</v>
      </c>
      <c r="P50" s="137"/>
      <c r="AH50" s="142"/>
    </row>
    <row r="51" spans="1:44">
      <c r="P51" s="137"/>
      <c r="AH51" s="142"/>
    </row>
    <row r="52" spans="1:44">
      <c r="D52" s="142" t="s">
        <v>788</v>
      </c>
      <c r="P52" s="137"/>
      <c r="AH52" s="142"/>
    </row>
    <row r="53" spans="1:44">
      <c r="D53" s="142" t="s">
        <v>789</v>
      </c>
    </row>
    <row r="54" spans="1:44">
      <c r="A54" s="144"/>
      <c r="B54" s="238" t="s">
        <v>790</v>
      </c>
      <c r="C54" s="241"/>
      <c r="D54" s="237">
        <v>0</v>
      </c>
      <c r="E54" s="238"/>
      <c r="F54" s="238"/>
      <c r="G54" s="238"/>
      <c r="H54" s="238"/>
      <c r="I54" s="238"/>
      <c r="J54" s="238"/>
      <c r="K54" s="144"/>
      <c r="L54" s="238">
        <v>1</v>
      </c>
      <c r="M54" s="238"/>
      <c r="N54" s="238"/>
      <c r="O54" s="238"/>
      <c r="P54" s="238"/>
      <c r="Q54" s="238"/>
      <c r="R54" s="241"/>
      <c r="S54" s="237">
        <v>2</v>
      </c>
      <c r="T54" s="238"/>
      <c r="U54" s="238"/>
      <c r="V54" s="238"/>
      <c r="W54" s="238"/>
      <c r="X54" s="238"/>
      <c r="Y54" s="238"/>
      <c r="Z54" s="144"/>
      <c r="AA54" s="238">
        <v>3</v>
      </c>
      <c r="AB54" s="238"/>
      <c r="AC54" s="238"/>
      <c r="AD54" s="238"/>
      <c r="AE54" s="238"/>
      <c r="AF54" s="238"/>
      <c r="AG54" s="241"/>
      <c r="AH54" s="143">
        <v>0</v>
      </c>
      <c r="AI54" s="144"/>
      <c r="AJ54" s="144"/>
      <c r="AK54" s="144"/>
      <c r="AL54" s="144"/>
      <c r="AM54" s="144"/>
      <c r="AN54" s="144"/>
      <c r="AO54" s="144"/>
      <c r="AP54" s="144"/>
      <c r="AQ54" s="144"/>
      <c r="AR54" s="144"/>
    </row>
    <row r="55" spans="1:44">
      <c r="D55" s="137"/>
      <c r="S55" s="137"/>
      <c r="AH55" s="137"/>
    </row>
    <row r="56" spans="1:44">
      <c r="D56" s="137"/>
      <c r="S56" s="137"/>
      <c r="AH56" s="137"/>
    </row>
    <row r="57" spans="1:44">
      <c r="D57" s="137"/>
      <c r="S57" s="137"/>
      <c r="AH57" s="137"/>
    </row>
    <row r="58" spans="1:44">
      <c r="C58" s="145"/>
      <c r="D58" s="146"/>
      <c r="E58" s="145"/>
      <c r="F58" s="145"/>
      <c r="G58" s="145"/>
      <c r="H58" s="145"/>
      <c r="I58" s="145"/>
      <c r="J58" s="145"/>
      <c r="K58" s="145"/>
      <c r="L58" s="145"/>
      <c r="M58" s="145"/>
      <c r="N58" s="145"/>
      <c r="O58" s="145"/>
      <c r="P58" s="145"/>
      <c r="Q58" s="145"/>
      <c r="R58" s="145"/>
      <c r="S58" s="146"/>
      <c r="T58" s="145"/>
      <c r="U58" s="145"/>
      <c r="V58" s="145"/>
      <c r="W58" s="145"/>
      <c r="X58" s="145"/>
      <c r="Y58" s="145"/>
      <c r="Z58" s="145"/>
      <c r="AA58" s="145"/>
      <c r="AB58" s="145"/>
      <c r="AC58" s="145"/>
      <c r="AD58" s="145"/>
      <c r="AE58" s="145"/>
      <c r="AF58" s="145"/>
      <c r="AG58" s="145"/>
      <c r="AH58" s="146"/>
      <c r="AI58" s="145"/>
      <c r="AJ58" s="145"/>
      <c r="AK58" s="145"/>
      <c r="AL58" s="145"/>
      <c r="AM58" s="145"/>
      <c r="AN58" s="145"/>
      <c r="AO58" s="145"/>
      <c r="AP58" s="145"/>
      <c r="AQ58" s="145"/>
    </row>
    <row r="59" spans="1:44">
      <c r="D59" s="137"/>
      <c r="S59" s="137"/>
      <c r="AH59" s="137"/>
    </row>
    <row r="60" spans="1:44">
      <c r="D60" s="137"/>
      <c r="S60" s="137"/>
      <c r="AH60" s="137"/>
    </row>
    <row r="61" spans="1:44">
      <c r="D61" s="137"/>
      <c r="S61" s="137"/>
      <c r="AH61" s="137"/>
    </row>
    <row r="62" spans="1:44">
      <c r="D62" s="137"/>
      <c r="S62" s="137"/>
      <c r="AH62" s="137"/>
    </row>
    <row r="63" spans="1:44">
      <c r="C63" s="145"/>
      <c r="D63" s="146"/>
      <c r="E63" s="145"/>
      <c r="F63" s="145"/>
      <c r="G63" s="145"/>
      <c r="H63" s="145"/>
      <c r="I63" s="145"/>
      <c r="J63" s="145"/>
      <c r="K63" s="145"/>
      <c r="L63" s="145"/>
      <c r="M63" s="145"/>
      <c r="N63" s="145"/>
      <c r="O63" s="145"/>
      <c r="P63" s="145"/>
      <c r="Q63" s="145"/>
      <c r="R63" s="145"/>
      <c r="S63" s="146"/>
      <c r="T63" s="145"/>
      <c r="U63" s="145"/>
      <c r="V63" s="145"/>
      <c r="W63" s="145"/>
      <c r="X63" s="145"/>
      <c r="Y63" s="145"/>
      <c r="Z63" s="145"/>
      <c r="AA63" s="145"/>
      <c r="AB63" s="145"/>
      <c r="AC63" s="145"/>
      <c r="AD63" s="145"/>
      <c r="AE63" s="145"/>
      <c r="AF63" s="145"/>
      <c r="AG63" s="145"/>
      <c r="AH63" s="146"/>
      <c r="AI63" s="145"/>
      <c r="AJ63" s="145"/>
      <c r="AK63" s="145"/>
      <c r="AL63" s="145"/>
      <c r="AM63" s="145"/>
      <c r="AN63" s="145"/>
      <c r="AO63" s="145"/>
      <c r="AP63" s="145"/>
      <c r="AQ63" s="145"/>
    </row>
    <row r="64" spans="1:44">
      <c r="D64" s="137"/>
      <c r="R64" s="147"/>
      <c r="S64" s="148"/>
      <c r="AH64" s="137"/>
    </row>
    <row r="65" spans="3:43">
      <c r="D65" s="137"/>
      <c r="R65" s="149"/>
      <c r="AH65" s="137"/>
    </row>
    <row r="66" spans="3:43">
      <c r="D66" s="137"/>
      <c r="S66" s="137"/>
      <c r="AH66" s="137"/>
    </row>
    <row r="67" spans="3:43">
      <c r="D67" s="137"/>
      <c r="S67" s="137"/>
      <c r="AH67" s="137"/>
    </row>
    <row r="68" spans="3:43">
      <c r="D68" s="137"/>
      <c r="S68" s="137"/>
      <c r="AH68" s="137"/>
    </row>
    <row r="69" spans="3:43">
      <c r="C69" s="145"/>
      <c r="D69" s="146"/>
      <c r="E69" s="145"/>
      <c r="F69" s="145"/>
      <c r="G69" s="145"/>
      <c r="H69" s="145"/>
      <c r="I69" s="145"/>
      <c r="J69" s="145"/>
      <c r="K69" s="145"/>
      <c r="L69" s="145"/>
      <c r="M69" s="145"/>
      <c r="N69" s="145"/>
      <c r="O69" s="145"/>
      <c r="P69" s="145"/>
      <c r="Q69" s="145"/>
      <c r="R69" s="145"/>
      <c r="S69" s="146"/>
      <c r="T69" s="145"/>
      <c r="U69" s="145"/>
      <c r="V69" s="145"/>
      <c r="W69" s="145"/>
      <c r="X69" s="145"/>
      <c r="Y69" s="145"/>
      <c r="Z69" s="145"/>
      <c r="AA69" s="145"/>
      <c r="AB69" s="145"/>
      <c r="AC69" s="145"/>
      <c r="AD69" s="145"/>
      <c r="AE69" s="145"/>
      <c r="AF69" s="145"/>
      <c r="AG69" s="145"/>
      <c r="AH69" s="146"/>
      <c r="AI69" s="145"/>
      <c r="AJ69" s="145"/>
      <c r="AK69" s="145"/>
      <c r="AL69" s="145"/>
      <c r="AM69" s="145"/>
      <c r="AN69" s="145"/>
      <c r="AO69" s="145"/>
      <c r="AP69" s="145"/>
      <c r="AQ69" s="145"/>
    </row>
    <row r="70" spans="3:43">
      <c r="D70" s="137"/>
      <c r="R70" s="147"/>
      <c r="S70" s="148"/>
      <c r="AH70" s="137"/>
    </row>
    <row r="71" spans="3:43">
      <c r="D71" s="137"/>
      <c r="R71" s="149"/>
      <c r="AH71" s="137"/>
    </row>
    <row r="72" spans="3:43">
      <c r="D72" s="137"/>
      <c r="R72" s="149"/>
      <c r="AH72" s="137"/>
    </row>
    <row r="73" spans="3:43">
      <c r="D73" s="137"/>
      <c r="AH73" s="137"/>
    </row>
    <row r="76" spans="3:43" ht="18.75">
      <c r="C76" s="135" t="s">
        <v>792</v>
      </c>
    </row>
    <row r="77" spans="3:43">
      <c r="C77" s="136" t="s">
        <v>771</v>
      </c>
    </row>
    <row r="78" spans="3:43">
      <c r="D78" s="136" t="s">
        <v>772</v>
      </c>
      <c r="F78" s="242">
        <v>8000000</v>
      </c>
      <c r="G78" s="242"/>
      <c r="H78" s="136" t="s">
        <v>773</v>
      </c>
      <c r="P78" s="137"/>
      <c r="Q78" s="136" t="s">
        <v>774</v>
      </c>
      <c r="W78" s="138">
        <f>K83</f>
        <v>2833.3333333333335</v>
      </c>
      <c r="X78" s="139">
        <f>W78*(1/$H$42)*1000*1000</f>
        <v>16.666666666666668</v>
      </c>
      <c r="Y78" s="136" t="s">
        <v>748</v>
      </c>
    </row>
    <row r="79" spans="3:43">
      <c r="D79" s="136" t="s">
        <v>775</v>
      </c>
      <c r="H79" s="242">
        <f>F78*21.25</f>
        <v>170000000</v>
      </c>
      <c r="I79" s="242"/>
      <c r="J79" s="136" t="s">
        <v>773</v>
      </c>
      <c r="P79" s="137"/>
      <c r="Q79" s="136" t="s">
        <v>776</v>
      </c>
      <c r="Y79" s="138">
        <f>W78</f>
        <v>2833.3333333333335</v>
      </c>
      <c r="Z79" s="139">
        <f>Y79*(1/$H$42)*1000*1000</f>
        <v>16.666666666666668</v>
      </c>
      <c r="AA79" s="136" t="s">
        <v>748</v>
      </c>
    </row>
    <row r="80" spans="3:43">
      <c r="D80" s="136" t="s">
        <v>777</v>
      </c>
      <c r="F80" s="140">
        <v>30</v>
      </c>
      <c r="G80" s="136" t="s">
        <v>778</v>
      </c>
      <c r="P80" s="137"/>
    </row>
    <row r="81" spans="1:44">
      <c r="D81" s="136" t="s">
        <v>779</v>
      </c>
      <c r="F81" s="136">
        <v>10</v>
      </c>
      <c r="G81" s="136" t="s">
        <v>778</v>
      </c>
      <c r="P81" s="137"/>
      <c r="Q81" s="136" t="s">
        <v>780</v>
      </c>
      <c r="X81" s="138">
        <f>W78/2</f>
        <v>1416.6666666666667</v>
      </c>
      <c r="Y81" s="139">
        <f>X81*(1/$H$42)*1000*1000</f>
        <v>8.3333333333333339</v>
      </c>
      <c r="Z81" s="136" t="s">
        <v>748</v>
      </c>
    </row>
    <row r="82" spans="1:44">
      <c r="D82" s="136" t="s">
        <v>781</v>
      </c>
      <c r="L82" s="141">
        <f>F80*2/F81+0.5</f>
        <v>6.5</v>
      </c>
      <c r="P82" s="137"/>
      <c r="Q82" s="136" t="s">
        <v>782</v>
      </c>
      <c r="Z82" s="138">
        <f>W78/2 + J84</f>
        <v>2521.666666666667</v>
      </c>
      <c r="AA82" s="139">
        <f>Z82*(1/$H$42)*1000*1000</f>
        <v>14.833333333333334</v>
      </c>
      <c r="AB82" s="136" t="s">
        <v>748</v>
      </c>
    </row>
    <row r="83" spans="1:44">
      <c r="D83" s="136" t="s">
        <v>783</v>
      </c>
      <c r="K83" s="239">
        <f>H79/(F80*1000)/2</f>
        <v>2833.3333333333335</v>
      </c>
      <c r="L83" s="239"/>
      <c r="M83" s="139">
        <f>K83*(1/$H$42)*1000*1000</f>
        <v>16.666666666666668</v>
      </c>
      <c r="N83" s="136" t="s">
        <v>748</v>
      </c>
      <c r="P83" s="137"/>
    </row>
    <row r="84" spans="1:44">
      <c r="D84" s="136" t="s">
        <v>784</v>
      </c>
      <c r="J84" s="240">
        <f>6.5*(H79/1000000)</f>
        <v>1105</v>
      </c>
      <c r="K84" s="240"/>
      <c r="L84" s="139">
        <f>J84*(1/$H$42)*1000*1000</f>
        <v>6.5</v>
      </c>
      <c r="M84" s="136" t="s">
        <v>748</v>
      </c>
      <c r="P84" s="137"/>
    </row>
    <row r="85" spans="1:44">
      <c r="D85" s="136" t="s">
        <v>785</v>
      </c>
      <c r="J85" s="240">
        <f>5.5*(H79/1000000)</f>
        <v>935</v>
      </c>
      <c r="K85" s="240"/>
      <c r="L85" s="139">
        <f>J85*(1/$H$42)*1000*1000</f>
        <v>5.5</v>
      </c>
      <c r="M85" s="136" t="s">
        <v>748</v>
      </c>
      <c r="P85" s="137"/>
      <c r="AH85" s="142"/>
    </row>
    <row r="86" spans="1:44">
      <c r="D86" s="136" t="s">
        <v>786</v>
      </c>
      <c r="J86" s="141">
        <f>TRUNC(L82)</f>
        <v>6</v>
      </c>
      <c r="P86" s="137"/>
      <c r="AH86" s="142"/>
    </row>
    <row r="87" spans="1:44">
      <c r="D87" s="136" t="s">
        <v>787</v>
      </c>
      <c r="P87" s="137"/>
      <c r="AH87" s="142"/>
    </row>
    <row r="88" spans="1:44">
      <c r="P88" s="137"/>
      <c r="AH88" s="142"/>
    </row>
    <row r="89" spans="1:44">
      <c r="D89" s="142" t="s">
        <v>788</v>
      </c>
      <c r="P89" s="137"/>
      <c r="AH89" s="142"/>
    </row>
    <row r="90" spans="1:44">
      <c r="D90" s="142" t="s">
        <v>789</v>
      </c>
    </row>
    <row r="91" spans="1:44">
      <c r="A91" s="144"/>
      <c r="B91" s="238" t="s">
        <v>790</v>
      </c>
      <c r="C91" s="241"/>
      <c r="D91" s="237">
        <v>0</v>
      </c>
      <c r="E91" s="238"/>
      <c r="F91" s="238"/>
      <c r="G91" s="238"/>
      <c r="H91" s="238"/>
      <c r="I91" s="237">
        <v>1</v>
      </c>
      <c r="J91" s="238"/>
      <c r="K91" s="238"/>
      <c r="L91" s="238"/>
      <c r="M91" s="238"/>
      <c r="N91" s="237">
        <v>2</v>
      </c>
      <c r="O91" s="238"/>
      <c r="P91" s="238"/>
      <c r="Q91" s="238"/>
      <c r="R91" s="238"/>
      <c r="S91" s="237">
        <v>3</v>
      </c>
      <c r="T91" s="238"/>
      <c r="U91" s="238"/>
      <c r="V91" s="238"/>
      <c r="W91" s="238"/>
      <c r="X91" s="237">
        <v>4</v>
      </c>
      <c r="Y91" s="238"/>
      <c r="Z91" s="238"/>
      <c r="AA91" s="238"/>
      <c r="AB91" s="238"/>
      <c r="AC91" s="237">
        <v>5</v>
      </c>
      <c r="AD91" s="238"/>
      <c r="AE91" s="238"/>
      <c r="AF91" s="238"/>
      <c r="AG91" s="238"/>
      <c r="AH91" s="143">
        <v>0</v>
      </c>
      <c r="AI91" s="144"/>
      <c r="AJ91" s="144"/>
      <c r="AK91" s="144"/>
      <c r="AL91" s="144"/>
      <c r="AM91" s="143">
        <v>0</v>
      </c>
      <c r="AN91" s="144"/>
      <c r="AO91" s="144"/>
      <c r="AP91" s="144"/>
      <c r="AQ91" s="144"/>
      <c r="AR91" s="144"/>
    </row>
    <row r="92" spans="1:44">
      <c r="D92" s="137"/>
      <c r="I92" s="137"/>
      <c r="N92" s="137"/>
      <c r="S92" s="137"/>
      <c r="X92" s="137"/>
      <c r="AC92" s="137"/>
      <c r="AH92" s="137"/>
      <c r="AM92" s="137"/>
    </row>
    <row r="93" spans="1:44">
      <c r="D93" s="137"/>
      <c r="I93" s="137"/>
      <c r="N93" s="137"/>
      <c r="S93" s="137"/>
      <c r="X93" s="137"/>
      <c r="AC93" s="137"/>
      <c r="AH93" s="137"/>
      <c r="AM93" s="137"/>
    </row>
    <row r="94" spans="1:44">
      <c r="D94" s="137"/>
      <c r="I94" s="137"/>
      <c r="N94" s="137"/>
      <c r="S94" s="137"/>
      <c r="X94" s="137"/>
      <c r="AC94" s="137"/>
      <c r="AH94" s="137"/>
      <c r="AM94" s="137"/>
    </row>
    <row r="95" spans="1:44">
      <c r="C95" s="145"/>
      <c r="D95" s="146"/>
      <c r="E95" s="145"/>
      <c r="F95" s="145"/>
      <c r="G95" s="145"/>
      <c r="H95" s="145"/>
      <c r="I95" s="146"/>
      <c r="J95" s="145"/>
      <c r="K95" s="145"/>
      <c r="L95" s="145"/>
      <c r="M95" s="145"/>
      <c r="N95" s="146"/>
      <c r="O95" s="145"/>
      <c r="P95" s="145"/>
      <c r="Q95" s="145"/>
      <c r="R95" s="145"/>
      <c r="S95" s="146"/>
      <c r="T95" s="145"/>
      <c r="U95" s="145"/>
      <c r="V95" s="145"/>
      <c r="W95" s="145"/>
      <c r="X95" s="146"/>
      <c r="Y95" s="145"/>
      <c r="Z95" s="145"/>
      <c r="AA95" s="145"/>
      <c r="AB95" s="145"/>
      <c r="AC95" s="146"/>
      <c r="AD95" s="145"/>
      <c r="AE95" s="145"/>
      <c r="AF95" s="145"/>
      <c r="AG95" s="145"/>
      <c r="AH95" s="146"/>
      <c r="AI95" s="145"/>
      <c r="AJ95" s="145"/>
      <c r="AK95" s="145"/>
      <c r="AL95" s="145"/>
      <c r="AM95" s="146"/>
      <c r="AN95" s="145"/>
      <c r="AO95" s="145"/>
      <c r="AP95" s="145"/>
      <c r="AQ95" s="145"/>
    </row>
    <row r="96" spans="1:44">
      <c r="D96" s="137"/>
      <c r="I96" s="137"/>
      <c r="N96" s="137"/>
      <c r="S96" s="137"/>
      <c r="X96" s="137"/>
      <c r="AC96" s="137"/>
      <c r="AH96" s="137"/>
      <c r="AM96" s="137"/>
    </row>
    <row r="97" spans="3:43">
      <c r="D97" s="137"/>
      <c r="I97" s="137"/>
      <c r="N97" s="137"/>
      <c r="S97" s="137"/>
      <c r="X97" s="137"/>
      <c r="AC97" s="137"/>
      <c r="AH97" s="137"/>
      <c r="AM97" s="137"/>
    </row>
    <row r="98" spans="3:43">
      <c r="D98" s="137"/>
      <c r="I98" s="137"/>
      <c r="N98" s="137"/>
      <c r="S98" s="137"/>
      <c r="X98" s="137"/>
      <c r="AC98" s="137"/>
      <c r="AH98" s="137"/>
      <c r="AM98" s="137"/>
    </row>
    <row r="99" spans="3:43">
      <c r="D99" s="137"/>
      <c r="I99" s="137"/>
      <c r="N99" s="137"/>
      <c r="S99" s="137"/>
      <c r="X99" s="137"/>
      <c r="AC99" s="137"/>
      <c r="AH99" s="137"/>
      <c r="AM99" s="137"/>
    </row>
    <row r="100" spans="3:43">
      <c r="C100" s="145"/>
      <c r="D100" s="146"/>
      <c r="E100" s="145"/>
      <c r="F100" s="145"/>
      <c r="G100" s="145"/>
      <c r="H100" s="145"/>
      <c r="I100" s="146"/>
      <c r="J100" s="145"/>
      <c r="K100" s="145"/>
      <c r="L100" s="145"/>
      <c r="M100" s="145"/>
      <c r="N100" s="146"/>
      <c r="O100" s="145"/>
      <c r="P100" s="145"/>
      <c r="Q100" s="145"/>
      <c r="R100" s="145"/>
      <c r="S100" s="146"/>
      <c r="T100" s="145"/>
      <c r="U100" s="145"/>
      <c r="V100" s="145"/>
      <c r="W100" s="145"/>
      <c r="X100" s="146"/>
      <c r="Y100" s="145"/>
      <c r="Z100" s="145"/>
      <c r="AA100" s="145"/>
      <c r="AB100" s="145"/>
      <c r="AC100" s="146"/>
      <c r="AD100" s="145"/>
      <c r="AE100" s="145"/>
      <c r="AF100" s="145"/>
      <c r="AG100" s="145"/>
      <c r="AH100" s="146"/>
      <c r="AI100" s="145"/>
      <c r="AJ100" s="145"/>
      <c r="AK100" s="145"/>
      <c r="AL100" s="145"/>
      <c r="AM100" s="146"/>
      <c r="AN100" s="145"/>
      <c r="AO100" s="145"/>
      <c r="AP100" s="145"/>
      <c r="AQ100" s="145"/>
    </row>
    <row r="101" spans="3:43">
      <c r="D101" s="137"/>
      <c r="I101" s="137"/>
      <c r="N101" s="137"/>
      <c r="R101" s="147"/>
      <c r="S101" s="137"/>
      <c r="X101" s="137"/>
      <c r="AC101" s="137"/>
      <c r="AH101" s="137"/>
      <c r="AM101" s="137"/>
    </row>
    <row r="102" spans="3:43">
      <c r="D102" s="137"/>
      <c r="I102" s="137"/>
      <c r="N102" s="137"/>
      <c r="R102" s="149"/>
      <c r="S102" s="137"/>
      <c r="X102" s="137"/>
      <c r="AC102" s="137"/>
      <c r="AH102" s="137"/>
      <c r="AM102" s="137"/>
    </row>
    <row r="103" spans="3:43">
      <c r="D103" s="137"/>
      <c r="I103" s="137"/>
      <c r="N103" s="137"/>
      <c r="S103" s="137"/>
      <c r="X103" s="137"/>
      <c r="AC103" s="137"/>
      <c r="AH103" s="137"/>
      <c r="AM103" s="137"/>
    </row>
    <row r="104" spans="3:43">
      <c r="D104" s="137"/>
      <c r="I104" s="137"/>
      <c r="N104" s="137"/>
      <c r="S104" s="137"/>
      <c r="X104" s="137"/>
      <c r="AC104" s="137"/>
      <c r="AH104" s="137"/>
      <c r="AM104" s="137"/>
    </row>
    <row r="105" spans="3:43">
      <c r="D105" s="137"/>
      <c r="I105" s="137"/>
      <c r="N105" s="137"/>
      <c r="S105" s="137"/>
      <c r="X105" s="137"/>
      <c r="AC105" s="137"/>
      <c r="AH105" s="137"/>
      <c r="AM105" s="137"/>
    </row>
    <row r="106" spans="3:43">
      <c r="C106" s="145"/>
      <c r="D106" s="146"/>
      <c r="E106" s="145"/>
      <c r="F106" s="145"/>
      <c r="G106" s="145"/>
      <c r="H106" s="145"/>
      <c r="I106" s="146"/>
      <c r="J106" s="145"/>
      <c r="K106" s="145"/>
      <c r="L106" s="145"/>
      <c r="M106" s="145"/>
      <c r="N106" s="146"/>
      <c r="O106" s="145"/>
      <c r="P106" s="145"/>
      <c r="Q106" s="145"/>
      <c r="R106" s="145"/>
      <c r="S106" s="146"/>
      <c r="T106" s="145"/>
      <c r="U106" s="145"/>
      <c r="V106" s="145"/>
      <c r="W106" s="145"/>
      <c r="X106" s="146"/>
      <c r="Y106" s="145"/>
      <c r="Z106" s="145"/>
      <c r="AA106" s="145"/>
      <c r="AB106" s="145"/>
      <c r="AC106" s="146"/>
      <c r="AD106" s="145"/>
      <c r="AE106" s="145"/>
      <c r="AF106" s="145"/>
      <c r="AG106" s="145"/>
      <c r="AH106" s="146"/>
      <c r="AI106" s="145"/>
      <c r="AJ106" s="145"/>
      <c r="AK106" s="145"/>
      <c r="AL106" s="145"/>
      <c r="AM106" s="146"/>
      <c r="AN106" s="145"/>
      <c r="AO106" s="145"/>
      <c r="AP106" s="145"/>
      <c r="AQ106" s="145"/>
    </row>
    <row r="107" spans="3:43">
      <c r="D107" s="137"/>
      <c r="I107" s="137"/>
      <c r="N107" s="137"/>
      <c r="R107" s="147"/>
      <c r="S107" s="148"/>
      <c r="X107" s="137"/>
      <c r="AC107" s="137"/>
      <c r="AH107" s="137"/>
      <c r="AM107" s="137"/>
    </row>
    <row r="108" spans="3:43">
      <c r="D108" s="137"/>
      <c r="I108" s="137"/>
      <c r="N108" s="137"/>
      <c r="R108" s="149"/>
      <c r="X108" s="137"/>
      <c r="AC108" s="137"/>
      <c r="AH108" s="137"/>
      <c r="AM108" s="137"/>
    </row>
    <row r="109" spans="3:43">
      <c r="D109" s="137"/>
      <c r="N109" s="137"/>
      <c r="R109" s="149"/>
      <c r="AC109" s="137"/>
      <c r="AH109" s="137"/>
    </row>
    <row r="110" spans="3:43">
      <c r="D110" s="137"/>
      <c r="AH110" s="137"/>
    </row>
    <row r="148" spans="3:34" ht="18.75">
      <c r="C148" s="135" t="s">
        <v>793</v>
      </c>
    </row>
    <row r="149" spans="3:34">
      <c r="C149" s="136" t="s">
        <v>771</v>
      </c>
    </row>
    <row r="150" spans="3:34">
      <c r="D150" s="136" t="s">
        <v>772</v>
      </c>
      <c r="F150" s="242">
        <v>8000000</v>
      </c>
      <c r="G150" s="242"/>
      <c r="H150" s="136" t="s">
        <v>773</v>
      </c>
      <c r="P150" s="137"/>
      <c r="Q150" s="136" t="s">
        <v>774</v>
      </c>
      <c r="W150" s="138">
        <f>K155</f>
        <v>2833.3333333333335</v>
      </c>
      <c r="X150" s="139">
        <f>W150*(1/$H$42)*1000*1000</f>
        <v>16.666666666666668</v>
      </c>
      <c r="Y150" s="136" t="s">
        <v>748</v>
      </c>
    </row>
    <row r="151" spans="3:34">
      <c r="D151" s="136" t="s">
        <v>775</v>
      </c>
      <c r="H151" s="242">
        <f>F150*21.25</f>
        <v>170000000</v>
      </c>
      <c r="I151" s="242"/>
      <c r="J151" s="136" t="s">
        <v>773</v>
      </c>
      <c r="P151" s="137"/>
      <c r="Q151" s="136" t="s">
        <v>776</v>
      </c>
      <c r="Y151" s="138">
        <f>W150</f>
        <v>2833.3333333333335</v>
      </c>
      <c r="Z151" s="139">
        <f>Y151*(1/$H$42)*1000*1000</f>
        <v>16.666666666666668</v>
      </c>
      <c r="AA151" s="136" t="s">
        <v>748</v>
      </c>
    </row>
    <row r="152" spans="3:34">
      <c r="D152" s="136" t="s">
        <v>777</v>
      </c>
      <c r="F152" s="140">
        <v>30</v>
      </c>
      <c r="G152" s="136" t="s">
        <v>778</v>
      </c>
      <c r="P152" s="137"/>
    </row>
    <row r="153" spans="3:34">
      <c r="D153" s="136" t="s">
        <v>779</v>
      </c>
      <c r="F153" s="136">
        <v>10</v>
      </c>
      <c r="G153" s="136" t="s">
        <v>778</v>
      </c>
      <c r="P153" s="137"/>
      <c r="Q153" s="136" t="s">
        <v>780</v>
      </c>
      <c r="X153" s="138">
        <f>W150/2</f>
        <v>1416.6666666666667</v>
      </c>
      <c r="Y153" s="139">
        <f>X153*(1/$H$42)*1000*1000</f>
        <v>8.3333333333333339</v>
      </c>
      <c r="Z153" s="136" t="s">
        <v>748</v>
      </c>
    </row>
    <row r="154" spans="3:34">
      <c r="D154" s="136" t="s">
        <v>781</v>
      </c>
      <c r="L154" s="141">
        <f>F152*2/F153+0.5</f>
        <v>6.5</v>
      </c>
      <c r="P154" s="137"/>
      <c r="Q154" s="136" t="s">
        <v>782</v>
      </c>
      <c r="Z154" s="138">
        <f>W150/2 + J156</f>
        <v>2521.666666666667</v>
      </c>
      <c r="AA154" s="139">
        <f>Z154*(1/$H$42)*1000*1000</f>
        <v>14.833333333333334</v>
      </c>
      <c r="AB154" s="136" t="s">
        <v>748</v>
      </c>
    </row>
    <row r="155" spans="3:34">
      <c r="D155" s="136" t="s">
        <v>783</v>
      </c>
      <c r="K155" s="239">
        <f>H151/(F152*1000)/2</f>
        <v>2833.3333333333335</v>
      </c>
      <c r="L155" s="239"/>
      <c r="M155" s="139">
        <f>K155*(1/$H$42)*1000*1000</f>
        <v>16.666666666666668</v>
      </c>
      <c r="N155" s="136" t="s">
        <v>748</v>
      </c>
      <c r="P155" s="137"/>
    </row>
    <row r="156" spans="3:34">
      <c r="D156" s="136" t="s">
        <v>784</v>
      </c>
      <c r="J156" s="240">
        <f>6.5*(H151/1000000)</f>
        <v>1105</v>
      </c>
      <c r="K156" s="240"/>
      <c r="L156" s="139">
        <f>J156*(1/$H$42)*1000*1000</f>
        <v>6.5</v>
      </c>
      <c r="M156" s="136" t="s">
        <v>748</v>
      </c>
      <c r="P156" s="137"/>
    </row>
    <row r="157" spans="3:34">
      <c r="D157" s="136" t="s">
        <v>785</v>
      </c>
      <c r="J157" s="240">
        <f>5.5*(H151/1000000)</f>
        <v>935</v>
      </c>
      <c r="K157" s="240"/>
      <c r="L157" s="139">
        <f>J157*(1/$H$42)*1000*1000</f>
        <v>5.5</v>
      </c>
      <c r="M157" s="136" t="s">
        <v>748</v>
      </c>
      <c r="P157" s="137"/>
      <c r="AH157" s="142"/>
    </row>
    <row r="158" spans="3:34">
      <c r="D158" s="136" t="s">
        <v>786</v>
      </c>
      <c r="J158" s="141">
        <f>TRUNC(L154)</f>
        <v>6</v>
      </c>
      <c r="P158" s="137"/>
      <c r="AH158" s="142"/>
    </row>
    <row r="159" spans="3:34">
      <c r="D159" s="136" t="s">
        <v>787</v>
      </c>
      <c r="P159" s="137"/>
      <c r="AH159" s="142"/>
    </row>
    <row r="160" spans="3:34">
      <c r="P160" s="137"/>
      <c r="AH160" s="142"/>
    </row>
    <row r="161" spans="1:44">
      <c r="D161" s="142" t="s">
        <v>788</v>
      </c>
      <c r="P161" s="137"/>
      <c r="AH161" s="142"/>
    </row>
    <row r="162" spans="1:44">
      <c r="D162" s="142" t="s">
        <v>789</v>
      </c>
    </row>
    <row r="163" spans="1:44">
      <c r="A163" s="144"/>
      <c r="B163" s="238" t="s">
        <v>790</v>
      </c>
      <c r="C163" s="241"/>
      <c r="D163" s="237">
        <v>0</v>
      </c>
      <c r="E163" s="238"/>
      <c r="F163" s="238"/>
      <c r="G163" s="238"/>
      <c r="H163" s="238"/>
      <c r="I163" s="237">
        <v>1</v>
      </c>
      <c r="J163" s="238"/>
      <c r="K163" s="238"/>
      <c r="L163" s="238"/>
      <c r="M163" s="238"/>
      <c r="N163" s="237">
        <v>2</v>
      </c>
      <c r="O163" s="238"/>
      <c r="P163" s="238"/>
      <c r="Q163" s="238"/>
      <c r="R163" s="238"/>
      <c r="S163" s="237">
        <v>3</v>
      </c>
      <c r="T163" s="238"/>
      <c r="U163" s="238"/>
      <c r="V163" s="238"/>
      <c r="W163" s="238"/>
      <c r="X163" s="237">
        <v>4</v>
      </c>
      <c r="Y163" s="238"/>
      <c r="Z163" s="238"/>
      <c r="AA163" s="238"/>
      <c r="AB163" s="238"/>
      <c r="AC163" s="237">
        <v>5</v>
      </c>
      <c r="AD163" s="238"/>
      <c r="AE163" s="238"/>
      <c r="AF163" s="238"/>
      <c r="AG163" s="238"/>
      <c r="AH163" s="143">
        <v>0</v>
      </c>
      <c r="AI163" s="144"/>
      <c r="AJ163" s="144"/>
      <c r="AK163" s="144"/>
      <c r="AL163" s="144"/>
      <c r="AM163" s="143">
        <v>0</v>
      </c>
      <c r="AN163" s="144"/>
      <c r="AO163" s="144"/>
      <c r="AP163" s="144"/>
      <c r="AQ163" s="144"/>
      <c r="AR163" s="144"/>
    </row>
    <row r="164" spans="1:44">
      <c r="D164" s="137"/>
      <c r="I164" s="137"/>
      <c r="N164" s="137"/>
      <c r="S164" s="137"/>
      <c r="X164" s="137"/>
      <c r="AC164" s="137"/>
      <c r="AH164" s="137"/>
      <c r="AM164" s="137"/>
    </row>
    <row r="165" spans="1:44">
      <c r="D165" s="137"/>
      <c r="I165" s="137"/>
      <c r="N165" s="137"/>
      <c r="S165" s="137"/>
      <c r="X165" s="137"/>
      <c r="AC165" s="137"/>
      <c r="AH165" s="137"/>
      <c r="AM165" s="137"/>
    </row>
    <row r="166" spans="1:44">
      <c r="D166" s="137"/>
      <c r="I166" s="137"/>
      <c r="N166" s="137"/>
      <c r="S166" s="137"/>
      <c r="X166" s="137"/>
      <c r="AC166" s="137"/>
      <c r="AH166" s="137"/>
      <c r="AM166" s="137"/>
    </row>
    <row r="167" spans="1:44">
      <c r="C167" s="145"/>
      <c r="D167" s="146"/>
      <c r="E167" s="145"/>
      <c r="F167" s="145"/>
      <c r="G167" s="145"/>
      <c r="H167" s="145"/>
      <c r="I167" s="146"/>
      <c r="J167" s="145"/>
      <c r="K167" s="145"/>
      <c r="L167" s="145"/>
      <c r="M167" s="145"/>
      <c r="N167" s="146"/>
      <c r="O167" s="145"/>
      <c r="P167" s="145"/>
      <c r="Q167" s="145"/>
      <c r="R167" s="145"/>
      <c r="S167" s="146"/>
      <c r="T167" s="145"/>
      <c r="U167" s="145"/>
      <c r="V167" s="145"/>
      <c r="W167" s="145"/>
      <c r="X167" s="146"/>
      <c r="Y167" s="145"/>
      <c r="Z167" s="145"/>
      <c r="AA167" s="145"/>
      <c r="AB167" s="145"/>
      <c r="AC167" s="146"/>
      <c r="AD167" s="145"/>
      <c r="AE167" s="145"/>
      <c r="AF167" s="145"/>
      <c r="AG167" s="145"/>
      <c r="AH167" s="146"/>
      <c r="AI167" s="145"/>
      <c r="AJ167" s="145"/>
      <c r="AK167" s="145"/>
      <c r="AL167" s="145"/>
      <c r="AM167" s="146"/>
      <c r="AN167" s="145"/>
      <c r="AO167" s="145"/>
      <c r="AP167" s="145"/>
      <c r="AQ167" s="145"/>
    </row>
    <row r="168" spans="1:44">
      <c r="D168" s="137"/>
      <c r="I168" s="137"/>
      <c r="N168" s="137"/>
      <c r="S168" s="137"/>
      <c r="X168" s="137"/>
      <c r="AC168" s="137"/>
      <c r="AH168" s="137"/>
      <c r="AM168" s="137"/>
    </row>
    <row r="169" spans="1:44">
      <c r="D169" s="137"/>
      <c r="I169" s="137"/>
      <c r="N169" s="137"/>
      <c r="S169" s="137"/>
      <c r="X169" s="137"/>
      <c r="AC169" s="137"/>
      <c r="AH169" s="137"/>
      <c r="AM169" s="137"/>
    </row>
    <row r="170" spans="1:44">
      <c r="D170" s="137"/>
      <c r="I170" s="137"/>
      <c r="N170" s="137"/>
      <c r="S170" s="137"/>
      <c r="X170" s="137"/>
      <c r="AC170" s="137"/>
      <c r="AH170" s="137"/>
      <c r="AM170" s="137"/>
    </row>
    <row r="171" spans="1:44">
      <c r="D171" s="137"/>
      <c r="I171" s="137"/>
      <c r="N171" s="137"/>
      <c r="S171" s="137"/>
      <c r="X171" s="137"/>
      <c r="AC171" s="137"/>
      <c r="AH171" s="137"/>
      <c r="AM171" s="137"/>
    </row>
    <row r="172" spans="1:44">
      <c r="C172" s="145"/>
      <c r="D172" s="146"/>
      <c r="E172" s="145"/>
      <c r="F172" s="145"/>
      <c r="G172" s="145"/>
      <c r="H172" s="145"/>
      <c r="I172" s="146"/>
      <c r="J172" s="145"/>
      <c r="K172" s="145"/>
      <c r="L172" s="145"/>
      <c r="M172" s="145"/>
      <c r="N172" s="146"/>
      <c r="O172" s="145"/>
      <c r="P172" s="145"/>
      <c r="Q172" s="145"/>
      <c r="R172" s="145"/>
      <c r="S172" s="146"/>
      <c r="T172" s="145"/>
      <c r="U172" s="145"/>
      <c r="V172" s="145"/>
      <c r="W172" s="145"/>
      <c r="X172" s="146"/>
      <c r="Y172" s="145"/>
      <c r="Z172" s="145"/>
      <c r="AA172" s="145"/>
      <c r="AB172" s="145"/>
      <c r="AC172" s="146"/>
      <c r="AD172" s="145"/>
      <c r="AE172" s="145"/>
      <c r="AF172" s="145"/>
      <c r="AG172" s="145"/>
      <c r="AH172" s="146"/>
      <c r="AI172" s="145"/>
      <c r="AJ172" s="145"/>
      <c r="AK172" s="145"/>
      <c r="AL172" s="145"/>
      <c r="AM172" s="146"/>
      <c r="AN172" s="145"/>
      <c r="AO172" s="145"/>
      <c r="AP172" s="145"/>
      <c r="AQ172" s="145"/>
    </row>
    <row r="173" spans="1:44">
      <c r="D173" s="137"/>
      <c r="I173" s="137"/>
      <c r="N173" s="137"/>
      <c r="R173" s="147"/>
      <c r="S173" s="148"/>
      <c r="X173" s="137"/>
      <c r="AC173" s="137"/>
      <c r="AH173" s="137"/>
      <c r="AM173" s="137"/>
    </row>
    <row r="174" spans="1:44">
      <c r="D174" s="137"/>
      <c r="I174" s="137"/>
      <c r="N174" s="137"/>
      <c r="S174" s="137"/>
      <c r="X174" s="137"/>
      <c r="AC174" s="137"/>
      <c r="AH174" s="137"/>
      <c r="AM174" s="137"/>
    </row>
    <row r="175" spans="1:44">
      <c r="D175" s="137"/>
      <c r="I175" s="137"/>
      <c r="N175" s="137"/>
      <c r="R175" s="149"/>
      <c r="S175" s="137"/>
      <c r="X175" s="137"/>
      <c r="AC175" s="137"/>
      <c r="AH175" s="137"/>
      <c r="AM175" s="137"/>
    </row>
    <row r="176" spans="1:44">
      <c r="D176" s="137"/>
      <c r="I176" s="137"/>
      <c r="N176" s="137"/>
      <c r="S176" s="137"/>
      <c r="X176" s="137"/>
      <c r="AC176" s="137"/>
      <c r="AH176" s="137"/>
      <c r="AM176" s="137"/>
    </row>
    <row r="177" spans="3:43">
      <c r="D177" s="137"/>
      <c r="I177" s="137"/>
      <c r="N177" s="137"/>
      <c r="S177" s="137"/>
      <c r="X177" s="137"/>
      <c r="AC177" s="137"/>
      <c r="AH177" s="137"/>
      <c r="AM177" s="137"/>
    </row>
    <row r="178" spans="3:43">
      <c r="D178" s="137"/>
      <c r="I178" s="137"/>
      <c r="N178" s="137"/>
      <c r="S178" s="137"/>
      <c r="X178" s="137"/>
      <c r="AC178" s="137"/>
      <c r="AH178" s="137"/>
      <c r="AM178" s="137"/>
    </row>
    <row r="179" spans="3:43">
      <c r="C179" s="145"/>
      <c r="D179" s="146"/>
      <c r="E179" s="145"/>
      <c r="F179" s="145"/>
      <c r="G179" s="145"/>
      <c r="H179" s="145"/>
      <c r="I179" s="146"/>
      <c r="J179" s="145"/>
      <c r="K179" s="145"/>
      <c r="L179" s="145"/>
      <c r="M179" s="145"/>
      <c r="N179" s="146"/>
      <c r="O179" s="145"/>
      <c r="P179" s="145"/>
      <c r="Q179" s="145"/>
      <c r="R179" s="145"/>
      <c r="S179" s="146"/>
      <c r="T179" s="145"/>
      <c r="U179" s="145"/>
      <c r="V179" s="145"/>
      <c r="W179" s="145"/>
      <c r="X179" s="146"/>
      <c r="Y179" s="145"/>
      <c r="Z179" s="145"/>
      <c r="AA179" s="145"/>
      <c r="AB179" s="145"/>
      <c r="AC179" s="146"/>
      <c r="AD179" s="145"/>
      <c r="AE179" s="145"/>
      <c r="AF179" s="145"/>
      <c r="AG179" s="145"/>
      <c r="AH179" s="146"/>
      <c r="AI179" s="145"/>
      <c r="AJ179" s="145"/>
      <c r="AK179" s="145"/>
      <c r="AL179" s="145"/>
      <c r="AM179" s="146"/>
      <c r="AN179" s="145"/>
      <c r="AO179" s="145"/>
      <c r="AP179" s="145"/>
      <c r="AQ179" s="145"/>
    </row>
    <row r="180" spans="3:43">
      <c r="D180" s="137"/>
      <c r="I180" s="137"/>
      <c r="N180" s="137"/>
      <c r="R180" s="147"/>
      <c r="S180" s="148"/>
      <c r="X180" s="137"/>
      <c r="AC180" s="137"/>
      <c r="AH180" s="137"/>
      <c r="AM180" s="137"/>
    </row>
    <row r="181" spans="3:43">
      <c r="D181" s="137"/>
      <c r="I181" s="137"/>
      <c r="N181" s="137"/>
      <c r="S181" s="137"/>
      <c r="X181" s="137"/>
      <c r="AC181" s="137"/>
      <c r="AH181" s="137"/>
      <c r="AM181" s="137"/>
    </row>
    <row r="182" spans="3:43">
      <c r="D182" s="137"/>
      <c r="I182" s="137"/>
      <c r="N182" s="137"/>
      <c r="R182" s="149"/>
      <c r="S182" s="137"/>
      <c r="X182" s="137"/>
      <c r="AC182" s="137"/>
      <c r="AH182" s="137"/>
      <c r="AM182" s="137"/>
    </row>
    <row r="183" spans="3:43">
      <c r="D183" s="137"/>
      <c r="I183" s="137"/>
      <c r="N183" s="137"/>
      <c r="S183" s="137"/>
      <c r="X183" s="137"/>
      <c r="AC183" s="137"/>
      <c r="AH183" s="137"/>
      <c r="AM183" s="137"/>
    </row>
    <row r="184" spans="3:43">
      <c r="D184" s="137"/>
      <c r="I184" s="137"/>
      <c r="N184" s="137"/>
      <c r="S184" s="137"/>
      <c r="X184" s="137"/>
      <c r="AC184" s="137"/>
      <c r="AH184" s="137"/>
      <c r="AM184" s="137"/>
    </row>
    <row r="185" spans="3:43">
      <c r="D185" s="137"/>
      <c r="I185" s="137"/>
      <c r="N185" s="137"/>
      <c r="S185" s="137"/>
      <c r="X185" s="137"/>
      <c r="AC185" s="137"/>
      <c r="AH185" s="137"/>
      <c r="AM185" s="137"/>
    </row>
    <row r="186" spans="3:43">
      <c r="C186" s="145"/>
      <c r="D186" s="146"/>
      <c r="E186" s="145"/>
      <c r="F186" s="145"/>
      <c r="G186" s="145"/>
      <c r="H186" s="145"/>
      <c r="I186" s="146"/>
      <c r="J186" s="145"/>
      <c r="K186" s="145"/>
      <c r="L186" s="145"/>
      <c r="M186" s="145"/>
      <c r="N186" s="146"/>
      <c r="O186" s="145"/>
      <c r="P186" s="145"/>
      <c r="Q186" s="145"/>
      <c r="R186" s="145"/>
      <c r="S186" s="146"/>
      <c r="T186" s="145"/>
      <c r="U186" s="145"/>
      <c r="V186" s="145"/>
      <c r="W186" s="145"/>
      <c r="X186" s="146"/>
      <c r="Y186" s="145"/>
      <c r="Z186" s="145"/>
      <c r="AA186" s="145"/>
      <c r="AB186" s="145"/>
      <c r="AC186" s="146"/>
      <c r="AD186" s="145"/>
      <c r="AE186" s="145"/>
      <c r="AF186" s="145"/>
      <c r="AG186" s="145"/>
      <c r="AH186" s="146"/>
      <c r="AI186" s="145"/>
      <c r="AJ186" s="145"/>
      <c r="AK186" s="145"/>
      <c r="AL186" s="145"/>
      <c r="AM186" s="146"/>
      <c r="AN186" s="145"/>
      <c r="AO186" s="145"/>
      <c r="AP186" s="145"/>
      <c r="AQ186" s="145"/>
    </row>
    <row r="187" spans="3:43">
      <c r="D187" s="137"/>
      <c r="I187" s="137"/>
      <c r="N187" s="137"/>
      <c r="R187" s="147"/>
      <c r="S187" s="148"/>
      <c r="X187" s="137"/>
      <c r="AC187" s="137"/>
      <c r="AH187" s="137"/>
      <c r="AM187" s="137"/>
    </row>
    <row r="188" spans="3:43">
      <c r="D188" s="137"/>
      <c r="I188" s="137"/>
      <c r="N188" s="137"/>
      <c r="S188" s="137"/>
      <c r="X188" s="137"/>
      <c r="AC188" s="137"/>
      <c r="AH188" s="137"/>
      <c r="AM188" s="137"/>
    </row>
    <row r="189" spans="3:43">
      <c r="D189" s="137"/>
      <c r="I189" s="137"/>
      <c r="N189" s="137"/>
      <c r="R189" s="149"/>
      <c r="S189" s="137"/>
      <c r="X189" s="137"/>
      <c r="AC189" s="137"/>
      <c r="AH189" s="137"/>
      <c r="AM189" s="137"/>
    </row>
    <row r="190" spans="3:43">
      <c r="D190" s="137"/>
      <c r="I190" s="137"/>
      <c r="N190" s="137"/>
      <c r="S190" s="137"/>
      <c r="X190" s="137"/>
      <c r="AC190" s="137"/>
      <c r="AH190" s="137"/>
      <c r="AM190" s="137"/>
    </row>
    <row r="191" spans="3:43">
      <c r="D191" s="137"/>
      <c r="I191" s="137"/>
      <c r="N191" s="137"/>
      <c r="S191" s="137"/>
      <c r="X191" s="137"/>
      <c r="AC191" s="137"/>
      <c r="AH191" s="137"/>
      <c r="AM191" s="137"/>
    </row>
    <row r="192" spans="3:43">
      <c r="D192" s="137"/>
      <c r="I192" s="137"/>
      <c r="N192" s="137"/>
      <c r="S192" s="137"/>
      <c r="X192" s="137"/>
      <c r="AC192" s="137"/>
      <c r="AH192" s="137"/>
      <c r="AM192" s="137"/>
    </row>
    <row r="193" spans="3:43">
      <c r="C193" s="145"/>
      <c r="D193" s="146"/>
      <c r="E193" s="145"/>
      <c r="F193" s="145"/>
      <c r="G193" s="145"/>
      <c r="H193" s="145"/>
      <c r="I193" s="146"/>
      <c r="J193" s="145"/>
      <c r="K193" s="145"/>
      <c r="L193" s="145"/>
      <c r="M193" s="145"/>
      <c r="N193" s="146"/>
      <c r="O193" s="145"/>
      <c r="P193" s="145"/>
      <c r="Q193" s="145"/>
      <c r="R193" s="145"/>
      <c r="S193" s="146"/>
      <c r="T193" s="145"/>
      <c r="U193" s="145"/>
      <c r="V193" s="145"/>
      <c r="W193" s="145"/>
      <c r="X193" s="146"/>
      <c r="Y193" s="145"/>
      <c r="Z193" s="145"/>
      <c r="AA193" s="145"/>
      <c r="AB193" s="145"/>
      <c r="AC193" s="146"/>
      <c r="AD193" s="145"/>
      <c r="AE193" s="145"/>
      <c r="AF193" s="145"/>
      <c r="AG193" s="145"/>
      <c r="AH193" s="146"/>
      <c r="AI193" s="145"/>
      <c r="AJ193" s="145"/>
      <c r="AK193" s="145"/>
      <c r="AL193" s="145"/>
      <c r="AM193" s="146"/>
      <c r="AN193" s="145"/>
      <c r="AO193" s="145"/>
      <c r="AP193" s="145"/>
      <c r="AQ193" s="145"/>
    </row>
    <row r="194" spans="3:43">
      <c r="D194" s="137"/>
      <c r="I194" s="137"/>
      <c r="N194" s="137"/>
      <c r="R194" s="147"/>
      <c r="S194" s="148"/>
      <c r="X194" s="137"/>
      <c r="AC194" s="137"/>
      <c r="AH194" s="137"/>
      <c r="AM194" s="137"/>
    </row>
    <row r="195" spans="3:43">
      <c r="D195" s="137"/>
      <c r="I195" s="137"/>
      <c r="N195" s="137"/>
      <c r="S195" s="137"/>
      <c r="X195" s="137"/>
      <c r="AC195" s="137"/>
      <c r="AH195" s="137"/>
      <c r="AM195" s="137"/>
    </row>
    <row r="196" spans="3:43">
      <c r="D196" s="137"/>
      <c r="I196" s="137"/>
      <c r="N196" s="137"/>
      <c r="R196" s="149"/>
      <c r="S196" s="137"/>
      <c r="X196" s="137"/>
      <c r="AC196" s="137"/>
      <c r="AH196" s="137"/>
      <c r="AM196" s="137"/>
    </row>
    <row r="197" spans="3:43">
      <c r="D197" s="137"/>
      <c r="I197" s="137"/>
      <c r="N197" s="137"/>
      <c r="S197" s="137"/>
      <c r="X197" s="137"/>
      <c r="AC197" s="137"/>
      <c r="AH197" s="137"/>
      <c r="AM197" s="137"/>
    </row>
    <row r="198" spans="3:43">
      <c r="D198" s="137"/>
      <c r="I198" s="137"/>
      <c r="N198" s="137"/>
      <c r="S198" s="137"/>
      <c r="X198" s="137"/>
      <c r="AC198" s="137"/>
      <c r="AH198" s="137"/>
      <c r="AM198" s="137"/>
    </row>
    <row r="199" spans="3:43">
      <c r="D199" s="137"/>
      <c r="I199" s="137"/>
      <c r="N199" s="137"/>
      <c r="S199" s="137"/>
      <c r="X199" s="137"/>
      <c r="AC199" s="137"/>
      <c r="AH199" s="137"/>
      <c r="AM199" s="137"/>
    </row>
    <row r="200" spans="3:43">
      <c r="C200" s="145"/>
      <c r="D200" s="146"/>
      <c r="E200" s="145"/>
      <c r="F200" s="145"/>
      <c r="G200" s="145"/>
      <c r="H200" s="145"/>
      <c r="I200" s="146"/>
      <c r="J200" s="145"/>
      <c r="K200" s="145"/>
      <c r="L200" s="145"/>
      <c r="M200" s="145"/>
      <c r="N200" s="146"/>
      <c r="O200" s="145"/>
      <c r="P200" s="145"/>
      <c r="Q200" s="145"/>
      <c r="R200" s="145"/>
      <c r="S200" s="146"/>
      <c r="T200" s="145"/>
      <c r="U200" s="145"/>
      <c r="V200" s="145"/>
      <c r="W200" s="145"/>
      <c r="X200" s="146"/>
      <c r="Y200" s="145"/>
      <c r="Z200" s="145"/>
      <c r="AA200" s="145"/>
      <c r="AB200" s="145"/>
      <c r="AC200" s="146"/>
      <c r="AD200" s="145"/>
      <c r="AE200" s="145"/>
      <c r="AF200" s="145"/>
      <c r="AG200" s="145"/>
      <c r="AH200" s="146"/>
      <c r="AI200" s="145"/>
      <c r="AJ200" s="145"/>
      <c r="AK200" s="145"/>
      <c r="AL200" s="145"/>
      <c r="AM200" s="146"/>
      <c r="AN200" s="145"/>
      <c r="AO200" s="145"/>
      <c r="AP200" s="145"/>
      <c r="AQ200" s="145"/>
    </row>
    <row r="201" spans="3:43">
      <c r="D201" s="137"/>
      <c r="I201" s="137"/>
      <c r="N201" s="137"/>
      <c r="R201" s="147"/>
      <c r="S201" s="148"/>
      <c r="X201" s="137"/>
      <c r="AC201" s="137"/>
      <c r="AH201" s="137"/>
      <c r="AM201" s="137"/>
    </row>
    <row r="202" spans="3:43">
      <c r="D202" s="137"/>
      <c r="I202" s="137"/>
      <c r="N202" s="137"/>
      <c r="R202" s="149"/>
      <c r="X202" s="137"/>
      <c r="AC202" s="137"/>
      <c r="AH202" s="137"/>
      <c r="AM202" s="137"/>
    </row>
    <row r="203" spans="3:43">
      <c r="D203" s="137"/>
      <c r="N203" s="137"/>
      <c r="R203" s="149"/>
      <c r="AC203" s="137"/>
      <c r="AH203" s="137"/>
    </row>
    <row r="204" spans="3:43">
      <c r="D204" s="137"/>
      <c r="AH204" s="137"/>
    </row>
    <row r="207" spans="3:43" ht="18.75">
      <c r="C207" s="135" t="s">
        <v>820</v>
      </c>
    </row>
    <row r="209" spans="3:8">
      <c r="C209" s="177" t="s">
        <v>822</v>
      </c>
    </row>
    <row r="210" spans="3:8">
      <c r="C210" s="177" t="s">
        <v>839</v>
      </c>
      <c r="H210" s="177" t="s">
        <v>840</v>
      </c>
    </row>
    <row r="211" spans="3:8">
      <c r="C211" s="177" t="s">
        <v>841</v>
      </c>
      <c r="H211" s="177" t="s">
        <v>840</v>
      </c>
    </row>
    <row r="212" spans="3:8">
      <c r="C212" s="177" t="s">
        <v>821</v>
      </c>
      <c r="F212" s="136">
        <v>0</v>
      </c>
    </row>
    <row r="250" spans="3:31">
      <c r="C250" s="177" t="s">
        <v>822</v>
      </c>
    </row>
    <row r="251" spans="3:31">
      <c r="C251" s="177" t="s">
        <v>839</v>
      </c>
      <c r="H251" s="177" t="s">
        <v>840</v>
      </c>
    </row>
    <row r="252" spans="3:31">
      <c r="C252" s="177" t="s">
        <v>841</v>
      </c>
      <c r="H252" s="177" t="s">
        <v>840</v>
      </c>
    </row>
    <row r="253" spans="3:31">
      <c r="C253" s="177" t="s">
        <v>821</v>
      </c>
      <c r="F253" s="136">
        <v>1</v>
      </c>
      <c r="Y253" s="177" t="s">
        <v>835</v>
      </c>
      <c r="AB253" s="178">
        <f>170000000/4</f>
        <v>42500000</v>
      </c>
      <c r="AC253" s="177" t="s">
        <v>880</v>
      </c>
      <c r="AD253" s="179">
        <f>1/AB253*1000*1000*1000</f>
        <v>23.52941176470588</v>
      </c>
      <c r="AE253" s="177" t="s">
        <v>836</v>
      </c>
    </row>
    <row r="254" spans="3:31">
      <c r="Y254" s="177" t="s">
        <v>833</v>
      </c>
      <c r="AB254" s="136">
        <v>6.5</v>
      </c>
      <c r="AC254" s="177" t="s">
        <v>832</v>
      </c>
    </row>
    <row r="255" spans="3:31">
      <c r="C255" s="136" t="s">
        <v>823</v>
      </c>
      <c r="Y255" s="177" t="s">
        <v>834</v>
      </c>
      <c r="AB255" s="136">
        <v>12.5</v>
      </c>
      <c r="AC255" s="177" t="s">
        <v>832</v>
      </c>
    </row>
    <row r="256" spans="3:31">
      <c r="C256" s="136" t="s">
        <v>824</v>
      </c>
      <c r="Y256" s="177" t="s">
        <v>837</v>
      </c>
      <c r="AB256" s="136">
        <f>SUM(AB254:AB255)</f>
        <v>19</v>
      </c>
      <c r="AC256" s="177" t="s">
        <v>838</v>
      </c>
      <c r="AD256" s="136">
        <f>AB256*AD253</f>
        <v>447.05882352941171</v>
      </c>
      <c r="AE256" s="177" t="s">
        <v>836</v>
      </c>
    </row>
    <row r="257" spans="3:3">
      <c r="C257" s="136" t="s">
        <v>825</v>
      </c>
    </row>
    <row r="258" spans="3:3">
      <c r="C258" s="177" t="s">
        <v>831</v>
      </c>
    </row>
    <row r="259" spans="3:3">
      <c r="C259" s="136" t="s">
        <v>829</v>
      </c>
    </row>
    <row r="260" spans="3:3">
      <c r="C260" s="136" t="s">
        <v>830</v>
      </c>
    </row>
    <row r="290" spans="3:47">
      <c r="AM290" s="177" t="s">
        <v>822</v>
      </c>
      <c r="AU290" s="177" t="s">
        <v>842</v>
      </c>
    </row>
    <row r="293" spans="3:47">
      <c r="C293" s="177" t="s">
        <v>822</v>
      </c>
    </row>
    <row r="294" spans="3:47">
      <c r="C294" s="177" t="s">
        <v>839</v>
      </c>
      <c r="H294" s="177" t="s">
        <v>840</v>
      </c>
    </row>
    <row r="295" spans="3:47">
      <c r="C295" s="177" t="s">
        <v>841</v>
      </c>
      <c r="H295" s="177" t="s">
        <v>840</v>
      </c>
    </row>
    <row r="296" spans="3:47">
      <c r="C296" s="177" t="s">
        <v>821</v>
      </c>
      <c r="F296" s="136">
        <v>1</v>
      </c>
    </row>
    <row r="298" spans="3:47">
      <c r="C298" s="136" t="s">
        <v>823</v>
      </c>
    </row>
    <row r="299" spans="3:47">
      <c r="C299" s="136" t="s">
        <v>824</v>
      </c>
      <c r="Y299" s="177" t="s">
        <v>835</v>
      </c>
      <c r="AB299" s="178">
        <f>170000000/4</f>
        <v>42500000</v>
      </c>
      <c r="AC299" s="177" t="s">
        <v>880</v>
      </c>
      <c r="AD299" s="177">
        <f>1/AB299*1000*1000*1000</f>
        <v>23.52941176470588</v>
      </c>
      <c r="AE299" s="177" t="s">
        <v>836</v>
      </c>
    </row>
    <row r="300" spans="3:47">
      <c r="C300" s="136" t="s">
        <v>825</v>
      </c>
      <c r="Y300" s="177" t="s">
        <v>833</v>
      </c>
      <c r="AB300" s="136">
        <v>6.5</v>
      </c>
      <c r="AC300" s="177" t="s">
        <v>832</v>
      </c>
      <c r="AD300" s="136">
        <f>AB300*$AD$299</f>
        <v>152.94117647058823</v>
      </c>
      <c r="AE300" s="177" t="s">
        <v>836</v>
      </c>
    </row>
    <row r="301" spans="3:47">
      <c r="C301" s="136" t="s">
        <v>826</v>
      </c>
      <c r="Y301" s="177" t="s">
        <v>834</v>
      </c>
      <c r="AB301" s="136">
        <v>12.5</v>
      </c>
      <c r="AC301" s="177" t="s">
        <v>832</v>
      </c>
      <c r="AD301" s="136">
        <f>AB301*$AD$299</f>
        <v>294.11764705882348</v>
      </c>
      <c r="AE301" s="177" t="s">
        <v>836</v>
      </c>
    </row>
    <row r="302" spans="3:47">
      <c r="C302" s="136" t="s">
        <v>827</v>
      </c>
      <c r="Y302" s="177" t="s">
        <v>837</v>
      </c>
      <c r="AB302" s="136">
        <f>SUM(AB300:AB301)</f>
        <v>19</v>
      </c>
      <c r="AC302" s="177" t="s">
        <v>838</v>
      </c>
      <c r="AD302" s="136">
        <f>AB302*$AD$299</f>
        <v>447.05882352941171</v>
      </c>
      <c r="AE302" s="177" t="s">
        <v>836</v>
      </c>
    </row>
    <row r="303" spans="3:47">
      <c r="C303" s="136" t="s">
        <v>828</v>
      </c>
    </row>
    <row r="304" spans="3:47">
      <c r="C304" s="136" t="s">
        <v>829</v>
      </c>
    </row>
    <row r="305" spans="3:3">
      <c r="C305" s="136" t="s">
        <v>830</v>
      </c>
    </row>
    <row r="331" spans="3:54">
      <c r="BB331" s="136" t="s">
        <v>843</v>
      </c>
    </row>
    <row r="333" spans="3:54">
      <c r="C333" s="177" t="s">
        <v>842</v>
      </c>
    </row>
    <row r="334" spans="3:54">
      <c r="C334" s="177" t="s">
        <v>839</v>
      </c>
      <c r="H334" s="177" t="s">
        <v>840</v>
      </c>
      <c r="Y334" s="177" t="s">
        <v>835</v>
      </c>
      <c r="AB334" s="178">
        <f>170000000/4</f>
        <v>42500000</v>
      </c>
      <c r="AC334" s="177" t="s">
        <v>880</v>
      </c>
      <c r="AD334" s="177">
        <f>1/AB334*1000*1000*1000</f>
        <v>23.52941176470588</v>
      </c>
      <c r="AE334" s="177" t="s">
        <v>836</v>
      </c>
    </row>
    <row r="335" spans="3:54">
      <c r="C335" s="177" t="s">
        <v>841</v>
      </c>
      <c r="H335" s="177" t="s">
        <v>840</v>
      </c>
      <c r="Y335" s="177" t="s">
        <v>833</v>
      </c>
      <c r="AB335" s="136">
        <v>6.5</v>
      </c>
      <c r="AC335" s="177" t="s">
        <v>832</v>
      </c>
    </row>
    <row r="336" spans="3:54">
      <c r="C336" s="177" t="s">
        <v>821</v>
      </c>
      <c r="F336" s="136">
        <v>1</v>
      </c>
      <c r="Y336" s="177" t="s">
        <v>834</v>
      </c>
      <c r="AB336" s="136">
        <v>12.5</v>
      </c>
      <c r="AC336" s="177" t="s">
        <v>832</v>
      </c>
    </row>
    <row r="337" spans="3:31">
      <c r="Y337" s="177" t="s">
        <v>837</v>
      </c>
      <c r="AB337" s="136">
        <f>SUM(AB335:AB336)</f>
        <v>19</v>
      </c>
      <c r="AC337" s="177" t="s">
        <v>838</v>
      </c>
      <c r="AD337" s="136">
        <f>AB337*AD334</f>
        <v>447.05882352941171</v>
      </c>
      <c r="AE337" s="177" t="s">
        <v>836</v>
      </c>
    </row>
    <row r="338" spans="3:31">
      <c r="C338" s="136" t="s">
        <v>823</v>
      </c>
    </row>
    <row r="339" spans="3:31">
      <c r="C339" s="136" t="s">
        <v>824</v>
      </c>
    </row>
    <row r="340" spans="3:31">
      <c r="C340" s="136" t="s">
        <v>825</v>
      </c>
    </row>
    <row r="341" spans="3:31">
      <c r="C341" s="136" t="s">
        <v>826</v>
      </c>
    </row>
    <row r="342" spans="3:31">
      <c r="C342" s="136" t="s">
        <v>827</v>
      </c>
    </row>
    <row r="343" spans="3:31">
      <c r="C343" s="136" t="s">
        <v>828</v>
      </c>
    </row>
    <row r="344" spans="3:31">
      <c r="C344" s="136" t="s">
        <v>829</v>
      </c>
    </row>
    <row r="345" spans="3:31">
      <c r="C345" s="136" t="s">
        <v>830</v>
      </c>
    </row>
    <row r="366" spans="25:31">
      <c r="Y366" s="177" t="s">
        <v>835</v>
      </c>
      <c r="AB366" s="178">
        <f>170000000/4</f>
        <v>42500000</v>
      </c>
      <c r="AC366" s="177" t="s">
        <v>880</v>
      </c>
      <c r="AD366" s="177">
        <f>1/AB366*1000*1000*1000</f>
        <v>23.52941176470588</v>
      </c>
      <c r="AE366" s="177" t="s">
        <v>836</v>
      </c>
    </row>
    <row r="367" spans="25:31">
      <c r="Y367" s="177" t="s">
        <v>833</v>
      </c>
      <c r="AB367" s="136">
        <v>6.5</v>
      </c>
      <c r="AC367" s="177" t="s">
        <v>832</v>
      </c>
    </row>
    <row r="368" spans="25:31">
      <c r="Y368" s="177" t="s">
        <v>834</v>
      </c>
      <c r="AB368" s="136">
        <v>12.5</v>
      </c>
      <c r="AC368" s="177" t="s">
        <v>832</v>
      </c>
    </row>
    <row r="369" spans="3:31">
      <c r="Y369" s="177" t="s">
        <v>837</v>
      </c>
      <c r="AB369" s="136">
        <f>SUM(AB367:AB368)</f>
        <v>19</v>
      </c>
      <c r="AC369" s="177" t="s">
        <v>838</v>
      </c>
      <c r="AD369" s="136">
        <f>AB369*AD366</f>
        <v>447.05882352941171</v>
      </c>
      <c r="AE369" s="177" t="s">
        <v>836</v>
      </c>
    </row>
    <row r="371" spans="3:31">
      <c r="C371" s="177" t="s">
        <v>842</v>
      </c>
    </row>
    <row r="372" spans="3:31">
      <c r="C372" s="177" t="s">
        <v>839</v>
      </c>
      <c r="H372" s="177" t="s">
        <v>840</v>
      </c>
    </row>
    <row r="373" spans="3:31">
      <c r="C373" s="177" t="s">
        <v>841</v>
      </c>
      <c r="H373" s="177" t="s">
        <v>840</v>
      </c>
    </row>
    <row r="374" spans="3:31">
      <c r="C374" s="177" t="s">
        <v>821</v>
      </c>
      <c r="F374" s="136">
        <v>1</v>
      </c>
    </row>
    <row r="378" spans="3:31">
      <c r="C378" s="136" t="s">
        <v>844</v>
      </c>
    </row>
    <row r="379" spans="3:31">
      <c r="C379" s="136" t="s">
        <v>845</v>
      </c>
    </row>
    <row r="380" spans="3:31">
      <c r="C380" s="136" t="s">
        <v>846</v>
      </c>
    </row>
    <row r="382" spans="3:31">
      <c r="C382" s="136" t="s">
        <v>847</v>
      </c>
    </row>
    <row r="383" spans="3:31">
      <c r="C383" s="136" t="s">
        <v>848</v>
      </c>
    </row>
    <row r="384" spans="3:31">
      <c r="C384" s="136" t="s">
        <v>824</v>
      </c>
    </row>
    <row r="385" spans="3:3">
      <c r="C385" s="136" t="s">
        <v>849</v>
      </c>
    </row>
    <row r="386" spans="3:3">
      <c r="C386" s="136" t="s">
        <v>850</v>
      </c>
    </row>
    <row r="387" spans="3:3">
      <c r="C387" s="136" t="s">
        <v>851</v>
      </c>
    </row>
    <row r="388" spans="3:3">
      <c r="C388" s="136" t="s">
        <v>852</v>
      </c>
    </row>
    <row r="389" spans="3:3">
      <c r="C389" s="136" t="s">
        <v>853</v>
      </c>
    </row>
    <row r="390" spans="3:3">
      <c r="C390" s="136" t="s">
        <v>854</v>
      </c>
    </row>
    <row r="391" spans="3:3">
      <c r="C391" s="136" t="s">
        <v>855</v>
      </c>
    </row>
    <row r="392" spans="3:3">
      <c r="C392" s="136" t="s">
        <v>856</v>
      </c>
    </row>
    <row r="393" spans="3:3">
      <c r="C393" s="136" t="s">
        <v>857</v>
      </c>
    </row>
    <row r="394" spans="3:3">
      <c r="C394" s="136" t="s">
        <v>858</v>
      </c>
    </row>
    <row r="395" spans="3:3">
      <c r="C395" s="136" t="s">
        <v>859</v>
      </c>
    </row>
    <row r="396" spans="3:3">
      <c r="C396" s="136" t="s">
        <v>860</v>
      </c>
    </row>
    <row r="397" spans="3:3">
      <c r="C397" s="136" t="s">
        <v>861</v>
      </c>
    </row>
    <row r="398" spans="3:3">
      <c r="C398" s="136" t="s">
        <v>856</v>
      </c>
    </row>
    <row r="399" spans="3:3">
      <c r="C399" s="136" t="s">
        <v>862</v>
      </c>
    </row>
    <row r="400" spans="3:3">
      <c r="C400" s="136" t="s">
        <v>863</v>
      </c>
    </row>
    <row r="401" spans="3:3">
      <c r="C401" s="136" t="s">
        <v>864</v>
      </c>
    </row>
    <row r="402" spans="3:3">
      <c r="C402" s="136" t="s">
        <v>865</v>
      </c>
    </row>
    <row r="403" spans="3:3">
      <c r="C403" s="136" t="s">
        <v>856</v>
      </c>
    </row>
    <row r="404" spans="3:3">
      <c r="C404" s="136" t="s">
        <v>862</v>
      </c>
    </row>
    <row r="405" spans="3:3">
      <c r="C405" s="136" t="s">
        <v>863</v>
      </c>
    </row>
    <row r="406" spans="3:3">
      <c r="C406" s="136" t="s">
        <v>864</v>
      </c>
    </row>
    <row r="407" spans="3:3">
      <c r="C407" s="136" t="s">
        <v>866</v>
      </c>
    </row>
    <row r="408" spans="3:3">
      <c r="C408" s="136" t="s">
        <v>856</v>
      </c>
    </row>
    <row r="409" spans="3:3">
      <c r="C409" s="136" t="s">
        <v>862</v>
      </c>
    </row>
    <row r="410" spans="3:3">
      <c r="C410" s="136" t="s">
        <v>863</v>
      </c>
    </row>
    <row r="411" spans="3:3">
      <c r="C411" s="136" t="s">
        <v>864</v>
      </c>
    </row>
    <row r="412" spans="3:3">
      <c r="C412" s="136" t="s">
        <v>867</v>
      </c>
    </row>
    <row r="413" spans="3:3">
      <c r="C413" s="136" t="s">
        <v>856</v>
      </c>
    </row>
    <row r="414" spans="3:3">
      <c r="C414" s="136" t="s">
        <v>862</v>
      </c>
    </row>
    <row r="415" spans="3:3">
      <c r="C415" s="136" t="s">
        <v>863</v>
      </c>
    </row>
    <row r="416" spans="3:3">
      <c r="C416" s="136" t="s">
        <v>864</v>
      </c>
    </row>
    <row r="417" spans="3:3">
      <c r="C417" s="136" t="s">
        <v>868</v>
      </c>
    </row>
    <row r="418" spans="3:3">
      <c r="C418" s="136" t="s">
        <v>856</v>
      </c>
    </row>
    <row r="419" spans="3:3">
      <c r="C419" s="136" t="s">
        <v>869</v>
      </c>
    </row>
    <row r="420" spans="3:3">
      <c r="C420" s="136" t="s">
        <v>870</v>
      </c>
    </row>
    <row r="421" spans="3:3">
      <c r="C421" s="136" t="s">
        <v>871</v>
      </c>
    </row>
    <row r="422" spans="3:3">
      <c r="C422" s="136" t="s">
        <v>872</v>
      </c>
    </row>
    <row r="423" spans="3:3">
      <c r="C423" s="136" t="s">
        <v>853</v>
      </c>
    </row>
    <row r="424" spans="3:3">
      <c r="C424" s="136" t="s">
        <v>873</v>
      </c>
    </row>
    <row r="425" spans="3:3">
      <c r="C425" s="136" t="s">
        <v>855</v>
      </c>
    </row>
    <row r="426" spans="3:3">
      <c r="C426" s="136" t="s">
        <v>869</v>
      </c>
    </row>
    <row r="427" spans="3:3">
      <c r="C427" s="136" t="s">
        <v>874</v>
      </c>
    </row>
    <row r="428" spans="3:3">
      <c r="C428" s="136" t="s">
        <v>830</v>
      </c>
    </row>
    <row r="429" spans="3:3">
      <c r="C429" s="136" t="s">
        <v>875</v>
      </c>
    </row>
    <row r="430" spans="3:3">
      <c r="C430" s="136" t="s">
        <v>876</v>
      </c>
    </row>
    <row r="432" spans="3:3">
      <c r="C432" s="136" t="s">
        <v>877</v>
      </c>
    </row>
    <row r="434" spans="3:8">
      <c r="C434" s="136" t="s">
        <v>878</v>
      </c>
    </row>
    <row r="435" spans="3:8">
      <c r="C435" s="136" t="s">
        <v>879</v>
      </c>
    </row>
    <row r="438" spans="3:8">
      <c r="C438" s="177" t="s">
        <v>842</v>
      </c>
    </row>
    <row r="439" spans="3:8">
      <c r="C439" s="177" t="s">
        <v>839</v>
      </c>
      <c r="H439" s="177" t="s">
        <v>840</v>
      </c>
    </row>
    <row r="440" spans="3:8">
      <c r="C440" s="177" t="s">
        <v>841</v>
      </c>
      <c r="H440" s="177" t="s">
        <v>840</v>
      </c>
    </row>
    <row r="441" spans="3:8">
      <c r="C441" s="177" t="s">
        <v>821</v>
      </c>
      <c r="F441" s="136">
        <v>0</v>
      </c>
    </row>
    <row r="444" spans="3:8">
      <c r="C444" s="136" t="s">
        <v>844</v>
      </c>
    </row>
    <row r="445" spans="3:8">
      <c r="C445" s="136" t="s">
        <v>845</v>
      </c>
    </row>
    <row r="446" spans="3:8">
      <c r="C446" s="136" t="s">
        <v>846</v>
      </c>
    </row>
    <row r="448" spans="3:8">
      <c r="C448" s="136" t="s">
        <v>847</v>
      </c>
    </row>
    <row r="449" spans="3:31">
      <c r="C449" s="136" t="s">
        <v>848</v>
      </c>
    </row>
    <row r="450" spans="3:31">
      <c r="C450" s="136" t="s">
        <v>824</v>
      </c>
    </row>
    <row r="451" spans="3:31">
      <c r="C451" s="136" t="s">
        <v>849</v>
      </c>
    </row>
    <row r="452" spans="3:31">
      <c r="C452" s="136" t="s">
        <v>850</v>
      </c>
    </row>
    <row r="453" spans="3:31">
      <c r="C453" s="136" t="s">
        <v>851</v>
      </c>
    </row>
    <row r="454" spans="3:31">
      <c r="C454" s="136" t="s">
        <v>852</v>
      </c>
    </row>
    <row r="455" spans="3:31">
      <c r="C455" s="136" t="s">
        <v>853</v>
      </c>
      <c r="Y455" s="177" t="s">
        <v>835</v>
      </c>
      <c r="AB455" s="178">
        <f>170000000/4</f>
        <v>42500000</v>
      </c>
      <c r="AC455" s="177" t="s">
        <v>880</v>
      </c>
      <c r="AD455" s="177">
        <f>1/AB455*1000*1000*1000</f>
        <v>23.52941176470588</v>
      </c>
      <c r="AE455" s="177" t="s">
        <v>836</v>
      </c>
    </row>
    <row r="456" spans="3:31">
      <c r="C456" s="136" t="s">
        <v>854</v>
      </c>
      <c r="Y456" s="177" t="s">
        <v>833</v>
      </c>
      <c r="AB456" s="136">
        <v>6.5</v>
      </c>
      <c r="AC456" s="177" t="s">
        <v>832</v>
      </c>
      <c r="AD456" s="136">
        <f>AB456*$AD$455</f>
        <v>152.94117647058823</v>
      </c>
      <c r="AE456" s="177" t="s">
        <v>836</v>
      </c>
    </row>
    <row r="457" spans="3:31">
      <c r="C457" s="136" t="s">
        <v>855</v>
      </c>
      <c r="Y457" s="177" t="s">
        <v>834</v>
      </c>
      <c r="AB457" s="136">
        <v>12.5</v>
      </c>
      <c r="AC457" s="177" t="s">
        <v>832</v>
      </c>
      <c r="AD457" s="136">
        <f>AB457*$AD$455</f>
        <v>294.11764705882348</v>
      </c>
      <c r="AE457" s="177" t="s">
        <v>836</v>
      </c>
    </row>
    <row r="458" spans="3:31">
      <c r="C458" s="136" t="s">
        <v>856</v>
      </c>
      <c r="Y458" s="177" t="s">
        <v>837</v>
      </c>
      <c r="AB458" s="136">
        <f>SUM(AB456:AB457)</f>
        <v>19</v>
      </c>
      <c r="AC458" s="177" t="s">
        <v>838</v>
      </c>
      <c r="AD458" s="136">
        <f>AB458*$AD$455</f>
        <v>447.05882352941171</v>
      </c>
      <c r="AE458" s="177" t="s">
        <v>836</v>
      </c>
    </row>
    <row r="459" spans="3:31">
      <c r="C459" s="136" t="s">
        <v>857</v>
      </c>
    </row>
    <row r="460" spans="3:31">
      <c r="C460" s="136" t="s">
        <v>858</v>
      </c>
    </row>
    <row r="461" spans="3:31">
      <c r="C461" s="136" t="s">
        <v>859</v>
      </c>
    </row>
    <row r="462" spans="3:31">
      <c r="C462" s="136" t="s">
        <v>860</v>
      </c>
    </row>
    <row r="463" spans="3:31">
      <c r="C463" s="136" t="s">
        <v>861</v>
      </c>
    </row>
    <row r="464" spans="3:31">
      <c r="C464" s="136" t="s">
        <v>856</v>
      </c>
    </row>
    <row r="465" spans="3:3">
      <c r="C465" s="136" t="s">
        <v>862</v>
      </c>
    </row>
    <row r="466" spans="3:3">
      <c r="C466" s="136" t="s">
        <v>863</v>
      </c>
    </row>
    <row r="467" spans="3:3">
      <c r="C467" s="136" t="s">
        <v>864</v>
      </c>
    </row>
    <row r="468" spans="3:3">
      <c r="C468" s="136" t="s">
        <v>865</v>
      </c>
    </row>
    <row r="469" spans="3:3">
      <c r="C469" s="136" t="s">
        <v>856</v>
      </c>
    </row>
    <row r="470" spans="3:3">
      <c r="C470" s="136" t="s">
        <v>862</v>
      </c>
    </row>
    <row r="471" spans="3:3">
      <c r="C471" s="136" t="s">
        <v>863</v>
      </c>
    </row>
    <row r="472" spans="3:3">
      <c r="C472" s="136" t="s">
        <v>864</v>
      </c>
    </row>
    <row r="473" spans="3:3">
      <c r="C473" s="136" t="s">
        <v>866</v>
      </c>
    </row>
    <row r="474" spans="3:3">
      <c r="C474" s="136" t="s">
        <v>856</v>
      </c>
    </row>
    <row r="475" spans="3:3">
      <c r="C475" s="136" t="s">
        <v>862</v>
      </c>
    </row>
    <row r="476" spans="3:3">
      <c r="C476" s="136" t="s">
        <v>863</v>
      </c>
    </row>
    <row r="477" spans="3:3">
      <c r="C477" s="136" t="s">
        <v>864</v>
      </c>
    </row>
    <row r="478" spans="3:3">
      <c r="C478" s="136" t="s">
        <v>867</v>
      </c>
    </row>
    <row r="479" spans="3:3">
      <c r="C479" s="136" t="s">
        <v>856</v>
      </c>
    </row>
    <row r="480" spans="3:3">
      <c r="C480" s="136" t="s">
        <v>862</v>
      </c>
    </row>
    <row r="481" spans="3:3">
      <c r="C481" s="136" t="s">
        <v>863</v>
      </c>
    </row>
    <row r="482" spans="3:3">
      <c r="C482" s="136" t="s">
        <v>864</v>
      </c>
    </row>
    <row r="483" spans="3:3">
      <c r="C483" s="136" t="s">
        <v>868</v>
      </c>
    </row>
    <row r="484" spans="3:3">
      <c r="C484" s="136" t="s">
        <v>856</v>
      </c>
    </row>
    <row r="485" spans="3:3">
      <c r="C485" s="136" t="s">
        <v>869</v>
      </c>
    </row>
    <row r="486" spans="3:3">
      <c r="C486" s="136" t="s">
        <v>870</v>
      </c>
    </row>
    <row r="487" spans="3:3">
      <c r="C487" s="136" t="s">
        <v>871</v>
      </c>
    </row>
    <row r="488" spans="3:3">
      <c r="C488" s="136" t="s">
        <v>872</v>
      </c>
    </row>
    <row r="489" spans="3:3">
      <c r="C489" s="136" t="s">
        <v>853</v>
      </c>
    </row>
    <row r="490" spans="3:3">
      <c r="C490" s="136" t="s">
        <v>873</v>
      </c>
    </row>
    <row r="491" spans="3:3">
      <c r="C491" s="136" t="s">
        <v>855</v>
      </c>
    </row>
    <row r="492" spans="3:3">
      <c r="C492" s="136" t="s">
        <v>869</v>
      </c>
    </row>
    <row r="493" spans="3:3">
      <c r="C493" s="136" t="s">
        <v>874</v>
      </c>
    </row>
    <row r="494" spans="3:3">
      <c r="C494" s="136" t="s">
        <v>830</v>
      </c>
    </row>
    <row r="495" spans="3:3">
      <c r="C495" s="136" t="s">
        <v>875</v>
      </c>
    </row>
    <row r="496" spans="3:3">
      <c r="C496" s="136" t="s">
        <v>876</v>
      </c>
    </row>
    <row r="498" spans="2:3">
      <c r="C498" s="136" t="s">
        <v>877</v>
      </c>
    </row>
    <row r="500" spans="2:3">
      <c r="C500" s="136" t="s">
        <v>878</v>
      </c>
    </row>
    <row r="501" spans="2:3">
      <c r="C501" s="136" t="s">
        <v>879</v>
      </c>
    </row>
    <row r="503" spans="2:3">
      <c r="B503" s="180" t="s">
        <v>980</v>
      </c>
    </row>
    <row r="590" spans="25:25">
      <c r="Y590" s="136" t="s">
        <v>881</v>
      </c>
    </row>
    <row r="591" spans="25:25">
      <c r="Y591" s="136" t="s">
        <v>882</v>
      </c>
    </row>
    <row r="592" spans="25:25">
      <c r="Y592" s="136" t="s">
        <v>883</v>
      </c>
    </row>
    <row r="593" spans="25:25">
      <c r="Y593" s="136" t="s">
        <v>884</v>
      </c>
    </row>
    <row r="594" spans="25:25">
      <c r="Y594" s="136" t="s">
        <v>885</v>
      </c>
    </row>
    <row r="595" spans="25:25">
      <c r="Y595" s="136" t="s">
        <v>886</v>
      </c>
    </row>
    <row r="596" spans="25:25">
      <c r="Y596" s="136" t="s">
        <v>887</v>
      </c>
    </row>
    <row r="597" spans="25:25">
      <c r="Y597" s="136" t="s">
        <v>888</v>
      </c>
    </row>
    <row r="598" spans="25:25">
      <c r="Y598" s="136" t="s">
        <v>889</v>
      </c>
    </row>
    <row r="599" spans="25:25">
      <c r="Y599" s="136" t="s">
        <v>890</v>
      </c>
    </row>
    <row r="600" spans="25:25">
      <c r="Y600" s="136" t="s">
        <v>891</v>
      </c>
    </row>
    <row r="601" spans="25:25">
      <c r="Y601" s="136" t="s">
        <v>875</v>
      </c>
    </row>
    <row r="602" spans="25:25">
      <c r="Y602" s="136" t="s">
        <v>892</v>
      </c>
    </row>
    <row r="603" spans="25:25">
      <c r="Y603" s="136" t="s">
        <v>893</v>
      </c>
    </row>
    <row r="604" spans="25:25">
      <c r="Y604" s="136" t="s">
        <v>894</v>
      </c>
    </row>
    <row r="605" spans="25:25">
      <c r="Y605" s="136" t="s">
        <v>895</v>
      </c>
    </row>
    <row r="606" spans="25:25">
      <c r="Y606" s="136" t="s">
        <v>896</v>
      </c>
    </row>
    <row r="607" spans="25:25">
      <c r="Y607" s="136" t="s">
        <v>897</v>
      </c>
    </row>
    <row r="608" spans="25:25">
      <c r="Y608" s="136" t="s">
        <v>875</v>
      </c>
    </row>
    <row r="609" spans="25:25">
      <c r="Y609" s="136" t="s">
        <v>898</v>
      </c>
    </row>
    <row r="610" spans="25:25">
      <c r="Y610" s="136" t="s">
        <v>899</v>
      </c>
    </row>
    <row r="611" spans="25:25">
      <c r="Y611" s="136" t="s">
        <v>900</v>
      </c>
    </row>
    <row r="612" spans="25:25">
      <c r="Y612" s="136" t="s">
        <v>901</v>
      </c>
    </row>
    <row r="613" spans="25:25">
      <c r="Y613" s="136" t="s">
        <v>902</v>
      </c>
    </row>
    <row r="614" spans="25:25">
      <c r="Y614" s="136" t="s">
        <v>903</v>
      </c>
    </row>
    <row r="615" spans="25:25">
      <c r="Y615" s="136" t="s">
        <v>904</v>
      </c>
    </row>
    <row r="616" spans="25:25">
      <c r="Y616" s="136" t="s">
        <v>905</v>
      </c>
    </row>
    <row r="617" spans="25:25">
      <c r="Y617" s="136" t="s">
        <v>906</v>
      </c>
    </row>
    <row r="618" spans="25:25">
      <c r="Y618" s="136" t="s">
        <v>907</v>
      </c>
    </row>
    <row r="619" spans="25:25">
      <c r="Y619" s="136" t="s">
        <v>908</v>
      </c>
    </row>
    <row r="620" spans="25:25">
      <c r="Y620" s="136" t="s">
        <v>875</v>
      </c>
    </row>
    <row r="621" spans="25:25">
      <c r="Y621" s="136" t="s">
        <v>909</v>
      </c>
    </row>
    <row r="622" spans="25:25">
      <c r="Y622" s="136" t="s">
        <v>910</v>
      </c>
    </row>
    <row r="623" spans="25:25">
      <c r="Y623" s="136" t="s">
        <v>911</v>
      </c>
    </row>
    <row r="624" spans="25:25">
      <c r="Y624" s="136" t="s">
        <v>912</v>
      </c>
    </row>
    <row r="625" spans="25:25">
      <c r="Y625" s="136" t="s">
        <v>850</v>
      </c>
    </row>
    <row r="626" spans="25:25">
      <c r="Y626" s="136" t="s">
        <v>913</v>
      </c>
    </row>
    <row r="627" spans="25:25">
      <c r="Y627" s="136" t="s">
        <v>914</v>
      </c>
    </row>
    <row r="631" spans="25:25">
      <c r="Y631" s="136" t="s">
        <v>915</v>
      </c>
    </row>
    <row r="632" spans="25:25">
      <c r="Y632" s="136" t="s">
        <v>916</v>
      </c>
    </row>
    <row r="633" spans="25:25">
      <c r="Y633" s="136" t="s">
        <v>917</v>
      </c>
    </row>
    <row r="634" spans="25:25">
      <c r="Y634" s="136" t="s">
        <v>918</v>
      </c>
    </row>
    <row r="635" spans="25:25">
      <c r="Y635" s="136" t="s">
        <v>919</v>
      </c>
    </row>
    <row r="636" spans="25:25">
      <c r="Y636" s="136" t="s">
        <v>859</v>
      </c>
    </row>
    <row r="637" spans="25:25">
      <c r="Y637" s="136" t="s">
        <v>920</v>
      </c>
    </row>
    <row r="638" spans="25:25">
      <c r="Y638" s="136" t="s">
        <v>921</v>
      </c>
    </row>
    <row r="639" spans="25:25">
      <c r="Y639" s="136" t="s">
        <v>922</v>
      </c>
    </row>
    <row r="640" spans="25:25">
      <c r="Y640" s="136" t="s">
        <v>923</v>
      </c>
    </row>
    <row r="641" spans="3:25">
      <c r="Y641" s="136" t="s">
        <v>924</v>
      </c>
    </row>
    <row r="642" spans="3:25">
      <c r="Y642" s="136" t="s">
        <v>850</v>
      </c>
    </row>
    <row r="643" spans="3:25">
      <c r="C643" s="136" t="s">
        <v>844</v>
      </c>
      <c r="Y643" s="136" t="s">
        <v>925</v>
      </c>
    </row>
    <row r="644" spans="3:25">
      <c r="C644" s="136" t="s">
        <v>845</v>
      </c>
    </row>
    <row r="645" spans="3:25">
      <c r="C645" s="136" t="s">
        <v>846</v>
      </c>
      <c r="Y645" s="136" t="s">
        <v>926</v>
      </c>
    </row>
    <row r="646" spans="3:25">
      <c r="Y646" s="136" t="s">
        <v>830</v>
      </c>
    </row>
    <row r="647" spans="3:25">
      <c r="C647" s="136" t="s">
        <v>847</v>
      </c>
      <c r="Y647" s="136" t="s">
        <v>927</v>
      </c>
    </row>
    <row r="648" spans="3:25">
      <c r="C648" s="136" t="s">
        <v>848</v>
      </c>
    </row>
    <row r="649" spans="3:25">
      <c r="C649" s="136" t="s">
        <v>824</v>
      </c>
    </row>
    <row r="650" spans="3:25">
      <c r="C650" s="136" t="s">
        <v>849</v>
      </c>
    </row>
    <row r="651" spans="3:25">
      <c r="C651" s="136" t="s">
        <v>850</v>
      </c>
    </row>
    <row r="652" spans="3:25">
      <c r="C652" s="136" t="s">
        <v>851</v>
      </c>
    </row>
    <row r="653" spans="3:25">
      <c r="C653" s="136" t="s">
        <v>852</v>
      </c>
    </row>
    <row r="654" spans="3:25">
      <c r="C654" s="136" t="s">
        <v>853</v>
      </c>
    </row>
    <row r="655" spans="3:25">
      <c r="C655" s="136" t="s">
        <v>854</v>
      </c>
    </row>
    <row r="656" spans="3:25">
      <c r="C656" s="136" t="s">
        <v>855</v>
      </c>
    </row>
    <row r="657" spans="3:3">
      <c r="C657" s="136" t="s">
        <v>928</v>
      </c>
    </row>
    <row r="658" spans="3:3">
      <c r="C658" s="136" t="s">
        <v>929</v>
      </c>
    </row>
    <row r="659" spans="3:3">
      <c r="C659" s="136" t="s">
        <v>930</v>
      </c>
    </row>
    <row r="660" spans="3:3">
      <c r="C660" s="136" t="s">
        <v>857</v>
      </c>
    </row>
    <row r="661" spans="3:3">
      <c r="C661" s="136" t="s">
        <v>858</v>
      </c>
    </row>
    <row r="662" spans="3:3">
      <c r="C662" s="136" t="s">
        <v>859</v>
      </c>
    </row>
    <row r="663" spans="3:3">
      <c r="C663" s="136" t="s">
        <v>860</v>
      </c>
    </row>
    <row r="664" spans="3:3">
      <c r="C664" s="136" t="s">
        <v>861</v>
      </c>
    </row>
    <row r="665" spans="3:3">
      <c r="C665" s="136" t="s">
        <v>856</v>
      </c>
    </row>
    <row r="666" spans="3:3">
      <c r="C666" s="136" t="s">
        <v>862</v>
      </c>
    </row>
    <row r="667" spans="3:3">
      <c r="C667" s="136" t="s">
        <v>863</v>
      </c>
    </row>
    <row r="668" spans="3:3">
      <c r="C668" s="136" t="s">
        <v>864</v>
      </c>
    </row>
    <row r="669" spans="3:3">
      <c r="C669" s="136" t="s">
        <v>865</v>
      </c>
    </row>
    <row r="670" spans="3:3">
      <c r="C670" s="136" t="s">
        <v>856</v>
      </c>
    </row>
    <row r="671" spans="3:3">
      <c r="C671" s="136" t="s">
        <v>862</v>
      </c>
    </row>
    <row r="672" spans="3:3">
      <c r="C672" s="136" t="s">
        <v>863</v>
      </c>
    </row>
    <row r="673" spans="3:3">
      <c r="C673" s="136" t="s">
        <v>864</v>
      </c>
    </row>
    <row r="674" spans="3:3">
      <c r="C674" s="136" t="s">
        <v>866</v>
      </c>
    </row>
    <row r="675" spans="3:3">
      <c r="C675" s="136" t="s">
        <v>856</v>
      </c>
    </row>
    <row r="676" spans="3:3">
      <c r="C676" s="136" t="s">
        <v>862</v>
      </c>
    </row>
    <row r="677" spans="3:3">
      <c r="C677" s="136" t="s">
        <v>863</v>
      </c>
    </row>
    <row r="678" spans="3:3">
      <c r="C678" s="136" t="s">
        <v>864</v>
      </c>
    </row>
    <row r="679" spans="3:3">
      <c r="C679" s="136" t="s">
        <v>867</v>
      </c>
    </row>
    <row r="680" spans="3:3">
      <c r="C680" s="136" t="s">
        <v>856</v>
      </c>
    </row>
    <row r="681" spans="3:3">
      <c r="C681" s="136" t="s">
        <v>862</v>
      </c>
    </row>
    <row r="682" spans="3:3">
      <c r="C682" s="136" t="s">
        <v>863</v>
      </c>
    </row>
    <row r="683" spans="3:3">
      <c r="C683" s="136" t="s">
        <v>864</v>
      </c>
    </row>
    <row r="684" spans="3:3">
      <c r="C684" s="136" t="s">
        <v>868</v>
      </c>
    </row>
    <row r="685" spans="3:3">
      <c r="C685" s="136" t="s">
        <v>856</v>
      </c>
    </row>
    <row r="686" spans="3:3">
      <c r="C686" s="136" t="s">
        <v>869</v>
      </c>
    </row>
    <row r="687" spans="3:3">
      <c r="C687" s="136" t="s">
        <v>870</v>
      </c>
    </row>
    <row r="688" spans="3:3">
      <c r="C688" s="136" t="s">
        <v>871</v>
      </c>
    </row>
    <row r="689" spans="3:3">
      <c r="C689" s="136" t="s">
        <v>872</v>
      </c>
    </row>
    <row r="690" spans="3:3">
      <c r="C690" s="136" t="s">
        <v>853</v>
      </c>
    </row>
    <row r="691" spans="3:3">
      <c r="C691" s="136" t="s">
        <v>873</v>
      </c>
    </row>
    <row r="692" spans="3:3">
      <c r="C692" s="136" t="s">
        <v>855</v>
      </c>
    </row>
    <row r="693" spans="3:3">
      <c r="C693" s="136" t="s">
        <v>931</v>
      </c>
    </row>
    <row r="694" spans="3:3">
      <c r="C694" s="136" t="s">
        <v>932</v>
      </c>
    </row>
    <row r="695" spans="3:3">
      <c r="C695" s="136" t="s">
        <v>856</v>
      </c>
    </row>
    <row r="696" spans="3:3">
      <c r="C696" s="136" t="s">
        <v>933</v>
      </c>
    </row>
    <row r="697" spans="3:3">
      <c r="C697" s="136" t="s">
        <v>858</v>
      </c>
    </row>
    <row r="698" spans="3:3">
      <c r="C698" s="136" t="s">
        <v>859</v>
      </c>
    </row>
    <row r="699" spans="3:3">
      <c r="C699" s="136" t="s">
        <v>934</v>
      </c>
    </row>
    <row r="700" spans="3:3">
      <c r="C700" s="136" t="s">
        <v>861</v>
      </c>
    </row>
    <row r="701" spans="3:3">
      <c r="C701" s="136" t="s">
        <v>856</v>
      </c>
    </row>
    <row r="702" spans="3:3">
      <c r="C702" s="136" t="s">
        <v>935</v>
      </c>
    </row>
    <row r="703" spans="3:3">
      <c r="C703" s="136" t="s">
        <v>936</v>
      </c>
    </row>
    <row r="704" spans="3:3">
      <c r="C704" s="136" t="s">
        <v>859</v>
      </c>
    </row>
    <row r="705" spans="3:3">
      <c r="C705" s="136" t="s">
        <v>937</v>
      </c>
    </row>
    <row r="706" spans="3:3">
      <c r="C706" s="136" t="s">
        <v>938</v>
      </c>
    </row>
    <row r="707" spans="3:3">
      <c r="C707" s="136" t="s">
        <v>939</v>
      </c>
    </row>
    <row r="708" spans="3:3">
      <c r="C708" s="136" t="s">
        <v>940</v>
      </c>
    </row>
    <row r="709" spans="3:3">
      <c r="C709" s="136" t="s">
        <v>869</v>
      </c>
    </row>
    <row r="710" spans="3:3">
      <c r="C710" s="136" t="s">
        <v>874</v>
      </c>
    </row>
    <row r="711" spans="3:3">
      <c r="C711" s="136" t="s">
        <v>830</v>
      </c>
    </row>
    <row r="712" spans="3:3">
      <c r="C712" s="136" t="s">
        <v>875</v>
      </c>
    </row>
    <row r="713" spans="3:3">
      <c r="C713" s="136" t="s">
        <v>876</v>
      </c>
    </row>
    <row r="715" spans="3:3">
      <c r="C715" s="136" t="s">
        <v>877</v>
      </c>
    </row>
    <row r="717" spans="3:3">
      <c r="C717" s="136" t="s">
        <v>878</v>
      </c>
    </row>
    <row r="718" spans="3:3">
      <c r="C718" s="136" t="s">
        <v>879</v>
      </c>
    </row>
    <row r="721" spans="3:3">
      <c r="C721" s="136" t="s">
        <v>941</v>
      </c>
    </row>
    <row r="722" spans="3:3">
      <c r="C722" s="136" t="s">
        <v>845</v>
      </c>
    </row>
    <row r="723" spans="3:3">
      <c r="C723" s="136" t="s">
        <v>942</v>
      </c>
    </row>
    <row r="724" spans="3:3">
      <c r="C724" s="136" t="s">
        <v>943</v>
      </c>
    </row>
    <row r="725" spans="3:3">
      <c r="C725" s="136" t="s">
        <v>944</v>
      </c>
    </row>
    <row r="726" spans="3:3">
      <c r="C726" s="136" t="s">
        <v>945</v>
      </c>
    </row>
    <row r="727" spans="3:3">
      <c r="C727" s="136" t="s">
        <v>946</v>
      </c>
    </row>
    <row r="728" spans="3:3">
      <c r="C728" s="136" t="s">
        <v>947</v>
      </c>
    </row>
    <row r="729" spans="3:3">
      <c r="C729" s="136" t="s">
        <v>948</v>
      </c>
    </row>
    <row r="730" spans="3:3">
      <c r="C730" s="136" t="s">
        <v>850</v>
      </c>
    </row>
    <row r="731" spans="3:3">
      <c r="C731" s="136" t="s">
        <v>949</v>
      </c>
    </row>
    <row r="732" spans="3:3">
      <c r="C732" s="136" t="s">
        <v>944</v>
      </c>
    </row>
    <row r="733" spans="3:3">
      <c r="C733" s="136" t="s">
        <v>950</v>
      </c>
    </row>
    <row r="734" spans="3:3">
      <c r="C734" s="136" t="s">
        <v>951</v>
      </c>
    </row>
    <row r="735" spans="3:3">
      <c r="C735" s="136" t="s">
        <v>952</v>
      </c>
    </row>
    <row r="736" spans="3:3">
      <c r="C736" s="136" t="s">
        <v>953</v>
      </c>
    </row>
    <row r="737" spans="3:3">
      <c r="C737" s="136" t="s">
        <v>954</v>
      </c>
    </row>
    <row r="738" spans="3:3">
      <c r="C738" s="136" t="s">
        <v>948</v>
      </c>
    </row>
    <row r="739" spans="3:3">
      <c r="C739" s="136" t="s">
        <v>955</v>
      </c>
    </row>
    <row r="740" spans="3:3">
      <c r="C740" s="136" t="s">
        <v>824</v>
      </c>
    </row>
    <row r="741" spans="3:3">
      <c r="C741" s="136" t="s">
        <v>956</v>
      </c>
    </row>
    <row r="742" spans="3:3">
      <c r="C742" s="136" t="s">
        <v>830</v>
      </c>
    </row>
    <row r="743" spans="3:3">
      <c r="C743" s="136" t="s">
        <v>957</v>
      </c>
    </row>
    <row r="744" spans="3:3">
      <c r="C744" s="136" t="s">
        <v>824</v>
      </c>
    </row>
    <row r="745" spans="3:3">
      <c r="C745" s="136" t="s">
        <v>958</v>
      </c>
    </row>
    <row r="746" spans="3:3">
      <c r="C746" s="136" t="s">
        <v>959</v>
      </c>
    </row>
    <row r="747" spans="3:3">
      <c r="C747" s="136" t="s">
        <v>960</v>
      </c>
    </row>
    <row r="748" spans="3:3">
      <c r="C748" s="136" t="s">
        <v>830</v>
      </c>
    </row>
    <row r="749" spans="3:3">
      <c r="C749" s="136" t="s">
        <v>961</v>
      </c>
    </row>
    <row r="750" spans="3:3">
      <c r="C750" s="136" t="s">
        <v>824</v>
      </c>
    </row>
    <row r="751" spans="3:3">
      <c r="C751" s="136" t="s">
        <v>962</v>
      </c>
    </row>
    <row r="752" spans="3:3">
      <c r="C752" s="136" t="s">
        <v>830</v>
      </c>
    </row>
    <row r="753" spans="3:3">
      <c r="C753" s="136" t="s">
        <v>850</v>
      </c>
    </row>
    <row r="754" spans="3:3">
      <c r="C754" s="136" t="s">
        <v>963</v>
      </c>
    </row>
    <row r="755" spans="3:3">
      <c r="C755" s="136" t="s">
        <v>824</v>
      </c>
    </row>
    <row r="756" spans="3:3">
      <c r="C756" s="136" t="s">
        <v>964</v>
      </c>
    </row>
    <row r="757" spans="3:3">
      <c r="C757" s="136" t="s">
        <v>965</v>
      </c>
    </row>
    <row r="758" spans="3:3">
      <c r="C758" s="136" t="s">
        <v>966</v>
      </c>
    </row>
    <row r="759" spans="3:3">
      <c r="C759" s="136" t="s">
        <v>830</v>
      </c>
    </row>
    <row r="760" spans="3:3">
      <c r="C760" s="136" t="s">
        <v>967</v>
      </c>
    </row>
    <row r="761" spans="3:3">
      <c r="C761" s="136" t="s">
        <v>824</v>
      </c>
    </row>
    <row r="762" spans="3:3">
      <c r="C762" s="136" t="s">
        <v>968</v>
      </c>
    </row>
    <row r="763" spans="3:3">
      <c r="C763" s="136" t="s">
        <v>830</v>
      </c>
    </row>
    <row r="764" spans="3:3">
      <c r="C764" s="136" t="s">
        <v>961</v>
      </c>
    </row>
    <row r="765" spans="3:3">
      <c r="C765" s="136" t="s">
        <v>824</v>
      </c>
    </row>
    <row r="766" spans="3:3">
      <c r="C766" s="136" t="s">
        <v>962</v>
      </c>
    </row>
    <row r="767" spans="3:3">
      <c r="C767" s="136" t="s">
        <v>830</v>
      </c>
    </row>
    <row r="769" spans="3:3">
      <c r="C769" s="136" t="s">
        <v>969</v>
      </c>
    </row>
    <row r="771" spans="3:3">
      <c r="C771" s="136" t="s">
        <v>970</v>
      </c>
    </row>
    <row r="773" spans="3:3">
      <c r="C773" s="136" t="s">
        <v>971</v>
      </c>
    </row>
    <row r="774" spans="3:3">
      <c r="C774" s="136" t="s">
        <v>824</v>
      </c>
    </row>
    <row r="775" spans="3:3">
      <c r="C775" s="136" t="s">
        <v>972</v>
      </c>
    </row>
    <row r="776" spans="3:3">
      <c r="C776" s="136" t="s">
        <v>830</v>
      </c>
    </row>
    <row r="777" spans="3:3">
      <c r="C777" s="136" t="s">
        <v>973</v>
      </c>
    </row>
    <row r="778" spans="3:3">
      <c r="C778" s="136" t="s">
        <v>824</v>
      </c>
    </row>
    <row r="779" spans="3:3">
      <c r="C779" s="136" t="s">
        <v>974</v>
      </c>
    </row>
    <row r="780" spans="3:3">
      <c r="C780" s="136" t="s">
        <v>830</v>
      </c>
    </row>
    <row r="781" spans="3:3">
      <c r="C781" s="136" t="s">
        <v>961</v>
      </c>
    </row>
    <row r="782" spans="3:3">
      <c r="C782" s="136" t="s">
        <v>824</v>
      </c>
    </row>
    <row r="783" spans="3:3">
      <c r="C783" s="136" t="s">
        <v>962</v>
      </c>
    </row>
    <row r="784" spans="3:3">
      <c r="C784" s="136" t="s">
        <v>830</v>
      </c>
    </row>
    <row r="785" spans="3:3">
      <c r="C785" s="136" t="s">
        <v>850</v>
      </c>
    </row>
    <row r="786" spans="3:3">
      <c r="C786" s="136" t="s">
        <v>975</v>
      </c>
    </row>
    <row r="787" spans="3:3">
      <c r="C787" s="136" t="s">
        <v>824</v>
      </c>
    </row>
    <row r="788" spans="3:3">
      <c r="C788" s="136" t="s">
        <v>976</v>
      </c>
    </row>
    <row r="789" spans="3:3">
      <c r="C789" s="136" t="s">
        <v>830</v>
      </c>
    </row>
    <row r="790" spans="3:3">
      <c r="C790" s="136" t="s">
        <v>977</v>
      </c>
    </row>
    <row r="791" spans="3:3">
      <c r="C791" s="136" t="s">
        <v>824</v>
      </c>
    </row>
    <row r="792" spans="3:3">
      <c r="C792" s="136" t="s">
        <v>978</v>
      </c>
    </row>
    <row r="793" spans="3:3">
      <c r="C793" s="136" t="s">
        <v>830</v>
      </c>
    </row>
    <row r="794" spans="3:3">
      <c r="C794" s="136" t="s">
        <v>961</v>
      </c>
    </row>
    <row r="795" spans="3:3">
      <c r="C795" s="136" t="s">
        <v>824</v>
      </c>
    </row>
    <row r="796" spans="3:3">
      <c r="C796" s="136" t="s">
        <v>962</v>
      </c>
    </row>
    <row r="797" spans="3:3">
      <c r="C797" s="136" t="s">
        <v>830</v>
      </c>
    </row>
    <row r="798" spans="3:3">
      <c r="C798" s="136" t="s">
        <v>979</v>
      </c>
    </row>
    <row r="799" spans="3:3">
      <c r="C799" s="136" t="s">
        <v>879</v>
      </c>
    </row>
  </sheetData>
  <mergeCells count="42">
    <mergeCell ref="B17:C17"/>
    <mergeCell ref="D17:R17"/>
    <mergeCell ref="F4:G4"/>
    <mergeCell ref="H5:I5"/>
    <mergeCell ref="K9:L9"/>
    <mergeCell ref="J10:K10"/>
    <mergeCell ref="J11:K11"/>
    <mergeCell ref="F78:G78"/>
    <mergeCell ref="S17:AG17"/>
    <mergeCell ref="F41:G41"/>
    <mergeCell ref="H42:I42"/>
    <mergeCell ref="K46:L46"/>
    <mergeCell ref="J47:K47"/>
    <mergeCell ref="J48:K48"/>
    <mergeCell ref="B54:C54"/>
    <mergeCell ref="D54:J54"/>
    <mergeCell ref="L54:R54"/>
    <mergeCell ref="S54:Y54"/>
    <mergeCell ref="AA54:AG54"/>
    <mergeCell ref="X91:AB91"/>
    <mergeCell ref="AC91:AG91"/>
    <mergeCell ref="F150:G150"/>
    <mergeCell ref="H151:I151"/>
    <mergeCell ref="H79:I79"/>
    <mergeCell ref="K83:L83"/>
    <mergeCell ref="J84:K84"/>
    <mergeCell ref="J85:K85"/>
    <mergeCell ref="D91:H91"/>
    <mergeCell ref="I91:M91"/>
    <mergeCell ref="B163:C163"/>
    <mergeCell ref="D163:H163"/>
    <mergeCell ref="I163:M163"/>
    <mergeCell ref="N91:R91"/>
    <mergeCell ref="S91:W91"/>
    <mergeCell ref="B91:C91"/>
    <mergeCell ref="N163:R163"/>
    <mergeCell ref="S163:W163"/>
    <mergeCell ref="X163:AB163"/>
    <mergeCell ref="AC163:AG163"/>
    <mergeCell ref="K155:L155"/>
    <mergeCell ref="J156:K156"/>
    <mergeCell ref="J157:K157"/>
  </mergeCells>
  <phoneticPr fontId="12" type="noConversion"/>
  <pageMargins left="0.7" right="0.7" top="0.75" bottom="0.75" header="0.3" footer="0.3"/>
  <pageSetup paperSize="9" scale="37" orientation="portrait" r:id="rId1"/>
  <headerFooter>
    <oddFooter>&amp;R&amp;1#&amp;"Arial"&amp;12&amp;KFF0000ST Restricted</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4:W161"/>
  <sheetViews>
    <sheetView zoomScale="145" zoomScaleNormal="145" zoomScaleSheetLayoutView="55" workbookViewId="0"/>
  </sheetViews>
  <sheetFormatPr defaultRowHeight="18.75"/>
  <cols>
    <col min="1" max="1" width="4.140625" customWidth="1"/>
    <col min="2" max="2" width="4.7109375" style="49" customWidth="1"/>
    <col min="3" max="3" width="30.85546875" bestFit="1" customWidth="1"/>
    <col min="4" max="12" width="14.28515625" customWidth="1"/>
    <col min="13" max="13" width="5.140625" customWidth="1"/>
    <col min="14" max="14" width="34.5703125" style="55" bestFit="1" customWidth="1"/>
    <col min="15" max="15" width="33.7109375" style="55" bestFit="1" customWidth="1"/>
    <col min="16" max="16" width="63.85546875" style="67" customWidth="1"/>
    <col min="17" max="17" width="3.7109375" style="53" customWidth="1"/>
    <col min="18" max="18" width="43.28515625" style="53" bestFit="1" customWidth="1"/>
    <col min="19" max="19" width="6.42578125" style="54" bestFit="1" customWidth="1"/>
    <col min="20" max="20" width="7.140625" style="53" bestFit="1" customWidth="1"/>
    <col min="21" max="21" width="11" style="54" customWidth="1"/>
    <col min="22" max="22" width="9.140625" style="53"/>
    <col min="23" max="23" width="69.28515625" style="53" bestFit="1" customWidth="1"/>
  </cols>
  <sheetData>
    <row r="4" spans="1:21">
      <c r="N4" s="62" t="s">
        <v>642</v>
      </c>
      <c r="R4" s="49" t="s">
        <v>632</v>
      </c>
    </row>
    <row r="5" spans="1:21">
      <c r="N5" s="66" t="s">
        <v>633</v>
      </c>
      <c r="O5" s="66" t="s">
        <v>634</v>
      </c>
      <c r="P5" s="68" t="s">
        <v>445</v>
      </c>
      <c r="R5" s="58" t="s">
        <v>533</v>
      </c>
      <c r="S5" s="59">
        <v>100</v>
      </c>
    </row>
    <row r="6" spans="1:21">
      <c r="N6" s="66" t="s">
        <v>500</v>
      </c>
      <c r="O6" s="66"/>
      <c r="P6" s="68" t="s">
        <v>589</v>
      </c>
      <c r="R6" s="60" t="s">
        <v>534</v>
      </c>
      <c r="S6" s="61" t="s">
        <v>566</v>
      </c>
      <c r="T6" s="53" t="str">
        <f>RIGHT(S6,2)</f>
        <v>8E</v>
      </c>
      <c r="U6" s="54" t="str">
        <f>TEXT(HEX2BIN(T6),"00000000")</f>
        <v>10001110</v>
      </c>
    </row>
    <row r="7" spans="1:21">
      <c r="N7" s="66" t="s">
        <v>501</v>
      </c>
      <c r="O7" s="66"/>
      <c r="P7" s="68" t="s">
        <v>588</v>
      </c>
    </row>
    <row r="8" spans="1:21">
      <c r="N8" s="66" t="s">
        <v>531</v>
      </c>
      <c r="O8" s="66" t="s">
        <v>630</v>
      </c>
      <c r="P8" s="68" t="s">
        <v>635</v>
      </c>
    </row>
    <row r="9" spans="1:21">
      <c r="N9" s="66" t="s">
        <v>530</v>
      </c>
      <c r="O9" s="66" t="s">
        <v>631</v>
      </c>
      <c r="P9" s="68" t="s">
        <v>636</v>
      </c>
    </row>
    <row r="10" spans="1:21" ht="30">
      <c r="A10" s="49"/>
      <c r="N10" s="66" t="s">
        <v>532</v>
      </c>
      <c r="O10" s="66" t="s">
        <v>630</v>
      </c>
      <c r="P10" s="68" t="s">
        <v>637</v>
      </c>
    </row>
    <row r="11" spans="1:21">
      <c r="N11" s="56"/>
      <c r="O11" s="56"/>
      <c r="P11" s="63"/>
    </row>
    <row r="12" spans="1:21">
      <c r="A12" s="49">
        <v>0</v>
      </c>
      <c r="B12" s="49" t="s">
        <v>455</v>
      </c>
      <c r="N12" s="62" t="s">
        <v>643</v>
      </c>
      <c r="R12" s="49" t="s">
        <v>591</v>
      </c>
    </row>
    <row r="13" spans="1:21">
      <c r="A13" s="49"/>
      <c r="C13" s="45" t="s">
        <v>484</v>
      </c>
      <c r="D13" s="44">
        <v>7</v>
      </c>
      <c r="E13" s="44">
        <v>6</v>
      </c>
      <c r="F13" s="44">
        <v>5</v>
      </c>
      <c r="G13" s="44">
        <v>4</v>
      </c>
      <c r="H13" s="44">
        <v>3</v>
      </c>
      <c r="I13" s="44">
        <v>2</v>
      </c>
      <c r="J13" s="44">
        <v>1</v>
      </c>
      <c r="K13" s="44">
        <v>0</v>
      </c>
      <c r="L13" s="44" t="s">
        <v>449</v>
      </c>
      <c r="M13" s="43"/>
      <c r="N13" s="66" t="s">
        <v>633</v>
      </c>
      <c r="O13" s="66" t="s">
        <v>634</v>
      </c>
      <c r="P13" s="68" t="s">
        <v>445</v>
      </c>
      <c r="R13" s="58" t="s">
        <v>535</v>
      </c>
      <c r="S13" s="59" t="s">
        <v>567</v>
      </c>
      <c r="T13" s="51" t="str">
        <f>RIGHT(S13,2)</f>
        <v>01</v>
      </c>
      <c r="U13" s="52"/>
    </row>
    <row r="14" spans="1:21">
      <c r="A14" s="49"/>
      <c r="C14" s="48" t="s">
        <v>450</v>
      </c>
      <c r="D14" s="44"/>
      <c r="E14" s="57" t="s">
        <v>451</v>
      </c>
      <c r="F14" s="57" t="s">
        <v>452</v>
      </c>
      <c r="G14" s="57" t="s">
        <v>453</v>
      </c>
      <c r="H14" s="44"/>
      <c r="I14" s="44"/>
      <c r="J14" s="252" t="s">
        <v>454</v>
      </c>
      <c r="K14" s="252"/>
      <c r="L14" s="250" t="s">
        <v>456</v>
      </c>
      <c r="M14" s="43"/>
      <c r="N14" s="66" t="s">
        <v>504</v>
      </c>
      <c r="O14" s="66" t="s">
        <v>596</v>
      </c>
      <c r="P14" s="68" t="s">
        <v>639</v>
      </c>
      <c r="R14" s="120" t="s">
        <v>536</v>
      </c>
      <c r="S14" s="61" t="s">
        <v>568</v>
      </c>
    </row>
    <row r="15" spans="1:21">
      <c r="A15" s="49"/>
      <c r="C15" s="48" t="s">
        <v>467</v>
      </c>
      <c r="D15" s="44">
        <v>0</v>
      </c>
      <c r="E15" s="44">
        <v>0</v>
      </c>
      <c r="F15" s="44">
        <v>0</v>
      </c>
      <c r="G15" s="44">
        <v>0</v>
      </c>
      <c r="H15" s="44">
        <v>0</v>
      </c>
      <c r="I15" s="44">
        <v>0</v>
      </c>
      <c r="J15" s="44">
        <v>0</v>
      </c>
      <c r="K15" s="44">
        <v>0</v>
      </c>
      <c r="L15" s="251"/>
      <c r="M15" s="43"/>
      <c r="N15" s="66" t="s">
        <v>505</v>
      </c>
      <c r="O15" s="66" t="s">
        <v>599</v>
      </c>
      <c r="P15" s="68" t="s">
        <v>638</v>
      </c>
      <c r="R15" s="60" t="s">
        <v>537</v>
      </c>
      <c r="S15" s="61" t="s">
        <v>569</v>
      </c>
    </row>
    <row r="16" spans="1:21">
      <c r="A16" s="49"/>
      <c r="C16" s="133" t="s">
        <v>769</v>
      </c>
      <c r="D16" s="126">
        <v>0</v>
      </c>
      <c r="E16" s="126">
        <v>0</v>
      </c>
      <c r="F16" s="126">
        <v>0</v>
      </c>
      <c r="G16" s="126">
        <v>0</v>
      </c>
      <c r="H16" s="126">
        <v>0</v>
      </c>
      <c r="I16" s="126">
        <v>0</v>
      </c>
      <c r="J16" s="126">
        <v>0</v>
      </c>
      <c r="K16" s="126">
        <v>0</v>
      </c>
      <c r="N16" s="66" t="s">
        <v>506</v>
      </c>
      <c r="O16" s="66" t="s">
        <v>597</v>
      </c>
      <c r="P16" s="68" t="s">
        <v>640</v>
      </c>
      <c r="R16" s="60" t="s">
        <v>538</v>
      </c>
      <c r="S16" s="61" t="s">
        <v>570</v>
      </c>
    </row>
    <row r="17" spans="1:21">
      <c r="A17" s="49"/>
      <c r="C17" s="44" t="s">
        <v>451</v>
      </c>
      <c r="D17" s="244" t="s">
        <v>696</v>
      </c>
      <c r="E17" s="244"/>
      <c r="F17" s="244"/>
      <c r="G17" s="244"/>
      <c r="H17" s="244"/>
      <c r="I17" s="244"/>
      <c r="J17" s="244"/>
      <c r="K17" s="244"/>
      <c r="L17" s="244"/>
      <c r="M17" s="64"/>
      <c r="N17" s="66" t="s">
        <v>507</v>
      </c>
      <c r="O17" s="66" t="s">
        <v>600</v>
      </c>
      <c r="P17" s="68" t="s">
        <v>641</v>
      </c>
      <c r="R17" s="60" t="s">
        <v>539</v>
      </c>
      <c r="S17" s="61">
        <v>0</v>
      </c>
    </row>
    <row r="18" spans="1:21">
      <c r="A18" s="49"/>
      <c r="C18" s="44" t="s">
        <v>452</v>
      </c>
      <c r="D18" s="244" t="s">
        <v>592</v>
      </c>
      <c r="E18" s="244"/>
      <c r="F18" s="244"/>
      <c r="G18" s="244"/>
      <c r="H18" s="244"/>
      <c r="I18" s="244"/>
      <c r="J18" s="244"/>
      <c r="K18" s="244"/>
      <c r="L18" s="244"/>
      <c r="M18" s="64"/>
      <c r="R18" s="60" t="s">
        <v>540</v>
      </c>
      <c r="S18" s="61">
        <v>1</v>
      </c>
    </row>
    <row r="19" spans="1:21">
      <c r="A19" s="49"/>
      <c r="C19" s="44" t="s">
        <v>453</v>
      </c>
      <c r="D19" s="244" t="s">
        <v>623</v>
      </c>
      <c r="E19" s="244"/>
      <c r="F19" s="244"/>
      <c r="G19" s="244"/>
      <c r="H19" s="244"/>
      <c r="I19" s="244"/>
      <c r="J19" s="244"/>
      <c r="K19" s="244"/>
      <c r="L19" s="244"/>
      <c r="M19" s="64"/>
      <c r="R19" s="60" t="s">
        <v>541</v>
      </c>
      <c r="S19" s="61">
        <v>2</v>
      </c>
    </row>
    <row r="20" spans="1:21">
      <c r="C20" s="44" t="s">
        <v>454</v>
      </c>
      <c r="D20" s="244" t="s">
        <v>593</v>
      </c>
      <c r="E20" s="244"/>
      <c r="F20" s="244"/>
      <c r="G20" s="244"/>
      <c r="H20" s="244"/>
      <c r="I20" s="244"/>
      <c r="J20" s="244"/>
      <c r="K20" s="244"/>
      <c r="L20" s="244"/>
      <c r="M20" s="64"/>
      <c r="R20" s="60" t="s">
        <v>542</v>
      </c>
      <c r="S20" s="61">
        <v>3</v>
      </c>
    </row>
    <row r="21" spans="1:21">
      <c r="A21" s="49"/>
    </row>
    <row r="22" spans="1:21">
      <c r="A22" s="49">
        <v>1</v>
      </c>
      <c r="B22" s="49" t="s">
        <v>461</v>
      </c>
      <c r="N22" s="62" t="s">
        <v>644</v>
      </c>
      <c r="R22" s="49" t="s">
        <v>591</v>
      </c>
    </row>
    <row r="23" spans="1:21">
      <c r="A23" s="49"/>
      <c r="C23" s="45" t="s">
        <v>483</v>
      </c>
      <c r="D23" s="44">
        <v>7</v>
      </c>
      <c r="E23" s="44">
        <v>6</v>
      </c>
      <c r="F23" s="44">
        <v>5</v>
      </c>
      <c r="G23" s="44">
        <v>4</v>
      </c>
      <c r="H23" s="44">
        <v>3</v>
      </c>
      <c r="I23" s="44">
        <v>2</v>
      </c>
      <c r="J23" s="44">
        <v>1</v>
      </c>
      <c r="K23" s="44">
        <v>0</v>
      </c>
      <c r="L23" s="44" t="s">
        <v>449</v>
      </c>
      <c r="M23" s="43"/>
      <c r="N23" s="66" t="s">
        <v>633</v>
      </c>
      <c r="O23" s="66" t="s">
        <v>634</v>
      </c>
      <c r="P23" s="68" t="s">
        <v>445</v>
      </c>
      <c r="R23" s="58" t="s">
        <v>543</v>
      </c>
      <c r="S23" s="59" t="s">
        <v>571</v>
      </c>
      <c r="T23" s="51" t="str">
        <f>RIGHT(S23,2)</f>
        <v>02</v>
      </c>
      <c r="U23" s="52"/>
    </row>
    <row r="24" spans="1:21" ht="30">
      <c r="A24" s="49"/>
      <c r="C24" s="48" t="s">
        <v>457</v>
      </c>
      <c r="D24" s="44"/>
      <c r="E24" s="44"/>
      <c r="F24" s="44"/>
      <c r="G24" s="44"/>
      <c r="H24" s="245" t="s">
        <v>458</v>
      </c>
      <c r="I24" s="247"/>
      <c r="J24" s="57" t="s">
        <v>459</v>
      </c>
      <c r="K24" s="57" t="s">
        <v>460</v>
      </c>
      <c r="L24" s="250" t="s">
        <v>456</v>
      </c>
      <c r="M24" s="43"/>
      <c r="N24" s="66" t="s">
        <v>513</v>
      </c>
      <c r="O24" s="66" t="s">
        <v>596</v>
      </c>
      <c r="P24" s="68" t="s">
        <v>618</v>
      </c>
      <c r="R24" s="60" t="s">
        <v>544</v>
      </c>
      <c r="S24" s="61" t="s">
        <v>572</v>
      </c>
    </row>
    <row r="25" spans="1:21">
      <c r="A25" s="49"/>
      <c r="C25" s="48" t="s">
        <v>468</v>
      </c>
      <c r="D25" s="44">
        <v>0</v>
      </c>
      <c r="E25" s="44">
        <v>1</v>
      </c>
      <c r="F25" s="44">
        <v>1</v>
      </c>
      <c r="G25" s="44">
        <v>1</v>
      </c>
      <c r="H25" s="44">
        <v>0</v>
      </c>
      <c r="I25" s="44">
        <v>0</v>
      </c>
      <c r="J25" s="44">
        <v>1</v>
      </c>
      <c r="K25" s="44">
        <v>1</v>
      </c>
      <c r="L25" s="251"/>
      <c r="M25" s="43"/>
      <c r="N25" s="66" t="s">
        <v>514</v>
      </c>
      <c r="O25" s="66" t="s">
        <v>607</v>
      </c>
      <c r="P25" s="68" t="s">
        <v>646</v>
      </c>
      <c r="R25" s="60" t="s">
        <v>545</v>
      </c>
      <c r="S25" s="61" t="s">
        <v>573</v>
      </c>
    </row>
    <row r="26" spans="1:21">
      <c r="A26" s="49"/>
      <c r="C26" s="133" t="s">
        <v>769</v>
      </c>
      <c r="D26" s="126">
        <v>0</v>
      </c>
      <c r="E26" s="44">
        <v>1</v>
      </c>
      <c r="F26" s="44">
        <v>1</v>
      </c>
      <c r="G26" s="44">
        <v>1</v>
      </c>
      <c r="H26" s="44">
        <v>0</v>
      </c>
      <c r="I26" s="44">
        <v>0</v>
      </c>
      <c r="J26" s="44">
        <v>1</v>
      </c>
      <c r="K26" s="44">
        <v>1</v>
      </c>
      <c r="N26" s="66" t="s">
        <v>515</v>
      </c>
      <c r="O26" s="66" t="s">
        <v>596</v>
      </c>
      <c r="P26" s="68" t="s">
        <v>620</v>
      </c>
      <c r="R26" s="60" t="s">
        <v>546</v>
      </c>
      <c r="S26" s="61" t="s">
        <v>574</v>
      </c>
    </row>
    <row r="27" spans="1:21">
      <c r="A27" s="49"/>
      <c r="C27" s="44" t="s">
        <v>458</v>
      </c>
      <c r="D27" s="244" t="s">
        <v>689</v>
      </c>
      <c r="E27" s="244"/>
      <c r="F27" s="244"/>
      <c r="G27" s="244"/>
      <c r="H27" s="244"/>
      <c r="I27" s="244"/>
      <c r="J27" s="244"/>
      <c r="K27" s="244"/>
      <c r="L27" s="244"/>
      <c r="M27" s="64"/>
      <c r="N27" s="66" t="s">
        <v>516</v>
      </c>
      <c r="O27" s="66" t="s">
        <v>607</v>
      </c>
      <c r="P27" s="68" t="s">
        <v>647</v>
      </c>
      <c r="R27" s="60" t="s">
        <v>547</v>
      </c>
      <c r="S27" s="61" t="s">
        <v>575</v>
      </c>
    </row>
    <row r="28" spans="1:21" ht="30">
      <c r="A28" s="49"/>
      <c r="C28" s="44" t="s">
        <v>459</v>
      </c>
      <c r="D28" s="244" t="s">
        <v>619</v>
      </c>
      <c r="E28" s="244"/>
      <c r="F28" s="244"/>
      <c r="G28" s="244"/>
      <c r="H28" s="244"/>
      <c r="I28" s="244"/>
      <c r="J28" s="244"/>
      <c r="K28" s="244"/>
      <c r="L28" s="244"/>
      <c r="M28" s="64"/>
      <c r="N28" s="66" t="s">
        <v>517</v>
      </c>
      <c r="O28" s="66" t="s">
        <v>608</v>
      </c>
      <c r="P28" s="68" t="s">
        <v>648</v>
      </c>
      <c r="R28" s="60" t="s">
        <v>548</v>
      </c>
      <c r="S28" s="61" t="s">
        <v>576</v>
      </c>
    </row>
    <row r="29" spans="1:21">
      <c r="C29" s="44" t="s">
        <v>460</v>
      </c>
      <c r="D29" s="244" t="s">
        <v>604</v>
      </c>
      <c r="E29" s="244"/>
      <c r="F29" s="244"/>
      <c r="G29" s="244"/>
      <c r="H29" s="244"/>
      <c r="I29" s="244"/>
      <c r="J29" s="244"/>
      <c r="K29" s="244"/>
      <c r="L29" s="244"/>
      <c r="M29" s="64"/>
      <c r="N29" s="66" t="s">
        <v>518</v>
      </c>
      <c r="O29" s="66" t="s">
        <v>609</v>
      </c>
      <c r="P29" s="68" t="s">
        <v>649</v>
      </c>
      <c r="R29" s="60" t="s">
        <v>549</v>
      </c>
      <c r="S29" s="61" t="s">
        <v>577</v>
      </c>
    </row>
    <row r="30" spans="1:21">
      <c r="A30" s="49"/>
    </row>
    <row r="31" spans="1:21">
      <c r="A31" s="49">
        <v>2</v>
      </c>
      <c r="B31" s="49" t="s">
        <v>465</v>
      </c>
      <c r="N31" s="62" t="s">
        <v>651</v>
      </c>
      <c r="R31" s="49" t="s">
        <v>591</v>
      </c>
    </row>
    <row r="32" spans="1:21">
      <c r="A32" s="49"/>
      <c r="C32" s="45" t="s">
        <v>482</v>
      </c>
      <c r="D32" s="44">
        <v>7</v>
      </c>
      <c r="E32" s="44">
        <v>6</v>
      </c>
      <c r="F32" s="44">
        <v>5</v>
      </c>
      <c r="G32" s="44">
        <v>4</v>
      </c>
      <c r="H32" s="44">
        <v>3</v>
      </c>
      <c r="I32" s="44">
        <v>2</v>
      </c>
      <c r="J32" s="44">
        <v>1</v>
      </c>
      <c r="K32" s="44">
        <v>0</v>
      </c>
      <c r="L32" s="44" t="s">
        <v>449</v>
      </c>
      <c r="M32" s="43"/>
      <c r="N32" s="66" t="s">
        <v>633</v>
      </c>
      <c r="O32" s="66" t="s">
        <v>634</v>
      </c>
      <c r="P32" s="68" t="s">
        <v>445</v>
      </c>
      <c r="R32" s="58" t="s">
        <v>550</v>
      </c>
      <c r="S32" s="59" t="s">
        <v>578</v>
      </c>
      <c r="T32" s="51" t="str">
        <f>RIGHT(S32,2)</f>
        <v>07</v>
      </c>
      <c r="U32" s="52"/>
    </row>
    <row r="33" spans="1:21" ht="30">
      <c r="A33" s="49"/>
      <c r="C33" s="48" t="s">
        <v>364</v>
      </c>
      <c r="D33" s="44"/>
      <c r="E33" s="44"/>
      <c r="F33" s="44"/>
      <c r="G33" s="44"/>
      <c r="H33" s="57" t="s">
        <v>462</v>
      </c>
      <c r="I33" s="44"/>
      <c r="J33" s="57" t="s">
        <v>463</v>
      </c>
      <c r="K33" s="57" t="s">
        <v>464</v>
      </c>
      <c r="L33" s="250"/>
      <c r="M33" s="43"/>
      <c r="N33" s="66" t="s">
        <v>508</v>
      </c>
      <c r="O33" s="66" t="s">
        <v>598</v>
      </c>
      <c r="P33" s="68" t="s">
        <v>650</v>
      </c>
      <c r="R33" s="60" t="s">
        <v>551</v>
      </c>
      <c r="S33" s="61" t="s">
        <v>579</v>
      </c>
    </row>
    <row r="34" spans="1:21" ht="30">
      <c r="A34" s="49"/>
      <c r="C34" s="48" t="s">
        <v>469</v>
      </c>
      <c r="D34" s="44">
        <v>0</v>
      </c>
      <c r="E34" s="44">
        <v>0</v>
      </c>
      <c r="F34" s="44">
        <v>0</v>
      </c>
      <c r="G34" s="44">
        <v>0</v>
      </c>
      <c r="H34" s="44">
        <v>1</v>
      </c>
      <c r="I34" s="44">
        <v>0</v>
      </c>
      <c r="J34" s="44">
        <v>0</v>
      </c>
      <c r="K34" s="44">
        <v>1</v>
      </c>
      <c r="L34" s="251"/>
      <c r="M34" s="43"/>
      <c r="N34" s="66" t="s">
        <v>509</v>
      </c>
      <c r="O34" s="66" t="s">
        <v>601</v>
      </c>
      <c r="P34" s="68" t="s">
        <v>652</v>
      </c>
      <c r="R34" s="60" t="s">
        <v>552</v>
      </c>
      <c r="S34" s="61" t="s">
        <v>576</v>
      </c>
    </row>
    <row r="35" spans="1:21">
      <c r="A35" s="49"/>
      <c r="C35" s="133" t="s">
        <v>769</v>
      </c>
      <c r="D35" s="44">
        <v>0</v>
      </c>
      <c r="E35" s="44">
        <v>0</v>
      </c>
      <c r="F35" s="44">
        <v>0</v>
      </c>
      <c r="G35" s="44">
        <v>0</v>
      </c>
      <c r="H35" s="44">
        <v>1</v>
      </c>
      <c r="I35" s="44">
        <v>0</v>
      </c>
      <c r="J35" s="44">
        <v>0</v>
      </c>
      <c r="K35" s="44">
        <v>1</v>
      </c>
      <c r="R35" s="60" t="s">
        <v>553</v>
      </c>
      <c r="S35" s="61" t="s">
        <v>577</v>
      </c>
    </row>
    <row r="36" spans="1:21">
      <c r="A36" s="49"/>
      <c r="C36" s="44" t="s">
        <v>462</v>
      </c>
      <c r="D36" s="244" t="s">
        <v>758</v>
      </c>
      <c r="E36" s="244"/>
      <c r="F36" s="244"/>
      <c r="G36" s="244"/>
      <c r="H36" s="244"/>
      <c r="I36" s="244"/>
      <c r="J36" s="244"/>
      <c r="K36" s="244"/>
      <c r="L36" s="244"/>
      <c r="M36" s="64"/>
    </row>
    <row r="37" spans="1:21">
      <c r="A37" s="49"/>
      <c r="C37" s="44" t="s">
        <v>463</v>
      </c>
      <c r="D37" s="244" t="s">
        <v>759</v>
      </c>
      <c r="E37" s="244"/>
      <c r="F37" s="244"/>
      <c r="G37" s="244"/>
      <c r="H37" s="244"/>
      <c r="I37" s="244"/>
      <c r="J37" s="244"/>
      <c r="K37" s="244"/>
      <c r="L37" s="244"/>
      <c r="M37" s="64"/>
    </row>
    <row r="38" spans="1:21">
      <c r="A38" s="49"/>
      <c r="C38" s="44" t="s">
        <v>464</v>
      </c>
      <c r="D38" s="244" t="s">
        <v>760</v>
      </c>
      <c r="E38" s="244"/>
      <c r="F38" s="244"/>
      <c r="G38" s="244"/>
      <c r="H38" s="244"/>
      <c r="I38" s="244"/>
      <c r="J38" s="244"/>
      <c r="K38" s="244"/>
      <c r="L38" s="244"/>
      <c r="M38" s="64"/>
    </row>
    <row r="40" spans="1:21">
      <c r="A40" s="49">
        <v>3</v>
      </c>
      <c r="B40" s="49" t="s">
        <v>471</v>
      </c>
      <c r="R40" s="49" t="s">
        <v>591</v>
      </c>
    </row>
    <row r="41" spans="1:21">
      <c r="A41" s="49"/>
      <c r="C41" s="45" t="s">
        <v>481</v>
      </c>
      <c r="D41" s="44">
        <v>7</v>
      </c>
      <c r="E41" s="44">
        <v>6</v>
      </c>
      <c r="F41" s="44">
        <v>5</v>
      </c>
      <c r="G41" s="44">
        <v>4</v>
      </c>
      <c r="H41" s="44">
        <v>3</v>
      </c>
      <c r="I41" s="44">
        <v>2</v>
      </c>
      <c r="J41" s="44">
        <v>1</v>
      </c>
      <c r="K41" s="44">
        <v>0</v>
      </c>
      <c r="L41" s="44" t="s">
        <v>449</v>
      </c>
      <c r="M41" s="43"/>
      <c r="R41" s="58" t="s">
        <v>554</v>
      </c>
      <c r="S41" s="59" t="s">
        <v>580</v>
      </c>
      <c r="T41" s="51" t="str">
        <f>RIGHT(S41,2)</f>
        <v>08</v>
      </c>
      <c r="U41" s="52"/>
    </row>
    <row r="42" spans="1:21">
      <c r="A42" s="49"/>
      <c r="C42" s="48" t="s">
        <v>366</v>
      </c>
      <c r="D42" s="44"/>
      <c r="E42" s="44"/>
      <c r="F42" s="44"/>
      <c r="G42" s="44"/>
      <c r="H42" s="44" t="s">
        <v>472</v>
      </c>
      <c r="I42" s="57" t="s">
        <v>473</v>
      </c>
      <c r="J42" s="57" t="s">
        <v>474</v>
      </c>
      <c r="K42" s="57" t="s">
        <v>475</v>
      </c>
      <c r="L42" s="250" t="s">
        <v>456</v>
      </c>
      <c r="M42" s="43"/>
      <c r="R42" s="60" t="s">
        <v>555</v>
      </c>
      <c r="S42" s="61" t="s">
        <v>579</v>
      </c>
    </row>
    <row r="43" spans="1:21">
      <c r="A43" s="49"/>
      <c r="C43" s="48" t="s">
        <v>470</v>
      </c>
      <c r="D43" s="44">
        <v>0</v>
      </c>
      <c r="E43" s="44">
        <v>1</v>
      </c>
      <c r="F43" s="44">
        <v>1</v>
      </c>
      <c r="G43" s="44">
        <v>1</v>
      </c>
      <c r="H43" s="44">
        <v>1</v>
      </c>
      <c r="I43" s="44">
        <v>1</v>
      </c>
      <c r="J43" s="44">
        <v>1</v>
      </c>
      <c r="K43" s="44">
        <v>1</v>
      </c>
      <c r="L43" s="251"/>
      <c r="M43" s="43"/>
      <c r="R43" s="60" t="s">
        <v>556</v>
      </c>
      <c r="S43" s="61" t="s">
        <v>573</v>
      </c>
    </row>
    <row r="44" spans="1:21">
      <c r="A44" s="49"/>
      <c r="C44" s="133" t="s">
        <v>769</v>
      </c>
      <c r="D44" s="44">
        <v>0</v>
      </c>
      <c r="E44" s="44">
        <v>1</v>
      </c>
      <c r="F44" s="44">
        <v>1</v>
      </c>
      <c r="G44" s="44">
        <v>1</v>
      </c>
      <c r="H44" s="132">
        <v>0</v>
      </c>
      <c r="I44" s="132">
        <v>0</v>
      </c>
      <c r="J44" s="132">
        <v>0</v>
      </c>
      <c r="K44" s="132">
        <v>0</v>
      </c>
      <c r="R44" s="60" t="s">
        <v>557</v>
      </c>
      <c r="S44" s="61" t="s">
        <v>576</v>
      </c>
    </row>
    <row r="45" spans="1:21">
      <c r="C45" s="44" t="s">
        <v>472</v>
      </c>
      <c r="D45" s="244" t="s">
        <v>761</v>
      </c>
      <c r="E45" s="244"/>
      <c r="F45" s="244"/>
      <c r="G45" s="244"/>
      <c r="H45" s="244"/>
      <c r="I45" s="244"/>
      <c r="J45" s="244"/>
      <c r="K45" s="244"/>
      <c r="L45" s="244"/>
      <c r="M45" s="64"/>
      <c r="R45" s="60" t="s">
        <v>558</v>
      </c>
      <c r="S45" s="61" t="s">
        <v>577</v>
      </c>
    </row>
    <row r="46" spans="1:21">
      <c r="A46" s="49"/>
      <c r="C46" s="44" t="s">
        <v>473</v>
      </c>
      <c r="D46" s="244" t="s">
        <v>762</v>
      </c>
      <c r="E46" s="244"/>
      <c r="F46" s="244"/>
      <c r="G46" s="244"/>
      <c r="H46" s="244"/>
      <c r="I46" s="244"/>
      <c r="J46" s="244"/>
      <c r="K46" s="244"/>
      <c r="L46" s="244"/>
      <c r="M46" s="64"/>
    </row>
    <row r="47" spans="1:21">
      <c r="A47" s="49"/>
      <c r="C47" s="44" t="s">
        <v>474</v>
      </c>
      <c r="D47" s="244" t="s">
        <v>763</v>
      </c>
      <c r="E47" s="244"/>
      <c r="F47" s="244"/>
      <c r="G47" s="244"/>
      <c r="H47" s="244"/>
      <c r="I47" s="244"/>
      <c r="J47" s="244"/>
      <c r="K47" s="244"/>
      <c r="L47" s="244"/>
      <c r="M47" s="64"/>
    </row>
    <row r="48" spans="1:21">
      <c r="A48" s="49"/>
      <c r="C48" s="44" t="s">
        <v>475</v>
      </c>
      <c r="D48" s="244" t="s">
        <v>764</v>
      </c>
      <c r="E48" s="244"/>
      <c r="F48" s="244"/>
      <c r="G48" s="244"/>
      <c r="H48" s="244"/>
      <c r="I48" s="244"/>
      <c r="J48" s="244"/>
      <c r="K48" s="244"/>
      <c r="L48" s="244"/>
      <c r="M48" s="64"/>
    </row>
    <row r="49" spans="1:23">
      <c r="A49" s="49"/>
    </row>
    <row r="50" spans="1:23">
      <c r="A50" s="49">
        <v>4</v>
      </c>
      <c r="B50" s="49" t="s">
        <v>487</v>
      </c>
      <c r="N50" s="62" t="s">
        <v>653</v>
      </c>
      <c r="R50" s="49" t="s">
        <v>591</v>
      </c>
    </row>
    <row r="51" spans="1:23">
      <c r="C51" s="45" t="s">
        <v>479</v>
      </c>
      <c r="D51" s="44">
        <v>7</v>
      </c>
      <c r="E51" s="44">
        <v>6</v>
      </c>
      <c r="F51" s="44">
        <v>5</v>
      </c>
      <c r="G51" s="44">
        <v>4</v>
      </c>
      <c r="H51" s="44">
        <v>3</v>
      </c>
      <c r="I51" s="44">
        <v>2</v>
      </c>
      <c r="J51" s="44">
        <v>1</v>
      </c>
      <c r="K51" s="44">
        <v>0</v>
      </c>
      <c r="L51" s="44" t="s">
        <v>449</v>
      </c>
      <c r="M51" s="43"/>
      <c r="N51" s="66" t="s">
        <v>633</v>
      </c>
      <c r="O51" s="66" t="s">
        <v>634</v>
      </c>
      <c r="P51" s="68" t="s">
        <v>445</v>
      </c>
      <c r="R51" s="58" t="s">
        <v>559</v>
      </c>
      <c r="S51" s="59" t="s">
        <v>581</v>
      </c>
      <c r="T51" s="51" t="str">
        <f>RIGHT(S51,2)</f>
        <v>09</v>
      </c>
      <c r="U51" s="52"/>
    </row>
    <row r="52" spans="1:23">
      <c r="A52" s="49"/>
      <c r="C52" s="48" t="s">
        <v>480</v>
      </c>
      <c r="D52" s="245" t="s">
        <v>476</v>
      </c>
      <c r="E52" s="246"/>
      <c r="F52" s="246"/>
      <c r="G52" s="246"/>
      <c r="H52" s="246"/>
      <c r="I52" s="246"/>
      <c r="J52" s="246"/>
      <c r="K52" s="247"/>
      <c r="L52" s="44"/>
      <c r="M52" s="43"/>
      <c r="N52" s="66" t="s">
        <v>519</v>
      </c>
      <c r="O52" s="66"/>
      <c r="P52" s="68" t="s">
        <v>621</v>
      </c>
    </row>
    <row r="53" spans="1:23">
      <c r="A53" s="49"/>
    </row>
    <row r="54" spans="1:23">
      <c r="A54" s="49"/>
      <c r="C54" s="44" t="s">
        <v>477</v>
      </c>
      <c r="D54" s="244" t="s">
        <v>478</v>
      </c>
      <c r="E54" s="244"/>
      <c r="F54" s="244"/>
      <c r="G54" s="244"/>
      <c r="H54" s="244"/>
      <c r="I54" s="244"/>
      <c r="J54" s="244"/>
      <c r="K54" s="244"/>
      <c r="L54" s="244"/>
      <c r="M54" s="64"/>
    </row>
    <row r="55" spans="1:23">
      <c r="A55" s="49"/>
    </row>
    <row r="56" spans="1:23">
      <c r="A56" s="49">
        <v>5</v>
      </c>
      <c r="B56" s="49" t="s">
        <v>645</v>
      </c>
      <c r="N56" s="62" t="s">
        <v>654</v>
      </c>
      <c r="R56" s="49" t="s">
        <v>591</v>
      </c>
    </row>
    <row r="57" spans="1:23">
      <c r="A57" s="49"/>
      <c r="C57" s="45" t="s">
        <v>486</v>
      </c>
      <c r="D57" s="44">
        <v>7</v>
      </c>
      <c r="E57" s="44">
        <v>6</v>
      </c>
      <c r="F57" s="44">
        <v>5</v>
      </c>
      <c r="G57" s="44">
        <v>4</v>
      </c>
      <c r="H57" s="44">
        <v>3</v>
      </c>
      <c r="I57" s="44">
        <v>2</v>
      </c>
      <c r="J57" s="44">
        <v>1</v>
      </c>
      <c r="K57" s="44">
        <v>0</v>
      </c>
      <c r="L57" s="44" t="s">
        <v>449</v>
      </c>
      <c r="M57" s="43"/>
      <c r="N57" s="66" t="s">
        <v>633</v>
      </c>
      <c r="O57" s="66" t="s">
        <v>634</v>
      </c>
      <c r="P57" s="68" t="s">
        <v>445</v>
      </c>
      <c r="R57" s="58" t="s">
        <v>560</v>
      </c>
      <c r="S57" s="59" t="s">
        <v>582</v>
      </c>
      <c r="T57" s="51" t="str">
        <f>RIGHT(S57,2)</f>
        <v>0A</v>
      </c>
      <c r="U57" s="52"/>
    </row>
    <row r="58" spans="1:23" ht="105">
      <c r="C58" s="48" t="s">
        <v>485</v>
      </c>
      <c r="D58" s="44"/>
      <c r="E58" s="44"/>
      <c r="F58" s="44"/>
      <c r="G58" s="44"/>
      <c r="H58" s="44"/>
      <c r="I58" s="44"/>
      <c r="J58" s="44"/>
      <c r="K58" s="57" t="s">
        <v>485</v>
      </c>
      <c r="L58" s="44" t="s">
        <v>456</v>
      </c>
      <c r="M58" s="43"/>
      <c r="N58" s="66" t="s">
        <v>510</v>
      </c>
      <c r="O58" s="66" t="s">
        <v>602</v>
      </c>
      <c r="P58" s="68" t="s">
        <v>624</v>
      </c>
    </row>
    <row r="59" spans="1:23" ht="33">
      <c r="A59" s="49"/>
      <c r="N59" s="66" t="s">
        <v>511</v>
      </c>
      <c r="O59" s="66"/>
      <c r="P59" s="68" t="s">
        <v>655</v>
      </c>
    </row>
    <row r="60" spans="1:23" ht="45">
      <c r="A60" s="49"/>
      <c r="C60" s="44" t="s">
        <v>485</v>
      </c>
      <c r="D60" s="244" t="s">
        <v>625</v>
      </c>
      <c r="E60" s="244"/>
      <c r="F60" s="244"/>
      <c r="G60" s="244"/>
      <c r="H60" s="244"/>
      <c r="I60" s="244"/>
      <c r="J60" s="244"/>
      <c r="K60" s="244"/>
      <c r="L60" s="244"/>
      <c r="M60" s="64"/>
      <c r="N60" s="66" t="s">
        <v>512</v>
      </c>
      <c r="O60" s="66" t="s">
        <v>595</v>
      </c>
      <c r="P60" s="68" t="s">
        <v>626</v>
      </c>
    </row>
    <row r="61" spans="1:23">
      <c r="A61" s="49"/>
    </row>
    <row r="62" spans="1:23">
      <c r="A62" s="49">
        <v>6</v>
      </c>
      <c r="B62" s="49" t="s">
        <v>492</v>
      </c>
      <c r="N62" s="62" t="s">
        <v>656</v>
      </c>
      <c r="R62" s="49" t="s">
        <v>591</v>
      </c>
    </row>
    <row r="63" spans="1:23">
      <c r="A63" s="49"/>
      <c r="C63" s="45" t="s">
        <v>489</v>
      </c>
      <c r="D63" s="44">
        <v>7</v>
      </c>
      <c r="E63" s="44">
        <v>6</v>
      </c>
      <c r="F63" s="44">
        <v>5</v>
      </c>
      <c r="G63" s="44">
        <v>4</v>
      </c>
      <c r="H63" s="44">
        <v>3</v>
      </c>
      <c r="I63" s="44">
        <v>2</v>
      </c>
      <c r="J63" s="44">
        <v>1</v>
      </c>
      <c r="K63" s="44">
        <v>0</v>
      </c>
      <c r="L63" s="44" t="s">
        <v>449</v>
      </c>
      <c r="M63" s="43"/>
      <c r="N63" s="66" t="s">
        <v>633</v>
      </c>
      <c r="O63" s="66" t="s">
        <v>634</v>
      </c>
      <c r="P63" s="68" t="s">
        <v>445</v>
      </c>
      <c r="R63" s="58" t="s">
        <v>561</v>
      </c>
      <c r="S63" s="59" t="s">
        <v>583</v>
      </c>
      <c r="T63" s="51" t="str">
        <f>RIGHT(S63,2)</f>
        <v>0B</v>
      </c>
      <c r="U63" s="52"/>
      <c r="W63" s="53" t="s">
        <v>605</v>
      </c>
    </row>
    <row r="64" spans="1:23" ht="30">
      <c r="A64" s="49"/>
      <c r="C64" s="48" t="s">
        <v>488</v>
      </c>
      <c r="D64" s="245" t="s">
        <v>490</v>
      </c>
      <c r="E64" s="246"/>
      <c r="F64" s="246"/>
      <c r="G64" s="247"/>
      <c r="H64" s="245" t="s">
        <v>488</v>
      </c>
      <c r="I64" s="246"/>
      <c r="J64" s="246"/>
      <c r="K64" s="247"/>
      <c r="L64" s="44"/>
      <c r="M64" s="43"/>
      <c r="N64" s="66" t="s">
        <v>528</v>
      </c>
      <c r="O64" s="66" t="s">
        <v>594</v>
      </c>
      <c r="P64" s="68" t="s">
        <v>657</v>
      </c>
      <c r="R64" s="60" t="s">
        <v>562</v>
      </c>
      <c r="S64" s="61" t="s">
        <v>584</v>
      </c>
      <c r="T64" s="53" t="str">
        <f>RIGHT(S64,1)</f>
        <v>D</v>
      </c>
      <c r="U64" s="54" t="str">
        <f>TEXT(HEX2BIN(T64),"0000")</f>
        <v>1101</v>
      </c>
      <c r="W64" s="55" t="s">
        <v>606</v>
      </c>
    </row>
    <row r="65" spans="1:22" ht="30">
      <c r="N65" s="66" t="s">
        <v>529</v>
      </c>
      <c r="O65" s="66" t="s">
        <v>594</v>
      </c>
      <c r="P65" s="68" t="s">
        <v>658</v>
      </c>
      <c r="R65" s="60" t="s">
        <v>563</v>
      </c>
      <c r="S65" s="61"/>
    </row>
    <row r="66" spans="1:22" ht="35.25" customHeight="1">
      <c r="C66" s="44" t="s">
        <v>488</v>
      </c>
      <c r="D66" s="243" t="s">
        <v>628</v>
      </c>
      <c r="E66" s="244"/>
      <c r="F66" s="244"/>
      <c r="G66" s="244"/>
      <c r="H66" s="244"/>
      <c r="I66" s="244"/>
      <c r="J66" s="244"/>
      <c r="K66" s="244"/>
      <c r="L66" s="244"/>
      <c r="M66" s="64"/>
    </row>
    <row r="68" spans="1:22">
      <c r="A68" s="49"/>
    </row>
    <row r="69" spans="1:22">
      <c r="A69" s="49">
        <v>7</v>
      </c>
      <c r="B69" s="49" t="s">
        <v>491</v>
      </c>
      <c r="N69" s="62" t="s">
        <v>656</v>
      </c>
      <c r="R69" s="49" t="s">
        <v>591</v>
      </c>
    </row>
    <row r="70" spans="1:22">
      <c r="A70" s="49"/>
      <c r="C70" s="45" t="s">
        <v>587</v>
      </c>
      <c r="D70" s="44">
        <v>7</v>
      </c>
      <c r="E70" s="44">
        <v>6</v>
      </c>
      <c r="F70" s="44">
        <v>5</v>
      </c>
      <c r="G70" s="44">
        <v>4</v>
      </c>
      <c r="H70" s="44">
        <v>3</v>
      </c>
      <c r="I70" s="44">
        <v>2</v>
      </c>
      <c r="J70" s="44">
        <v>1</v>
      </c>
      <c r="K70" s="44">
        <v>0</v>
      </c>
      <c r="L70" s="44" t="s">
        <v>449</v>
      </c>
      <c r="M70" s="43"/>
      <c r="N70" s="66" t="s">
        <v>633</v>
      </c>
      <c r="O70" s="66" t="s">
        <v>634</v>
      </c>
      <c r="P70" s="68" t="s">
        <v>445</v>
      </c>
      <c r="R70" s="58" t="s">
        <v>564</v>
      </c>
      <c r="S70" s="59" t="s">
        <v>585</v>
      </c>
      <c r="T70" s="51" t="str">
        <f>RIGHT(S70,2)</f>
        <v>0C</v>
      </c>
      <c r="U70" s="52"/>
      <c r="V70" s="51"/>
    </row>
    <row r="71" spans="1:22">
      <c r="A71" s="49"/>
      <c r="C71" s="48" t="s">
        <v>380</v>
      </c>
      <c r="D71" s="245" t="s">
        <v>380</v>
      </c>
      <c r="E71" s="246"/>
      <c r="F71" s="246"/>
      <c r="G71" s="246"/>
      <c r="H71" s="246"/>
      <c r="I71" s="246"/>
      <c r="J71" s="246"/>
      <c r="K71" s="247"/>
      <c r="L71" s="44" t="s">
        <v>456</v>
      </c>
      <c r="M71" s="43"/>
      <c r="N71" s="66" t="s">
        <v>502</v>
      </c>
      <c r="O71" s="66"/>
      <c r="P71" s="68" t="s">
        <v>627</v>
      </c>
    </row>
    <row r="72" spans="1:22">
      <c r="A72" s="49"/>
    </row>
    <row r="73" spans="1:22" ht="36" customHeight="1">
      <c r="A73" s="49"/>
      <c r="C73" s="44" t="s">
        <v>380</v>
      </c>
      <c r="D73" s="243" t="s">
        <v>629</v>
      </c>
      <c r="E73" s="244"/>
      <c r="F73" s="244"/>
      <c r="G73" s="244"/>
      <c r="H73" s="244"/>
      <c r="I73" s="244"/>
      <c r="J73" s="244"/>
      <c r="K73" s="244"/>
      <c r="L73" s="244"/>
      <c r="M73" s="64"/>
    </row>
    <row r="74" spans="1:22">
      <c r="A74" s="49"/>
    </row>
    <row r="75" spans="1:22">
      <c r="A75" s="49"/>
    </row>
    <row r="76" spans="1:22">
      <c r="A76" s="49">
        <v>8</v>
      </c>
      <c r="B76" s="49" t="s">
        <v>499</v>
      </c>
      <c r="N76" s="62" t="s">
        <v>659</v>
      </c>
      <c r="R76" s="49" t="s">
        <v>591</v>
      </c>
    </row>
    <row r="77" spans="1:22">
      <c r="A77" s="49"/>
      <c r="C77" s="45" t="s">
        <v>494</v>
      </c>
      <c r="D77" s="44">
        <v>7</v>
      </c>
      <c r="E77" s="44">
        <v>6</v>
      </c>
      <c r="F77" s="44">
        <v>5</v>
      </c>
      <c r="G77" s="44">
        <v>4</v>
      </c>
      <c r="H77" s="44">
        <v>3</v>
      </c>
      <c r="I77" s="44">
        <v>2</v>
      </c>
      <c r="J77" s="44">
        <v>1</v>
      </c>
      <c r="K77" s="44">
        <v>0</v>
      </c>
      <c r="L77" s="44" t="s">
        <v>449</v>
      </c>
      <c r="M77" s="43"/>
      <c r="N77" s="66" t="s">
        <v>633</v>
      </c>
      <c r="O77" s="66" t="s">
        <v>634</v>
      </c>
      <c r="P77" s="68" t="s">
        <v>445</v>
      </c>
      <c r="R77" s="58" t="s">
        <v>565</v>
      </c>
      <c r="S77" s="59" t="s">
        <v>586</v>
      </c>
      <c r="T77" s="53" t="str">
        <f>RIGHT(S77,2)</f>
        <v>80</v>
      </c>
      <c r="U77" s="54" t="str">
        <f>HEX2BIN(T77)</f>
        <v>10000000</v>
      </c>
    </row>
    <row r="78" spans="1:22">
      <c r="A78" s="49"/>
      <c r="C78" s="48" t="s">
        <v>493</v>
      </c>
      <c r="D78" s="57" t="s">
        <v>488</v>
      </c>
      <c r="E78" s="44"/>
      <c r="F78" s="44"/>
      <c r="G78" s="44"/>
      <c r="H78" s="57" t="s">
        <v>380</v>
      </c>
      <c r="I78" s="57" t="s">
        <v>495</v>
      </c>
      <c r="J78" s="57" t="s">
        <v>496</v>
      </c>
      <c r="K78" s="57" t="s">
        <v>497</v>
      </c>
      <c r="L78" s="44" t="s">
        <v>498</v>
      </c>
      <c r="M78" s="43"/>
      <c r="N78" s="66" t="s">
        <v>503</v>
      </c>
      <c r="O78" s="66" t="s">
        <v>603</v>
      </c>
      <c r="P78" s="68"/>
    </row>
    <row r="79" spans="1:22">
      <c r="A79" s="49"/>
      <c r="H79">
        <v>1</v>
      </c>
      <c r="I79">
        <v>0</v>
      </c>
      <c r="J79">
        <v>0</v>
      </c>
      <c r="K79">
        <v>0</v>
      </c>
    </row>
    <row r="80" spans="1:22">
      <c r="A80" s="49"/>
      <c r="C80" s="44" t="s">
        <v>488</v>
      </c>
      <c r="D80" s="243" t="s">
        <v>1063</v>
      </c>
      <c r="E80" s="244"/>
      <c r="F80" s="244"/>
      <c r="G80" s="244"/>
      <c r="H80" s="244"/>
      <c r="I80" s="244"/>
      <c r="J80" s="244"/>
      <c r="K80" s="244"/>
      <c r="L80" s="244"/>
      <c r="M80" s="64"/>
    </row>
    <row r="81" spans="1:16">
      <c r="A81" s="49"/>
      <c r="C81" s="69" t="s">
        <v>380</v>
      </c>
      <c r="D81" s="248" t="s">
        <v>765</v>
      </c>
      <c r="E81" s="249"/>
      <c r="F81" s="249"/>
      <c r="G81" s="249"/>
      <c r="H81" s="249"/>
      <c r="I81" s="249"/>
      <c r="J81" s="249"/>
      <c r="K81" s="249"/>
      <c r="L81" s="249"/>
      <c r="M81" s="65"/>
    </row>
    <row r="82" spans="1:16">
      <c r="A82" s="49"/>
      <c r="C82" s="44" t="s">
        <v>495</v>
      </c>
      <c r="D82" s="243" t="s">
        <v>766</v>
      </c>
      <c r="E82" s="244"/>
      <c r="F82" s="244"/>
      <c r="G82" s="244"/>
      <c r="H82" s="244"/>
      <c r="I82" s="244"/>
      <c r="J82" s="244"/>
      <c r="K82" s="244"/>
      <c r="L82" s="244"/>
      <c r="M82" s="64"/>
    </row>
    <row r="83" spans="1:16">
      <c r="C83" s="44" t="s">
        <v>496</v>
      </c>
      <c r="D83" s="243" t="s">
        <v>767</v>
      </c>
      <c r="E83" s="244"/>
      <c r="F83" s="244"/>
      <c r="G83" s="244"/>
      <c r="H83" s="244"/>
      <c r="I83" s="244"/>
      <c r="J83" s="244"/>
      <c r="K83" s="244"/>
      <c r="L83" s="244"/>
      <c r="M83" s="64"/>
    </row>
    <row r="84" spans="1:16">
      <c r="C84" s="44" t="s">
        <v>497</v>
      </c>
      <c r="D84" s="243" t="s">
        <v>768</v>
      </c>
      <c r="E84" s="244"/>
      <c r="F84" s="244"/>
      <c r="G84" s="244"/>
      <c r="H84" s="244"/>
      <c r="I84" s="244"/>
      <c r="J84" s="244"/>
      <c r="K84" s="244"/>
      <c r="L84" s="244"/>
      <c r="M84" s="64"/>
    </row>
    <row r="85" spans="1:16">
      <c r="N85" s="62" t="s">
        <v>666</v>
      </c>
    </row>
    <row r="86" spans="1:16">
      <c r="N86" s="66" t="s">
        <v>633</v>
      </c>
      <c r="O86" s="66" t="s">
        <v>634</v>
      </c>
      <c r="P86" s="68" t="s">
        <v>445</v>
      </c>
    </row>
    <row r="87" spans="1:16" ht="30">
      <c r="N87" s="66" t="s">
        <v>520</v>
      </c>
      <c r="O87" s="66" t="s">
        <v>610</v>
      </c>
      <c r="P87" s="68" t="s">
        <v>622</v>
      </c>
    </row>
    <row r="88" spans="1:16">
      <c r="N88" s="66" t="s">
        <v>521</v>
      </c>
      <c r="O88" s="66" t="s">
        <v>611</v>
      </c>
      <c r="P88" s="68"/>
    </row>
    <row r="89" spans="1:16" ht="30">
      <c r="N89" s="66" t="s">
        <v>522</v>
      </c>
      <c r="O89" s="66" t="s">
        <v>612</v>
      </c>
      <c r="P89" s="68" t="s">
        <v>665</v>
      </c>
    </row>
    <row r="90" spans="1:16">
      <c r="N90" s="66" t="s">
        <v>523</v>
      </c>
      <c r="O90" s="66" t="s">
        <v>613</v>
      </c>
      <c r="P90" s="68" t="s">
        <v>664</v>
      </c>
    </row>
    <row r="91" spans="1:16">
      <c r="A91" s="49">
        <v>0</v>
      </c>
      <c r="B91" s="49" t="s">
        <v>455</v>
      </c>
      <c r="N91" s="66" t="s">
        <v>524</v>
      </c>
      <c r="O91" s="66" t="s">
        <v>614</v>
      </c>
      <c r="P91" s="68" t="s">
        <v>662</v>
      </c>
    </row>
    <row r="92" spans="1:16">
      <c r="A92" s="49">
        <v>1</v>
      </c>
      <c r="B92" s="49" t="s">
        <v>461</v>
      </c>
      <c r="N92" s="66" t="s">
        <v>525</v>
      </c>
      <c r="O92" s="66" t="s">
        <v>615</v>
      </c>
      <c r="P92" s="68" t="s">
        <v>663</v>
      </c>
    </row>
    <row r="93" spans="1:16">
      <c r="A93" s="49">
        <v>2</v>
      </c>
      <c r="B93" s="49" t="s">
        <v>465</v>
      </c>
      <c r="E93">
        <v>1.1499999999999999</v>
      </c>
      <c r="F93">
        <v>0.3</v>
      </c>
      <c r="G93" t="s">
        <v>836</v>
      </c>
      <c r="N93" s="66" t="s">
        <v>526</v>
      </c>
      <c r="O93" s="66" t="s">
        <v>616</v>
      </c>
      <c r="P93" s="68" t="s">
        <v>660</v>
      </c>
    </row>
    <row r="94" spans="1:16">
      <c r="A94" s="49">
        <v>3</v>
      </c>
      <c r="B94" s="49" t="s">
        <v>471</v>
      </c>
      <c r="E94">
        <v>1.1000000000000001</v>
      </c>
      <c r="F94">
        <f>E94*F93/E93</f>
        <v>0.28695652173913044</v>
      </c>
      <c r="G94" t="s">
        <v>836</v>
      </c>
      <c r="N94" s="66" t="s">
        <v>527</v>
      </c>
      <c r="O94" s="66" t="s">
        <v>617</v>
      </c>
      <c r="P94" s="68" t="s">
        <v>661</v>
      </c>
    </row>
    <row r="95" spans="1:16">
      <c r="A95" s="49">
        <v>4</v>
      </c>
      <c r="B95" s="49" t="s">
        <v>487</v>
      </c>
    </row>
    <row r="96" spans="1:16">
      <c r="A96" s="49">
        <v>5</v>
      </c>
      <c r="B96" s="49" t="s">
        <v>645</v>
      </c>
      <c r="E96">
        <v>1.21</v>
      </c>
      <c r="F96">
        <v>400</v>
      </c>
      <c r="G96" t="s">
        <v>836</v>
      </c>
    </row>
    <row r="97" spans="1:9">
      <c r="A97" s="49">
        <v>6</v>
      </c>
      <c r="B97" s="49" t="s">
        <v>492</v>
      </c>
      <c r="E97">
        <v>7.54</v>
      </c>
      <c r="F97">
        <f>E97*F96/E96</f>
        <v>2492.5619834710747</v>
      </c>
      <c r="G97" t="s">
        <v>836</v>
      </c>
    </row>
    <row r="98" spans="1:9">
      <c r="A98" s="49">
        <v>7</v>
      </c>
      <c r="B98" s="49" t="s">
        <v>491</v>
      </c>
      <c r="E98">
        <v>2.98</v>
      </c>
      <c r="F98">
        <f>E98*F96/E96</f>
        <v>985.12396694214874</v>
      </c>
      <c r="G98" t="s">
        <v>836</v>
      </c>
    </row>
    <row r="99" spans="1:9">
      <c r="A99" s="49">
        <v>8</v>
      </c>
      <c r="B99" s="49" t="s">
        <v>499</v>
      </c>
    </row>
    <row r="100" spans="1:9">
      <c r="A100" s="49"/>
      <c r="E100">
        <v>0.77</v>
      </c>
      <c r="F100">
        <v>10</v>
      </c>
      <c r="G100" t="s">
        <v>740</v>
      </c>
      <c r="H100">
        <f>D104/(H103/1000+H104/1000)</f>
        <v>55.172413793103452</v>
      </c>
    </row>
    <row r="101" spans="1:9">
      <c r="A101" s="49"/>
      <c r="E101">
        <v>0.15</v>
      </c>
      <c r="F101">
        <f>E101*F100/E100</f>
        <v>1.948051948051948</v>
      </c>
      <c r="G101" t="s">
        <v>1041</v>
      </c>
      <c r="H101">
        <f>D104/(H103/1000)</f>
        <v>177.7777777777778</v>
      </c>
      <c r="I101" t="s">
        <v>1041</v>
      </c>
    </row>
    <row r="102" spans="1:9">
      <c r="A102" s="49"/>
      <c r="E102">
        <v>2.98</v>
      </c>
      <c r="F102">
        <f>E102*F100/E100</f>
        <v>38.701298701298704</v>
      </c>
      <c r="G102" t="s">
        <v>1041</v>
      </c>
    </row>
    <row r="103" spans="1:9">
      <c r="A103" s="49"/>
      <c r="H103">
        <v>4.5</v>
      </c>
      <c r="I103" t="s">
        <v>1064</v>
      </c>
    </row>
    <row r="104" spans="1:9">
      <c r="A104" s="49"/>
      <c r="D104">
        <v>0.8</v>
      </c>
      <c r="E104" t="s">
        <v>740</v>
      </c>
      <c r="F104" s="101">
        <f>$D$104/(H104+H103)*1000</f>
        <v>55.172413793103452</v>
      </c>
      <c r="G104" s="101" t="s">
        <v>1041</v>
      </c>
      <c r="H104">
        <v>10</v>
      </c>
      <c r="I104" t="s">
        <v>1064</v>
      </c>
    </row>
    <row r="105" spans="1:9">
      <c r="A105" s="49"/>
      <c r="F105" s="101">
        <f>$D$104/(H103)*1000</f>
        <v>177.77777777777777</v>
      </c>
      <c r="G105" s="101" t="s">
        <v>1041</v>
      </c>
    </row>
    <row r="106" spans="1:9">
      <c r="A106" s="49"/>
    </row>
    <row r="108" spans="1:9">
      <c r="A108" s="49"/>
    </row>
    <row r="109" spans="1:9">
      <c r="A109" s="49"/>
    </row>
    <row r="110" spans="1:9">
      <c r="A110" s="49"/>
    </row>
    <row r="111" spans="1:9">
      <c r="A111" s="49"/>
    </row>
    <row r="112" spans="1:9">
      <c r="A112" s="49"/>
    </row>
    <row r="113" spans="1:1">
      <c r="A113" s="49"/>
    </row>
    <row r="114" spans="1:1">
      <c r="A114" s="49"/>
    </row>
    <row r="116" spans="1:1">
      <c r="A116" s="49"/>
    </row>
    <row r="117" spans="1:1">
      <c r="A117" s="49"/>
    </row>
    <row r="118" spans="1:1">
      <c r="A118" s="49"/>
    </row>
    <row r="119" spans="1:1">
      <c r="A119" s="49"/>
    </row>
    <row r="120" spans="1:1">
      <c r="A120" s="49"/>
    </row>
    <row r="121" spans="1:1">
      <c r="A121" s="49"/>
    </row>
    <row r="122" spans="1:1">
      <c r="A122" s="49"/>
    </row>
    <row r="123" spans="1:1">
      <c r="A123" s="49"/>
    </row>
    <row r="125" spans="1:1">
      <c r="A125" s="49"/>
    </row>
    <row r="126" spans="1:1">
      <c r="A126" s="49"/>
    </row>
    <row r="127" spans="1:1">
      <c r="A127" s="49"/>
    </row>
    <row r="128" spans="1:1">
      <c r="A128" s="49"/>
    </row>
    <row r="130" spans="1:1">
      <c r="A130" s="49"/>
    </row>
    <row r="131" spans="1:1">
      <c r="A131" s="49"/>
    </row>
    <row r="132" spans="1:1">
      <c r="A132" s="49"/>
    </row>
    <row r="133" spans="1:1">
      <c r="A133" s="49"/>
    </row>
    <row r="135" spans="1:1">
      <c r="A135" s="49"/>
    </row>
    <row r="136" spans="1:1">
      <c r="A136" s="49"/>
    </row>
    <row r="137" spans="1:1">
      <c r="A137" s="49"/>
    </row>
    <row r="138" spans="1:1">
      <c r="A138" s="49"/>
    </row>
    <row r="139" spans="1:1">
      <c r="A139" s="49"/>
    </row>
    <row r="141" spans="1:1">
      <c r="A141" s="49"/>
    </row>
    <row r="142" spans="1:1">
      <c r="A142" s="49"/>
    </row>
    <row r="143" spans="1:1">
      <c r="A143" s="49"/>
    </row>
    <row r="144" spans="1:1">
      <c r="A144" s="49"/>
    </row>
    <row r="145" spans="1:1">
      <c r="A145" s="49"/>
    </row>
    <row r="149" spans="1:1">
      <c r="A149" s="49"/>
    </row>
    <row r="150" spans="1:1">
      <c r="A150" s="49"/>
    </row>
    <row r="151" spans="1:1">
      <c r="A151" s="49"/>
    </row>
    <row r="152" spans="1:1">
      <c r="A152" s="49"/>
    </row>
    <row r="153" spans="1:1">
      <c r="A153" s="49"/>
    </row>
    <row r="154" spans="1:1">
      <c r="A154" s="49"/>
    </row>
    <row r="155" spans="1:1">
      <c r="A155" s="49"/>
    </row>
    <row r="156" spans="1:1">
      <c r="A156" s="49"/>
    </row>
    <row r="157" spans="1:1">
      <c r="A157" s="49"/>
    </row>
    <row r="158" spans="1:1">
      <c r="A158" s="49"/>
    </row>
    <row r="159" spans="1:1">
      <c r="A159" s="49"/>
    </row>
    <row r="160" spans="1:1">
      <c r="A160" s="49"/>
    </row>
    <row r="161" spans="1:1">
      <c r="A161" s="49"/>
    </row>
  </sheetData>
  <sortState xmlns:xlrd2="http://schemas.microsoft.com/office/spreadsheetml/2017/richdata2" ref="A91:B168">
    <sortCondition ref="A91"/>
  </sortState>
  <mergeCells count="33">
    <mergeCell ref="L24:L25"/>
    <mergeCell ref="L14:L15"/>
    <mergeCell ref="L33:L34"/>
    <mergeCell ref="L42:L43"/>
    <mergeCell ref="D17:L17"/>
    <mergeCell ref="D18:L18"/>
    <mergeCell ref="D19:L19"/>
    <mergeCell ref="D20:L20"/>
    <mergeCell ref="D27:L27"/>
    <mergeCell ref="D28:L28"/>
    <mergeCell ref="H24:I24"/>
    <mergeCell ref="D29:L29"/>
    <mergeCell ref="J14:K14"/>
    <mergeCell ref="D36:L36"/>
    <mergeCell ref="D38:L38"/>
    <mergeCell ref="D45:L45"/>
    <mergeCell ref="D46:L46"/>
    <mergeCell ref="D37:L37"/>
    <mergeCell ref="D82:L82"/>
    <mergeCell ref="D47:L47"/>
    <mergeCell ref="D84:L84"/>
    <mergeCell ref="D48:L48"/>
    <mergeCell ref="D54:L54"/>
    <mergeCell ref="D60:L60"/>
    <mergeCell ref="D66:L66"/>
    <mergeCell ref="H64:K64"/>
    <mergeCell ref="D64:G64"/>
    <mergeCell ref="D71:K71"/>
    <mergeCell ref="D52:K52"/>
    <mergeCell ref="D73:L73"/>
    <mergeCell ref="D80:L80"/>
    <mergeCell ref="D81:L81"/>
    <mergeCell ref="D83:L83"/>
  </mergeCells>
  <phoneticPr fontId="12" type="noConversion"/>
  <pageMargins left="0.7" right="0.7" top="0.75" bottom="0.75" header="0.3" footer="0.3"/>
  <pageSetup scale="14" orientation="portrait" r:id="rId1"/>
  <headerFooter>
    <oddFooter>&amp;R&amp;1#&amp;"Arial"&amp;12&amp;KFF0000ST Restricted</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79395-BB27-4B13-9DD4-964C1D4B6259}">
  <dimension ref="S6:W18"/>
  <sheetViews>
    <sheetView zoomScale="70" zoomScaleNormal="70" workbookViewId="0"/>
  </sheetViews>
  <sheetFormatPr defaultRowHeight="15"/>
  <sheetData>
    <row r="6" spans="19:23">
      <c r="S6" t="s">
        <v>1053</v>
      </c>
      <c r="T6" t="s">
        <v>1048</v>
      </c>
      <c r="U6" t="s">
        <v>1049</v>
      </c>
      <c r="V6" t="s">
        <v>1050</v>
      </c>
      <c r="W6" t="s">
        <v>1051</v>
      </c>
    </row>
    <row r="7" spans="19:23">
      <c r="S7">
        <f>1/(1/T7+1/U7+1/V7+1/W7)</f>
        <v>250</v>
      </c>
      <c r="T7">
        <v>1000</v>
      </c>
      <c r="U7">
        <v>1000</v>
      </c>
      <c r="V7">
        <v>1000</v>
      </c>
      <c r="W7">
        <v>1000</v>
      </c>
    </row>
    <row r="9" spans="19:23">
      <c r="S9" t="s">
        <v>1053</v>
      </c>
      <c r="T9" t="s">
        <v>1048</v>
      </c>
      <c r="U9" t="s">
        <v>1052</v>
      </c>
    </row>
    <row r="10" spans="19:23">
      <c r="S10">
        <f>1/(U10/T10)</f>
        <v>300</v>
      </c>
      <c r="T10">
        <v>1200</v>
      </c>
      <c r="U10">
        <v>4</v>
      </c>
    </row>
    <row r="12" spans="19:23">
      <c r="S12" t="s">
        <v>740</v>
      </c>
      <c r="T12">
        <v>12</v>
      </c>
      <c r="U12" t="s">
        <v>740</v>
      </c>
    </row>
    <row r="13" spans="19:23">
      <c r="S13" t="s">
        <v>1042</v>
      </c>
      <c r="T13">
        <f>S10</f>
        <v>300</v>
      </c>
      <c r="U13" t="s">
        <v>1042</v>
      </c>
    </row>
    <row r="14" spans="19:23">
      <c r="S14" t="s">
        <v>1043</v>
      </c>
      <c r="T14">
        <f>T12/T13</f>
        <v>0.04</v>
      </c>
      <c r="U14" t="s">
        <v>1041</v>
      </c>
    </row>
    <row r="15" spans="19:23">
      <c r="S15" t="s">
        <v>65</v>
      </c>
      <c r="T15">
        <f>T12*T12/T13</f>
        <v>0.48</v>
      </c>
      <c r="U15" t="s">
        <v>741</v>
      </c>
    </row>
    <row r="17" spans="19:21">
      <c r="S17" t="s">
        <v>1054</v>
      </c>
      <c r="T17">
        <f>1/8</f>
        <v>0.125</v>
      </c>
      <c r="U17" t="s">
        <v>741</v>
      </c>
    </row>
    <row r="18" spans="19:21">
      <c r="S18" t="s">
        <v>1055</v>
      </c>
      <c r="T18">
        <f>T15/U10</f>
        <v>0.12</v>
      </c>
    </row>
  </sheetData>
  <pageMargins left="0.7" right="0.7" top="0.75" bottom="0.75" header="0.3" footer="0.3"/>
  <pageSetup paperSize="9" orientation="portrait" r:id="rId1"/>
  <headerFooter>
    <oddFooter>&amp;R&amp;1#&amp;"Arial"&amp;12&amp;KFF0000ST Restricted</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Q63"/>
  <sheetViews>
    <sheetView zoomScale="55" zoomScaleNormal="55" workbookViewId="0"/>
  </sheetViews>
  <sheetFormatPr defaultRowHeight="15"/>
  <cols>
    <col min="1" max="1" width="3" customWidth="1"/>
    <col min="2" max="2" width="7.42578125" customWidth="1"/>
    <col min="3" max="3" width="21.28515625" bestFit="1" customWidth="1"/>
    <col min="4" max="4" width="26.7109375" style="50" customWidth="1"/>
    <col min="5" max="5" width="8.28515625" bestFit="1" customWidth="1"/>
    <col min="6" max="6" width="16.7109375" bestFit="1" customWidth="1"/>
    <col min="7" max="7" width="12" bestFit="1" customWidth="1"/>
    <col min="8" max="8" width="19.28515625" bestFit="1" customWidth="1"/>
    <col min="9" max="9" width="15.28515625" bestFit="1" customWidth="1"/>
    <col min="10" max="10" width="15.7109375" bestFit="1" customWidth="1"/>
    <col min="11" max="11" width="14.5703125" bestFit="1" customWidth="1"/>
    <col min="12" max="12" width="21.42578125" customWidth="1"/>
    <col min="14" max="14" width="19.5703125" bestFit="1" customWidth="1"/>
    <col min="15" max="15" width="17.85546875" customWidth="1"/>
    <col min="16" max="16" width="62" bestFit="1" customWidth="1"/>
    <col min="17" max="17" width="13.42578125" style="51" customWidth="1"/>
  </cols>
  <sheetData>
    <row r="2" spans="2:17" ht="15.75" thickBot="1">
      <c r="B2" s="55"/>
      <c r="C2" s="55"/>
      <c r="D2" s="73"/>
      <c r="E2" s="55"/>
      <c r="F2" s="55"/>
      <c r="G2" s="55"/>
      <c r="H2" s="55"/>
      <c r="I2" s="55"/>
      <c r="J2" s="55"/>
      <c r="K2" s="55"/>
      <c r="L2" s="55"/>
      <c r="N2" s="51" t="s">
        <v>708</v>
      </c>
    </row>
    <row r="3" spans="2:17" ht="15.75" thickBot="1">
      <c r="B3" s="55"/>
      <c r="C3" s="55"/>
      <c r="D3" s="73"/>
      <c r="E3" s="77">
        <v>7</v>
      </c>
      <c r="F3" s="78">
        <v>6</v>
      </c>
      <c r="G3" s="78">
        <v>5</v>
      </c>
      <c r="H3" s="78">
        <v>4</v>
      </c>
      <c r="I3" s="78">
        <v>3</v>
      </c>
      <c r="J3" s="78">
        <v>2</v>
      </c>
      <c r="K3" s="78">
        <v>1</v>
      </c>
      <c r="L3" s="79">
        <v>0</v>
      </c>
      <c r="O3" s="51"/>
      <c r="P3" s="51"/>
    </row>
    <row r="4" spans="2:17" s="51" customFormat="1" ht="18.75" customHeight="1" thickBot="1">
      <c r="B4" s="269">
        <v>0</v>
      </c>
      <c r="C4" s="269" t="s">
        <v>674</v>
      </c>
      <c r="D4" s="80" t="s">
        <v>673</v>
      </c>
      <c r="E4" s="81"/>
      <c r="F4" s="124" t="s">
        <v>451</v>
      </c>
      <c r="G4" s="124" t="s">
        <v>452</v>
      </c>
      <c r="H4" s="124" t="s">
        <v>453</v>
      </c>
      <c r="I4" s="81"/>
      <c r="J4" s="81"/>
      <c r="K4" s="271" t="s">
        <v>454</v>
      </c>
      <c r="L4" s="272"/>
      <c r="N4" s="51" t="s">
        <v>709</v>
      </c>
      <c r="O4"/>
      <c r="P4"/>
    </row>
    <row r="5" spans="2:17" ht="18.75" customHeight="1">
      <c r="B5" s="275"/>
      <c r="C5" s="275"/>
      <c r="D5" s="82" t="s">
        <v>467</v>
      </c>
      <c r="E5" s="83">
        <v>0</v>
      </c>
      <c r="F5" s="83">
        <v>0</v>
      </c>
      <c r="G5" s="83">
        <v>0</v>
      </c>
      <c r="H5" s="83">
        <v>0</v>
      </c>
      <c r="I5" s="83">
        <v>0</v>
      </c>
      <c r="J5" s="83">
        <v>0</v>
      </c>
      <c r="K5" s="83">
        <v>0</v>
      </c>
      <c r="L5" s="84">
        <v>0</v>
      </c>
    </row>
    <row r="6" spans="2:17" ht="15.75" customHeight="1" thickBot="1">
      <c r="B6" s="270"/>
      <c r="C6" s="270"/>
      <c r="D6" s="113" t="s">
        <v>717</v>
      </c>
      <c r="E6" s="85" t="str">
        <f>MID(RIGHT($D6,8), 1, 1)</f>
        <v>0</v>
      </c>
      <c r="F6" s="85" t="str">
        <f>MID(RIGHT($D6,8), 2, 1)</f>
        <v>0</v>
      </c>
      <c r="G6" s="85" t="str">
        <f>MID(RIGHT($D6,8), 3, 1)</f>
        <v>0</v>
      </c>
      <c r="H6" s="85" t="str">
        <f>MID(RIGHT($D6,8),4, 1)</f>
        <v>0</v>
      </c>
      <c r="I6" s="85" t="str">
        <f>MID(RIGHT($D6,8), 5, 1)</f>
        <v>0</v>
      </c>
      <c r="J6" s="85" t="str">
        <f>MID(RIGHT($D6,8), 6, 1)</f>
        <v>0</v>
      </c>
      <c r="K6" s="85" t="str">
        <f>MID(RIGHT($D6,8), 7, 1)</f>
        <v>1</v>
      </c>
      <c r="L6" s="213" t="str">
        <f>MID(RIGHT($D6,8), 8, 1)</f>
        <v>1</v>
      </c>
      <c r="N6" s="51" t="s">
        <v>707</v>
      </c>
    </row>
    <row r="7" spans="2:17" s="51" customFormat="1" ht="18.75" customHeight="1" thickBot="1">
      <c r="B7" s="269">
        <v>1</v>
      </c>
      <c r="C7" s="269" t="s">
        <v>675</v>
      </c>
      <c r="D7" s="80" t="s">
        <v>673</v>
      </c>
      <c r="E7" s="81"/>
      <c r="F7" s="81"/>
      <c r="G7" s="81"/>
      <c r="H7" s="81"/>
      <c r="I7" s="271" t="s">
        <v>458</v>
      </c>
      <c r="J7" s="271"/>
      <c r="K7" s="124" t="s">
        <v>459</v>
      </c>
      <c r="L7" s="125" t="s">
        <v>460</v>
      </c>
      <c r="N7" s="70" t="s">
        <v>448</v>
      </c>
      <c r="O7" s="70" t="s">
        <v>705</v>
      </c>
      <c r="P7" s="70" t="s">
        <v>466</v>
      </c>
      <c r="Q7" s="70" t="s">
        <v>700</v>
      </c>
    </row>
    <row r="8" spans="2:17" ht="18.75" customHeight="1">
      <c r="B8" s="275"/>
      <c r="C8" s="275"/>
      <c r="D8" s="82" t="s">
        <v>468</v>
      </c>
      <c r="E8" s="83">
        <v>0</v>
      </c>
      <c r="F8" s="83">
        <v>1</v>
      </c>
      <c r="G8" s="83">
        <v>1</v>
      </c>
      <c r="H8" s="83">
        <v>1</v>
      </c>
      <c r="I8" s="83">
        <v>0</v>
      </c>
      <c r="J8" s="83">
        <v>0</v>
      </c>
      <c r="K8" s="83">
        <v>1</v>
      </c>
      <c r="L8" s="84">
        <v>1</v>
      </c>
      <c r="N8" s="266" t="s">
        <v>674</v>
      </c>
      <c r="O8" s="71" t="s">
        <v>451</v>
      </c>
      <c r="P8" s="60" t="s">
        <v>697</v>
      </c>
      <c r="Q8" s="60" t="s">
        <v>701</v>
      </c>
    </row>
    <row r="9" spans="2:17" ht="15.75" customHeight="1" thickBot="1">
      <c r="B9" s="270"/>
      <c r="C9" s="270"/>
      <c r="D9" s="113" t="s">
        <v>667</v>
      </c>
      <c r="E9" s="85" t="str">
        <f>MID(RIGHT($D9,8), 1, 1)</f>
        <v>0</v>
      </c>
      <c r="F9" s="85" t="str">
        <f>MID(RIGHT($D9,8), 2, 1)</f>
        <v>1</v>
      </c>
      <c r="G9" s="85" t="str">
        <f>MID(RIGHT($D9,8), 3, 1)</f>
        <v>1</v>
      </c>
      <c r="H9" s="85" t="str">
        <f>MID(RIGHT($D9,8),4, 1)</f>
        <v>1</v>
      </c>
      <c r="I9" s="85" t="str">
        <f>MID(RIGHT($D9,8), 5, 1)</f>
        <v>0</v>
      </c>
      <c r="J9" s="85" t="str">
        <f>MID(RIGHT($D9,8), 6, 1)</f>
        <v>0</v>
      </c>
      <c r="K9" s="85" t="str">
        <f>MID(RIGHT($D9,8), 7, 1)</f>
        <v>1</v>
      </c>
      <c r="L9" s="213" t="str">
        <f>MID(RIGHT($D9,8), 8, 1)</f>
        <v>1</v>
      </c>
      <c r="N9" s="267"/>
      <c r="O9" s="76" t="s">
        <v>452</v>
      </c>
      <c r="P9" s="60" t="s">
        <v>686</v>
      </c>
      <c r="Q9" s="60" t="s">
        <v>701</v>
      </c>
    </row>
    <row r="10" spans="2:17" s="51" customFormat="1" ht="18.75" customHeight="1" thickBot="1">
      <c r="B10" s="269">
        <v>2</v>
      </c>
      <c r="C10" s="269" t="s">
        <v>676</v>
      </c>
      <c r="D10" s="80" t="s">
        <v>673</v>
      </c>
      <c r="E10" s="81"/>
      <c r="F10" s="81"/>
      <c r="G10" s="81"/>
      <c r="H10" s="81"/>
      <c r="I10" s="124" t="s">
        <v>462</v>
      </c>
      <c r="J10" s="81"/>
      <c r="K10" s="124" t="s">
        <v>463</v>
      </c>
      <c r="L10" s="125" t="s">
        <v>464</v>
      </c>
      <c r="N10" s="267"/>
      <c r="O10" s="71" t="s">
        <v>453</v>
      </c>
      <c r="P10" s="60" t="s">
        <v>698</v>
      </c>
      <c r="Q10" s="60" t="s">
        <v>702</v>
      </c>
    </row>
    <row r="11" spans="2:17" ht="18.75" customHeight="1">
      <c r="B11" s="275"/>
      <c r="C11" s="275"/>
      <c r="D11" s="82" t="s">
        <v>469</v>
      </c>
      <c r="E11" s="83">
        <v>0</v>
      </c>
      <c r="F11" s="83">
        <v>0</v>
      </c>
      <c r="G11" s="83">
        <v>0</v>
      </c>
      <c r="H11" s="83">
        <v>0</v>
      </c>
      <c r="I11" s="83">
        <v>1</v>
      </c>
      <c r="J11" s="83">
        <v>0</v>
      </c>
      <c r="K11" s="83">
        <v>0</v>
      </c>
      <c r="L11" s="84">
        <v>1</v>
      </c>
      <c r="N11" s="268"/>
      <c r="O11" s="76" t="s">
        <v>454</v>
      </c>
      <c r="P11" s="60" t="s">
        <v>687</v>
      </c>
      <c r="Q11" s="72" t="s">
        <v>703</v>
      </c>
    </row>
    <row r="12" spans="2:17" ht="15.75" customHeight="1" thickBot="1">
      <c r="B12" s="270"/>
      <c r="C12" s="270"/>
      <c r="D12" s="113" t="s">
        <v>716</v>
      </c>
      <c r="E12" s="85" t="str">
        <f>MID(RIGHT($D12,8), 1, 1)</f>
        <v>0</v>
      </c>
      <c r="F12" s="85" t="str">
        <f>MID(RIGHT($D12,8), 2, 1)</f>
        <v>0</v>
      </c>
      <c r="G12" s="85" t="str">
        <f>MID(RIGHT($D12,8), 3, 1)</f>
        <v>0</v>
      </c>
      <c r="H12" s="85" t="str">
        <f>MID(RIGHT($D12,8),4, 1)</f>
        <v>0</v>
      </c>
      <c r="I12" s="85" t="str">
        <f>MID(RIGHT($D12,8), 5, 1)</f>
        <v>1</v>
      </c>
      <c r="J12" s="85" t="str">
        <f>MID(RIGHT($D12,8), 6, 1)</f>
        <v>0</v>
      </c>
      <c r="K12" s="85" t="str">
        <f>MID(RIGHT($D12,8), 7, 1)</f>
        <v>0</v>
      </c>
      <c r="L12" s="213" t="str">
        <f>MID(RIGHT($D12,8), 8, 1)</f>
        <v>0</v>
      </c>
      <c r="N12" s="266" t="s">
        <v>675</v>
      </c>
      <c r="O12" s="71" t="s">
        <v>458</v>
      </c>
      <c r="P12" s="60" t="s">
        <v>688</v>
      </c>
      <c r="Q12" s="72" t="s">
        <v>704</v>
      </c>
    </row>
    <row r="13" spans="2:17" s="51" customFormat="1" ht="18.75" customHeight="1" thickBot="1">
      <c r="B13" s="269">
        <v>3</v>
      </c>
      <c r="C13" s="269" t="s">
        <v>677</v>
      </c>
      <c r="D13" s="80" t="s">
        <v>673</v>
      </c>
      <c r="E13" s="81"/>
      <c r="F13" s="81"/>
      <c r="G13" s="81"/>
      <c r="H13" s="81"/>
      <c r="I13" s="81" t="s">
        <v>472</v>
      </c>
      <c r="J13" s="124" t="s">
        <v>473</v>
      </c>
      <c r="K13" s="124" t="s">
        <v>474</v>
      </c>
      <c r="L13" s="125" t="s">
        <v>475</v>
      </c>
      <c r="N13" s="267"/>
      <c r="O13" s="71" t="s">
        <v>459</v>
      </c>
      <c r="P13" s="60" t="s">
        <v>690</v>
      </c>
      <c r="Q13" s="60" t="s">
        <v>699</v>
      </c>
    </row>
    <row r="14" spans="2:17" ht="18.75" customHeight="1">
      <c r="B14" s="275"/>
      <c r="C14" s="275"/>
      <c r="D14" s="82" t="s">
        <v>470</v>
      </c>
      <c r="E14" s="83">
        <v>0</v>
      </c>
      <c r="F14" s="83">
        <v>1</v>
      </c>
      <c r="G14" s="83">
        <v>1</v>
      </c>
      <c r="H14" s="83">
        <v>1</v>
      </c>
      <c r="I14" s="83">
        <v>1</v>
      </c>
      <c r="J14" s="83">
        <v>1</v>
      </c>
      <c r="K14" s="83">
        <v>1</v>
      </c>
      <c r="L14" s="84">
        <v>1</v>
      </c>
      <c r="N14" s="268"/>
      <c r="O14" s="71" t="s">
        <v>460</v>
      </c>
      <c r="P14" s="60" t="s">
        <v>691</v>
      </c>
      <c r="Q14" s="60" t="s">
        <v>699</v>
      </c>
    </row>
    <row r="15" spans="2:17" ht="15.75" customHeight="1" thickBot="1">
      <c r="B15" s="270"/>
      <c r="C15" s="270"/>
      <c r="D15" s="113" t="s">
        <v>668</v>
      </c>
      <c r="E15" s="85" t="str">
        <f>MID(RIGHT($D15,8), 1, 1)</f>
        <v>0</v>
      </c>
      <c r="F15" s="85" t="str">
        <f>MID(RIGHT($D15,8), 2, 1)</f>
        <v>1</v>
      </c>
      <c r="G15" s="85" t="str">
        <f>MID(RIGHT($D15,8), 3, 1)</f>
        <v>1</v>
      </c>
      <c r="H15" s="85" t="str">
        <f>MID(RIGHT($D15,8),4, 1)</f>
        <v>1</v>
      </c>
      <c r="I15" s="85" t="str">
        <f>MID(RIGHT($D15,8), 5, 1)</f>
        <v>1</v>
      </c>
      <c r="J15" s="85" t="str">
        <f>MID(RIGHT($D15,8), 6, 1)</f>
        <v>1</v>
      </c>
      <c r="K15" s="85" t="str">
        <f>MID(RIGHT($D15,8), 7, 1)</f>
        <v>1</v>
      </c>
      <c r="L15" s="213" t="str">
        <f>MID(RIGHT($D15,8), 8, 1)</f>
        <v>1</v>
      </c>
      <c r="N15" s="266" t="s">
        <v>676</v>
      </c>
      <c r="O15" s="71" t="s">
        <v>462</v>
      </c>
      <c r="P15" s="60" t="s">
        <v>692</v>
      </c>
      <c r="Q15" s="60" t="s">
        <v>699</v>
      </c>
    </row>
    <row r="16" spans="2:17" s="51" customFormat="1" ht="18.75" customHeight="1" thickBot="1">
      <c r="B16" s="269">
        <v>4</v>
      </c>
      <c r="C16" s="269" t="s">
        <v>679</v>
      </c>
      <c r="D16" s="80" t="s">
        <v>673</v>
      </c>
      <c r="E16" s="271" t="s">
        <v>476</v>
      </c>
      <c r="F16" s="271"/>
      <c r="G16" s="271"/>
      <c r="H16" s="271"/>
      <c r="I16" s="271"/>
      <c r="J16" s="271"/>
      <c r="K16" s="271"/>
      <c r="L16" s="272"/>
      <c r="N16" s="267"/>
      <c r="O16" s="71" t="s">
        <v>463</v>
      </c>
      <c r="P16" s="60" t="s">
        <v>693</v>
      </c>
      <c r="Q16" s="72" t="s">
        <v>699</v>
      </c>
    </row>
    <row r="17" spans="2:17" ht="18.75" customHeight="1">
      <c r="B17" s="257"/>
      <c r="C17" s="257"/>
      <c r="D17" s="82" t="s">
        <v>470</v>
      </c>
      <c r="E17" s="83">
        <v>0</v>
      </c>
      <c r="F17" s="83">
        <v>1</v>
      </c>
      <c r="G17" s="83">
        <v>1</v>
      </c>
      <c r="H17" s="83">
        <v>1</v>
      </c>
      <c r="I17" s="83">
        <v>1</v>
      </c>
      <c r="J17" s="83">
        <v>1</v>
      </c>
      <c r="K17" s="83">
        <v>1</v>
      </c>
      <c r="L17" s="84">
        <v>1</v>
      </c>
      <c r="N17" s="268"/>
      <c r="O17" s="71" t="s">
        <v>464</v>
      </c>
      <c r="P17" s="60" t="s">
        <v>694</v>
      </c>
      <c r="Q17" s="60" t="s">
        <v>699</v>
      </c>
    </row>
    <row r="18" spans="2:17" ht="15.75" thickBot="1">
      <c r="B18" s="270"/>
      <c r="C18" s="270"/>
      <c r="D18" s="114" t="s">
        <v>669</v>
      </c>
      <c r="E18" s="74" t="str">
        <f>MID(RIGHT($D18,8), 1, 1)</f>
        <v>1</v>
      </c>
      <c r="F18" s="74" t="str">
        <f>MID(RIGHT($D18,8), 2, 1)</f>
        <v>1</v>
      </c>
      <c r="G18" s="74" t="str">
        <f>MID(RIGHT($D18,8), 3, 1)</f>
        <v>1</v>
      </c>
      <c r="H18" s="74" t="str">
        <f>MID(RIGHT($D18,8),4, 1)</f>
        <v>1</v>
      </c>
      <c r="I18" s="74" t="str">
        <f>MID(RIGHT($D18,8), 5, 1)</f>
        <v>1</v>
      </c>
      <c r="J18" s="74" t="str">
        <f>MID(RIGHT($D18,8), 6, 1)</f>
        <v>1</v>
      </c>
      <c r="K18" s="74" t="str">
        <f>MID(RIGHT($D18,8), 7, 1)</f>
        <v>1</v>
      </c>
      <c r="L18" s="75" t="str">
        <f>MID(RIGHT($D18,8), 8, 1)</f>
        <v>1</v>
      </c>
      <c r="N18" s="266" t="s">
        <v>677</v>
      </c>
      <c r="O18" s="71" t="s">
        <v>473</v>
      </c>
      <c r="P18" s="60" t="s">
        <v>692</v>
      </c>
      <c r="Q18" s="60" t="s">
        <v>699</v>
      </c>
    </row>
    <row r="19" spans="2:17" s="51" customFormat="1" ht="18.75" customHeight="1" thickBot="1">
      <c r="B19" s="269">
        <v>5</v>
      </c>
      <c r="C19" s="269" t="s">
        <v>645</v>
      </c>
      <c r="D19" s="80" t="s">
        <v>673</v>
      </c>
      <c r="E19" s="81"/>
      <c r="F19" s="81"/>
      <c r="G19" s="81"/>
      <c r="H19" s="81"/>
      <c r="I19" s="81"/>
      <c r="J19" s="81"/>
      <c r="K19" s="81"/>
      <c r="L19" s="125" t="s">
        <v>485</v>
      </c>
      <c r="N19" s="267"/>
      <c r="O19" s="71" t="s">
        <v>474</v>
      </c>
      <c r="P19" s="60" t="s">
        <v>695</v>
      </c>
      <c r="Q19" s="60" t="s">
        <v>699</v>
      </c>
    </row>
    <row r="20" spans="2:17" ht="18.75" customHeight="1">
      <c r="B20" s="257"/>
      <c r="C20" s="257"/>
      <c r="D20" s="82" t="s">
        <v>467</v>
      </c>
      <c r="E20" s="83" t="s">
        <v>682</v>
      </c>
      <c r="F20" s="83" t="s">
        <v>682</v>
      </c>
      <c r="G20" s="83" t="s">
        <v>682</v>
      </c>
      <c r="H20" s="83" t="s">
        <v>682</v>
      </c>
      <c r="I20" s="83" t="s">
        <v>682</v>
      </c>
      <c r="J20" s="83" t="s">
        <v>682</v>
      </c>
      <c r="K20" s="83" t="s">
        <v>682</v>
      </c>
      <c r="L20" s="84" t="s">
        <v>682</v>
      </c>
      <c r="N20" s="268"/>
      <c r="O20" s="71" t="s">
        <v>475</v>
      </c>
      <c r="P20" s="60" t="s">
        <v>694</v>
      </c>
      <c r="Q20" s="60" t="s">
        <v>699</v>
      </c>
    </row>
    <row r="21" spans="2:17" ht="15.75" thickBot="1">
      <c r="B21" s="270"/>
      <c r="C21" s="270"/>
      <c r="D21" s="114" t="s">
        <v>670</v>
      </c>
      <c r="E21" s="74" t="str">
        <f>MID(RIGHT($D21,8), 1, 1)</f>
        <v>0</v>
      </c>
      <c r="F21" s="74" t="str">
        <f>MID(RIGHT($D21,8), 2, 1)</f>
        <v>0</v>
      </c>
      <c r="G21" s="74" t="str">
        <f>MID(RIGHT($D21,8), 3, 1)</f>
        <v>0</v>
      </c>
      <c r="H21" s="74" t="str">
        <f>MID(RIGHT($D21,8),4, 1)</f>
        <v>0</v>
      </c>
      <c r="I21" s="74" t="str">
        <f>MID(RIGHT($D21,8), 5, 1)</f>
        <v>0</v>
      </c>
      <c r="J21" s="74" t="str">
        <f>MID(RIGHT($D21,8), 6, 1)</f>
        <v>0</v>
      </c>
      <c r="K21" s="74" t="str">
        <f>MID(RIGHT($D21,8), 7, 1)</f>
        <v>0</v>
      </c>
      <c r="L21" s="75" t="str">
        <f>MID(RIGHT($D21,8), 8, 1)</f>
        <v>0</v>
      </c>
    </row>
    <row r="22" spans="2:17" s="51" customFormat="1" ht="18.75" customHeight="1" thickBot="1">
      <c r="B22" s="273">
        <v>6</v>
      </c>
      <c r="C22" s="273" t="s">
        <v>492</v>
      </c>
      <c r="D22" s="80" t="s">
        <v>673</v>
      </c>
      <c r="E22" s="271" t="s">
        <v>490</v>
      </c>
      <c r="F22" s="271"/>
      <c r="G22" s="271"/>
      <c r="H22" s="271"/>
      <c r="I22" s="271" t="s">
        <v>488</v>
      </c>
      <c r="J22" s="271"/>
      <c r="K22" s="271"/>
      <c r="L22" s="272"/>
      <c r="N22" s="51" t="s">
        <v>706</v>
      </c>
      <c r="O22"/>
      <c r="P22"/>
    </row>
    <row r="23" spans="2:17" ht="18.75" customHeight="1">
      <c r="B23" s="274"/>
      <c r="C23" s="274"/>
      <c r="D23" s="82" t="s">
        <v>683</v>
      </c>
      <c r="E23" s="83" t="s">
        <v>681</v>
      </c>
      <c r="F23" s="83" t="s">
        <v>681</v>
      </c>
      <c r="G23" s="83" t="s">
        <v>682</v>
      </c>
      <c r="H23" s="83" t="s">
        <v>681</v>
      </c>
      <c r="I23" s="83" t="s">
        <v>681</v>
      </c>
      <c r="J23" s="83" t="s">
        <v>681</v>
      </c>
      <c r="K23" s="83" t="s">
        <v>682</v>
      </c>
      <c r="L23" s="84" t="s">
        <v>681</v>
      </c>
    </row>
    <row r="24" spans="2:17" ht="15.75" thickBot="1">
      <c r="B24" s="270"/>
      <c r="C24" s="270"/>
      <c r="D24" s="114" t="s">
        <v>671</v>
      </c>
      <c r="E24" s="74" t="str">
        <f>MID(RIGHT($D24,8), 1, 1)</f>
        <v>1</v>
      </c>
      <c r="F24" s="74" t="str">
        <f>MID(RIGHT($D24,8), 2, 1)</f>
        <v>1</v>
      </c>
      <c r="G24" s="74" t="str">
        <f>MID(RIGHT($D24,8), 3, 1)</f>
        <v>0</v>
      </c>
      <c r="H24" s="74" t="str">
        <f>MID(RIGHT($D24,8),4, 1)</f>
        <v>1</v>
      </c>
      <c r="I24" s="74" t="str">
        <f>MID(RIGHT($D24,8), 5, 1)</f>
        <v>1</v>
      </c>
      <c r="J24" s="74" t="str">
        <f>MID(RIGHT($D24,8), 6, 1)</f>
        <v>1</v>
      </c>
      <c r="K24" s="74" t="str">
        <f>MID(RIGHT($D24,8), 7, 1)</f>
        <v>0</v>
      </c>
      <c r="L24" s="75" t="str">
        <f>MID(RIGHT($D24,8), 8, 1)</f>
        <v>1</v>
      </c>
      <c r="N24" s="51" t="s">
        <v>710</v>
      </c>
    </row>
    <row r="25" spans="2:17" s="51" customFormat="1" ht="18.75" customHeight="1" thickBot="1">
      <c r="B25" s="269">
        <v>7</v>
      </c>
      <c r="C25" s="269" t="s">
        <v>678</v>
      </c>
      <c r="D25" s="80" t="s">
        <v>673</v>
      </c>
      <c r="E25" s="271" t="s">
        <v>380</v>
      </c>
      <c r="F25" s="271"/>
      <c r="G25" s="271"/>
      <c r="H25" s="271"/>
      <c r="I25" s="271"/>
      <c r="J25" s="271"/>
      <c r="K25" s="271"/>
      <c r="L25" s="272"/>
      <c r="N25" s="53" t="s">
        <v>711</v>
      </c>
    </row>
    <row r="26" spans="2:17" ht="18.75" customHeight="1">
      <c r="B26" s="257"/>
      <c r="C26" s="257"/>
      <c r="D26" s="82" t="s">
        <v>684</v>
      </c>
      <c r="E26" s="83" t="s">
        <v>681</v>
      </c>
      <c r="F26" s="83" t="s">
        <v>681</v>
      </c>
      <c r="G26" s="83" t="s">
        <v>681</v>
      </c>
      <c r="H26" s="83" t="s">
        <v>681</v>
      </c>
      <c r="I26" s="83" t="s">
        <v>681</v>
      </c>
      <c r="J26" s="83" t="s">
        <v>681</v>
      </c>
      <c r="K26" s="83" t="s">
        <v>681</v>
      </c>
      <c r="L26" s="84" t="s">
        <v>681</v>
      </c>
      <c r="N26" s="53" t="s">
        <v>712</v>
      </c>
    </row>
    <row r="27" spans="2:17" ht="15.75" thickBot="1">
      <c r="B27" s="270"/>
      <c r="C27" s="270"/>
      <c r="D27" s="114" t="s">
        <v>669</v>
      </c>
      <c r="E27" s="74" t="str">
        <f>MID(RIGHT($D27,8), 1, 1)</f>
        <v>1</v>
      </c>
      <c r="F27" s="74" t="str">
        <f>MID(RIGHT($D27,8), 2, 1)</f>
        <v>1</v>
      </c>
      <c r="G27" s="74" t="str">
        <f>MID(RIGHT($D27,8), 3, 1)</f>
        <v>1</v>
      </c>
      <c r="H27" s="74" t="str">
        <f>MID(RIGHT($D27,8),4, 1)</f>
        <v>1</v>
      </c>
      <c r="I27" s="74" t="str">
        <f>MID(RIGHT($D27,8), 5, 1)</f>
        <v>1</v>
      </c>
      <c r="J27" s="74" t="str">
        <f>MID(RIGHT($D27,8), 6, 1)</f>
        <v>1</v>
      </c>
      <c r="K27" s="74" t="str">
        <f>MID(RIGHT($D27,8), 7, 1)</f>
        <v>1</v>
      </c>
      <c r="L27" s="75" t="str">
        <f>MID(RIGHT($D27,8), 8, 1)</f>
        <v>1</v>
      </c>
      <c r="N27" s="53" t="s">
        <v>713</v>
      </c>
    </row>
    <row r="28" spans="2:17" s="51" customFormat="1" ht="18.75" customHeight="1" thickBot="1">
      <c r="B28" s="269">
        <v>8</v>
      </c>
      <c r="C28" s="269" t="s">
        <v>680</v>
      </c>
      <c r="D28" s="80" t="s">
        <v>673</v>
      </c>
      <c r="E28" s="124" t="s">
        <v>488</v>
      </c>
      <c r="F28" s="81"/>
      <c r="G28" s="81"/>
      <c r="H28" s="81"/>
      <c r="I28" s="124" t="s">
        <v>380</v>
      </c>
      <c r="J28" s="124" t="s">
        <v>495</v>
      </c>
      <c r="K28" s="124" t="s">
        <v>496</v>
      </c>
      <c r="L28" s="125" t="s">
        <v>497</v>
      </c>
      <c r="N28" s="53" t="s">
        <v>714</v>
      </c>
    </row>
    <row r="29" spans="2:17" ht="18.75" customHeight="1">
      <c r="B29" s="257"/>
      <c r="C29" s="257"/>
      <c r="D29" s="82" t="s">
        <v>685</v>
      </c>
      <c r="E29" s="83" t="s">
        <v>681</v>
      </c>
      <c r="F29" s="83" t="s">
        <v>682</v>
      </c>
      <c r="G29" s="83" t="s">
        <v>682</v>
      </c>
      <c r="H29" s="83" t="s">
        <v>682</v>
      </c>
      <c r="I29" s="83" t="s">
        <v>682</v>
      </c>
      <c r="J29" s="83" t="s">
        <v>682</v>
      </c>
      <c r="K29" s="83" t="s">
        <v>682</v>
      </c>
      <c r="L29" s="84" t="s">
        <v>682</v>
      </c>
      <c r="N29" s="53" t="s">
        <v>715</v>
      </c>
    </row>
    <row r="30" spans="2:17" ht="15.75" thickBot="1">
      <c r="B30" s="270"/>
      <c r="C30" s="270"/>
      <c r="D30" s="114" t="s">
        <v>672</v>
      </c>
      <c r="E30" s="74" t="str">
        <f>MID(RIGHT($D30,8), 1, 1)</f>
        <v>1</v>
      </c>
      <c r="F30" s="74" t="str">
        <f>MID(RIGHT($D30,8), 2, 1)</f>
        <v>0</v>
      </c>
      <c r="G30" s="74" t="str">
        <f>MID(RIGHT($D30,8), 3, 1)</f>
        <v>0</v>
      </c>
      <c r="H30" s="74" t="str">
        <f>MID(RIGHT($D30,8),4, 1)</f>
        <v>0</v>
      </c>
      <c r="I30" s="74" t="str">
        <f>MID(RIGHT($D30,8), 5, 1)</f>
        <v>0</v>
      </c>
      <c r="J30" s="74" t="str">
        <f>MID(RIGHT($D30,8), 6, 1)</f>
        <v>0</v>
      </c>
      <c r="K30" s="74" t="str">
        <f>MID(RIGHT($D30,8), 7, 1)</f>
        <v>0</v>
      </c>
      <c r="L30" s="75" t="str">
        <f>MID(RIGHT($D30,8), 8, 1)</f>
        <v>0</v>
      </c>
    </row>
    <row r="35" spans="2:12" ht="15.75" thickBot="1">
      <c r="B35" s="55"/>
      <c r="C35" s="55"/>
      <c r="D35" s="73"/>
      <c r="E35" s="55"/>
      <c r="F35" s="55"/>
      <c r="G35" s="55"/>
      <c r="H35" s="55"/>
      <c r="I35" s="55"/>
      <c r="J35" s="55"/>
      <c r="K35" s="55"/>
      <c r="L35" s="55"/>
    </row>
    <row r="36" spans="2:12" ht="15.75" thickBot="1">
      <c r="B36" s="55"/>
      <c r="C36" s="55"/>
      <c r="D36" s="73"/>
      <c r="E36" s="77">
        <v>7</v>
      </c>
      <c r="F36" s="78">
        <v>6</v>
      </c>
      <c r="G36" s="78">
        <v>5</v>
      </c>
      <c r="H36" s="78">
        <v>4</v>
      </c>
      <c r="I36" s="78">
        <v>3</v>
      </c>
      <c r="J36" s="78">
        <v>2</v>
      </c>
      <c r="K36" s="78">
        <v>1</v>
      </c>
      <c r="L36" s="79">
        <v>0</v>
      </c>
    </row>
    <row r="37" spans="2:12" ht="15.75" thickBot="1">
      <c r="B37" s="253">
        <v>0</v>
      </c>
      <c r="C37" s="256" t="s">
        <v>674</v>
      </c>
      <c r="D37" s="80" t="s">
        <v>673</v>
      </c>
      <c r="E37" s="81"/>
      <c r="F37" s="124" t="s">
        <v>451</v>
      </c>
      <c r="G37" s="122" t="s">
        <v>452</v>
      </c>
      <c r="H37" s="124" t="s">
        <v>453</v>
      </c>
      <c r="I37" s="81"/>
      <c r="J37" s="81"/>
      <c r="K37" s="259" t="s">
        <v>454</v>
      </c>
      <c r="L37" s="261"/>
    </row>
    <row r="38" spans="2:12">
      <c r="B38" s="254"/>
      <c r="C38" s="257"/>
      <c r="D38" s="82" t="s">
        <v>467</v>
      </c>
      <c r="E38" s="83">
        <v>0</v>
      </c>
      <c r="F38" s="83">
        <v>0</v>
      </c>
      <c r="G38" s="83">
        <v>0</v>
      </c>
      <c r="H38" s="83">
        <v>0</v>
      </c>
      <c r="I38" s="83">
        <v>0</v>
      </c>
      <c r="J38" s="83">
        <v>0</v>
      </c>
      <c r="K38" s="83">
        <v>0</v>
      </c>
      <c r="L38" s="84">
        <v>0</v>
      </c>
    </row>
    <row r="39" spans="2:12" ht="15.75" thickBot="1">
      <c r="B39" s="255"/>
      <c r="C39" s="258"/>
      <c r="D39" s="113" t="s">
        <v>717</v>
      </c>
      <c r="E39" s="85" t="str">
        <f>MID(RIGHT($D39,8), 1, 1)</f>
        <v>0</v>
      </c>
      <c r="F39" s="86" t="str">
        <f>MID(RIGHT($D39,8), 2, 1)</f>
        <v>0</v>
      </c>
      <c r="G39" s="86" t="str">
        <f>MID(RIGHT($D39,8), 3, 1)</f>
        <v>0</v>
      </c>
      <c r="H39" s="86" t="str">
        <f>MID(RIGHT($D39,8),4, 1)</f>
        <v>0</v>
      </c>
      <c r="I39" s="85" t="str">
        <f>MID(RIGHT($D39,8), 5, 1)</f>
        <v>0</v>
      </c>
      <c r="J39" s="85" t="str">
        <f>MID(RIGHT($D39,8), 6, 1)</f>
        <v>0</v>
      </c>
      <c r="K39" s="86" t="str">
        <f>MID(RIGHT($D39,8), 7, 1)</f>
        <v>1</v>
      </c>
      <c r="L39" s="115" t="str">
        <f>MID(RIGHT($D39,8), 8, 1)</f>
        <v>1</v>
      </c>
    </row>
    <row r="40" spans="2:12" ht="15.75" thickBot="1">
      <c r="B40" s="253">
        <v>1</v>
      </c>
      <c r="C40" s="256" t="s">
        <v>675</v>
      </c>
      <c r="D40" s="80" t="s">
        <v>673</v>
      </c>
      <c r="E40" s="81"/>
      <c r="F40" s="81"/>
      <c r="G40" s="81"/>
      <c r="H40" s="81"/>
      <c r="I40" s="262" t="s">
        <v>458</v>
      </c>
      <c r="J40" s="265"/>
      <c r="K40" s="124" t="s">
        <v>459</v>
      </c>
      <c r="L40" s="125" t="s">
        <v>460</v>
      </c>
    </row>
    <row r="41" spans="2:12">
      <c r="B41" s="254"/>
      <c r="C41" s="257"/>
      <c r="D41" s="82" t="s">
        <v>468</v>
      </c>
      <c r="E41" s="83">
        <v>0</v>
      </c>
      <c r="F41" s="83">
        <v>1</v>
      </c>
      <c r="G41" s="83">
        <v>1</v>
      </c>
      <c r="H41" s="83">
        <v>1</v>
      </c>
      <c r="I41" s="83">
        <v>0</v>
      </c>
      <c r="J41" s="83">
        <v>0</v>
      </c>
      <c r="K41" s="83">
        <v>1</v>
      </c>
      <c r="L41" s="84">
        <v>1</v>
      </c>
    </row>
    <row r="42" spans="2:12" ht="15.75" thickBot="1">
      <c r="B42" s="255"/>
      <c r="C42" s="258"/>
      <c r="D42" s="113" t="s">
        <v>667</v>
      </c>
      <c r="E42" s="85" t="str">
        <f>MID(RIGHT($D42,8), 1, 1)</f>
        <v>0</v>
      </c>
      <c r="F42" s="85" t="str">
        <f>MID(RIGHT($D42,8), 2, 1)</f>
        <v>1</v>
      </c>
      <c r="G42" s="85" t="str">
        <f>MID(RIGHT($D42,8), 3, 1)</f>
        <v>1</v>
      </c>
      <c r="H42" s="85" t="str">
        <f>MID(RIGHT($D42,8),4, 1)</f>
        <v>1</v>
      </c>
      <c r="I42" s="86" t="str">
        <f>MID(RIGHT($D42,8), 5, 1)</f>
        <v>0</v>
      </c>
      <c r="J42" s="86" t="str">
        <f>MID(RIGHT($D42,8), 6, 1)</f>
        <v>0</v>
      </c>
      <c r="K42" s="86" t="str">
        <f>MID(RIGHT($D42,8), 7, 1)</f>
        <v>1</v>
      </c>
      <c r="L42" s="115" t="str">
        <f>MID(RIGHT($D42,8), 8, 1)</f>
        <v>1</v>
      </c>
    </row>
    <row r="43" spans="2:12" ht="15.75" thickBot="1">
      <c r="B43" s="253">
        <v>2</v>
      </c>
      <c r="C43" s="256" t="s">
        <v>676</v>
      </c>
      <c r="D43" s="80" t="s">
        <v>673</v>
      </c>
      <c r="E43" s="81"/>
      <c r="F43" s="81"/>
      <c r="G43" s="81"/>
      <c r="H43" s="81"/>
      <c r="I43" s="124" t="s">
        <v>462</v>
      </c>
      <c r="J43" s="81"/>
      <c r="K43" s="124" t="s">
        <v>463</v>
      </c>
      <c r="L43" s="123" t="s">
        <v>464</v>
      </c>
    </row>
    <row r="44" spans="2:12">
      <c r="B44" s="254"/>
      <c r="C44" s="257"/>
      <c r="D44" s="82" t="s">
        <v>469</v>
      </c>
      <c r="E44" s="83">
        <v>0</v>
      </c>
      <c r="F44" s="83">
        <v>0</v>
      </c>
      <c r="G44" s="83">
        <v>0</v>
      </c>
      <c r="H44" s="83">
        <v>0</v>
      </c>
      <c r="I44" s="83">
        <v>1</v>
      </c>
      <c r="J44" s="83">
        <v>0</v>
      </c>
      <c r="K44" s="83">
        <v>0</v>
      </c>
      <c r="L44" s="84">
        <v>1</v>
      </c>
    </row>
    <row r="45" spans="2:12" ht="15.75" thickBot="1">
      <c r="B45" s="255"/>
      <c r="C45" s="258"/>
      <c r="D45" s="113" t="s">
        <v>716</v>
      </c>
      <c r="E45" s="85" t="str">
        <f>MID(RIGHT($D45,8), 1, 1)</f>
        <v>0</v>
      </c>
      <c r="F45" s="85" t="str">
        <f>MID(RIGHT($D45,8), 2, 1)</f>
        <v>0</v>
      </c>
      <c r="G45" s="85" t="str">
        <f>MID(RIGHT($D45,8), 3, 1)</f>
        <v>0</v>
      </c>
      <c r="H45" s="85" t="str">
        <f>MID(RIGHT($D45,8),4, 1)</f>
        <v>0</v>
      </c>
      <c r="I45" s="86" t="str">
        <f>MID(RIGHT($D45,8), 5, 1)</f>
        <v>1</v>
      </c>
      <c r="J45" s="85" t="str">
        <f>MID(RIGHT($D45,8), 6, 1)</f>
        <v>0</v>
      </c>
      <c r="K45" s="86" t="str">
        <f>MID(RIGHT($D45,8), 7, 1)</f>
        <v>0</v>
      </c>
      <c r="L45" s="115" t="str">
        <f>MID(RIGHT($D45,8), 8, 1)</f>
        <v>0</v>
      </c>
    </row>
    <row r="46" spans="2:12" ht="15.75" thickBot="1">
      <c r="B46" s="253">
        <v>3</v>
      </c>
      <c r="C46" s="256" t="s">
        <v>677</v>
      </c>
      <c r="D46" s="80" t="s">
        <v>673</v>
      </c>
      <c r="E46" s="81"/>
      <c r="F46" s="81"/>
      <c r="G46" s="81"/>
      <c r="H46" s="81"/>
      <c r="I46" s="81" t="s">
        <v>472</v>
      </c>
      <c r="J46" s="124" t="s">
        <v>473</v>
      </c>
      <c r="K46" s="124" t="s">
        <v>474</v>
      </c>
      <c r="L46" s="123" t="s">
        <v>475</v>
      </c>
    </row>
    <row r="47" spans="2:12">
      <c r="B47" s="254"/>
      <c r="C47" s="257"/>
      <c r="D47" s="82" t="s">
        <v>470</v>
      </c>
      <c r="E47" s="83">
        <v>0</v>
      </c>
      <c r="F47" s="83">
        <v>1</v>
      </c>
      <c r="G47" s="83">
        <v>1</v>
      </c>
      <c r="H47" s="83">
        <v>1</v>
      </c>
      <c r="I47" s="83">
        <v>1</v>
      </c>
      <c r="J47" s="83">
        <v>1</v>
      </c>
      <c r="K47" s="83">
        <v>1</v>
      </c>
      <c r="L47" s="84">
        <v>1</v>
      </c>
    </row>
    <row r="48" spans="2:12" ht="15.75" thickBot="1">
      <c r="B48" s="255"/>
      <c r="C48" s="258"/>
      <c r="D48" s="113" t="s">
        <v>668</v>
      </c>
      <c r="E48" s="85" t="str">
        <f>MID(RIGHT($D48,8), 1, 1)</f>
        <v>0</v>
      </c>
      <c r="F48" s="85" t="str">
        <f>MID(RIGHT($D48,8), 2, 1)</f>
        <v>1</v>
      </c>
      <c r="G48" s="85" t="str">
        <f>MID(RIGHT($D48,8), 3, 1)</f>
        <v>1</v>
      </c>
      <c r="H48" s="85" t="str">
        <f>MID(RIGHT($D48,8),4, 1)</f>
        <v>1</v>
      </c>
      <c r="I48" s="85" t="str">
        <f>MID(RIGHT($D48,8), 5, 1)</f>
        <v>1</v>
      </c>
      <c r="J48" s="86" t="str">
        <f>MID(RIGHT($D48,8), 6, 1)</f>
        <v>1</v>
      </c>
      <c r="K48" s="86" t="str">
        <f>MID(RIGHT($D48,8), 7, 1)</f>
        <v>1</v>
      </c>
      <c r="L48" s="115" t="str">
        <f>MID(RIGHT($D48,8), 8, 1)</f>
        <v>1</v>
      </c>
    </row>
    <row r="49" spans="2:12" ht="15.75" thickBot="1">
      <c r="B49" s="253">
        <v>4</v>
      </c>
      <c r="C49" s="256" t="s">
        <v>679</v>
      </c>
      <c r="D49" s="80" t="s">
        <v>673</v>
      </c>
      <c r="E49" s="262" t="s">
        <v>476</v>
      </c>
      <c r="F49" s="263"/>
      <c r="G49" s="263"/>
      <c r="H49" s="263"/>
      <c r="I49" s="263"/>
      <c r="J49" s="263"/>
      <c r="K49" s="263"/>
      <c r="L49" s="264"/>
    </row>
    <row r="50" spans="2:12">
      <c r="B50" s="254"/>
      <c r="C50" s="257"/>
      <c r="D50" s="82" t="s">
        <v>470</v>
      </c>
      <c r="E50" s="83">
        <v>0</v>
      </c>
      <c r="F50" s="83">
        <v>1</v>
      </c>
      <c r="G50" s="83">
        <v>1</v>
      </c>
      <c r="H50" s="83">
        <v>1</v>
      </c>
      <c r="I50" s="83">
        <v>1</v>
      </c>
      <c r="J50" s="83">
        <v>1</v>
      </c>
      <c r="K50" s="83">
        <v>1</v>
      </c>
      <c r="L50" s="84">
        <v>1</v>
      </c>
    </row>
    <row r="51" spans="2:12" ht="15.75" thickBot="1">
      <c r="B51" s="255"/>
      <c r="C51" s="258"/>
      <c r="D51" s="114" t="s">
        <v>669</v>
      </c>
      <c r="E51" s="74" t="str">
        <f>MID(RIGHT($D51,8), 1, 1)</f>
        <v>1</v>
      </c>
      <c r="F51" s="74" t="str">
        <f>MID(RIGHT($D51,8), 2, 1)</f>
        <v>1</v>
      </c>
      <c r="G51" s="74" t="str">
        <f>MID(RIGHT($D51,8), 3, 1)</f>
        <v>1</v>
      </c>
      <c r="H51" s="74" t="str">
        <f>MID(RIGHT($D51,8),4, 1)</f>
        <v>1</v>
      </c>
      <c r="I51" s="74" t="str">
        <f>MID(RIGHT($D51,8), 5, 1)</f>
        <v>1</v>
      </c>
      <c r="J51" s="74" t="str">
        <f>MID(RIGHT($D51,8), 6, 1)</f>
        <v>1</v>
      </c>
      <c r="K51" s="74" t="str">
        <f>MID(RIGHT($D51,8), 7, 1)</f>
        <v>1</v>
      </c>
      <c r="L51" s="75" t="str">
        <f>MID(RIGHT($D51,8), 8, 1)</f>
        <v>1</v>
      </c>
    </row>
    <row r="52" spans="2:12" ht="15.75" thickBot="1">
      <c r="B52" s="253">
        <v>5</v>
      </c>
      <c r="C52" s="256" t="s">
        <v>645</v>
      </c>
      <c r="D52" s="80" t="s">
        <v>673</v>
      </c>
      <c r="E52" s="81"/>
      <c r="F52" s="81"/>
      <c r="G52" s="81"/>
      <c r="H52" s="81"/>
      <c r="I52" s="81"/>
      <c r="J52" s="81"/>
      <c r="K52" s="81"/>
      <c r="L52" s="125" t="s">
        <v>485</v>
      </c>
    </row>
    <row r="53" spans="2:12">
      <c r="B53" s="254"/>
      <c r="C53" s="257"/>
      <c r="D53" s="82" t="s">
        <v>467</v>
      </c>
      <c r="E53" s="83" t="s">
        <v>682</v>
      </c>
      <c r="F53" s="83" t="s">
        <v>682</v>
      </c>
      <c r="G53" s="83" t="s">
        <v>682</v>
      </c>
      <c r="H53" s="83" t="s">
        <v>682</v>
      </c>
      <c r="I53" s="83" t="s">
        <v>682</v>
      </c>
      <c r="J53" s="83" t="s">
        <v>682</v>
      </c>
      <c r="K53" s="83" t="s">
        <v>682</v>
      </c>
      <c r="L53" s="84" t="s">
        <v>682</v>
      </c>
    </row>
    <row r="54" spans="2:12" ht="15.75" thickBot="1">
      <c r="B54" s="255"/>
      <c r="C54" s="258"/>
      <c r="D54" s="114" t="s">
        <v>670</v>
      </c>
      <c r="E54" s="74" t="str">
        <f>MID(RIGHT($D54,8), 1, 1)</f>
        <v>0</v>
      </c>
      <c r="F54" s="74" t="str">
        <f>MID(RIGHT($D54,8), 2, 1)</f>
        <v>0</v>
      </c>
      <c r="G54" s="74" t="str">
        <f>MID(RIGHT($D54,8), 3, 1)</f>
        <v>0</v>
      </c>
      <c r="H54" s="74" t="str">
        <f>MID(RIGHT($D54,8),4, 1)</f>
        <v>0</v>
      </c>
      <c r="I54" s="74" t="str">
        <f>MID(RIGHT($D54,8), 5, 1)</f>
        <v>0</v>
      </c>
      <c r="J54" s="74" t="str">
        <f>MID(RIGHT($D54,8), 6, 1)</f>
        <v>0</v>
      </c>
      <c r="K54" s="74" t="str">
        <f>MID(RIGHT($D54,8), 7, 1)</f>
        <v>0</v>
      </c>
      <c r="L54" s="75" t="str">
        <f>MID(RIGHT($D54,8), 8, 1)</f>
        <v>0</v>
      </c>
    </row>
    <row r="55" spans="2:12" ht="15.75" thickBot="1">
      <c r="B55" s="253">
        <v>6</v>
      </c>
      <c r="C55" s="256" t="s">
        <v>492</v>
      </c>
      <c r="D55" s="80" t="s">
        <v>673</v>
      </c>
      <c r="E55" s="262" t="s">
        <v>490</v>
      </c>
      <c r="F55" s="263"/>
      <c r="G55" s="263"/>
      <c r="H55" s="265"/>
      <c r="I55" s="262" t="s">
        <v>488</v>
      </c>
      <c r="J55" s="263"/>
      <c r="K55" s="263"/>
      <c r="L55" s="264"/>
    </row>
    <row r="56" spans="2:12">
      <c r="B56" s="254"/>
      <c r="C56" s="257"/>
      <c r="D56" s="82" t="s">
        <v>683</v>
      </c>
      <c r="E56" s="83" t="s">
        <v>681</v>
      </c>
      <c r="F56" s="83" t="s">
        <v>681</v>
      </c>
      <c r="G56" s="83" t="s">
        <v>682</v>
      </c>
      <c r="H56" s="83" t="s">
        <v>681</v>
      </c>
      <c r="I56" s="83" t="s">
        <v>681</v>
      </c>
      <c r="J56" s="83" t="s">
        <v>681</v>
      </c>
      <c r="K56" s="83" t="s">
        <v>682</v>
      </c>
      <c r="L56" s="84" t="s">
        <v>681</v>
      </c>
    </row>
    <row r="57" spans="2:12" ht="15.75" thickBot="1">
      <c r="B57" s="255"/>
      <c r="C57" s="258"/>
      <c r="D57" s="114" t="s">
        <v>671</v>
      </c>
      <c r="E57" s="74" t="str">
        <f>MID(RIGHT($D57,8), 1, 1)</f>
        <v>1</v>
      </c>
      <c r="F57" s="74" t="str">
        <f>MID(RIGHT($D57,8), 2, 1)</f>
        <v>1</v>
      </c>
      <c r="G57" s="74" t="str">
        <f>MID(RIGHT($D57,8), 3, 1)</f>
        <v>0</v>
      </c>
      <c r="H57" s="74" t="str">
        <f>MID(RIGHT($D57,8),4, 1)</f>
        <v>1</v>
      </c>
      <c r="I57" s="74" t="str">
        <f>MID(RIGHT($D57,8), 5, 1)</f>
        <v>1</v>
      </c>
      <c r="J57" s="74" t="str">
        <f>MID(RIGHT($D57,8), 6, 1)</f>
        <v>1</v>
      </c>
      <c r="K57" s="74" t="str">
        <f>MID(RIGHT($D57,8), 7, 1)</f>
        <v>0</v>
      </c>
      <c r="L57" s="75" t="str">
        <f>MID(RIGHT($D57,8), 8, 1)</f>
        <v>1</v>
      </c>
    </row>
    <row r="58" spans="2:12" ht="15.75" thickBot="1">
      <c r="B58" s="253">
        <v>7</v>
      </c>
      <c r="C58" s="256" t="s">
        <v>678</v>
      </c>
      <c r="D58" s="80" t="s">
        <v>673</v>
      </c>
      <c r="E58" s="259" t="s">
        <v>380</v>
      </c>
      <c r="F58" s="260"/>
      <c r="G58" s="260"/>
      <c r="H58" s="260"/>
      <c r="I58" s="260"/>
      <c r="J58" s="260"/>
      <c r="K58" s="260"/>
      <c r="L58" s="261"/>
    </row>
    <row r="59" spans="2:12">
      <c r="B59" s="254"/>
      <c r="C59" s="257"/>
      <c r="D59" s="82" t="s">
        <v>684</v>
      </c>
      <c r="E59" s="83" t="s">
        <v>681</v>
      </c>
      <c r="F59" s="83" t="s">
        <v>681</v>
      </c>
      <c r="G59" s="83" t="s">
        <v>681</v>
      </c>
      <c r="H59" s="83" t="s">
        <v>681</v>
      </c>
      <c r="I59" s="83" t="s">
        <v>681</v>
      </c>
      <c r="J59" s="83" t="s">
        <v>681</v>
      </c>
      <c r="K59" s="83" t="s">
        <v>681</v>
      </c>
      <c r="L59" s="84" t="s">
        <v>681</v>
      </c>
    </row>
    <row r="60" spans="2:12" ht="15.75" thickBot="1">
      <c r="B60" s="255"/>
      <c r="C60" s="258"/>
      <c r="D60" s="114" t="s">
        <v>669</v>
      </c>
      <c r="E60" s="74" t="str">
        <f>MID(RIGHT($D60,8), 1, 1)</f>
        <v>1</v>
      </c>
      <c r="F60" s="74" t="str">
        <f>MID(RIGHT($D60,8), 2, 1)</f>
        <v>1</v>
      </c>
      <c r="G60" s="74" t="str">
        <f>MID(RIGHT($D60,8), 3, 1)</f>
        <v>1</v>
      </c>
      <c r="H60" s="74" t="str">
        <f>MID(RIGHT($D60,8),4, 1)</f>
        <v>1</v>
      </c>
      <c r="I60" s="74" t="str">
        <f>MID(RIGHT($D60,8), 5, 1)</f>
        <v>1</v>
      </c>
      <c r="J60" s="74" t="str">
        <f>MID(RIGHT($D60,8), 6, 1)</f>
        <v>1</v>
      </c>
      <c r="K60" s="74" t="str">
        <f>MID(RIGHT($D60,8), 7, 1)</f>
        <v>1</v>
      </c>
      <c r="L60" s="75" t="str">
        <f>MID(RIGHT($D60,8), 8, 1)</f>
        <v>1</v>
      </c>
    </row>
    <row r="61" spans="2:12" ht="15.75" thickBot="1">
      <c r="B61" s="253">
        <v>8</v>
      </c>
      <c r="C61" s="256" t="s">
        <v>680</v>
      </c>
      <c r="D61" s="80" t="s">
        <v>673</v>
      </c>
      <c r="E61" s="122" t="s">
        <v>488</v>
      </c>
      <c r="F61" s="81"/>
      <c r="G61" s="81"/>
      <c r="H61" s="81"/>
      <c r="I61" s="122" t="s">
        <v>380</v>
      </c>
      <c r="J61" s="124" t="s">
        <v>495</v>
      </c>
      <c r="K61" s="124" t="s">
        <v>496</v>
      </c>
      <c r="L61" s="125" t="s">
        <v>497</v>
      </c>
    </row>
    <row r="62" spans="2:12">
      <c r="B62" s="254"/>
      <c r="C62" s="257"/>
      <c r="D62" s="82" t="s">
        <v>685</v>
      </c>
      <c r="E62" s="83" t="s">
        <v>681</v>
      </c>
      <c r="F62" s="83" t="s">
        <v>682</v>
      </c>
      <c r="G62" s="83" t="s">
        <v>682</v>
      </c>
      <c r="H62" s="83" t="s">
        <v>682</v>
      </c>
      <c r="I62" s="83" t="s">
        <v>682</v>
      </c>
      <c r="J62" s="83" t="s">
        <v>682</v>
      </c>
      <c r="K62" s="83" t="s">
        <v>682</v>
      </c>
      <c r="L62" s="84" t="s">
        <v>682</v>
      </c>
    </row>
    <row r="63" spans="2:12" ht="15.75" thickBot="1">
      <c r="B63" s="255"/>
      <c r="C63" s="258"/>
      <c r="D63" s="114" t="s">
        <v>672</v>
      </c>
      <c r="E63" s="116" t="str">
        <f>MID(RIGHT($D63,8), 1, 1)</f>
        <v>1</v>
      </c>
      <c r="F63" s="74" t="str">
        <f>MID(RIGHT($D63,8), 2, 1)</f>
        <v>0</v>
      </c>
      <c r="G63" s="74" t="str">
        <f>MID(RIGHT($D63,8), 3, 1)</f>
        <v>0</v>
      </c>
      <c r="H63" s="74" t="str">
        <f>MID(RIGHT($D63,8),4, 1)</f>
        <v>0</v>
      </c>
      <c r="I63" s="116" t="str">
        <f>MID(RIGHT($D63,8), 5, 1)</f>
        <v>0</v>
      </c>
      <c r="J63" s="116" t="str">
        <f>MID(RIGHT($D63,8), 6, 1)</f>
        <v>0</v>
      </c>
      <c r="K63" s="116" t="str">
        <f>MID(RIGHT($D63,8), 7, 1)</f>
        <v>0</v>
      </c>
      <c r="L63" s="117" t="str">
        <f>MID(RIGHT($D63,8), 8, 1)</f>
        <v>0</v>
      </c>
    </row>
  </sheetData>
  <mergeCells count="52">
    <mergeCell ref="K4:L4"/>
    <mergeCell ref="I7:J7"/>
    <mergeCell ref="E16:L16"/>
    <mergeCell ref="E22:H22"/>
    <mergeCell ref="I22:L22"/>
    <mergeCell ref="B28:B30"/>
    <mergeCell ref="C22:C24"/>
    <mergeCell ref="C25:C27"/>
    <mergeCell ref="C28:C30"/>
    <mergeCell ref="B4:B6"/>
    <mergeCell ref="B7:B9"/>
    <mergeCell ref="B10:B12"/>
    <mergeCell ref="B13:B15"/>
    <mergeCell ref="B16:B18"/>
    <mergeCell ref="B19:B21"/>
    <mergeCell ref="B22:B24"/>
    <mergeCell ref="C4:C6"/>
    <mergeCell ref="C7:C9"/>
    <mergeCell ref="C10:C12"/>
    <mergeCell ref="C13:C15"/>
    <mergeCell ref="C16:C18"/>
    <mergeCell ref="N8:N11"/>
    <mergeCell ref="N12:N14"/>
    <mergeCell ref="N15:N17"/>
    <mergeCell ref="N18:N20"/>
    <mergeCell ref="B25:B27"/>
    <mergeCell ref="C19:C21"/>
    <mergeCell ref="E25:L25"/>
    <mergeCell ref="B37:B39"/>
    <mergeCell ref="C37:C39"/>
    <mergeCell ref="K37:L37"/>
    <mergeCell ref="B40:B42"/>
    <mergeCell ref="C40:C42"/>
    <mergeCell ref="I40:J40"/>
    <mergeCell ref="B43:B45"/>
    <mergeCell ref="C43:C45"/>
    <mergeCell ref="B46:B48"/>
    <mergeCell ref="C46:C48"/>
    <mergeCell ref="B49:B51"/>
    <mergeCell ref="C49:C51"/>
    <mergeCell ref="E49:L49"/>
    <mergeCell ref="B52:B54"/>
    <mergeCell ref="C52:C54"/>
    <mergeCell ref="B55:B57"/>
    <mergeCell ref="C55:C57"/>
    <mergeCell ref="E55:H55"/>
    <mergeCell ref="I55:L55"/>
    <mergeCell ref="B58:B60"/>
    <mergeCell ref="C58:C60"/>
    <mergeCell ref="E58:L58"/>
    <mergeCell ref="B61:B63"/>
    <mergeCell ref="C61:C63"/>
  </mergeCells>
  <phoneticPr fontId="12" type="noConversion"/>
  <pageMargins left="0.7" right="0.7" top="0.75" bottom="0.75" header="0.3" footer="0.3"/>
  <pageSetup paperSize="9" orientation="portrait" r:id="rId1"/>
  <headerFooter>
    <oddFooter>&amp;R&amp;1#&amp;"Arial"&amp;12&amp;KFF0000ST Restricted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G95"/>
  <sheetViews>
    <sheetView zoomScaleNormal="100" workbookViewId="0"/>
  </sheetViews>
  <sheetFormatPr defaultColWidth="9.140625" defaultRowHeight="15"/>
  <cols>
    <col min="1" max="1" width="7.42578125" bestFit="1" customWidth="1"/>
    <col min="2" max="2" width="8.7109375" style="101" bestFit="1" customWidth="1"/>
    <col min="3" max="3" width="12" bestFit="1" customWidth="1"/>
    <col min="4" max="4" width="2.42578125" customWidth="1"/>
    <col min="5" max="5" width="7.42578125" bestFit="1" customWidth="1"/>
    <col min="6" max="6" width="8.7109375" style="101" bestFit="1" customWidth="1"/>
    <col min="7" max="7" width="12" bestFit="1" customWidth="1"/>
    <col min="8" max="10" width="7.7109375" bestFit="1" customWidth="1"/>
    <col min="12" max="14" width="7.7109375" bestFit="1" customWidth="1"/>
    <col min="16" max="16" width="26.28515625" bestFit="1" customWidth="1"/>
    <col min="17" max="17" width="18.7109375" customWidth="1"/>
    <col min="18" max="18" width="9.85546875" customWidth="1"/>
    <col min="19" max="19" width="9.140625" style="43"/>
    <col min="20" max="20" width="26.28515625" style="107" bestFit="1" customWidth="1"/>
    <col min="21" max="21" width="14" style="107" customWidth="1"/>
    <col min="22" max="22" width="7.7109375" style="107" bestFit="1" customWidth="1"/>
  </cols>
  <sheetData>
    <row r="1" spans="1:33">
      <c r="A1" t="s">
        <v>736</v>
      </c>
      <c r="B1" s="101" t="s">
        <v>738</v>
      </c>
      <c r="C1" t="s">
        <v>737</v>
      </c>
      <c r="E1" t="s">
        <v>736</v>
      </c>
      <c r="F1" s="101" t="s">
        <v>738</v>
      </c>
      <c r="G1" t="s">
        <v>737</v>
      </c>
      <c r="H1" s="101" t="s">
        <v>739</v>
      </c>
      <c r="I1" t="s">
        <v>740</v>
      </c>
      <c r="J1" t="s">
        <v>741</v>
      </c>
      <c r="L1" s="101" t="s">
        <v>739</v>
      </c>
      <c r="M1" t="s">
        <v>740</v>
      </c>
      <c r="N1" t="s">
        <v>741</v>
      </c>
      <c r="P1" t="s">
        <v>742</v>
      </c>
      <c r="Q1">
        <v>170</v>
      </c>
      <c r="R1" t="s">
        <v>745</v>
      </c>
      <c r="S1" s="43" t="s">
        <v>754</v>
      </c>
      <c r="T1" s="106" t="s">
        <v>739</v>
      </c>
      <c r="U1" s="107" t="s">
        <v>740</v>
      </c>
      <c r="V1" s="107" t="s">
        <v>741</v>
      </c>
      <c r="X1" t="s">
        <v>755</v>
      </c>
    </row>
    <row r="2" spans="1:33">
      <c r="A2">
        <v>0</v>
      </c>
      <c r="B2" s="101">
        <f t="shared" ref="B2:B33" si="0">SIN(C2)</f>
        <v>0</v>
      </c>
      <c r="C2">
        <f t="shared" ref="C2:C33" si="1">RADIANS(A2)</f>
        <v>0</v>
      </c>
      <c r="E2">
        <v>0</v>
      </c>
      <c r="F2" s="101">
        <f t="shared" ref="F2:F11" si="2">SIN(G2)</f>
        <v>0</v>
      </c>
      <c r="G2">
        <f t="shared" ref="G2:G11" si="3">RADIANS(E2)</f>
        <v>0</v>
      </c>
      <c r="H2" s="100">
        <f>F2</f>
        <v>0</v>
      </c>
      <c r="I2" s="100">
        <f>$H5</f>
        <v>0.86602540378443871</v>
      </c>
      <c r="J2" s="100">
        <f>$H8</f>
        <v>-0.86602540378443837</v>
      </c>
      <c r="L2" s="100">
        <f>H2*0.3+0.5</f>
        <v>0.5</v>
      </c>
      <c r="M2" s="100">
        <f t="shared" ref="M2:N2" si="4">I2*0.3+0.5</f>
        <v>0.75980762113533162</v>
      </c>
      <c r="N2" s="100">
        <f t="shared" si="4"/>
        <v>0.24019237886466849</v>
      </c>
      <c r="P2" t="s">
        <v>743</v>
      </c>
      <c r="Q2">
        <v>170</v>
      </c>
      <c r="R2" t="s">
        <v>745</v>
      </c>
      <c r="S2" s="43">
        <v>1</v>
      </c>
      <c r="T2" s="106">
        <f>L2*$Q$7</f>
        <v>1416.6666666666667</v>
      </c>
      <c r="U2" s="106">
        <f>M2*$Q$7</f>
        <v>2152.7882598834399</v>
      </c>
      <c r="V2" s="106">
        <f>N2*$Q$7</f>
        <v>680.54507344989406</v>
      </c>
      <c r="W2">
        <v>1416.6666666666667</v>
      </c>
      <c r="X2" s="108">
        <v>1416.6666666666667</v>
      </c>
      <c r="Y2" s="108">
        <v>1963.0361349002251</v>
      </c>
      <c r="Z2" s="108">
        <v>2253.7532567270437</v>
      </c>
      <c r="AA2" s="108">
        <v>2152.7882598834399</v>
      </c>
      <c r="AB2" s="108">
        <v>1707.3837884934853</v>
      </c>
      <c r="AC2" s="108">
        <v>1125.9495448398484</v>
      </c>
      <c r="AD2" s="108">
        <v>680.54507344989406</v>
      </c>
      <c r="AE2" s="108">
        <v>579.58007660628982</v>
      </c>
      <c r="AF2" s="108">
        <v>870.29719843310806</v>
      </c>
      <c r="AG2" s="108"/>
    </row>
    <row r="3" spans="1:33">
      <c r="A3">
        <v>5</v>
      </c>
      <c r="B3" s="101">
        <f t="shared" si="0"/>
        <v>8.7155742747658166E-2</v>
      </c>
      <c r="C3">
        <f t="shared" si="1"/>
        <v>8.7266462599716474E-2</v>
      </c>
      <c r="E3">
        <v>40</v>
      </c>
      <c r="F3" s="101">
        <f t="shared" si="2"/>
        <v>0.64278760968653925</v>
      </c>
      <c r="G3">
        <f t="shared" si="3"/>
        <v>0.69813170079773179</v>
      </c>
      <c r="H3" s="100">
        <f t="shared" ref="H3:H11" si="5">F3</f>
        <v>0.64278760968653925</v>
      </c>
      <c r="I3" s="100">
        <f t="shared" ref="I3:I7" si="6">$H6</f>
        <v>0.34202014332566888</v>
      </c>
      <c r="J3" s="100">
        <f t="shared" ref="J3:J4" si="7">$H9</f>
        <v>-0.98480775301220813</v>
      </c>
      <c r="L3" s="100">
        <f t="shared" ref="L3:L11" si="8">H3*0.3+0.5</f>
        <v>0.69283628290596178</v>
      </c>
      <c r="M3" s="100">
        <f t="shared" ref="M3:M11" si="9">I3*0.3+0.5</f>
        <v>0.60260604299770071</v>
      </c>
      <c r="N3" s="100">
        <f t="shared" ref="N3:N11" si="10">J3*0.3+0.5</f>
        <v>0.20455767409633757</v>
      </c>
      <c r="P3" t="s">
        <v>744</v>
      </c>
      <c r="Q3">
        <v>30</v>
      </c>
      <c r="R3" t="s">
        <v>746</v>
      </c>
      <c r="S3" s="43">
        <v>2</v>
      </c>
      <c r="T3" s="106">
        <f t="shared" ref="T3:V10" si="11">L3*$Q$7</f>
        <v>1963.0361349002251</v>
      </c>
      <c r="U3" s="106">
        <f t="shared" si="11"/>
        <v>1707.3837884934853</v>
      </c>
      <c r="V3" s="106">
        <f t="shared" si="11"/>
        <v>579.58007660628982</v>
      </c>
      <c r="W3">
        <v>1963.0361349002251</v>
      </c>
      <c r="X3" s="108"/>
      <c r="Y3" s="108"/>
      <c r="Z3" s="108"/>
      <c r="AA3" s="108"/>
      <c r="AB3" s="108"/>
      <c r="AC3" s="108"/>
      <c r="AD3" s="108"/>
      <c r="AE3" s="108"/>
      <c r="AF3" s="108"/>
      <c r="AG3" s="108"/>
    </row>
    <row r="4" spans="1:33">
      <c r="A4">
        <v>10</v>
      </c>
      <c r="B4" s="101">
        <f t="shared" si="0"/>
        <v>0.17364817766693033</v>
      </c>
      <c r="C4">
        <f t="shared" si="1"/>
        <v>0.17453292519943295</v>
      </c>
      <c r="E4">
        <v>80</v>
      </c>
      <c r="F4" s="101">
        <f t="shared" si="2"/>
        <v>0.98480775301220802</v>
      </c>
      <c r="G4">
        <f t="shared" si="3"/>
        <v>1.3962634015954636</v>
      </c>
      <c r="H4" s="100">
        <f t="shared" si="5"/>
        <v>0.98480775301220802</v>
      </c>
      <c r="I4" s="100">
        <f t="shared" si="6"/>
        <v>-0.34202014332566866</v>
      </c>
      <c r="J4" s="100">
        <f t="shared" si="7"/>
        <v>-0.64278760968653958</v>
      </c>
      <c r="L4" s="100">
        <f t="shared" si="8"/>
        <v>0.79544232590366237</v>
      </c>
      <c r="M4" s="100">
        <f t="shared" si="9"/>
        <v>0.3973939570022994</v>
      </c>
      <c r="N4" s="100">
        <f t="shared" si="10"/>
        <v>0.30716371709403811</v>
      </c>
      <c r="P4" t="s">
        <v>747</v>
      </c>
      <c r="Q4" s="102">
        <f>1/Q2</f>
        <v>5.8823529411764705E-3</v>
      </c>
      <c r="R4" t="s">
        <v>748</v>
      </c>
      <c r="S4" s="43">
        <v>3</v>
      </c>
      <c r="T4" s="106">
        <f t="shared" si="11"/>
        <v>2253.7532567270437</v>
      </c>
      <c r="U4" s="106">
        <f t="shared" si="11"/>
        <v>1125.9495448398484</v>
      </c>
      <c r="V4" s="106">
        <f t="shared" si="11"/>
        <v>870.29719843310806</v>
      </c>
      <c r="W4">
        <v>2253.7532567270437</v>
      </c>
      <c r="X4" s="108"/>
      <c r="Y4" s="108"/>
      <c r="Z4" s="108"/>
      <c r="AA4" s="108"/>
      <c r="AB4" s="108"/>
      <c r="AC4" s="108"/>
      <c r="AD4" s="108"/>
      <c r="AE4" s="108"/>
      <c r="AF4" s="108"/>
      <c r="AG4" s="108"/>
    </row>
    <row r="5" spans="1:33">
      <c r="A5">
        <v>15</v>
      </c>
      <c r="B5" s="101">
        <f t="shared" si="0"/>
        <v>0.25881904510252074</v>
      </c>
      <c r="C5">
        <f t="shared" si="1"/>
        <v>0.26179938779914941</v>
      </c>
      <c r="E5">
        <v>120</v>
      </c>
      <c r="F5" s="101">
        <f t="shared" si="2"/>
        <v>0.86602540378443871</v>
      </c>
      <c r="G5">
        <f t="shared" si="3"/>
        <v>2.0943951023931953</v>
      </c>
      <c r="H5" s="100">
        <f t="shared" si="5"/>
        <v>0.86602540378443871</v>
      </c>
      <c r="I5" s="100">
        <f t="shared" si="6"/>
        <v>-0.86602540378443837</v>
      </c>
      <c r="J5" s="100">
        <f>$H2</f>
        <v>0</v>
      </c>
      <c r="L5" s="100">
        <f t="shared" si="8"/>
        <v>0.75980762113533162</v>
      </c>
      <c r="M5" s="100">
        <f t="shared" si="9"/>
        <v>0.24019237886466849</v>
      </c>
      <c r="N5" s="100">
        <f t="shared" si="10"/>
        <v>0.5</v>
      </c>
      <c r="P5" t="s">
        <v>749</v>
      </c>
      <c r="Q5" s="102">
        <f>1/Q3*1000</f>
        <v>33.333333333333336</v>
      </c>
      <c r="R5" t="s">
        <v>748</v>
      </c>
      <c r="S5" s="43">
        <v>4</v>
      </c>
      <c r="T5" s="106">
        <f t="shared" si="11"/>
        <v>2152.7882598834399</v>
      </c>
      <c r="U5" s="106">
        <f t="shared" si="11"/>
        <v>680.54507344989406</v>
      </c>
      <c r="V5" s="106">
        <f t="shared" si="11"/>
        <v>1416.6666666666667</v>
      </c>
      <c r="W5">
        <v>2152.7882598834399</v>
      </c>
    </row>
    <row r="6" spans="1:33">
      <c r="A6">
        <v>20</v>
      </c>
      <c r="B6" s="101">
        <f t="shared" si="0"/>
        <v>0.34202014332566871</v>
      </c>
      <c r="C6">
        <f t="shared" si="1"/>
        <v>0.3490658503988659</v>
      </c>
      <c r="E6">
        <v>160</v>
      </c>
      <c r="F6" s="101">
        <f t="shared" si="2"/>
        <v>0.34202014332566888</v>
      </c>
      <c r="G6">
        <f t="shared" si="3"/>
        <v>2.7925268031909272</v>
      </c>
      <c r="H6" s="100">
        <f t="shared" si="5"/>
        <v>0.34202014332566888</v>
      </c>
      <c r="I6" s="100">
        <f t="shared" si="6"/>
        <v>-0.98480775301220813</v>
      </c>
      <c r="J6" s="100">
        <f t="shared" ref="J6:J11" si="12">$H3</f>
        <v>0.64278760968653925</v>
      </c>
      <c r="L6" s="100">
        <f t="shared" si="8"/>
        <v>0.60260604299770071</v>
      </c>
      <c r="M6" s="100">
        <f t="shared" si="9"/>
        <v>0.20455767409633757</v>
      </c>
      <c r="N6" s="100">
        <f t="shared" si="10"/>
        <v>0.69283628290596178</v>
      </c>
      <c r="P6" t="s">
        <v>750</v>
      </c>
      <c r="Q6" s="103">
        <f>Q5/Q4</f>
        <v>5666.666666666667</v>
      </c>
      <c r="R6" t="s">
        <v>751</v>
      </c>
      <c r="S6" s="43">
        <v>5</v>
      </c>
      <c r="T6" s="106">
        <f t="shared" si="11"/>
        <v>1707.3837884934853</v>
      </c>
      <c r="U6" s="106">
        <f t="shared" si="11"/>
        <v>579.58007660628982</v>
      </c>
      <c r="V6" s="106">
        <f t="shared" si="11"/>
        <v>1963.0361349002251</v>
      </c>
      <c r="W6">
        <v>1707.3837884934853</v>
      </c>
    </row>
    <row r="7" spans="1:33">
      <c r="A7">
        <v>25</v>
      </c>
      <c r="B7" s="101">
        <f t="shared" si="0"/>
        <v>0.42261826174069944</v>
      </c>
      <c r="C7">
        <f t="shared" si="1"/>
        <v>0.43633231299858238</v>
      </c>
      <c r="E7">
        <v>200</v>
      </c>
      <c r="F7" s="101">
        <f t="shared" si="2"/>
        <v>-0.34202014332566866</v>
      </c>
      <c r="G7">
        <f t="shared" si="3"/>
        <v>3.4906585039886591</v>
      </c>
      <c r="H7" s="100">
        <f t="shared" si="5"/>
        <v>-0.34202014332566866</v>
      </c>
      <c r="I7" s="100">
        <f t="shared" si="6"/>
        <v>-0.64278760968653958</v>
      </c>
      <c r="J7" s="100">
        <f t="shared" si="12"/>
        <v>0.98480775301220802</v>
      </c>
      <c r="L7" s="100">
        <f t="shared" si="8"/>
        <v>0.3973939570022994</v>
      </c>
      <c r="M7" s="100">
        <f t="shared" si="9"/>
        <v>0.30716371709403811</v>
      </c>
      <c r="N7" s="100">
        <f t="shared" si="10"/>
        <v>0.79544232590366237</v>
      </c>
      <c r="P7" s="51" t="s">
        <v>752</v>
      </c>
      <c r="Q7" s="105">
        <f>Q6/2</f>
        <v>2833.3333333333335</v>
      </c>
      <c r="R7" s="51" t="s">
        <v>751</v>
      </c>
      <c r="S7" s="43">
        <v>6</v>
      </c>
      <c r="T7" s="106">
        <f t="shared" si="11"/>
        <v>1125.9495448398484</v>
      </c>
      <c r="U7" s="106">
        <f t="shared" si="11"/>
        <v>870.29719843310806</v>
      </c>
      <c r="V7" s="106">
        <f t="shared" si="11"/>
        <v>2253.7532567270437</v>
      </c>
      <c r="W7">
        <v>1125.9495448398484</v>
      </c>
    </row>
    <row r="8" spans="1:33">
      <c r="A8">
        <v>30</v>
      </c>
      <c r="B8" s="101">
        <f t="shared" si="0"/>
        <v>0.49999999999999994</v>
      </c>
      <c r="C8">
        <f t="shared" si="1"/>
        <v>0.52359877559829882</v>
      </c>
      <c r="E8">
        <v>240</v>
      </c>
      <c r="F8" s="101">
        <f t="shared" si="2"/>
        <v>-0.86602540378443837</v>
      </c>
      <c r="G8">
        <f t="shared" si="3"/>
        <v>4.1887902047863905</v>
      </c>
      <c r="H8" s="100">
        <f t="shared" si="5"/>
        <v>-0.86602540378443837</v>
      </c>
      <c r="I8" s="100">
        <f>$H2</f>
        <v>0</v>
      </c>
      <c r="J8" s="100">
        <f t="shared" si="12"/>
        <v>0.86602540378443871</v>
      </c>
      <c r="L8" s="100">
        <f t="shared" si="8"/>
        <v>0.24019237886466849</v>
      </c>
      <c r="M8" s="100">
        <f t="shared" si="9"/>
        <v>0.5</v>
      </c>
      <c r="N8" s="100">
        <f t="shared" si="10"/>
        <v>0.75980762113533162</v>
      </c>
      <c r="P8" t="s">
        <v>753</v>
      </c>
      <c r="Q8" s="104">
        <f>Q6-1</f>
        <v>5665.666666666667</v>
      </c>
      <c r="R8" t="s">
        <v>751</v>
      </c>
      <c r="S8" s="43">
        <v>7</v>
      </c>
      <c r="T8" s="106">
        <f t="shared" si="11"/>
        <v>680.54507344989406</v>
      </c>
      <c r="U8" s="106">
        <f t="shared" si="11"/>
        <v>1416.6666666666667</v>
      </c>
      <c r="V8" s="106">
        <f t="shared" si="11"/>
        <v>2152.7882598834399</v>
      </c>
      <c r="W8">
        <v>680.54507344989406</v>
      </c>
    </row>
    <row r="9" spans="1:33">
      <c r="A9">
        <v>35</v>
      </c>
      <c r="B9" s="101">
        <f t="shared" si="0"/>
        <v>0.57357643635104605</v>
      </c>
      <c r="C9">
        <f t="shared" si="1"/>
        <v>0.6108652381980153</v>
      </c>
      <c r="E9">
        <v>280</v>
      </c>
      <c r="F9" s="101">
        <f t="shared" si="2"/>
        <v>-0.98480775301220813</v>
      </c>
      <c r="G9">
        <f t="shared" si="3"/>
        <v>4.8869219055841224</v>
      </c>
      <c r="H9" s="100">
        <f t="shared" si="5"/>
        <v>-0.98480775301220813</v>
      </c>
      <c r="I9" s="100">
        <f t="shared" ref="I9:I11" si="13">$H3</f>
        <v>0.64278760968653925</v>
      </c>
      <c r="J9" s="100">
        <f t="shared" si="12"/>
        <v>0.34202014332566888</v>
      </c>
      <c r="L9" s="100">
        <f t="shared" si="8"/>
        <v>0.20455767409633757</v>
      </c>
      <c r="M9" s="100">
        <f t="shared" si="9"/>
        <v>0.69283628290596178</v>
      </c>
      <c r="N9" s="100">
        <f t="shared" si="10"/>
        <v>0.60260604299770071</v>
      </c>
      <c r="S9" s="43">
        <v>8</v>
      </c>
      <c r="T9" s="106">
        <f t="shared" si="11"/>
        <v>579.58007660628982</v>
      </c>
      <c r="U9" s="106">
        <f t="shared" si="11"/>
        <v>1963.0361349002251</v>
      </c>
      <c r="V9" s="106">
        <f t="shared" si="11"/>
        <v>1707.3837884934853</v>
      </c>
      <c r="W9">
        <v>579.58007660628982</v>
      </c>
    </row>
    <row r="10" spans="1:33">
      <c r="A10">
        <v>40</v>
      </c>
      <c r="B10" s="101">
        <f t="shared" si="0"/>
        <v>0.64278760968653925</v>
      </c>
      <c r="C10">
        <f t="shared" si="1"/>
        <v>0.69813170079773179</v>
      </c>
      <c r="E10">
        <v>320</v>
      </c>
      <c r="F10" s="101">
        <f t="shared" si="2"/>
        <v>-0.64278760968653958</v>
      </c>
      <c r="G10">
        <f t="shared" si="3"/>
        <v>5.5850536063818543</v>
      </c>
      <c r="H10" s="100">
        <f t="shared" si="5"/>
        <v>-0.64278760968653958</v>
      </c>
      <c r="I10" s="100">
        <f t="shared" si="13"/>
        <v>0.98480775301220802</v>
      </c>
      <c r="J10" s="100">
        <f t="shared" si="12"/>
        <v>-0.34202014332566866</v>
      </c>
      <c r="L10" s="100">
        <f t="shared" si="8"/>
        <v>0.30716371709403811</v>
      </c>
      <c r="M10" s="100">
        <f t="shared" si="9"/>
        <v>0.79544232590366237</v>
      </c>
      <c r="N10" s="100">
        <f t="shared" si="10"/>
        <v>0.3973939570022994</v>
      </c>
      <c r="O10">
        <v>1</v>
      </c>
      <c r="P10" t="s">
        <v>756</v>
      </c>
      <c r="Q10" s="103">
        <f>O10/Q4</f>
        <v>170</v>
      </c>
      <c r="R10" t="s">
        <v>757</v>
      </c>
      <c r="S10" s="43">
        <v>9</v>
      </c>
      <c r="T10" s="106">
        <f t="shared" si="11"/>
        <v>870.29719843310806</v>
      </c>
      <c r="U10" s="106">
        <f t="shared" si="11"/>
        <v>2253.7532567270437</v>
      </c>
      <c r="V10" s="106">
        <f t="shared" si="11"/>
        <v>1125.9495448398484</v>
      </c>
      <c r="W10">
        <v>870.29719843310806</v>
      </c>
    </row>
    <row r="11" spans="1:33">
      <c r="A11">
        <v>45</v>
      </c>
      <c r="B11" s="101">
        <f t="shared" si="0"/>
        <v>0.70710678118654746</v>
      </c>
      <c r="C11">
        <f t="shared" si="1"/>
        <v>0.78539816339744828</v>
      </c>
      <c r="E11">
        <v>360</v>
      </c>
      <c r="F11" s="101">
        <f t="shared" si="2"/>
        <v>-2.45029690981724E-16</v>
      </c>
      <c r="G11">
        <f t="shared" si="3"/>
        <v>6.2831853071795862</v>
      </c>
      <c r="H11" s="100">
        <f t="shared" si="5"/>
        <v>-2.45029690981724E-16</v>
      </c>
      <c r="I11" s="100">
        <f t="shared" si="13"/>
        <v>0.86602540378443871</v>
      </c>
      <c r="J11" s="100">
        <f t="shared" si="12"/>
        <v>-0.86602540378443837</v>
      </c>
      <c r="L11" s="100">
        <f t="shared" si="8"/>
        <v>0.49999999999999994</v>
      </c>
      <c r="M11" s="100">
        <f t="shared" si="9"/>
        <v>0.75980762113533162</v>
      </c>
      <c r="N11" s="100">
        <f t="shared" si="10"/>
        <v>0.24019237886466849</v>
      </c>
      <c r="O11">
        <v>6.6</v>
      </c>
      <c r="P11" t="s">
        <v>756</v>
      </c>
      <c r="Q11" s="103">
        <f>O11/Q4</f>
        <v>1122</v>
      </c>
      <c r="R11" t="s">
        <v>757</v>
      </c>
      <c r="T11" s="106"/>
      <c r="U11" s="106"/>
      <c r="V11" s="106"/>
    </row>
    <row r="12" spans="1:33">
      <c r="A12">
        <v>50</v>
      </c>
      <c r="B12" s="101">
        <f t="shared" si="0"/>
        <v>0.76604444311897801</v>
      </c>
      <c r="C12">
        <f t="shared" si="1"/>
        <v>0.87266462599716477</v>
      </c>
      <c r="H12" s="100"/>
      <c r="I12" s="100"/>
      <c r="J12" s="100"/>
      <c r="L12" s="100"/>
      <c r="M12" s="100"/>
      <c r="N12" s="100"/>
      <c r="O12">
        <v>250</v>
      </c>
      <c r="P12" t="s">
        <v>756</v>
      </c>
      <c r="Q12" s="103">
        <f>O12/Q4</f>
        <v>42500</v>
      </c>
      <c r="R12" t="s">
        <v>757</v>
      </c>
      <c r="T12" s="106"/>
      <c r="U12" s="106"/>
      <c r="V12" s="106"/>
    </row>
    <row r="13" spans="1:33">
      <c r="A13">
        <v>55</v>
      </c>
      <c r="B13" s="101">
        <f t="shared" si="0"/>
        <v>0.8191520442889918</v>
      </c>
      <c r="C13">
        <f t="shared" si="1"/>
        <v>0.95993108859688125</v>
      </c>
      <c r="H13" s="100"/>
      <c r="I13" s="100"/>
      <c r="J13" s="100"/>
      <c r="L13" s="100"/>
      <c r="M13" s="100"/>
      <c r="N13" s="100"/>
      <c r="T13" s="106"/>
      <c r="U13" s="106"/>
      <c r="V13" s="106"/>
    </row>
    <row r="14" spans="1:33">
      <c r="A14">
        <v>60</v>
      </c>
      <c r="B14" s="101">
        <f t="shared" si="0"/>
        <v>0.8660254037844386</v>
      </c>
      <c r="C14">
        <f t="shared" si="1"/>
        <v>1.0471975511965976</v>
      </c>
      <c r="H14" s="100"/>
      <c r="I14" s="100"/>
      <c r="J14" s="100"/>
      <c r="L14" s="100"/>
      <c r="M14" s="100"/>
      <c r="N14" s="100"/>
      <c r="T14" s="106"/>
      <c r="U14" s="106"/>
      <c r="V14" s="106"/>
    </row>
    <row r="15" spans="1:33">
      <c r="A15">
        <v>65</v>
      </c>
      <c r="B15" s="101">
        <f t="shared" si="0"/>
        <v>0.90630778703664994</v>
      </c>
      <c r="C15">
        <f t="shared" si="1"/>
        <v>1.1344640137963142</v>
      </c>
      <c r="H15" s="100"/>
      <c r="I15" s="100"/>
      <c r="J15" s="100"/>
      <c r="L15" s="100"/>
      <c r="M15" s="100"/>
      <c r="N15" s="100"/>
      <c r="P15" t="s">
        <v>989</v>
      </c>
      <c r="T15" s="106"/>
      <c r="U15" s="106"/>
      <c r="V15" s="106"/>
    </row>
    <row r="16" spans="1:33">
      <c r="A16">
        <v>70</v>
      </c>
      <c r="B16" s="101">
        <f t="shared" si="0"/>
        <v>0.93969262078590832</v>
      </c>
      <c r="C16">
        <f t="shared" si="1"/>
        <v>1.2217304763960306</v>
      </c>
      <c r="H16" s="100"/>
      <c r="I16" s="100"/>
      <c r="J16" s="100"/>
      <c r="L16" s="100"/>
      <c r="M16" s="100"/>
      <c r="N16" s="100"/>
      <c r="P16" t="s">
        <v>742</v>
      </c>
      <c r="Q16">
        <v>170</v>
      </c>
      <c r="R16" t="s">
        <v>745</v>
      </c>
      <c r="T16" s="106"/>
      <c r="U16" s="106"/>
      <c r="V16" s="106"/>
    </row>
    <row r="17" spans="1:28">
      <c r="A17">
        <v>75</v>
      </c>
      <c r="B17" s="101">
        <f t="shared" si="0"/>
        <v>0.96592582628906831</v>
      </c>
      <c r="C17">
        <f t="shared" si="1"/>
        <v>1.3089969389957472</v>
      </c>
      <c r="H17" s="100"/>
      <c r="I17" s="100"/>
      <c r="J17" s="100"/>
      <c r="L17" s="100"/>
      <c r="M17" s="100"/>
      <c r="N17" s="100"/>
      <c r="P17" t="s">
        <v>743</v>
      </c>
      <c r="Q17">
        <v>170</v>
      </c>
      <c r="R17" t="s">
        <v>745</v>
      </c>
      <c r="T17" s="106"/>
      <c r="U17" s="106"/>
      <c r="V17" s="106"/>
    </row>
    <row r="18" spans="1:28">
      <c r="A18">
        <v>80</v>
      </c>
      <c r="B18" s="101">
        <f t="shared" si="0"/>
        <v>0.98480775301220802</v>
      </c>
      <c r="C18">
        <f t="shared" si="1"/>
        <v>1.3962634015954636</v>
      </c>
      <c r="H18" s="100"/>
      <c r="I18" s="100"/>
      <c r="J18" s="100"/>
      <c r="L18" s="100"/>
      <c r="M18" s="100"/>
      <c r="N18" s="100"/>
      <c r="P18" t="s">
        <v>985</v>
      </c>
      <c r="Q18" s="103">
        <v>0</v>
      </c>
      <c r="T18" s="106"/>
      <c r="U18" s="106"/>
      <c r="V18" s="106"/>
    </row>
    <row r="19" spans="1:28">
      <c r="A19">
        <v>85</v>
      </c>
      <c r="B19" s="101">
        <f t="shared" si="0"/>
        <v>0.99619469809174555</v>
      </c>
      <c r="C19">
        <f t="shared" si="1"/>
        <v>1.4835298641951802</v>
      </c>
      <c r="H19" s="100"/>
      <c r="I19" s="100"/>
      <c r="J19" s="100"/>
      <c r="L19" s="100"/>
      <c r="M19" s="100"/>
      <c r="N19" s="100"/>
      <c r="P19" t="s">
        <v>747</v>
      </c>
      <c r="Q19" s="100">
        <v>0.1</v>
      </c>
      <c r="R19" t="s">
        <v>748</v>
      </c>
      <c r="T19" s="106"/>
      <c r="U19" s="106"/>
      <c r="V19" s="106"/>
    </row>
    <row r="20" spans="1:28">
      <c r="A20">
        <v>90</v>
      </c>
      <c r="B20" s="101">
        <f t="shared" si="0"/>
        <v>1</v>
      </c>
      <c r="C20">
        <f t="shared" si="1"/>
        <v>1.5707963267948966</v>
      </c>
      <c r="H20" s="100"/>
      <c r="I20" s="100"/>
      <c r="J20" s="100"/>
      <c r="L20" s="100"/>
      <c r="M20" s="100"/>
      <c r="N20" s="100"/>
      <c r="T20" s="106"/>
      <c r="U20" s="106"/>
      <c r="V20" s="106"/>
    </row>
    <row r="21" spans="1:28">
      <c r="A21">
        <v>95</v>
      </c>
      <c r="B21" s="101">
        <f t="shared" si="0"/>
        <v>0.99619469809174555</v>
      </c>
      <c r="C21">
        <f t="shared" si="1"/>
        <v>1.6580627893946132</v>
      </c>
      <c r="H21" s="100"/>
      <c r="I21" s="100"/>
      <c r="J21" s="100"/>
      <c r="L21" s="100"/>
      <c r="M21" s="100"/>
      <c r="N21" s="100"/>
      <c r="P21" t="s">
        <v>744</v>
      </c>
      <c r="Q21">
        <v>200</v>
      </c>
      <c r="R21" t="s">
        <v>773</v>
      </c>
      <c r="T21" s="106"/>
      <c r="U21" s="106"/>
      <c r="V21" s="106"/>
    </row>
    <row r="22" spans="1:28">
      <c r="A22">
        <v>100</v>
      </c>
      <c r="B22" s="101">
        <f t="shared" si="0"/>
        <v>0.98480775301220802</v>
      </c>
      <c r="C22">
        <f t="shared" si="1"/>
        <v>1.7453292519943295</v>
      </c>
      <c r="H22" s="100"/>
      <c r="I22" s="100"/>
      <c r="J22" s="100"/>
      <c r="L22" s="100"/>
      <c r="M22" s="100"/>
      <c r="N22" s="100"/>
      <c r="P22" t="s">
        <v>986</v>
      </c>
      <c r="Q22" s="190">
        <f>(1/Q21)</f>
        <v>5.0000000000000001E-3</v>
      </c>
      <c r="R22" t="s">
        <v>987</v>
      </c>
      <c r="S22" s="189"/>
      <c r="T22" s="106"/>
      <c r="U22" s="106"/>
      <c r="V22" s="106"/>
    </row>
    <row r="23" spans="1:28">
      <c r="A23">
        <v>105</v>
      </c>
      <c r="B23" s="101">
        <f t="shared" si="0"/>
        <v>0.96592582628906831</v>
      </c>
      <c r="C23">
        <f t="shared" si="1"/>
        <v>1.8325957145940461</v>
      </c>
      <c r="H23" s="100"/>
      <c r="I23" s="100"/>
      <c r="J23" s="100"/>
      <c r="L23" s="100"/>
      <c r="M23" s="100"/>
      <c r="N23" s="100"/>
      <c r="P23" t="s">
        <v>988</v>
      </c>
      <c r="Q23" s="103">
        <f>Q22/(Q19/1000/1000)</f>
        <v>50000</v>
      </c>
      <c r="R23" t="s">
        <v>751</v>
      </c>
      <c r="T23" s="106"/>
      <c r="U23" s="106"/>
      <c r="V23" s="106"/>
    </row>
    <row r="24" spans="1:28">
      <c r="A24">
        <v>110</v>
      </c>
      <c r="B24" s="101">
        <f t="shared" si="0"/>
        <v>0.93969262078590843</v>
      </c>
      <c r="C24">
        <f t="shared" si="1"/>
        <v>1.9198621771937625</v>
      </c>
      <c r="H24" s="100"/>
      <c r="I24" s="100"/>
      <c r="J24" s="100"/>
      <c r="L24" s="100"/>
      <c r="M24" s="100"/>
      <c r="N24" s="100"/>
      <c r="T24" s="106"/>
      <c r="U24" s="106"/>
      <c r="V24" s="106"/>
    </row>
    <row r="25" spans="1:28">
      <c r="A25">
        <v>115</v>
      </c>
      <c r="B25" s="101">
        <f t="shared" si="0"/>
        <v>0.90630778703665005</v>
      </c>
      <c r="C25">
        <f t="shared" si="1"/>
        <v>2.0071286397934789</v>
      </c>
      <c r="H25" s="100"/>
      <c r="I25" s="100"/>
      <c r="J25" s="100"/>
      <c r="L25" s="100"/>
      <c r="M25" s="100"/>
      <c r="N25" s="100"/>
      <c r="P25" t="s">
        <v>986</v>
      </c>
      <c r="Q25" s="103">
        <f>1/Q21*1000*1000</f>
        <v>5000</v>
      </c>
      <c r="R25" t="s">
        <v>836</v>
      </c>
      <c r="T25" s="106"/>
      <c r="U25" s="106"/>
      <c r="V25" s="106"/>
    </row>
    <row r="26" spans="1:28">
      <c r="A26">
        <v>120</v>
      </c>
      <c r="B26" s="101">
        <f t="shared" si="0"/>
        <v>0.86602540378443871</v>
      </c>
      <c r="C26">
        <f t="shared" si="1"/>
        <v>2.0943951023931953</v>
      </c>
      <c r="H26" s="100"/>
      <c r="I26" s="100"/>
      <c r="J26" s="100"/>
      <c r="L26" s="100"/>
      <c r="M26" s="100"/>
      <c r="N26" s="100"/>
      <c r="P26" t="s">
        <v>988</v>
      </c>
      <c r="Q26" s="103">
        <f>Q25/Q19</f>
        <v>50000</v>
      </c>
      <c r="R26" t="s">
        <v>751</v>
      </c>
      <c r="T26" s="106"/>
      <c r="U26" s="106"/>
      <c r="V26" s="106"/>
      <c r="X26" s="109"/>
    </row>
    <row r="27" spans="1:28">
      <c r="A27">
        <v>125</v>
      </c>
      <c r="B27" s="101">
        <f t="shared" si="0"/>
        <v>0.81915204428899169</v>
      </c>
      <c r="C27">
        <f t="shared" si="1"/>
        <v>2.1816615649929121</v>
      </c>
      <c r="H27" s="100"/>
      <c r="I27" s="100"/>
      <c r="J27" s="100"/>
      <c r="L27" s="100"/>
      <c r="M27" s="100"/>
      <c r="N27" s="100"/>
      <c r="P27" s="51" t="s">
        <v>752</v>
      </c>
      <c r="Q27" s="105">
        <f>Q26/2</f>
        <v>25000</v>
      </c>
      <c r="R27" s="51" t="s">
        <v>751</v>
      </c>
      <c r="T27" s="106"/>
      <c r="U27" s="106"/>
      <c r="V27" s="106"/>
    </row>
    <row r="28" spans="1:28">
      <c r="A28">
        <v>130</v>
      </c>
      <c r="B28" s="101">
        <f t="shared" si="0"/>
        <v>0.76604444311897801</v>
      </c>
      <c r="C28">
        <f t="shared" si="1"/>
        <v>2.2689280275926285</v>
      </c>
      <c r="H28" s="100"/>
      <c r="I28" s="100"/>
      <c r="J28" s="100"/>
      <c r="L28" s="100"/>
      <c r="M28" s="100"/>
      <c r="N28" s="100"/>
      <c r="P28" s="51" t="s">
        <v>753</v>
      </c>
      <c r="Q28" s="105">
        <f>Q26-1</f>
        <v>49999</v>
      </c>
      <c r="R28" s="51" t="s">
        <v>751</v>
      </c>
      <c r="T28" s="106"/>
      <c r="U28" s="106"/>
      <c r="V28" s="106"/>
    </row>
    <row r="29" spans="1:28">
      <c r="A29">
        <v>135</v>
      </c>
      <c r="B29" s="101">
        <f t="shared" si="0"/>
        <v>0.70710678118654757</v>
      </c>
      <c r="C29">
        <f t="shared" si="1"/>
        <v>2.3561944901923448</v>
      </c>
      <c r="H29" s="100"/>
      <c r="I29" s="100"/>
      <c r="J29" s="100"/>
      <c r="L29" s="100"/>
      <c r="M29" s="100"/>
      <c r="N29" s="100"/>
      <c r="T29" s="106"/>
      <c r="U29" s="106"/>
      <c r="V29" s="106"/>
    </row>
    <row r="30" spans="1:28">
      <c r="A30">
        <v>140</v>
      </c>
      <c r="B30" s="101">
        <f t="shared" si="0"/>
        <v>0.64278760968653947</v>
      </c>
      <c r="C30">
        <f t="shared" si="1"/>
        <v>2.4434609527920612</v>
      </c>
      <c r="H30" s="100"/>
      <c r="I30" s="100"/>
      <c r="J30" s="100"/>
      <c r="L30" s="100"/>
      <c r="M30" s="100"/>
      <c r="N30" s="100"/>
      <c r="T30" s="106"/>
      <c r="U30" s="106"/>
      <c r="V30" s="106"/>
      <c r="Y30" t="s">
        <v>736</v>
      </c>
      <c r="Z30" s="101" t="s">
        <v>738</v>
      </c>
      <c r="AA30" t="s">
        <v>737</v>
      </c>
      <c r="AB30" s="101" t="s">
        <v>739</v>
      </c>
    </row>
    <row r="31" spans="1:28">
      <c r="A31">
        <v>145</v>
      </c>
      <c r="B31" s="101">
        <f t="shared" si="0"/>
        <v>0.57357643635104594</v>
      </c>
      <c r="C31">
        <f t="shared" si="1"/>
        <v>2.530727415391778</v>
      </c>
      <c r="H31" s="100"/>
      <c r="I31" s="100"/>
      <c r="J31" s="100"/>
      <c r="L31" s="100"/>
      <c r="M31" s="100"/>
      <c r="N31" s="100"/>
      <c r="P31" t="s">
        <v>990</v>
      </c>
      <c r="T31" s="106"/>
      <c r="U31" s="106"/>
      <c r="V31" s="106"/>
      <c r="Y31">
        <v>0</v>
      </c>
      <c r="Z31" s="101">
        <f t="shared" ref="Z31:Z40" si="14">SIN(AA31)</f>
        <v>0</v>
      </c>
      <c r="AA31">
        <f t="shared" ref="AA31:AA40" si="15">RADIANS(Y31)</f>
        <v>0</v>
      </c>
      <c r="AB31" s="100">
        <f>Z31</f>
        <v>0</v>
      </c>
    </row>
    <row r="32" spans="1:28">
      <c r="A32">
        <v>150</v>
      </c>
      <c r="B32" s="101">
        <f t="shared" si="0"/>
        <v>0.49999999999999994</v>
      </c>
      <c r="C32">
        <f t="shared" si="1"/>
        <v>2.6179938779914944</v>
      </c>
      <c r="H32" s="100"/>
      <c r="I32" s="100"/>
      <c r="J32" s="100"/>
      <c r="L32" s="100"/>
      <c r="M32" s="100"/>
      <c r="N32" s="100"/>
      <c r="P32" t="s">
        <v>742</v>
      </c>
      <c r="Q32">
        <v>170</v>
      </c>
      <c r="R32" t="s">
        <v>745</v>
      </c>
      <c r="Y32">
        <v>40</v>
      </c>
      <c r="Z32" s="101">
        <f t="shared" si="14"/>
        <v>0.64278760968653925</v>
      </c>
      <c r="AA32">
        <f t="shared" si="15"/>
        <v>0.69813170079773179</v>
      </c>
      <c r="AB32" s="100">
        <f t="shared" ref="AB32:AB40" si="16">Z32</f>
        <v>0.64278760968653925</v>
      </c>
    </row>
    <row r="33" spans="1:28">
      <c r="A33">
        <v>155</v>
      </c>
      <c r="B33" s="101">
        <f t="shared" si="0"/>
        <v>0.4226182617406995</v>
      </c>
      <c r="C33">
        <f t="shared" si="1"/>
        <v>2.7052603405912108</v>
      </c>
      <c r="P33" t="s">
        <v>743</v>
      </c>
      <c r="Q33">
        <v>170</v>
      </c>
      <c r="R33" t="s">
        <v>745</v>
      </c>
      <c r="Y33">
        <v>80</v>
      </c>
      <c r="Z33" s="101">
        <f t="shared" si="14"/>
        <v>0.98480775301220802</v>
      </c>
      <c r="AA33">
        <f t="shared" si="15"/>
        <v>1.3962634015954636</v>
      </c>
      <c r="AB33" s="100">
        <f t="shared" si="16"/>
        <v>0.98480775301220802</v>
      </c>
    </row>
    <row r="34" spans="1:28">
      <c r="A34">
        <v>160</v>
      </c>
      <c r="B34" s="101">
        <f t="shared" ref="B34:B65" si="17">SIN(C34)</f>
        <v>0.34202014332566888</v>
      </c>
      <c r="C34">
        <f t="shared" ref="C34:C65" si="18">RADIANS(A34)</f>
        <v>2.7925268031909272</v>
      </c>
      <c r="P34" t="s">
        <v>985</v>
      </c>
      <c r="Q34" s="103">
        <v>0</v>
      </c>
      <c r="Y34">
        <v>120</v>
      </c>
      <c r="Z34" s="101">
        <f t="shared" si="14"/>
        <v>0.86602540378443871</v>
      </c>
      <c r="AA34">
        <f t="shared" si="15"/>
        <v>2.0943951023931953</v>
      </c>
      <c r="AB34" s="100">
        <f t="shared" si="16"/>
        <v>0.86602540378443871</v>
      </c>
    </row>
    <row r="35" spans="1:28">
      <c r="A35">
        <v>165</v>
      </c>
      <c r="B35" s="101">
        <f t="shared" si="17"/>
        <v>0.25881904510252102</v>
      </c>
      <c r="C35">
        <f t="shared" si="18"/>
        <v>2.8797932657906435</v>
      </c>
      <c r="P35" t="s">
        <v>747</v>
      </c>
      <c r="Q35" s="100">
        <f>1/(Q33/(Q34+1))</f>
        <v>5.8823529411764705E-3</v>
      </c>
      <c r="R35" t="s">
        <v>748</v>
      </c>
      <c r="Y35">
        <v>160</v>
      </c>
      <c r="Z35" s="101">
        <f t="shared" si="14"/>
        <v>0.34202014332566888</v>
      </c>
      <c r="AA35">
        <f t="shared" si="15"/>
        <v>2.7925268031909272</v>
      </c>
      <c r="AB35" s="100">
        <f t="shared" si="16"/>
        <v>0.34202014332566888</v>
      </c>
    </row>
    <row r="36" spans="1:28">
      <c r="A36">
        <v>170</v>
      </c>
      <c r="B36" s="101">
        <f t="shared" si="17"/>
        <v>0.17364817766693028</v>
      </c>
      <c r="C36">
        <f t="shared" si="18"/>
        <v>2.9670597283903604</v>
      </c>
      <c r="Y36">
        <v>200</v>
      </c>
      <c r="Z36" s="101">
        <f t="shared" si="14"/>
        <v>-0.34202014332566866</v>
      </c>
      <c r="AA36">
        <f t="shared" si="15"/>
        <v>3.4906585039886591</v>
      </c>
      <c r="AB36" s="100">
        <f t="shared" si="16"/>
        <v>-0.34202014332566866</v>
      </c>
    </row>
    <row r="37" spans="1:28">
      <c r="A37">
        <v>175</v>
      </c>
      <c r="B37" s="101">
        <f t="shared" si="17"/>
        <v>8.7155742747658194E-2</v>
      </c>
      <c r="C37">
        <f t="shared" si="18"/>
        <v>3.0543261909900767</v>
      </c>
      <c r="P37" t="s">
        <v>744</v>
      </c>
      <c r="Q37">
        <v>4000</v>
      </c>
      <c r="R37" t="s">
        <v>773</v>
      </c>
      <c r="Y37">
        <v>240</v>
      </c>
      <c r="Z37" s="101">
        <f t="shared" si="14"/>
        <v>-0.86602540378443837</v>
      </c>
      <c r="AA37">
        <f t="shared" si="15"/>
        <v>4.1887902047863905</v>
      </c>
      <c r="AB37" s="100">
        <f t="shared" si="16"/>
        <v>-0.86602540378443837</v>
      </c>
    </row>
    <row r="38" spans="1:28">
      <c r="A38">
        <v>180</v>
      </c>
      <c r="B38" s="101">
        <f t="shared" si="17"/>
        <v>1.22514845490862E-16</v>
      </c>
      <c r="C38">
        <f t="shared" si="18"/>
        <v>3.1415926535897931</v>
      </c>
      <c r="P38" t="s">
        <v>986</v>
      </c>
      <c r="Q38" s="191">
        <f>(1/Q37)</f>
        <v>2.5000000000000001E-4</v>
      </c>
      <c r="R38" t="s">
        <v>987</v>
      </c>
      <c r="Y38">
        <v>280</v>
      </c>
      <c r="Z38" s="101">
        <f t="shared" si="14"/>
        <v>-0.98480775301220813</v>
      </c>
      <c r="AA38">
        <f t="shared" si="15"/>
        <v>4.8869219055841224</v>
      </c>
      <c r="AB38" s="100">
        <f t="shared" si="16"/>
        <v>-0.98480775301220813</v>
      </c>
    </row>
    <row r="39" spans="1:28">
      <c r="A39">
        <v>185</v>
      </c>
      <c r="B39" s="101">
        <f t="shared" si="17"/>
        <v>-8.7155742747657944E-2</v>
      </c>
      <c r="C39">
        <f t="shared" si="18"/>
        <v>3.2288591161895095</v>
      </c>
      <c r="P39" t="s">
        <v>988</v>
      </c>
      <c r="Q39" s="103">
        <f>Q38/(Q35/1000/1000)</f>
        <v>42500</v>
      </c>
      <c r="R39" t="s">
        <v>751</v>
      </c>
      <c r="Y39">
        <v>320</v>
      </c>
      <c r="Z39" s="101">
        <f t="shared" si="14"/>
        <v>-0.64278760968653958</v>
      </c>
      <c r="AA39">
        <f t="shared" si="15"/>
        <v>5.5850536063818543</v>
      </c>
      <c r="AB39" s="100">
        <f t="shared" si="16"/>
        <v>-0.64278760968653958</v>
      </c>
    </row>
    <row r="40" spans="1:28">
      <c r="A40">
        <v>190</v>
      </c>
      <c r="B40" s="101">
        <f t="shared" si="17"/>
        <v>-0.17364817766693047</v>
      </c>
      <c r="C40">
        <f t="shared" si="18"/>
        <v>3.3161255787892263</v>
      </c>
      <c r="Y40">
        <v>360</v>
      </c>
      <c r="Z40" s="101">
        <f t="shared" si="14"/>
        <v>-2.45029690981724E-16</v>
      </c>
      <c r="AA40">
        <f t="shared" si="15"/>
        <v>6.2831853071795862</v>
      </c>
      <c r="AB40" s="100">
        <f t="shared" si="16"/>
        <v>-2.45029690981724E-16</v>
      </c>
    </row>
    <row r="41" spans="1:28">
      <c r="A41">
        <v>195</v>
      </c>
      <c r="B41" s="101">
        <f t="shared" si="17"/>
        <v>-0.25881904510252079</v>
      </c>
      <c r="C41">
        <f t="shared" si="18"/>
        <v>3.4033920413889427</v>
      </c>
      <c r="P41" t="s">
        <v>986</v>
      </c>
      <c r="Q41" s="103">
        <f>1/Q37*1000*1000</f>
        <v>250</v>
      </c>
      <c r="R41" t="s">
        <v>836</v>
      </c>
    </row>
    <row r="42" spans="1:28">
      <c r="A42">
        <v>200</v>
      </c>
      <c r="B42" s="101">
        <f t="shared" si="17"/>
        <v>-0.34202014332566866</v>
      </c>
      <c r="C42">
        <f t="shared" si="18"/>
        <v>3.4906585039886591</v>
      </c>
      <c r="P42" t="s">
        <v>988</v>
      </c>
      <c r="Q42" s="103">
        <f>Q41/Q35</f>
        <v>42500</v>
      </c>
      <c r="R42" t="s">
        <v>751</v>
      </c>
    </row>
    <row r="43" spans="1:28">
      <c r="A43">
        <v>205</v>
      </c>
      <c r="B43" s="101">
        <f t="shared" si="17"/>
        <v>-0.42261826174069927</v>
      </c>
      <c r="C43">
        <f t="shared" si="18"/>
        <v>3.5779249665883754</v>
      </c>
      <c r="P43" s="51" t="s">
        <v>752</v>
      </c>
      <c r="Q43" s="105">
        <f>Q42/2</f>
        <v>21250</v>
      </c>
      <c r="R43" s="51" t="s">
        <v>751</v>
      </c>
    </row>
    <row r="44" spans="1:28">
      <c r="A44">
        <v>210</v>
      </c>
      <c r="B44" s="101">
        <f t="shared" si="17"/>
        <v>-0.50000000000000011</v>
      </c>
      <c r="C44">
        <f t="shared" si="18"/>
        <v>3.6651914291880923</v>
      </c>
      <c r="P44" s="51" t="s">
        <v>753</v>
      </c>
      <c r="Q44" s="105">
        <f>Q42-1</f>
        <v>42499</v>
      </c>
      <c r="R44" s="51" t="s">
        <v>751</v>
      </c>
    </row>
    <row r="45" spans="1:28">
      <c r="A45">
        <v>215</v>
      </c>
      <c r="B45" s="101">
        <f t="shared" si="17"/>
        <v>-0.57357643635104616</v>
      </c>
      <c r="C45">
        <f t="shared" si="18"/>
        <v>3.7524578917878086</v>
      </c>
    </row>
    <row r="46" spans="1:28">
      <c r="A46">
        <v>220</v>
      </c>
      <c r="B46" s="101">
        <f t="shared" si="17"/>
        <v>-0.64278760968653925</v>
      </c>
      <c r="C46">
        <f t="shared" si="18"/>
        <v>3.839724354387525</v>
      </c>
      <c r="P46" t="s">
        <v>991</v>
      </c>
    </row>
    <row r="47" spans="1:28">
      <c r="A47">
        <v>225</v>
      </c>
      <c r="B47" s="101">
        <f t="shared" si="17"/>
        <v>-0.70710678118654746</v>
      </c>
      <c r="C47">
        <f t="shared" si="18"/>
        <v>3.9269908169872414</v>
      </c>
      <c r="P47" t="s">
        <v>742</v>
      </c>
      <c r="Q47">
        <v>170</v>
      </c>
      <c r="R47" t="s">
        <v>745</v>
      </c>
      <c r="T47" t="s">
        <v>742</v>
      </c>
      <c r="U47">
        <v>170</v>
      </c>
      <c r="V47" t="s">
        <v>745</v>
      </c>
    </row>
    <row r="48" spans="1:28">
      <c r="A48">
        <v>230</v>
      </c>
      <c r="B48" s="101">
        <f t="shared" si="17"/>
        <v>-0.7660444431189779</v>
      </c>
      <c r="C48">
        <f t="shared" si="18"/>
        <v>4.0142572795869578</v>
      </c>
      <c r="P48" t="s">
        <v>743</v>
      </c>
      <c r="Q48">
        <v>170</v>
      </c>
      <c r="R48" t="s">
        <v>745</v>
      </c>
      <c r="T48" t="s">
        <v>743</v>
      </c>
      <c r="U48">
        <v>170</v>
      </c>
      <c r="V48" t="s">
        <v>745</v>
      </c>
    </row>
    <row r="49" spans="1:22">
      <c r="A49">
        <v>235</v>
      </c>
      <c r="B49" s="101">
        <f t="shared" si="17"/>
        <v>-0.81915204428899158</v>
      </c>
      <c r="C49">
        <f t="shared" si="18"/>
        <v>4.1015237421866741</v>
      </c>
      <c r="P49" t="s">
        <v>985</v>
      </c>
      <c r="Q49" s="103">
        <v>0</v>
      </c>
      <c r="T49" t="s">
        <v>985</v>
      </c>
      <c r="U49" s="103">
        <v>2</v>
      </c>
      <c r="V49"/>
    </row>
    <row r="50" spans="1:22">
      <c r="A50">
        <v>240</v>
      </c>
      <c r="B50" s="101">
        <f t="shared" si="17"/>
        <v>-0.86602540378443837</v>
      </c>
      <c r="C50">
        <f t="shared" si="18"/>
        <v>4.1887902047863905</v>
      </c>
      <c r="P50" t="s">
        <v>747</v>
      </c>
      <c r="Q50" s="100">
        <f>1/(Q48/(Q49+1))</f>
        <v>5.8823529411764705E-3</v>
      </c>
      <c r="R50" t="s">
        <v>748</v>
      </c>
      <c r="T50" t="s">
        <v>747</v>
      </c>
      <c r="U50" s="100">
        <f>1/(U48/(U49+1))</f>
        <v>1.7647058823529412E-2</v>
      </c>
      <c r="V50" t="s">
        <v>748</v>
      </c>
    </row>
    <row r="51" spans="1:22">
      <c r="A51">
        <v>245</v>
      </c>
      <c r="B51" s="101">
        <f t="shared" si="17"/>
        <v>-0.90630778703665005</v>
      </c>
      <c r="C51">
        <f t="shared" si="18"/>
        <v>4.2760566673861078</v>
      </c>
      <c r="T51"/>
      <c r="U51"/>
      <c r="V51"/>
    </row>
    <row r="52" spans="1:22">
      <c r="A52">
        <v>250</v>
      </c>
      <c r="B52" s="101">
        <f t="shared" si="17"/>
        <v>-0.93969262078590843</v>
      </c>
      <c r="C52">
        <f t="shared" si="18"/>
        <v>4.3633231299858242</v>
      </c>
      <c r="P52" s="199" t="s">
        <v>744</v>
      </c>
      <c r="Q52" s="199">
        <v>2000</v>
      </c>
      <c r="R52" s="199" t="s">
        <v>773</v>
      </c>
      <c r="T52" s="199" t="s">
        <v>744</v>
      </c>
      <c r="U52" s="199">
        <v>1000</v>
      </c>
      <c r="V52" s="199" t="s">
        <v>773</v>
      </c>
    </row>
    <row r="53" spans="1:22">
      <c r="A53">
        <v>255</v>
      </c>
      <c r="B53" s="101">
        <f t="shared" si="17"/>
        <v>-0.96592582628906831</v>
      </c>
      <c r="C53">
        <f t="shared" si="18"/>
        <v>4.4505895925855405</v>
      </c>
      <c r="P53" t="s">
        <v>986</v>
      </c>
      <c r="Q53" s="191">
        <f>(1/Q52)</f>
        <v>5.0000000000000001E-4</v>
      </c>
      <c r="R53" t="s">
        <v>987</v>
      </c>
      <c r="T53" t="s">
        <v>986</v>
      </c>
      <c r="U53" s="191">
        <f>(1/U52)</f>
        <v>1E-3</v>
      </c>
      <c r="V53" t="s">
        <v>987</v>
      </c>
    </row>
    <row r="54" spans="1:22">
      <c r="A54">
        <v>260</v>
      </c>
      <c r="B54" s="101">
        <f t="shared" si="17"/>
        <v>-0.98480775301220802</v>
      </c>
      <c r="C54">
        <f t="shared" si="18"/>
        <v>4.5378560551852569</v>
      </c>
      <c r="P54" t="s">
        <v>988</v>
      </c>
      <c r="Q54" s="103">
        <f>Q53/(Q50/1000/1000)</f>
        <v>85000</v>
      </c>
      <c r="R54" t="s">
        <v>751</v>
      </c>
      <c r="S54" s="43">
        <v>65535</v>
      </c>
      <c r="T54" t="s">
        <v>988</v>
      </c>
      <c r="U54" s="103">
        <f>U53/(U50/1000/1000)</f>
        <v>56666.666666666679</v>
      </c>
      <c r="V54" t="s">
        <v>751</v>
      </c>
    </row>
    <row r="55" spans="1:22">
      <c r="A55">
        <v>265</v>
      </c>
      <c r="B55" s="101">
        <f t="shared" si="17"/>
        <v>-0.99619469809174555</v>
      </c>
      <c r="C55">
        <f t="shared" si="18"/>
        <v>4.6251225177849733</v>
      </c>
      <c r="T55"/>
      <c r="U55"/>
      <c r="V55"/>
    </row>
    <row r="56" spans="1:22">
      <c r="A56">
        <v>270</v>
      </c>
      <c r="B56" s="101">
        <f t="shared" si="17"/>
        <v>-1</v>
      </c>
      <c r="C56">
        <f t="shared" si="18"/>
        <v>4.7123889803846897</v>
      </c>
      <c r="P56" t="s">
        <v>986</v>
      </c>
      <c r="Q56" s="103">
        <f>1/Q52*1000*1000</f>
        <v>500</v>
      </c>
      <c r="R56" t="s">
        <v>748</v>
      </c>
      <c r="T56" t="s">
        <v>986</v>
      </c>
      <c r="U56" s="103">
        <f>1/U52*1000*1000</f>
        <v>1000</v>
      </c>
      <c r="V56" t="s">
        <v>748</v>
      </c>
    </row>
    <row r="57" spans="1:22">
      <c r="A57">
        <v>275</v>
      </c>
      <c r="B57" s="101">
        <f t="shared" si="17"/>
        <v>-0.99619469809174555</v>
      </c>
      <c r="C57">
        <f t="shared" si="18"/>
        <v>4.7996554429844061</v>
      </c>
      <c r="P57" t="s">
        <v>988</v>
      </c>
      <c r="Q57" s="103">
        <f>Q56/Q50</f>
        <v>85000</v>
      </c>
      <c r="R57" t="s">
        <v>751</v>
      </c>
      <c r="T57" t="s">
        <v>988</v>
      </c>
      <c r="U57" s="103">
        <f>U56/U50</f>
        <v>56666.666666666664</v>
      </c>
      <c r="V57" t="s">
        <v>751</v>
      </c>
    </row>
    <row r="58" spans="1:22">
      <c r="A58">
        <v>280</v>
      </c>
      <c r="B58" s="101">
        <f t="shared" si="17"/>
        <v>-0.98480775301220813</v>
      </c>
      <c r="C58">
        <f t="shared" si="18"/>
        <v>4.8869219055841224</v>
      </c>
      <c r="P58" s="51" t="s">
        <v>752</v>
      </c>
      <c r="Q58" s="105">
        <f>Q57/2</f>
        <v>42500</v>
      </c>
      <c r="R58" s="51" t="s">
        <v>751</v>
      </c>
      <c r="T58" s="51" t="s">
        <v>752</v>
      </c>
      <c r="U58" s="105">
        <f>U57/2</f>
        <v>28333.333333333332</v>
      </c>
      <c r="V58" s="51" t="s">
        <v>751</v>
      </c>
    </row>
    <row r="59" spans="1:22">
      <c r="A59">
        <v>285</v>
      </c>
      <c r="B59" s="101">
        <f t="shared" si="17"/>
        <v>-0.96592582628906842</v>
      </c>
      <c r="C59">
        <f t="shared" si="18"/>
        <v>4.9741883681838388</v>
      </c>
      <c r="P59" s="51" t="s">
        <v>753</v>
      </c>
      <c r="Q59" s="105">
        <f>Q57-1</f>
        <v>84999</v>
      </c>
      <c r="R59" s="51" t="s">
        <v>751</v>
      </c>
      <c r="T59" s="51" t="s">
        <v>753</v>
      </c>
      <c r="U59" s="105">
        <f>U57-1</f>
        <v>56665.666666666664</v>
      </c>
      <c r="V59" s="51" t="s">
        <v>751</v>
      </c>
    </row>
    <row r="60" spans="1:22">
      <c r="A60">
        <v>290</v>
      </c>
      <c r="B60" s="101">
        <f t="shared" si="17"/>
        <v>-0.93969262078590832</v>
      </c>
      <c r="C60">
        <f t="shared" si="18"/>
        <v>5.0614548307835561</v>
      </c>
    </row>
    <row r="61" spans="1:22">
      <c r="A61">
        <v>295</v>
      </c>
      <c r="B61" s="101">
        <f t="shared" si="17"/>
        <v>-0.90630778703664994</v>
      </c>
      <c r="C61">
        <f t="shared" si="18"/>
        <v>5.1487212933832724</v>
      </c>
    </row>
    <row r="62" spans="1:22">
      <c r="A62">
        <v>300</v>
      </c>
      <c r="B62" s="101">
        <f t="shared" si="17"/>
        <v>-0.8660254037844386</v>
      </c>
      <c r="C62">
        <f t="shared" si="18"/>
        <v>5.2359877559829888</v>
      </c>
    </row>
    <row r="63" spans="1:22">
      <c r="A63">
        <v>305</v>
      </c>
      <c r="B63" s="101">
        <f t="shared" si="17"/>
        <v>-0.8191520442889918</v>
      </c>
      <c r="C63">
        <f t="shared" si="18"/>
        <v>5.3232542185827052</v>
      </c>
      <c r="P63" t="s">
        <v>992</v>
      </c>
      <c r="T63" t="s">
        <v>1045</v>
      </c>
      <c r="U63"/>
      <c r="V63"/>
    </row>
    <row r="64" spans="1:22">
      <c r="A64">
        <v>310</v>
      </c>
      <c r="B64" s="101">
        <f t="shared" si="17"/>
        <v>-0.76604444311897812</v>
      </c>
      <c r="C64">
        <f t="shared" si="18"/>
        <v>5.4105206811824216</v>
      </c>
      <c r="P64" t="s">
        <v>742</v>
      </c>
      <c r="Q64">
        <v>170</v>
      </c>
      <c r="R64" t="s">
        <v>745</v>
      </c>
      <c r="T64" t="s">
        <v>742</v>
      </c>
      <c r="U64">
        <v>170</v>
      </c>
      <c r="V64" t="s">
        <v>745</v>
      </c>
    </row>
    <row r="65" spans="1:22">
      <c r="A65">
        <v>315</v>
      </c>
      <c r="B65" s="101">
        <f t="shared" si="17"/>
        <v>-0.70710678118654768</v>
      </c>
      <c r="C65">
        <f t="shared" si="18"/>
        <v>5.497787143782138</v>
      </c>
      <c r="P65" t="s">
        <v>743</v>
      </c>
      <c r="Q65">
        <v>170</v>
      </c>
      <c r="R65" t="s">
        <v>745</v>
      </c>
      <c r="T65" t="s">
        <v>743</v>
      </c>
      <c r="U65">
        <v>170</v>
      </c>
      <c r="V65" t="s">
        <v>745</v>
      </c>
    </row>
    <row r="66" spans="1:22">
      <c r="A66">
        <v>320</v>
      </c>
      <c r="B66" s="101">
        <f t="shared" ref="B66:B74" si="19">SIN(C66)</f>
        <v>-0.64278760968653958</v>
      </c>
      <c r="C66">
        <f t="shared" ref="C66:C74" si="20">RADIANS(A66)</f>
        <v>5.5850536063818543</v>
      </c>
      <c r="P66" t="s">
        <v>985</v>
      </c>
      <c r="Q66" s="103">
        <v>1023</v>
      </c>
      <c r="T66" t="s">
        <v>985</v>
      </c>
      <c r="U66" s="103">
        <v>1023</v>
      </c>
      <c r="V66"/>
    </row>
    <row r="67" spans="1:22">
      <c r="A67">
        <v>325</v>
      </c>
      <c r="B67" s="101">
        <f t="shared" si="19"/>
        <v>-0.57357643635104649</v>
      </c>
      <c r="C67">
        <f t="shared" si="20"/>
        <v>5.6723200689815707</v>
      </c>
      <c r="P67" t="s">
        <v>747</v>
      </c>
      <c r="Q67" s="100">
        <f>1/(Q65/(Q66+1))</f>
        <v>6.0235294117647058</v>
      </c>
      <c r="R67" t="s">
        <v>748</v>
      </c>
      <c r="T67" t="s">
        <v>747</v>
      </c>
      <c r="U67" s="100">
        <f>1/(U65/(U66+1))</f>
        <v>6.0235294117647058</v>
      </c>
      <c r="V67" t="s">
        <v>748</v>
      </c>
    </row>
    <row r="68" spans="1:22">
      <c r="A68">
        <v>330</v>
      </c>
      <c r="B68" s="101">
        <f t="shared" si="19"/>
        <v>-0.50000000000000044</v>
      </c>
      <c r="C68">
        <f t="shared" si="20"/>
        <v>5.7595865315812871</v>
      </c>
      <c r="T68"/>
      <c r="U68"/>
      <c r="V68"/>
    </row>
    <row r="69" spans="1:22">
      <c r="A69">
        <v>335</v>
      </c>
      <c r="B69" s="101">
        <f t="shared" si="19"/>
        <v>-0.42261826174069922</v>
      </c>
      <c r="C69">
        <f t="shared" si="20"/>
        <v>5.8468529941810043</v>
      </c>
      <c r="P69" s="199" t="s">
        <v>986</v>
      </c>
      <c r="Q69" s="200">
        <v>0.32</v>
      </c>
      <c r="R69" s="199" t="s">
        <v>987</v>
      </c>
      <c r="T69" s="199" t="s">
        <v>986</v>
      </c>
      <c r="U69" s="200">
        <v>0.1</v>
      </c>
      <c r="V69" s="199" t="s">
        <v>987</v>
      </c>
    </row>
    <row r="70" spans="1:22">
      <c r="A70">
        <v>340</v>
      </c>
      <c r="B70" s="101">
        <f t="shared" si="19"/>
        <v>-0.3420201433256686</v>
      </c>
      <c r="C70">
        <f t="shared" si="20"/>
        <v>5.9341194567807207</v>
      </c>
      <c r="P70" t="s">
        <v>744</v>
      </c>
      <c r="Q70" s="192">
        <f>1/Q69</f>
        <v>3.125</v>
      </c>
      <c r="R70" t="s">
        <v>773</v>
      </c>
      <c r="T70" t="s">
        <v>744</v>
      </c>
      <c r="U70" s="192">
        <f>1/U69</f>
        <v>10</v>
      </c>
      <c r="V70" t="s">
        <v>773</v>
      </c>
    </row>
    <row r="71" spans="1:22">
      <c r="A71">
        <v>345</v>
      </c>
      <c r="B71" s="101">
        <f t="shared" si="19"/>
        <v>-0.25881904510252068</v>
      </c>
      <c r="C71">
        <f t="shared" si="20"/>
        <v>6.0213859193804371</v>
      </c>
      <c r="P71" t="s">
        <v>988</v>
      </c>
      <c r="Q71" s="103">
        <f>Q69/(Q67/1000/1000)</f>
        <v>53124.999999999993</v>
      </c>
      <c r="R71" t="s">
        <v>751</v>
      </c>
      <c r="T71" t="s">
        <v>988</v>
      </c>
      <c r="U71" s="103">
        <f>U69/(U67/1000/1000)</f>
        <v>16601.5625</v>
      </c>
      <c r="V71" t="s">
        <v>751</v>
      </c>
    </row>
    <row r="72" spans="1:22">
      <c r="A72">
        <v>350</v>
      </c>
      <c r="B72" s="101">
        <f t="shared" si="19"/>
        <v>-0.17364817766693039</v>
      </c>
      <c r="C72">
        <f t="shared" si="20"/>
        <v>6.1086523819801535</v>
      </c>
      <c r="T72"/>
      <c r="U72"/>
      <c r="V72"/>
    </row>
    <row r="73" spans="1:22">
      <c r="A73">
        <v>355</v>
      </c>
      <c r="B73" s="101">
        <f t="shared" si="19"/>
        <v>-8.7155742747658319E-2</v>
      </c>
      <c r="C73">
        <f t="shared" si="20"/>
        <v>6.1959188445798699</v>
      </c>
      <c r="P73" t="s">
        <v>986</v>
      </c>
      <c r="Q73" s="103">
        <f>1/Q70*1000*1000</f>
        <v>320000</v>
      </c>
      <c r="R73" t="s">
        <v>836</v>
      </c>
      <c r="T73" t="s">
        <v>986</v>
      </c>
      <c r="U73" s="103">
        <f>1/U70*1000*1000</f>
        <v>100000</v>
      </c>
      <c r="V73" t="s">
        <v>836</v>
      </c>
    </row>
    <row r="74" spans="1:22">
      <c r="A74">
        <v>360</v>
      </c>
      <c r="B74" s="101">
        <f t="shared" si="19"/>
        <v>-2.45029690981724E-16</v>
      </c>
      <c r="C74">
        <f t="shared" si="20"/>
        <v>6.2831853071795862</v>
      </c>
      <c r="P74" t="s">
        <v>988</v>
      </c>
      <c r="Q74" s="103">
        <f>Q73/Q67</f>
        <v>53125</v>
      </c>
      <c r="R74" t="s">
        <v>751</v>
      </c>
      <c r="T74" t="s">
        <v>988</v>
      </c>
      <c r="U74" s="103">
        <f>U73/U67</f>
        <v>16601.5625</v>
      </c>
      <c r="V74" t="s">
        <v>751</v>
      </c>
    </row>
    <row r="75" spans="1:22">
      <c r="P75" s="51" t="s">
        <v>752</v>
      </c>
      <c r="Q75" s="105">
        <f>Q74/2</f>
        <v>26562.5</v>
      </c>
      <c r="R75" s="51" t="s">
        <v>751</v>
      </c>
      <c r="T75" s="51" t="s">
        <v>752</v>
      </c>
      <c r="U75" s="105">
        <f>U74/2</f>
        <v>8300.78125</v>
      </c>
      <c r="V75" s="51" t="s">
        <v>751</v>
      </c>
    </row>
    <row r="76" spans="1:22">
      <c r="P76" s="51" t="s">
        <v>753</v>
      </c>
      <c r="Q76" s="105">
        <f>Q74-1</f>
        <v>53124</v>
      </c>
      <c r="R76" s="51" t="s">
        <v>751</v>
      </c>
      <c r="T76" s="51" t="s">
        <v>753</v>
      </c>
      <c r="U76" s="105">
        <f>U74-1</f>
        <v>16600.5625</v>
      </c>
      <c r="V76" s="51" t="s">
        <v>751</v>
      </c>
    </row>
    <row r="77" spans="1:22">
      <c r="U77" s="107">
        <v>0.8</v>
      </c>
    </row>
    <row r="78" spans="1:22">
      <c r="U78" s="107">
        <f>U76*U77</f>
        <v>13280.45</v>
      </c>
    </row>
    <row r="81" spans="16:21">
      <c r="T81" s="194">
        <v>1.425</v>
      </c>
      <c r="U81" s="193">
        <f>U82*T81/T82</f>
        <v>1978.093220338983</v>
      </c>
    </row>
    <row r="82" spans="16:21">
      <c r="P82" t="s">
        <v>996</v>
      </c>
      <c r="T82" s="193">
        <v>2.95</v>
      </c>
      <c r="U82" s="193">
        <v>4095</v>
      </c>
    </row>
    <row r="83" spans="16:21">
      <c r="P83" t="s">
        <v>742</v>
      </c>
      <c r="Q83">
        <v>170</v>
      </c>
      <c r="R83" t="s">
        <v>745</v>
      </c>
    </row>
    <row r="84" spans="16:21">
      <c r="P84" t="s">
        <v>743</v>
      </c>
      <c r="Q84">
        <v>170</v>
      </c>
      <c r="R84" t="s">
        <v>745</v>
      </c>
      <c r="T84" s="193">
        <f>T85*U84/U85</f>
        <v>1.4227716727716728</v>
      </c>
      <c r="U84" s="194">
        <v>1975</v>
      </c>
    </row>
    <row r="85" spans="16:21">
      <c r="P85" t="s">
        <v>985</v>
      </c>
      <c r="Q85" s="103">
        <v>1023</v>
      </c>
      <c r="T85" s="193">
        <v>2.95</v>
      </c>
      <c r="U85" s="193">
        <v>4095</v>
      </c>
    </row>
    <row r="86" spans="16:21">
      <c r="P86" t="s">
        <v>747</v>
      </c>
      <c r="Q86" s="100">
        <f>1/(Q84/(Q85+1))</f>
        <v>6.0235294117647058</v>
      </c>
      <c r="R86" t="s">
        <v>748</v>
      </c>
    </row>
    <row r="88" spans="16:21">
      <c r="P88" t="s">
        <v>986</v>
      </c>
      <c r="Q88" s="191">
        <v>0.3</v>
      </c>
      <c r="R88" t="s">
        <v>987</v>
      </c>
    </row>
    <row r="89" spans="16:21">
      <c r="P89" t="s">
        <v>744</v>
      </c>
      <c r="Q89" s="192">
        <f>1/Q88</f>
        <v>3.3333333333333335</v>
      </c>
      <c r="R89" t="s">
        <v>773</v>
      </c>
    </row>
    <row r="90" spans="16:21">
      <c r="P90" t="s">
        <v>988</v>
      </c>
      <c r="Q90" s="103">
        <f>Q88/(Q86/1000/1000)</f>
        <v>49804.687499999993</v>
      </c>
      <c r="R90" t="s">
        <v>751</v>
      </c>
    </row>
    <row r="92" spans="16:21">
      <c r="P92" t="s">
        <v>986</v>
      </c>
      <c r="Q92" s="103">
        <f>1/Q89*1000*1000</f>
        <v>300000</v>
      </c>
      <c r="R92" t="s">
        <v>836</v>
      </c>
    </row>
    <row r="93" spans="16:21">
      <c r="P93" t="s">
        <v>988</v>
      </c>
      <c r="Q93" s="103">
        <f>Q92/Q86</f>
        <v>49804.6875</v>
      </c>
      <c r="R93" t="s">
        <v>751</v>
      </c>
    </row>
    <row r="94" spans="16:21">
      <c r="P94" s="51" t="s">
        <v>752</v>
      </c>
      <c r="Q94" s="105">
        <f>Q93/2</f>
        <v>24902.34375</v>
      </c>
      <c r="R94" s="51" t="s">
        <v>751</v>
      </c>
    </row>
    <row r="95" spans="16:21">
      <c r="P95" s="51" t="s">
        <v>753</v>
      </c>
      <c r="Q95" s="105">
        <f>Q93-1</f>
        <v>49803.6875</v>
      </c>
      <c r="R95" s="51" t="s">
        <v>751</v>
      </c>
    </row>
  </sheetData>
  <phoneticPr fontId="12" type="noConversion"/>
  <pageMargins left="0.7" right="0.7" top="0.75" bottom="0.75" header="0.3" footer="0.3"/>
  <pageSetup paperSize="9" orientation="portrait" r:id="rId1"/>
  <headerFooter>
    <oddFooter>&amp;R&amp;1#&amp;"Arial"&amp;12&amp;KFF0000ST Restricted</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65834-2B4F-4EA9-8B73-C5200EFE9E4A}">
  <dimension ref="B3:L13"/>
  <sheetViews>
    <sheetView zoomScale="145" zoomScaleNormal="145" workbookViewId="0">
      <selection activeCell="F31" sqref="F31"/>
    </sheetView>
  </sheetViews>
  <sheetFormatPr defaultRowHeight="15"/>
  <cols>
    <col min="2" max="2" width="37.42578125" bestFit="1" customWidth="1"/>
    <col min="3" max="4" width="9.140625" customWidth="1"/>
    <col min="5" max="5" width="39" bestFit="1" customWidth="1"/>
    <col min="6" max="6" width="11.140625" bestFit="1" customWidth="1"/>
    <col min="11" max="11" width="14.7109375" bestFit="1" customWidth="1"/>
  </cols>
  <sheetData>
    <row r="3" spans="2:12">
      <c r="B3" t="s">
        <v>1029</v>
      </c>
      <c r="E3" t="s">
        <v>1029</v>
      </c>
    </row>
    <row r="4" spans="2:12" ht="15" customHeight="1">
      <c r="B4" s="276" t="s">
        <v>1012</v>
      </c>
      <c r="C4" s="280" t="s">
        <v>1018</v>
      </c>
      <c r="D4" s="196"/>
      <c r="E4" s="279" t="s">
        <v>1013</v>
      </c>
      <c r="F4" s="279"/>
      <c r="G4" s="279" t="s">
        <v>997</v>
      </c>
      <c r="H4" s="279"/>
      <c r="I4" s="279" t="s">
        <v>1016</v>
      </c>
      <c r="J4" s="279"/>
      <c r="K4" s="277" t="s">
        <v>1027</v>
      </c>
    </row>
    <row r="5" spans="2:12">
      <c r="B5" s="276"/>
      <c r="C5" s="280"/>
      <c r="D5" s="196"/>
      <c r="E5" s="69" t="s">
        <v>1020</v>
      </c>
      <c r="F5" s="69" t="s">
        <v>372</v>
      </c>
      <c r="G5" s="69" t="s">
        <v>1014</v>
      </c>
      <c r="H5" s="69" t="s">
        <v>1015</v>
      </c>
      <c r="I5" s="69" t="s">
        <v>998</v>
      </c>
      <c r="J5" s="69" t="s">
        <v>999</v>
      </c>
      <c r="K5" s="278"/>
    </row>
    <row r="6" spans="2:12">
      <c r="B6" s="45" t="s">
        <v>1000</v>
      </c>
      <c r="C6" s="45">
        <v>0</v>
      </c>
      <c r="E6" s="198" t="s">
        <v>1000</v>
      </c>
      <c r="F6" s="217" t="s">
        <v>1001</v>
      </c>
      <c r="G6" s="198">
        <v>1</v>
      </c>
      <c r="H6" s="198">
        <v>0</v>
      </c>
      <c r="I6" s="198"/>
      <c r="J6" s="198"/>
      <c r="K6" s="198"/>
    </row>
    <row r="7" spans="2:12">
      <c r="B7" s="45" t="s">
        <v>1017</v>
      </c>
      <c r="C7" s="45">
        <v>1</v>
      </c>
      <c r="E7" s="198" t="s">
        <v>1017</v>
      </c>
      <c r="F7" s="217" t="s">
        <v>1001</v>
      </c>
      <c r="G7" s="198">
        <v>1</v>
      </c>
      <c r="H7" s="198">
        <v>1</v>
      </c>
      <c r="I7" s="198"/>
      <c r="J7" s="198"/>
      <c r="K7" s="198" t="s">
        <v>1023</v>
      </c>
    </row>
    <row r="8" spans="2:12">
      <c r="B8" s="45" t="s">
        <v>1009</v>
      </c>
      <c r="C8" s="45">
        <v>4</v>
      </c>
      <c r="E8" s="198" t="s">
        <v>1019</v>
      </c>
      <c r="F8" s="198" t="s">
        <v>1003</v>
      </c>
      <c r="G8" s="198">
        <v>4</v>
      </c>
      <c r="H8" s="198">
        <v>4</v>
      </c>
      <c r="I8" s="198" t="s">
        <v>1021</v>
      </c>
      <c r="J8" s="198"/>
      <c r="K8" s="198" t="s">
        <v>1024</v>
      </c>
      <c r="L8" s="195"/>
    </row>
    <row r="9" spans="2:12">
      <c r="B9" s="45" t="s">
        <v>1008</v>
      </c>
      <c r="C9" s="45">
        <v>5</v>
      </c>
      <c r="E9" s="211" t="s">
        <v>1008</v>
      </c>
      <c r="F9" s="211" t="s">
        <v>1062</v>
      </c>
      <c r="G9" s="211">
        <v>0</v>
      </c>
      <c r="H9" s="211">
        <v>5</v>
      </c>
      <c r="I9" s="211" t="s">
        <v>1022</v>
      </c>
      <c r="J9" s="211" t="s">
        <v>1028</v>
      </c>
      <c r="K9" s="211" t="s">
        <v>1025</v>
      </c>
    </row>
    <row r="10" spans="2:12">
      <c r="B10" s="45" t="s">
        <v>1011</v>
      </c>
      <c r="C10" s="45">
        <v>5</v>
      </c>
      <c r="E10" s="198" t="s">
        <v>1026</v>
      </c>
      <c r="F10" s="198" t="s">
        <v>1007</v>
      </c>
      <c r="G10" s="198">
        <v>0</v>
      </c>
      <c r="H10" s="198">
        <v>6</v>
      </c>
      <c r="I10" s="198"/>
      <c r="J10" s="198"/>
      <c r="K10" s="198"/>
    </row>
    <row r="11" spans="2:12">
      <c r="E11" s="198" t="s">
        <v>1010</v>
      </c>
      <c r="F11" s="217" t="s">
        <v>1004</v>
      </c>
      <c r="G11" s="198">
        <v>5</v>
      </c>
      <c r="H11" s="198">
        <v>7</v>
      </c>
      <c r="I11" s="198"/>
      <c r="J11" s="198"/>
      <c r="K11" s="198"/>
    </row>
    <row r="12" spans="2:12">
      <c r="E12" s="198" t="s">
        <v>1005</v>
      </c>
      <c r="F12" s="217" t="s">
        <v>1044</v>
      </c>
      <c r="G12" s="198">
        <v>2</v>
      </c>
      <c r="H12" s="198">
        <v>8</v>
      </c>
      <c r="I12" s="198" t="s">
        <v>1047</v>
      </c>
      <c r="J12" s="198"/>
      <c r="K12" s="198"/>
    </row>
    <row r="13" spans="2:12">
      <c r="E13" s="198" t="s">
        <v>1006</v>
      </c>
      <c r="F13" s="217" t="s">
        <v>1002</v>
      </c>
      <c r="G13" s="198">
        <v>0</v>
      </c>
      <c r="H13" s="198">
        <v>9</v>
      </c>
      <c r="I13" s="198" t="s">
        <v>1046</v>
      </c>
      <c r="J13" s="198"/>
      <c r="K13" s="198"/>
    </row>
  </sheetData>
  <mergeCells count="6">
    <mergeCell ref="B4:B5"/>
    <mergeCell ref="K4:K5"/>
    <mergeCell ref="G4:H4"/>
    <mergeCell ref="I4:J4"/>
    <mergeCell ref="E4:F4"/>
    <mergeCell ref="C4:C5"/>
  </mergeCells>
  <pageMargins left="0.7" right="0.7" top="0.75" bottom="0.75" header="0.3" footer="0.3"/>
  <pageSetup paperSize="9" orientation="portrait" r:id="rId1"/>
  <headerFooter>
    <oddFooter>&amp;R&amp;1#&amp;"Arial"&amp;12&amp;KFF0000ST Restricted</oddFooter>
  </headerFooter>
</worksheet>
</file>

<file path=docMetadata/LabelInfo.xml><?xml version="1.0" encoding="utf-8"?>
<clbl:labelList xmlns:clbl="http://schemas.microsoft.com/office/2020/mipLabelMetadata">
  <clbl:label id="{23add6c0-cfdb-4bb9-b90f-bf23b83aa6c0}" enabled="1" method="Privileged" siteId="{75e027c9-20d5-47d5-b82f-77d7cd041e8f}"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Version Info</vt:lpstr>
      <vt:lpstr>STSPIN32G4_PinMap</vt:lpstr>
      <vt:lpstr>RegisterCal</vt:lpstr>
      <vt:lpstr>1,N Configurations</vt:lpstr>
      <vt:lpstr>I2C registers</vt:lpstr>
      <vt:lpstr>Sheet1</vt:lpstr>
      <vt:lpstr>registers Test</vt:lpstr>
      <vt:lpstr>SinusoidalTable</vt:lpstr>
      <vt:lpstr>Interrupt Priority</vt:lpstr>
      <vt:lpstr>ADC_TimingAnalysis</vt:lpstr>
      <vt:lpstr>Classified as UnClassified</vt:lpstr>
      <vt:lpstr>'I2C registers'!Print_Area</vt:lpstr>
      <vt:lpstr>STSPIN32G4_PinMap!Print_Area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Ricky KIM</cp:lastModifiedBy>
  <cp:lastPrinted>2020-09-08T08:52:00Z</cp:lastPrinted>
  <dcterms:created xsi:type="dcterms:W3CDTF">2020-04-01T02:00:22Z</dcterms:created>
  <dcterms:modified xsi:type="dcterms:W3CDTF">2025-07-22T09:05:00Z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3add6c0-cfdb-4bb9-b90f-bf23b83aa6c0_Enabled">
    <vt:lpwstr>true</vt:lpwstr>
  </property>
  <property fmtid="{D5CDD505-2E9C-101B-9397-08002B2CF9AE}" pid="3" name="MSIP_Label_23add6c0-cfdb-4bb9-b90f-bf23b83aa6c0_SetDate">
    <vt:lpwstr>2022-09-13T01:14:22Z</vt:lpwstr>
  </property>
  <property fmtid="{D5CDD505-2E9C-101B-9397-08002B2CF9AE}" pid="4" name="MSIP_Label_23add6c0-cfdb-4bb9-b90f-bf23b83aa6c0_Method">
    <vt:lpwstr>Privileged</vt:lpwstr>
  </property>
  <property fmtid="{D5CDD505-2E9C-101B-9397-08002B2CF9AE}" pid="5" name="MSIP_Label_23add6c0-cfdb-4bb9-b90f-bf23b83aa6c0_Name">
    <vt:lpwstr>23add6c0-cfdb-4bb9-b90f-bf23b83aa6c0</vt:lpwstr>
  </property>
  <property fmtid="{D5CDD505-2E9C-101B-9397-08002B2CF9AE}" pid="6" name="MSIP_Label_23add6c0-cfdb-4bb9-b90f-bf23b83aa6c0_SiteId">
    <vt:lpwstr>75e027c9-20d5-47d5-b82f-77d7cd041e8f</vt:lpwstr>
  </property>
  <property fmtid="{D5CDD505-2E9C-101B-9397-08002B2CF9AE}" pid="7" name="MSIP_Label_23add6c0-cfdb-4bb9-b90f-bf23b83aa6c0_ActionId">
    <vt:lpwstr>235eea5e-66a3-472d-b876-cb7fc2bf083b</vt:lpwstr>
  </property>
  <property fmtid="{D5CDD505-2E9C-101B-9397-08002B2CF9AE}" pid="8" name="MSIP_Label_23add6c0-cfdb-4bb9-b90f-bf23b83aa6c0_ContentBits">
    <vt:lpwstr>2</vt:lpwstr>
  </property>
</Properties>
</file>