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Learnings\"/>
    </mc:Choice>
  </mc:AlternateContent>
  <xr:revisionPtr revIDLastSave="0" documentId="13_ncr:1_{4085FD13-BBE6-4E4C-9E80-F7483DEBDA2B}" xr6:coauthVersionLast="47" xr6:coauthVersionMax="47" xr10:uidLastSave="{00000000-0000-0000-0000-000000000000}"/>
  <bookViews>
    <workbookView xWindow="-96" yWindow="0" windowWidth="11712" windowHeight="12336" firstSheet="3" activeTab="9" xr2:uid="{26D4546B-D2A1-4444-8EAF-A6228F96F0C1}"/>
  </bookViews>
  <sheets>
    <sheet name="Concepts" sheetId="2" r:id="rId1"/>
    <sheet name="Data" sheetId="1" r:id="rId2"/>
    <sheet name="Questions" sheetId="8" r:id="rId3"/>
    <sheet name="1" sheetId="3" r:id="rId4"/>
    <sheet name="2" sheetId="4" r:id="rId5"/>
    <sheet name="3" sheetId="5" r:id="rId6"/>
    <sheet name="4" sheetId="6" r:id="rId7"/>
    <sheet name="5" sheetId="7" r:id="rId8"/>
    <sheet name="06" sheetId="9" r:id="rId9"/>
    <sheet name="0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0" l="1"/>
  <c r="G6" i="10"/>
  <c r="B3" i="10"/>
  <c r="K271" i="4" a="1"/>
  <c r="K271" i="4" s="1"/>
  <c r="A6" i="10" a="1"/>
  <c r="A6" i="10" s="1"/>
  <c r="F3" i="10"/>
  <c r="C3" i="10"/>
  <c r="T18" i="9"/>
  <c r="T16" i="9"/>
  <c r="T17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15" i="9"/>
  <c r="F15" i="9" a="1"/>
  <c r="F15" i="9" s="1"/>
  <c r="A16" i="9" a="1"/>
  <c r="A16" i="9" s="1"/>
  <c r="C9" i="9" a="1"/>
  <c r="C9" i="9" s="1"/>
  <c r="C6" i="9" a="1"/>
  <c r="C6" i="9" s="1"/>
  <c r="F29" i="7" a="1"/>
  <c r="F29" i="7" s="1"/>
  <c r="F26" i="7" a="1"/>
  <c r="F26" i="7" s="1"/>
  <c r="D25" i="7"/>
  <c r="B25" i="7" a="1"/>
  <c r="B25" i="7" s="1"/>
  <c r="F21" i="7"/>
  <c r="F20" i="7"/>
  <c r="F11" i="7"/>
  <c r="F9" i="7"/>
  <c r="F8" i="7"/>
  <c r="F19" i="7"/>
  <c r="B23" i="7" a="1"/>
  <c r="B23" i="7" s="1"/>
  <c r="B271" i="4" a="1"/>
  <c r="B271" i="4" s="1"/>
  <c r="G6" i="3" a="1"/>
  <c r="G6" i="3" s="1"/>
  <c r="D6" i="3" a="1"/>
  <c r="D6" i="3" s="1"/>
  <c r="C6" i="3" a="1"/>
  <c r="C6" i="3" s="1"/>
  <c r="F10" i="7"/>
  <c r="C8" i="7"/>
  <c r="C19" i="7"/>
  <c r="C21" i="7"/>
  <c r="C20" i="7"/>
  <c r="C18" i="7"/>
  <c r="C9" i="7"/>
  <c r="C10" i="7"/>
  <c r="C11" i="7"/>
  <c r="H8" i="6"/>
  <c r="A8" i="6" a="1"/>
  <c r="A8" i="6" s="1"/>
  <c r="E8" i="6" s="1"/>
  <c r="E10" i="5" a="1"/>
  <c r="E10" i="5" s="1"/>
  <c r="E11" i="5" a="1"/>
  <c r="E11" i="5" s="1"/>
  <c r="E12" i="5" a="1"/>
  <c r="E12" i="5" s="1"/>
  <c r="E13" i="5" a="1"/>
  <c r="E13" i="5" s="1"/>
  <c r="D9" i="5" a="1"/>
  <c r="D9" i="5" s="1"/>
  <c r="E9" i="5" a="1"/>
  <c r="E9" i="5" s="1"/>
  <c r="D10" i="5" a="1"/>
  <c r="D10" i="5" s="1"/>
  <c r="D11" i="5" a="1"/>
  <c r="D11" i="5" s="1"/>
  <c r="D12" i="5" a="1"/>
  <c r="D12" i="5" s="1"/>
  <c r="D13" i="5" a="1"/>
  <c r="D13" i="5" s="1"/>
  <c r="D8" i="5"/>
  <c r="E8" i="5"/>
  <c r="E7" i="5"/>
  <c r="D7" i="5"/>
  <c r="C7" i="5"/>
  <c r="C15" i="5" a="1"/>
  <c r="C15" i="5" s="1"/>
  <c r="C9" i="5" a="1"/>
  <c r="C9" i="5" s="1"/>
  <c r="C8" i="5"/>
  <c r="B270" i="4" a="1"/>
  <c r="B270" i="4" s="1"/>
  <c r="B5" i="4" a="1"/>
  <c r="B5" i="4" s="1"/>
  <c r="B6" i="4" a="1"/>
  <c r="B6" i="4" s="1"/>
  <c r="F6" i="3" a="1"/>
  <c r="F6" i="3" s="1"/>
  <c r="E6" i="3" a="1"/>
  <c r="E6" i="3" s="1"/>
  <c r="B6" i="10" l="1" a="1"/>
  <c r="B6" i="10" s="1"/>
  <c r="F6" i="10" a="1"/>
  <c r="F6" i="10" s="1"/>
  <c r="C6" i="10" a="1"/>
  <c r="C6" i="10" s="1"/>
  <c r="D6" i="10" l="1" a="1"/>
  <c r="D6" i="10" s="1"/>
  <c r="E6" i="10" s="1" a="1"/>
  <c r="E6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<sst xmlns="http://schemas.openxmlformats.org/spreadsheetml/2006/main" count="2461" uniqueCount="812">
  <si>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</si>
  <si>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</si>
  <si>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</si>
  <si>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</si>
  <si>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</si>
  <si>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</si>
  <si>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</si>
  <si>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</si>
  <si>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</si>
  <si>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</si>
  <si>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</si>
  <si>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</si>
  <si>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</si>
  <si>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</si>
  <si>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</si>
  <si>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</si>
  <si>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</si>
  <si>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</si>
  <si>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</si>
  <si>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</si>
  <si>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</si>
  <si>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</si>
  <si>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</si>
  <si>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</si>
  <si>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</si>
  <si>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</si>
  <si>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</si>
  <si>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</si>
  <si>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</si>
  <si>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</si>
  <si>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</si>
  <si>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</si>
  <si>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</si>
  <si>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</si>
  <si>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</si>
  <si>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</si>
  <si>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</si>
  <si>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</si>
  <si>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</si>
  <si>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</si>
  <si>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</si>
  <si>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</si>
  <si>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</si>
  <si>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</si>
  <si>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</si>
  <si>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</si>
  <si>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</si>
  <si>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</si>
  <si>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</si>
  <si>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</si>
  <si>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</si>
  <si>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</si>
  <si>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</si>
  <si>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</si>
  <si>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</si>
  <si>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</si>
  <si>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</si>
  <si>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</si>
  <si>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</si>
  <si>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</si>
  <si>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</si>
  <si>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</si>
  <si>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</si>
  <si>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</si>
  <si>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</si>
  <si>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</si>
  <si>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</si>
  <si>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</si>
  <si>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</si>
  <si>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</si>
  <si>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</si>
  <si>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</si>
  <si>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</si>
  <si>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</si>
  <si>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</si>
  <si>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</si>
  <si>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</si>
  <si>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</si>
  <si>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</si>
  <si>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</si>
  <si>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</si>
  <si>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</si>
  <si>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</si>
  <si>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</si>
  <si>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</si>
  <si>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</si>
  <si>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</si>
  <si>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</si>
  <si>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</si>
  <si>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</si>
  <si>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</si>
  <si>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</si>
  <si>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</si>
  <si>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</si>
  <si>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</si>
  <si>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</si>
  <si>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</si>
  <si>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</si>
  <si>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</si>
  <si>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</si>
  <si>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</si>
  <si>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</si>
  <si>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</si>
  <si>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</si>
  <si>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</si>
  <si>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</si>
  <si>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</si>
  <si>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</si>
  <si>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</si>
  <si>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</si>
  <si>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</si>
  <si>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</si>
  <si>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</si>
  <si>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</si>
  <si>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</si>
  <si>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</si>
  <si>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</si>
  <si>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</si>
  <si>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</si>
  <si>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</si>
  <si>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</si>
  <si>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</si>
  <si>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</si>
  <si>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</si>
  <si>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</si>
  <si>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</si>
  <si>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</si>
  <si>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</si>
  <si>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</si>
  <si>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</si>
  <si>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</si>
  <si>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</si>
  <si>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</si>
  <si>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</si>
  <si>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</si>
  <si>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</si>
  <si>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</si>
  <si>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</si>
  <si>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</si>
  <si>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</si>
  <si>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</si>
  <si>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</si>
  <si>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</si>
  <si>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</si>
  <si>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</si>
  <si>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</si>
  <si>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</si>
  <si>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</si>
  <si>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</si>
  <si>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</si>
  <si>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</si>
  <si>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</si>
  <si>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</si>
  <si>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</si>
  <si>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</si>
  <si>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</si>
  <si>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</si>
  <si>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</si>
  <si>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</si>
  <si>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</si>
  <si>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</si>
  <si>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</si>
  <si>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</si>
  <si>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</si>
  <si>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</si>
  <si>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</si>
  <si>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</si>
  <si>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</si>
  <si>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</si>
  <si>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</si>
  <si>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</si>
  <si>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</si>
  <si>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</si>
  <si>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</si>
  <si>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</si>
  <si>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</si>
  <si>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</si>
  <si>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</si>
  <si>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</si>
  <si>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</si>
  <si>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</si>
  <si>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</si>
  <si>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</si>
  <si>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</si>
  <si>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</si>
  <si>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</si>
  <si>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</si>
  <si>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</si>
  <si>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</si>
  <si>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</si>
  <si>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</si>
  <si>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</si>
  <si>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</si>
  <si>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</si>
  <si>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</si>
  <si>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</si>
  <si>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</si>
  <si>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</si>
  <si>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</si>
  <si>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</si>
  <si>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</si>
  <si>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</si>
  <si>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</si>
  <si>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</si>
  <si>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</si>
  <si>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</si>
  <si>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</si>
  <si>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</si>
  <si>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</si>
  <si>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</si>
  <si>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</si>
  <si>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</si>
  <si>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</si>
  <si>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</si>
  <si>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</si>
  <si>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</si>
  <si>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</si>
  <si>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</si>
  <si>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</si>
  <si>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</si>
  <si>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</si>
  <si>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</si>
  <si>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</si>
  <si>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</si>
  <si>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</si>
  <si>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</si>
  <si>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</si>
  <si>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</si>
  <si>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</si>
  <si>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</si>
  <si>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</si>
  <si>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</si>
  <si>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</si>
  <si>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</si>
  <si>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</si>
  <si>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</si>
  <si>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</si>
  <si>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</si>
  <si>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</si>
  <si>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</si>
  <si>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</si>
  <si>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</si>
  <si>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</si>
  <si>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</si>
  <si>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</si>
  <si>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</si>
  <si>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</si>
  <si>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</si>
  <si>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</si>
  <si>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</si>
  <si>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</si>
  <si>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</si>
  <si>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</si>
  <si>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</si>
  <si>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</si>
  <si>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</si>
  <si>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</si>
  <si>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</si>
  <si>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</si>
  <si>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</si>
  <si>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</si>
  <si>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</si>
  <si>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</si>
  <si>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</si>
  <si>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</si>
  <si>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</si>
  <si>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</si>
  <si>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</si>
  <si>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</si>
  <si>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</si>
  <si>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</si>
  <si>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</si>
  <si>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</si>
  <si>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</si>
  <si>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</si>
  <si>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</si>
  <si>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</si>
  <si>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</si>
  <si>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</si>
  <si>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</si>
  <si>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</si>
  <si>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</si>
  <si>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</si>
  <si>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</si>
  <si>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</si>
  <si>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</si>
  <si>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</si>
  <si>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</si>
  <si>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</si>
  <si>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</si>
  <si>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</si>
  <si>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</si>
  <si>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</si>
  <si>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</si>
  <si>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</si>
  <si>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</si>
  <si>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</si>
  <si>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</si>
  <si>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</si>
  <si>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</si>
  <si>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</si>
  <si>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</si>
  <si>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</si>
  <si>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</si>
  <si>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</si>
  <si>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</si>
  <si>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</si>
  <si>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</si>
  <si>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</si>
  <si>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</si>
  <si>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</si>
  <si>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</si>
  <si>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</si>
  <si>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</si>
  <si>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</si>
  <si>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</si>
  <si>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</si>
  <si>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</si>
  <si>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</si>
  <si>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</si>
  <si>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</si>
  <si>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</si>
  <si>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</si>
  <si>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</si>
  <si>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</si>
  <si>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</si>
  <si>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</si>
  <si>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</si>
  <si>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</si>
  <si>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</si>
  <si>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</si>
  <si>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</si>
  <si>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</si>
  <si>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</si>
  <si>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</si>
  <si>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</si>
  <si>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</si>
  <si>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</si>
  <si>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</si>
  <si>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</si>
  <si>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</si>
  <si>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</si>
  <si>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</si>
  <si>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</si>
  <si>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</si>
  <si>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</si>
  <si>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</si>
  <si>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</si>
  <si>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</si>
  <si>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</si>
  <si>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</si>
  <si>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</si>
  <si>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</si>
  <si>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</si>
  <si>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</si>
  <si>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</si>
  <si>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</si>
  <si>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</si>
  <si>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</si>
  <si>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</si>
  <si>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</si>
  <si>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</si>
  <si>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</si>
  <si>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</si>
  <si>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</si>
  <si>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</si>
  <si>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</si>
  <si>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</si>
  <si>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</si>
  <si>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</si>
  <si>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</si>
  <si>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</si>
  <si>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</si>
  <si>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</si>
  <si>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</si>
  <si>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</si>
  <si>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</si>
  <si>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</si>
  <si>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</si>
  <si>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</si>
  <si>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</si>
  <si>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</si>
  <si>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</si>
  <si>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</si>
  <si>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</si>
  <si>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</si>
  <si>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</si>
  <si>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</si>
  <si>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</si>
  <si>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</si>
  <si>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</si>
  <si>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</si>
  <si>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</si>
  <si>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</si>
  <si>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</si>
  <si>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</si>
  <si>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</si>
  <si>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</si>
  <si>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</si>
  <si>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</si>
  <si>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</si>
  <si>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</si>
  <si>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</si>
  <si>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</si>
  <si>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</si>
  <si>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</si>
  <si>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</si>
  <si>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</si>
  <si>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</si>
  <si>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</si>
  <si>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</si>
  <si>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</si>
  <si>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</si>
  <si>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</si>
  <si>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</si>
  <si>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</si>
  <si>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</si>
  <si>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</si>
  <si>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</si>
  <si>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</si>
  <si>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</si>
  <si>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</si>
  <si>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</si>
  <si>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</si>
  <si>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</si>
  <si>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</si>
  <si>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</si>
  <si>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</si>
  <si>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</si>
  <si>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</si>
  <si>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</si>
  <si>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</si>
  <si>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</si>
  <si>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</si>
  <si>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</si>
  <si>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</si>
  <si>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</si>
  <si>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</si>
  <si>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</si>
  <si>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</si>
  <si>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</si>
  <si>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</si>
  <si>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</si>
  <si>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</si>
  <si>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</si>
  <si>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</si>
  <si>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</si>
  <si>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</si>
  <si>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</si>
  <si>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</si>
  <si>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</si>
  <si>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</si>
  <si>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</si>
  <si>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</si>
  <si>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</si>
  <si>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</si>
  <si>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</si>
  <si>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</si>
  <si>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</si>
  <si>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</si>
  <si>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</si>
  <si>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</si>
  <si>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</si>
  <si>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</si>
  <si>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</si>
  <si>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</si>
  <si>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</si>
  <si>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</si>
  <si>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</si>
  <si>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</si>
  <si>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</si>
  <si>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</si>
  <si>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</si>
  <si>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</si>
  <si>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</si>
  <si>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</si>
  <si>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</si>
  <si>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</si>
  <si>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</si>
  <si>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</si>
  <si>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</si>
  <si>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</si>
  <si>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</si>
  <si>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</si>
  <si>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</si>
  <si>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</si>
  <si>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</si>
  <si>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</si>
  <si>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</si>
  <si>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</si>
  <si>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</si>
  <si>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</si>
  <si>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</si>
  <si>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</si>
  <si>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</si>
  <si>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</si>
  <si>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</si>
  <si>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</si>
  <si>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</si>
  <si>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</si>
  <si>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</si>
  <si>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</si>
  <si>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</si>
  <si>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</si>
  <si>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</si>
  <si>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</si>
  <si>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</si>
  <si>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</si>
  <si>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</si>
  <si>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</si>
  <si>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</si>
  <si>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</si>
  <si>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</si>
  <si>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</si>
  <si>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</si>
  <si>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</si>
  <si>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</si>
  <si>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</si>
  <si>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</si>
  <si>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</si>
  <si>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</si>
  <si>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</si>
  <si>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</si>
  <si>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</si>
  <si>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</si>
  <si>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</si>
  <si>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</si>
  <si>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</si>
  <si>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</si>
  <si>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</si>
  <si>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</si>
  <si>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</si>
  <si>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</si>
  <si>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</si>
  <si>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</si>
  <si>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</si>
  <si>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</si>
  <si>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</si>
  <si>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</si>
  <si>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</si>
  <si>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</si>
  <si>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</si>
  <si>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</si>
  <si>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</si>
  <si>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</si>
  <si>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</si>
  <si>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</si>
  <si>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</si>
  <si>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</si>
  <si>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</si>
  <si>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</si>
  <si>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</si>
  <si>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</si>
  <si>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</si>
  <si>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</si>
  <si>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</si>
  <si>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</si>
  <si>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</si>
  <si>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</si>
  <si>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</si>
  <si>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</si>
  <si>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</si>
  <si>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</si>
  <si>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</si>
  <si>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</si>
  <si>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</si>
  <si>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</si>
  <si>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</si>
  <si>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</si>
  <si>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</si>
  <si>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</si>
  <si>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</si>
  <si>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</si>
  <si>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</si>
  <si>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</si>
  <si>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</si>
  <si>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</si>
  <si>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</si>
  <si>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</si>
  <si>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</si>
  <si>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</si>
  <si>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</si>
  <si>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</si>
  <si>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</si>
  <si>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</si>
  <si>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</si>
  <si>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</si>
  <si>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</si>
  <si>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</si>
  <si>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</si>
  <si>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</si>
  <si>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</si>
  <si>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</si>
  <si>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</si>
  <si>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</si>
  <si>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</si>
  <si>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</si>
  <si>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</si>
  <si>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</si>
  <si>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</si>
  <si>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</si>
  <si>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</si>
  <si>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</si>
  <si>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</si>
  <si>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</si>
  <si>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</si>
  <si>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</si>
  <si>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</si>
  <si>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</si>
  <si>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</si>
  <si>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</si>
  <si>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</si>
  <si>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</si>
  <si>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</si>
  <si>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</si>
  <si>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</si>
  <si>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</si>
  <si>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</si>
  <si>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</si>
  <si>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</si>
  <si>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</si>
  <si>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</si>
  <si>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</si>
  <si>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</si>
  <si>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</si>
  <si>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</si>
  <si>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</si>
  <si>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</si>
  <si>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</si>
  <si>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</si>
  <si>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</si>
  <si>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</si>
  <si>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</si>
  <si>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</si>
  <si>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</si>
  <si>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</si>
  <si>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</si>
  <si>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</si>
  <si>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</si>
  <si>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</si>
  <si>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</si>
  <si>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</si>
  <si>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</si>
  <si>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</si>
  <si>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</si>
  <si>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</si>
  <si>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</si>
  <si>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</si>
  <si>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</si>
  <si>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</si>
  <si>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</si>
  <si>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</si>
  <si>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</si>
  <si>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</si>
  <si>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</si>
  <si>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</si>
  <si>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</si>
  <si>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</si>
  <si>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</si>
  <si>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</si>
  <si>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</si>
  <si>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</si>
  <si>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</si>
  <si>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</si>
  <si>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</si>
  <si>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</si>
  <si>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</si>
  <si>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</si>
  <si>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</si>
  <si>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</si>
  <si>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</si>
  <si>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</si>
  <si>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</si>
  <si>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</si>
  <si>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</si>
  <si>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</si>
  <si>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</si>
  <si>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</si>
  <si>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</si>
  <si>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</si>
  <si>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</si>
  <si>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</si>
  <si>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</si>
  <si>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</si>
  <si>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</si>
  <si>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</si>
  <si>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</si>
  <si>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</si>
  <si>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</si>
  <si>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</si>
  <si>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</si>
  <si>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</si>
  <si>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</si>
  <si>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</si>
  <si>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</si>
  <si>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</si>
  <si>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</si>
  <si>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</si>
  <si>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</si>
  <si>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</si>
  <si>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</si>
  <si>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</si>
  <si>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</si>
  <si>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</si>
  <si>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</si>
  <si>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</si>
  <si>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</si>
  <si>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</si>
  <si>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</si>
  <si>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</si>
  <si>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</si>
  <si>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</si>
  <si>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</si>
  <si>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</si>
  <si>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</si>
  <si>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</si>
  <si>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</si>
  <si>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</si>
  <si>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</si>
  <si>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</si>
  <si>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</si>
  <si>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</si>
  <si>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</si>
  <si>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</si>
  <si>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</si>
  <si>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</si>
  <si>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</si>
  <si>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</si>
  <si>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</si>
  <si>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</si>
  <si>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</si>
  <si>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</si>
  <si>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</si>
  <si>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</si>
  <si>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</si>
  <si>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</si>
  <si>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</si>
  <si>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</si>
  <si>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Tenure</t>
  </si>
  <si>
    <t>Essential Excel Functions &amp; Formulas</t>
  </si>
  <si>
    <t>Total Salary and headcount by department</t>
  </si>
  <si>
    <t>SUMIFS, COUNTIFS</t>
  </si>
  <si>
    <t>All employees with more than $100k salary</t>
  </si>
  <si>
    <t>FILTER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</si>
  <si>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</si>
  <si>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</si>
  <si>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</si>
  <si>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</si>
  <si>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</si>
  <si>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</si>
  <si>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</si>
  <si>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UNIQUE, COUNTA, #</t>
  </si>
  <si>
    <t>Complex formula: Highest salary person</t>
  </si>
  <si>
    <t>XLOOKUP + MAX</t>
  </si>
  <si>
    <t>Complex formula: All employees joined in March</t>
  </si>
  <si>
    <t>FILTER + MONTH</t>
  </si>
  <si>
    <t>Complex formula: Department report of headcounts, salaries and % diff from overall average</t>
  </si>
  <si>
    <t>UNIQUE, SUMIFS, COUNTIFS, #, CONDITIONAL FORMATTING</t>
  </si>
  <si>
    <t>Business Question:</t>
  </si>
  <si>
    <t>Function(s) you'll learn:</t>
  </si>
  <si>
    <t>XLOOKUP, IFERROR</t>
  </si>
  <si>
    <t>Challenge for you…</t>
  </si>
  <si>
    <t>Permanent headcount</t>
  </si>
  <si>
    <t>who joined in 2020 or after…</t>
  </si>
  <si>
    <t>All depts in one cell, comma seperated</t>
  </si>
  <si>
    <t>Find all employees with 120,000 salary</t>
  </si>
  <si>
    <t>Female employees with Monday start</t>
  </si>
  <si>
    <t>Calculate Median Salary and Female Ratio</t>
  </si>
  <si>
    <t>Head Count</t>
  </si>
  <si>
    <t>Total Salary</t>
  </si>
  <si>
    <t>Avg.Salary</t>
  </si>
  <si>
    <t>Perm.Head</t>
  </si>
  <si>
    <t>Temp.Head</t>
  </si>
  <si>
    <t>All employees with &gt; 100k salary</t>
  </si>
  <si>
    <t>Columns 1,2,3,5,6</t>
  </si>
  <si>
    <t>All such female employees</t>
  </si>
  <si>
    <t>Columns 1,2,3,4,5,6</t>
  </si>
  <si>
    <t>Start date</t>
  </si>
  <si>
    <t>End date</t>
  </si>
  <si>
    <t>Lowest , highest and top 5 salary values</t>
  </si>
  <si>
    <t>Lowest Salary</t>
  </si>
  <si>
    <t>Highest Salary</t>
  </si>
  <si>
    <t>Top 5 Salaries</t>
  </si>
  <si>
    <t>All emp</t>
  </si>
  <si>
    <t>with SORT + TAKE</t>
  </si>
  <si>
    <t>Count :</t>
  </si>
  <si>
    <t>Question 01</t>
  </si>
  <si>
    <t>Question 02/03</t>
  </si>
  <si>
    <t>Question 04</t>
  </si>
  <si>
    <t>List all depatments and count them</t>
  </si>
  <si>
    <t>All department in one cell, comma seperated</t>
  </si>
  <si>
    <t>All permanent headcount</t>
  </si>
  <si>
    <t>All headcount</t>
  </si>
  <si>
    <t>Employee ID</t>
  </si>
  <si>
    <t>First name</t>
  </si>
  <si>
    <t>Last name</t>
  </si>
  <si>
    <t>VLOOKUP</t>
  </si>
  <si>
    <t>XLOOKUP</t>
  </si>
  <si>
    <t>Question 06/07</t>
  </si>
  <si>
    <t>Highest salary person</t>
  </si>
  <si>
    <t>Question 08 /09</t>
  </si>
  <si>
    <t>All Employees join in March</t>
  </si>
  <si>
    <t>one person :</t>
  </si>
  <si>
    <t xml:space="preserve">All persons  : </t>
  </si>
  <si>
    <t>All Female Employees starts on Mondays</t>
  </si>
  <si>
    <t>Question 10</t>
  </si>
  <si>
    <t>All Departments</t>
  </si>
  <si>
    <t>Headcount</t>
  </si>
  <si>
    <t>Avg.salary</t>
  </si>
  <si>
    <t>% diff from overall avg.</t>
  </si>
  <si>
    <t>Median Salary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</si>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</sst>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&quot;$&quot;#,##0_);[Red]\(&quot;$&quot;#,##0\)"/>
    <numFmt numFmtId="165" formatCode="_-[$$-409]* #,##0.00_ ;_-[$$-409]* \-#,##0.00\ ;_-[$$-409]* &quot;-&quot;??_ ;_-@_ "/>
    <numFmt numFmtId="166" formatCode="_-[$$-409]* #,##0_ ;_-[$$-409]* \-#,##0\ ;_-[$$-409]* &quot;-&quot;??_ ;_-@_ "/>
  </numFmts>
  <fonts count="1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ptos Mono"/>
      <family val="3"/>
    </font>
    <font>
      <sz val="1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2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" fontId="0" fillId="0" borderId="0" xfId="0" applyNumberFormat="1" applyAlignment="1">
      <alignment horizontal="left" indent="1"/>
    </xf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6" borderId="5" xfId="0" applyFont="1" applyFill="1" applyBorder="1" applyAlignment="1">
      <alignment wrapText="1"/>
    </xf>
    <xf numFmtId="165" fontId="0" fillId="0" borderId="0" xfId="0" applyNumberFormat="1"/>
    <xf numFmtId="165" fontId="5" fillId="6" borderId="5" xfId="0" applyNumberFormat="1" applyFont="1" applyFill="1" applyBorder="1" applyAlignment="1">
      <alignment wrapText="1"/>
    </xf>
    <xf numFmtId="14" fontId="0" fillId="0" borderId="0" xfId="0" applyNumberFormat="1"/>
    <xf numFmtId="0" fontId="0" fillId="7" borderId="0" xfId="0" applyFill="1"/>
    <xf numFmtId="0" fontId="6" fillId="7" borderId="0" xfId="0" applyFont="1" applyFill="1"/>
    <xf numFmtId="0" fontId="5" fillId="6" borderId="5" xfId="0" applyFont="1" applyFill="1" applyBorder="1"/>
    <xf numFmtId="165" fontId="5" fillId="6" borderId="5" xfId="0" applyNumberFormat="1" applyFont="1" applyFill="1" applyBorder="1"/>
    <xf numFmtId="14" fontId="0" fillId="7" borderId="0" xfId="0" applyNumberFormat="1" applyFill="1"/>
    <xf numFmtId="14" fontId="0" fillId="7" borderId="5" xfId="0" applyNumberFormat="1" applyFill="1" applyBorder="1"/>
    <xf numFmtId="0" fontId="0" fillId="8" borderId="5" xfId="0" applyFill="1" applyBorder="1"/>
    <xf numFmtId="0" fontId="0" fillId="0" borderId="5" xfId="0" applyBorder="1"/>
    <xf numFmtId="165" fontId="0" fillId="0" borderId="5" xfId="0" applyNumberFormat="1" applyBorder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0" fillId="10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9" borderId="5" xfId="0" applyFill="1" applyBorder="1" applyAlignment="1">
      <alignment horizontal="left"/>
    </xf>
    <xf numFmtId="3" fontId="0" fillId="0" borderId="0" xfId="0" applyNumberFormat="1"/>
    <xf numFmtId="0" fontId="9" fillId="0" borderId="0" xfId="0" applyFont="1"/>
    <xf numFmtId="0" fontId="10" fillId="0" borderId="0" xfId="0" applyFont="1"/>
    <xf numFmtId="0" fontId="11" fillId="6" borderId="5" xfId="0" applyFont="1" applyFill="1" applyBorder="1" applyAlignment="1">
      <alignment wrapText="1"/>
    </xf>
    <xf numFmtId="166" fontId="10" fillId="0" borderId="0" xfId="0" applyNumberFormat="1" applyFont="1"/>
    <xf numFmtId="166" fontId="10" fillId="0" borderId="0" xfId="1" applyNumberFormat="1" applyFont="1"/>
    <xf numFmtId="0" fontId="11" fillId="6" borderId="6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wrapText="1"/>
    </xf>
    <xf numFmtId="166" fontId="13" fillId="0" borderId="0" xfId="1" applyNumberFormat="1" applyFont="1"/>
    <xf numFmtId="0" fontId="11" fillId="6" borderId="8" xfId="0" applyFont="1" applyFill="1" applyBorder="1" applyAlignment="1">
      <alignment wrapText="1"/>
    </xf>
    <xf numFmtId="166" fontId="0" fillId="0" borderId="0" xfId="0" applyNumberForma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167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B4570-7414-4B1D-98E2-AE95F453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149958"/>
          <a:ext cx="2486025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14</xdr:col>
      <xdr:colOff>99060</xdr:colOff>
      <xdr:row>32</xdr:row>
      <xdr:rowOff>13880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12BF04-C359-8478-FE4A-74CBE258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8602980" cy="58660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18D4F-F180-46A4-9272-AD02F8205A18}" name="staff" displayName="staff" ref="C7:O267" totalsRowShown="0">
  <sortState xmlns:xlrd2="http://schemas.microsoft.com/office/spreadsheetml/2017/richdata2" ref="C8:O267">
    <sortCondition ref="C7:C267"/>
  </sortState>
  <tableColumns count="13">
    <tableColumn id="1" xr3:uid="{943DE765-0286-4102-BD68-49CEED7DAF5A}" name="Emp ID"/>
    <tableColumn id="2" xr3:uid="{45228A4A-AEEB-4CEE-80B5-33BA9570C47D}" name="First Name"/>
    <tableColumn id="3" xr3:uid="{C8DF7457-34ED-4E58-88C1-A86E4021A838}" name="Last Name"/>
    <tableColumn id="4" xr3:uid="{E2207B0B-6A69-4386-AECE-731C83A22B09}" name="Gender"/>
    <tableColumn id="5" xr3:uid="{A0FE40DF-D3CE-4E2D-BC14-2FA7A4471C4B}" name="Department"/>
    <tableColumn id="6" xr3:uid="{2AB637B2-7FA6-45AF-AD0F-DD978905CCF9}" name="Salary" dataDxfId="2"/>
    <tableColumn id="7" xr3:uid="{6FB76E53-662C-42FB-B574-9493672B96B4}" name="Salary Bucket"/>
    <tableColumn id="8" xr3:uid="{B5C7CFDA-8B73-433B-9824-947691E010EE}" name="Start Date" dataDxfId="1"/>
    <tableColumn id="9" xr3:uid="{57A3C720-3FC8-49DF-9198-763D95607FD3}" name="FTE"/>
    <tableColumn id="10" xr3:uid="{70CA1560-AEEB-418C-9C34-CD21922D5890}" name="Employee type"/>
    <tableColumn id="11" xr3:uid="{17EB6C09-06EE-4144-83FA-C5CC50C2144F}" name="Work location"/>
    <tableColumn id="12" xr3:uid="{73CAC88D-B4A5-4E5A-B969-2AD1AAC9A5DA}" name="Tenure" dataDxfId="0"/>
    <tableColumn id="13" xr3:uid="{5EDE0C02-206D-4DFD-AA25-E3CA5E6038E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6E8-967B-437C-B97A-A3AA7E6942D3}">
  <dimension ref="A1:N265"/>
  <sheetViews>
    <sheetView showGridLines="0" topLeftCell="B5" zoomScale="145" zoomScaleNormal="145" workbookViewId="0">
      <selection activeCell="G15" sqref="G15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739</v>
      </c>
    </row>
    <row r="5" spans="1:14" ht="21" customHeight="1" x14ac:dyDescent="0.3">
      <c r="C5" s="16"/>
      <c r="D5" s="17" t="s">
        <v>758</v>
      </c>
      <c r="E5" s="16"/>
      <c r="F5" s="17" t="s">
        <v>759</v>
      </c>
      <c r="G5" s="17" t="s">
        <v>761</v>
      </c>
    </row>
    <row r="6" spans="1:14" ht="21" customHeight="1" x14ac:dyDescent="0.3">
      <c r="C6" s="10">
        <v>1</v>
      </c>
      <c r="D6" s="11" t="s">
        <v>740</v>
      </c>
      <c r="E6" s="11"/>
      <c r="F6" s="14" t="s">
        <v>741</v>
      </c>
      <c r="G6" s="11" t="s">
        <v>762</v>
      </c>
      <c r="H6" s="5"/>
      <c r="J6" s="6"/>
      <c r="N6" s="4"/>
    </row>
    <row r="7" spans="1:14" ht="21" customHeight="1" x14ac:dyDescent="0.3">
      <c r="C7" s="12">
        <v>2</v>
      </c>
      <c r="D7" s="13" t="s">
        <v>742</v>
      </c>
      <c r="E7" s="13"/>
      <c r="F7" s="15" t="s">
        <v>743</v>
      </c>
      <c r="G7" s="13"/>
      <c r="H7" s="5"/>
      <c r="J7" s="6"/>
      <c r="N7" s="4"/>
    </row>
    <row r="8" spans="1:14" ht="21" customHeight="1" x14ac:dyDescent="0.3">
      <c r="C8" s="12">
        <v>3</v>
      </c>
      <c r="D8" s="13" t="s">
        <v>744</v>
      </c>
      <c r="E8" s="13"/>
      <c r="F8" s="15" t="s">
        <v>745</v>
      </c>
      <c r="G8" s="13" t="s">
        <v>763</v>
      </c>
      <c r="H8" s="5"/>
      <c r="J8" s="6"/>
      <c r="N8" s="4"/>
    </row>
    <row r="9" spans="1:14" ht="21" customHeight="1" x14ac:dyDescent="0.3">
      <c r="C9" s="12">
        <v>4</v>
      </c>
      <c r="D9" s="13" t="s">
        <v>746</v>
      </c>
      <c r="E9" s="13"/>
      <c r="F9" s="15" t="s">
        <v>747</v>
      </c>
      <c r="G9" s="13"/>
      <c r="H9" s="5"/>
      <c r="J9" s="6"/>
      <c r="N9" s="4"/>
    </row>
    <row r="10" spans="1:14" ht="21" customHeight="1" x14ac:dyDescent="0.3">
      <c r="C10" s="12">
        <v>5</v>
      </c>
      <c r="D10" s="13" t="s">
        <v>748</v>
      </c>
      <c r="E10" s="13"/>
      <c r="F10" s="15" t="s">
        <v>751</v>
      </c>
      <c r="G10" s="25" t="s">
        <v>764</v>
      </c>
      <c r="H10" s="5"/>
      <c r="J10" s="6"/>
      <c r="N10" s="4"/>
    </row>
    <row r="11" spans="1:14" ht="21" customHeight="1" x14ac:dyDescent="0.3">
      <c r="C11" s="12">
        <v>6</v>
      </c>
      <c r="D11" s="13" t="s">
        <v>749</v>
      </c>
      <c r="E11" s="13"/>
      <c r="F11" s="15" t="s">
        <v>750</v>
      </c>
      <c r="G11" s="13"/>
      <c r="H11" s="5"/>
      <c r="J11" s="6"/>
      <c r="N11" s="4"/>
    </row>
    <row r="12" spans="1:14" ht="21" customHeight="1" x14ac:dyDescent="0.3">
      <c r="C12" s="12">
        <v>7</v>
      </c>
      <c r="D12" s="13" t="s">
        <v>749</v>
      </c>
      <c r="E12" s="13"/>
      <c r="F12" s="15" t="s">
        <v>760</v>
      </c>
      <c r="G12" s="25" t="s">
        <v>765</v>
      </c>
      <c r="H12" s="5"/>
      <c r="J12" s="6"/>
      <c r="N12" s="4"/>
    </row>
    <row r="13" spans="1:14" ht="21" customHeight="1" x14ac:dyDescent="0.3">
      <c r="C13" s="18">
        <v>8</v>
      </c>
      <c r="D13" s="19" t="s">
        <v>752</v>
      </c>
      <c r="E13" s="19"/>
      <c r="F13" s="20" t="s">
        <v>753</v>
      </c>
      <c r="G13" s="19"/>
      <c r="H13" s="5"/>
      <c r="J13" s="6"/>
      <c r="N13" s="4"/>
    </row>
    <row r="14" spans="1:14" ht="21" customHeight="1" x14ac:dyDescent="0.3">
      <c r="C14" s="18">
        <v>9</v>
      </c>
      <c r="D14" s="19" t="s">
        <v>754</v>
      </c>
      <c r="E14" s="19"/>
      <c r="F14" s="20" t="s">
        <v>755</v>
      </c>
      <c r="G14" s="19" t="s">
        <v>766</v>
      </c>
      <c r="H14" s="5"/>
      <c r="J14" s="6"/>
      <c r="N14" s="4"/>
    </row>
    <row r="15" spans="1:14" ht="28.8" x14ac:dyDescent="0.3">
      <c r="C15" s="21">
        <v>10</v>
      </c>
      <c r="D15" s="22" t="s">
        <v>756</v>
      </c>
      <c r="E15" s="23"/>
      <c r="F15" s="24" t="s">
        <v>757</v>
      </c>
      <c r="G15" s="22" t="s">
        <v>767</v>
      </c>
      <c r="H15" s="5"/>
      <c r="J15" s="6"/>
      <c r="N15" s="4"/>
    </row>
    <row r="16" spans="1:14" x14ac:dyDescent="0.3">
      <c r="H16" s="5"/>
      <c r="J16" s="6"/>
      <c r="N16" s="4"/>
    </row>
    <row r="17" spans="8:14" x14ac:dyDescent="0.3">
      <c r="H17" s="5"/>
      <c r="J17" s="6"/>
      <c r="N17" s="4"/>
    </row>
    <row r="18" spans="8:14" x14ac:dyDescent="0.3">
      <c r="H18" s="5"/>
      <c r="J18" s="6"/>
      <c r="N18" s="4"/>
    </row>
    <row r="19" spans="8:14" x14ac:dyDescent="0.3">
      <c r="H19" s="5"/>
      <c r="J19" s="6"/>
      <c r="N19" s="4"/>
    </row>
    <row r="20" spans="8:14" x14ac:dyDescent="0.3">
      <c r="H20" s="5"/>
      <c r="J20" s="6"/>
      <c r="N20" s="4"/>
    </row>
    <row r="21" spans="8:14" x14ac:dyDescent="0.3">
      <c r="H21" s="5"/>
      <c r="J21" s="6"/>
      <c r="N21" s="4"/>
    </row>
    <row r="22" spans="8:14" x14ac:dyDescent="0.3">
      <c r="H22" s="5"/>
      <c r="J22" s="6"/>
      <c r="N22" s="4"/>
    </row>
    <row r="23" spans="8:14" x14ac:dyDescent="0.3">
      <c r="H23" s="5"/>
      <c r="J23" s="6"/>
      <c r="N23" s="4"/>
    </row>
    <row r="24" spans="8:14" x14ac:dyDescent="0.3">
      <c r="H24" s="5"/>
      <c r="J24" s="6"/>
      <c r="N24" s="4"/>
    </row>
    <row r="25" spans="8:14" x14ac:dyDescent="0.3">
      <c r="H25" s="5"/>
      <c r="J25" s="6"/>
      <c r="N25" s="4"/>
    </row>
    <row r="26" spans="8:14" x14ac:dyDescent="0.3">
      <c r="H26" s="5"/>
      <c r="J26" s="6"/>
      <c r="N26" s="4"/>
    </row>
    <row r="27" spans="8:14" x14ac:dyDescent="0.3">
      <c r="H27" s="5"/>
      <c r="J27" s="6"/>
      <c r="N27" s="4"/>
    </row>
    <row r="28" spans="8:14" x14ac:dyDescent="0.3">
      <c r="H28" s="5"/>
      <c r="J28" s="6"/>
      <c r="N28" s="4"/>
    </row>
    <row r="29" spans="8:14" x14ac:dyDescent="0.3">
      <c r="H29" s="5"/>
      <c r="J29" s="6"/>
      <c r="N29" s="4"/>
    </row>
    <row r="30" spans="8:14" x14ac:dyDescent="0.3">
      <c r="H30" s="5"/>
      <c r="J30" s="6"/>
      <c r="N30" s="4"/>
    </row>
    <row r="31" spans="8:14" x14ac:dyDescent="0.3">
      <c r="H31" s="5"/>
      <c r="J31" s="6"/>
      <c r="N31" s="4"/>
    </row>
    <row r="32" spans="8:14" x14ac:dyDescent="0.3">
      <c r="H32" s="5"/>
      <c r="J32" s="6"/>
      <c r="N32" s="4"/>
    </row>
    <row r="33" spans="8:14" x14ac:dyDescent="0.3">
      <c r="H33" s="5"/>
      <c r="J33" s="6"/>
      <c r="N33" s="4"/>
    </row>
    <row r="34" spans="8:14" x14ac:dyDescent="0.3">
      <c r="H34" s="5"/>
      <c r="J34" s="6"/>
      <c r="N34" s="4"/>
    </row>
    <row r="35" spans="8:14" x14ac:dyDescent="0.3">
      <c r="H35" s="5"/>
      <c r="J35" s="6"/>
      <c r="N35" s="4"/>
    </row>
    <row r="36" spans="8:14" x14ac:dyDescent="0.3">
      <c r="H36" s="5"/>
      <c r="J36" s="6"/>
      <c r="N36" s="4"/>
    </row>
    <row r="37" spans="8:14" x14ac:dyDescent="0.3">
      <c r="H37" s="5"/>
      <c r="J37" s="6"/>
      <c r="N37" s="4"/>
    </row>
    <row r="38" spans="8:14" x14ac:dyDescent="0.3">
      <c r="H38" s="5"/>
      <c r="J38" s="6"/>
      <c r="N38" s="4"/>
    </row>
    <row r="39" spans="8:14" x14ac:dyDescent="0.3">
      <c r="H39" s="5"/>
      <c r="J39" s="6"/>
      <c r="N39" s="4"/>
    </row>
    <row r="40" spans="8:14" x14ac:dyDescent="0.3">
      <c r="H40" s="5"/>
      <c r="J40" s="6"/>
      <c r="N40" s="4"/>
    </row>
    <row r="41" spans="8:14" x14ac:dyDescent="0.3">
      <c r="H41" s="5"/>
      <c r="J41" s="6"/>
      <c r="N41" s="4"/>
    </row>
    <row r="42" spans="8:14" x14ac:dyDescent="0.3">
      <c r="H42" s="5"/>
      <c r="J42" s="6"/>
      <c r="N42" s="4"/>
    </row>
    <row r="43" spans="8:14" x14ac:dyDescent="0.3">
      <c r="H43" s="5"/>
      <c r="J43" s="6"/>
      <c r="N43" s="4"/>
    </row>
    <row r="44" spans="8:14" x14ac:dyDescent="0.3">
      <c r="H44" s="5"/>
      <c r="J44" s="6"/>
      <c r="N44" s="4"/>
    </row>
    <row r="45" spans="8:14" x14ac:dyDescent="0.3">
      <c r="H45" s="5"/>
      <c r="J45" s="6"/>
      <c r="N45" s="4"/>
    </row>
    <row r="46" spans="8:14" x14ac:dyDescent="0.3">
      <c r="H46" s="5"/>
      <c r="J46" s="6"/>
      <c r="N46" s="4"/>
    </row>
    <row r="47" spans="8:14" x14ac:dyDescent="0.3">
      <c r="H47" s="5"/>
      <c r="J47" s="6"/>
      <c r="N47" s="4"/>
    </row>
    <row r="48" spans="8:14" x14ac:dyDescent="0.3">
      <c r="H48" s="5"/>
      <c r="J48" s="6"/>
      <c r="N48" s="4"/>
    </row>
    <row r="49" spans="8:14" x14ac:dyDescent="0.3">
      <c r="H49" s="5"/>
      <c r="J49" s="6"/>
      <c r="N49" s="4"/>
    </row>
    <row r="50" spans="8:14" x14ac:dyDescent="0.3">
      <c r="H50" s="5"/>
      <c r="J50" s="6"/>
      <c r="N50" s="4"/>
    </row>
    <row r="51" spans="8:14" x14ac:dyDescent="0.3">
      <c r="H51" s="5"/>
      <c r="J51" s="6"/>
      <c r="N51" s="4"/>
    </row>
    <row r="52" spans="8:14" x14ac:dyDescent="0.3">
      <c r="H52" s="5"/>
      <c r="J52" s="6"/>
      <c r="N52" s="4"/>
    </row>
    <row r="53" spans="8:14" x14ac:dyDescent="0.3">
      <c r="H53" s="5"/>
      <c r="J53" s="6"/>
      <c r="N53" s="4"/>
    </row>
    <row r="54" spans="8:14" x14ac:dyDescent="0.3">
      <c r="H54" s="5"/>
      <c r="J54" s="6"/>
      <c r="N54" s="4"/>
    </row>
    <row r="55" spans="8:14" x14ac:dyDescent="0.3">
      <c r="H55" s="5"/>
      <c r="J55" s="6"/>
      <c r="N55" s="4"/>
    </row>
    <row r="56" spans="8:14" x14ac:dyDescent="0.3">
      <c r="H56" s="5"/>
      <c r="J56" s="6"/>
      <c r="N56" s="4"/>
    </row>
    <row r="57" spans="8:14" x14ac:dyDescent="0.3">
      <c r="H57" s="5"/>
      <c r="J57" s="6"/>
      <c r="N57" s="4"/>
    </row>
    <row r="58" spans="8:14" x14ac:dyDescent="0.3">
      <c r="H58" s="5"/>
      <c r="J58" s="6"/>
      <c r="N58" s="4"/>
    </row>
    <row r="59" spans="8:14" x14ac:dyDescent="0.3">
      <c r="H59" s="5"/>
      <c r="J59" s="6"/>
      <c r="N59" s="4"/>
    </row>
    <row r="60" spans="8:14" x14ac:dyDescent="0.3">
      <c r="H60" s="5"/>
      <c r="J60" s="6"/>
      <c r="N60" s="4"/>
    </row>
    <row r="61" spans="8:14" x14ac:dyDescent="0.3">
      <c r="H61" s="5"/>
      <c r="J61" s="6"/>
      <c r="N61" s="4"/>
    </row>
    <row r="62" spans="8:14" x14ac:dyDescent="0.3">
      <c r="H62" s="5"/>
      <c r="J62" s="6"/>
      <c r="N62" s="4"/>
    </row>
    <row r="63" spans="8:14" x14ac:dyDescent="0.3">
      <c r="H63" s="5"/>
      <c r="J63" s="6"/>
      <c r="N63" s="4"/>
    </row>
    <row r="64" spans="8:14" x14ac:dyDescent="0.3">
      <c r="H64" s="5"/>
      <c r="J64" s="6"/>
      <c r="N64" s="4"/>
    </row>
    <row r="65" spans="8:14" x14ac:dyDescent="0.3">
      <c r="H65" s="5"/>
      <c r="J65" s="6"/>
      <c r="N65" s="4"/>
    </row>
    <row r="66" spans="8:14" x14ac:dyDescent="0.3">
      <c r="H66" s="5"/>
      <c r="J66" s="6"/>
      <c r="N66" s="4"/>
    </row>
    <row r="67" spans="8:14" x14ac:dyDescent="0.3">
      <c r="H67" s="5"/>
      <c r="J67" s="6"/>
      <c r="N67" s="4"/>
    </row>
    <row r="68" spans="8:14" x14ac:dyDescent="0.3">
      <c r="H68" s="5"/>
      <c r="J68" s="6"/>
      <c r="N68" s="4"/>
    </row>
    <row r="69" spans="8:14" x14ac:dyDescent="0.3">
      <c r="H69" s="5"/>
      <c r="J69" s="6"/>
      <c r="N69" s="4"/>
    </row>
    <row r="70" spans="8:14" x14ac:dyDescent="0.3">
      <c r="H70" s="5"/>
      <c r="J70" s="6"/>
      <c r="N70" s="4"/>
    </row>
    <row r="71" spans="8:14" x14ac:dyDescent="0.3">
      <c r="H71" s="5"/>
      <c r="J71" s="6"/>
      <c r="N71" s="4"/>
    </row>
    <row r="72" spans="8:14" x14ac:dyDescent="0.3">
      <c r="H72" s="5"/>
      <c r="J72" s="6"/>
      <c r="N72" s="4"/>
    </row>
    <row r="73" spans="8:14" x14ac:dyDescent="0.3">
      <c r="H73" s="5"/>
      <c r="J73" s="6"/>
      <c r="N73" s="4"/>
    </row>
    <row r="74" spans="8:14" x14ac:dyDescent="0.3">
      <c r="H74" s="5"/>
      <c r="J74" s="6"/>
      <c r="N74" s="4"/>
    </row>
    <row r="75" spans="8:14" x14ac:dyDescent="0.3">
      <c r="H75" s="5"/>
      <c r="J75" s="6"/>
      <c r="N75" s="4"/>
    </row>
    <row r="76" spans="8:14" x14ac:dyDescent="0.3">
      <c r="H76" s="5"/>
      <c r="J76" s="6"/>
      <c r="N76" s="4"/>
    </row>
    <row r="77" spans="8:14" x14ac:dyDescent="0.3">
      <c r="H77" s="5"/>
      <c r="J77" s="6"/>
      <c r="N77" s="4"/>
    </row>
    <row r="78" spans="8:14" x14ac:dyDescent="0.3">
      <c r="H78" s="5"/>
      <c r="J78" s="6"/>
      <c r="N78" s="4"/>
    </row>
    <row r="79" spans="8:14" x14ac:dyDescent="0.3">
      <c r="H79" s="5"/>
      <c r="J79" s="6"/>
      <c r="N79" s="4"/>
    </row>
    <row r="80" spans="8:14" x14ac:dyDescent="0.3">
      <c r="H80" s="5"/>
      <c r="J80" s="6"/>
      <c r="N80" s="4"/>
    </row>
    <row r="81" spans="8:14" x14ac:dyDescent="0.3">
      <c r="H81" s="5"/>
      <c r="J81" s="6"/>
      <c r="N81" s="4"/>
    </row>
    <row r="82" spans="8:14" x14ac:dyDescent="0.3">
      <c r="H82" s="5"/>
      <c r="J82" s="6"/>
      <c r="N82" s="4"/>
    </row>
    <row r="83" spans="8:14" x14ac:dyDescent="0.3">
      <c r="H83" s="5"/>
      <c r="J83" s="6"/>
      <c r="N83" s="4"/>
    </row>
    <row r="84" spans="8:14" x14ac:dyDescent="0.3">
      <c r="H84" s="5"/>
      <c r="J84" s="6"/>
      <c r="N84" s="4"/>
    </row>
    <row r="85" spans="8:14" x14ac:dyDescent="0.3">
      <c r="H85" s="5"/>
      <c r="J85" s="6"/>
      <c r="N85" s="4"/>
    </row>
    <row r="86" spans="8:14" x14ac:dyDescent="0.3">
      <c r="H86" s="5"/>
      <c r="J86" s="6"/>
      <c r="N86" s="4"/>
    </row>
    <row r="87" spans="8:14" x14ac:dyDescent="0.3">
      <c r="H87" s="5"/>
      <c r="J87" s="6"/>
      <c r="N87" s="4"/>
    </row>
    <row r="88" spans="8:14" x14ac:dyDescent="0.3">
      <c r="H88" s="5"/>
      <c r="J88" s="6"/>
      <c r="N88" s="4"/>
    </row>
    <row r="89" spans="8:14" x14ac:dyDescent="0.3">
      <c r="H89" s="5"/>
      <c r="J89" s="6"/>
      <c r="N89" s="4"/>
    </row>
    <row r="90" spans="8:14" x14ac:dyDescent="0.3">
      <c r="H90" s="5"/>
      <c r="J90" s="6"/>
      <c r="N90" s="4"/>
    </row>
    <row r="91" spans="8:14" x14ac:dyDescent="0.3">
      <c r="H91" s="5"/>
      <c r="J91" s="6"/>
      <c r="N91" s="4"/>
    </row>
    <row r="92" spans="8:14" x14ac:dyDescent="0.3">
      <c r="H92" s="5"/>
      <c r="J92" s="6"/>
      <c r="N92" s="4"/>
    </row>
    <row r="93" spans="8:14" x14ac:dyDescent="0.3">
      <c r="H93" s="5"/>
      <c r="J93" s="6"/>
      <c r="N93" s="4"/>
    </row>
    <row r="94" spans="8:14" x14ac:dyDescent="0.3">
      <c r="H94" s="5"/>
      <c r="J94" s="6"/>
      <c r="N94" s="4"/>
    </row>
    <row r="95" spans="8:14" x14ac:dyDescent="0.3">
      <c r="H95" s="5"/>
      <c r="J95" s="6"/>
      <c r="N95" s="4"/>
    </row>
    <row r="96" spans="8:14" x14ac:dyDescent="0.3">
      <c r="H96" s="5"/>
      <c r="J96" s="6"/>
      <c r="N96" s="4"/>
    </row>
    <row r="97" spans="8:14" x14ac:dyDescent="0.3">
      <c r="H97" s="5"/>
      <c r="J97" s="6"/>
      <c r="N97" s="4"/>
    </row>
    <row r="98" spans="8:14" x14ac:dyDescent="0.3">
      <c r="H98" s="5"/>
      <c r="J98" s="6"/>
      <c r="N98" s="4"/>
    </row>
    <row r="99" spans="8:14" x14ac:dyDescent="0.3">
      <c r="H99" s="5"/>
      <c r="J99" s="6"/>
      <c r="N99" s="4"/>
    </row>
    <row r="100" spans="8:14" x14ac:dyDescent="0.3">
      <c r="H100" s="5"/>
      <c r="J100" s="6"/>
      <c r="N100" s="4"/>
    </row>
    <row r="101" spans="8:14" x14ac:dyDescent="0.3">
      <c r="H101" s="5"/>
      <c r="J101" s="6"/>
      <c r="N101" s="4"/>
    </row>
    <row r="102" spans="8:14" x14ac:dyDescent="0.3">
      <c r="H102" s="5"/>
      <c r="J102" s="6"/>
      <c r="N102" s="4"/>
    </row>
    <row r="103" spans="8:14" x14ac:dyDescent="0.3">
      <c r="H103" s="5"/>
      <c r="J103" s="6"/>
      <c r="N103" s="4"/>
    </row>
    <row r="104" spans="8:14" x14ac:dyDescent="0.3">
      <c r="H104" s="5"/>
      <c r="J104" s="6"/>
      <c r="N104" s="4"/>
    </row>
    <row r="105" spans="8:14" x14ac:dyDescent="0.3">
      <c r="H105" s="5"/>
      <c r="J105" s="6"/>
      <c r="N105" s="4"/>
    </row>
    <row r="106" spans="8:14" x14ac:dyDescent="0.3">
      <c r="H106" s="5"/>
      <c r="J106" s="6"/>
      <c r="N106" s="4"/>
    </row>
    <row r="107" spans="8:14" x14ac:dyDescent="0.3">
      <c r="H107" s="5"/>
      <c r="J107" s="6"/>
      <c r="N107" s="4"/>
    </row>
    <row r="108" spans="8:14" x14ac:dyDescent="0.3">
      <c r="H108" s="5"/>
      <c r="J108" s="6"/>
      <c r="N108" s="4"/>
    </row>
    <row r="109" spans="8:14" x14ac:dyDescent="0.3">
      <c r="H109" s="5"/>
      <c r="J109" s="6"/>
      <c r="N109" s="4"/>
    </row>
    <row r="110" spans="8:14" x14ac:dyDescent="0.3">
      <c r="H110" s="5"/>
      <c r="J110" s="6"/>
      <c r="N110" s="4"/>
    </row>
    <row r="111" spans="8:14" x14ac:dyDescent="0.3">
      <c r="H111" s="5"/>
      <c r="J111" s="6"/>
      <c r="N111" s="4"/>
    </row>
    <row r="112" spans="8:14" x14ac:dyDescent="0.3">
      <c r="H112" s="5"/>
      <c r="J112" s="6"/>
      <c r="N112" s="4"/>
    </row>
    <row r="113" spans="8:14" x14ac:dyDescent="0.3">
      <c r="H113" s="5"/>
      <c r="J113" s="6"/>
      <c r="N113" s="4"/>
    </row>
    <row r="114" spans="8:14" x14ac:dyDescent="0.3">
      <c r="H114" s="5"/>
      <c r="J114" s="6"/>
      <c r="N114" s="4"/>
    </row>
    <row r="115" spans="8:14" x14ac:dyDescent="0.3">
      <c r="H115" s="5"/>
      <c r="J115" s="6"/>
      <c r="N115" s="4"/>
    </row>
    <row r="116" spans="8:14" x14ac:dyDescent="0.3">
      <c r="H116" s="5"/>
      <c r="J116" s="6"/>
      <c r="N116" s="4"/>
    </row>
    <row r="117" spans="8:14" x14ac:dyDescent="0.3">
      <c r="H117" s="5"/>
      <c r="J117" s="6"/>
      <c r="N117" s="4"/>
    </row>
    <row r="118" spans="8:14" x14ac:dyDescent="0.3">
      <c r="H118" s="5"/>
      <c r="J118" s="6"/>
      <c r="N118" s="4"/>
    </row>
    <row r="119" spans="8:14" x14ac:dyDescent="0.3">
      <c r="H119" s="5"/>
      <c r="J119" s="6"/>
      <c r="N119" s="4"/>
    </row>
    <row r="120" spans="8:14" x14ac:dyDescent="0.3">
      <c r="H120" s="5"/>
      <c r="J120" s="6"/>
      <c r="N120" s="4"/>
    </row>
    <row r="121" spans="8:14" x14ac:dyDescent="0.3">
      <c r="H121" s="5"/>
      <c r="J121" s="6"/>
      <c r="N121" s="4"/>
    </row>
    <row r="122" spans="8:14" x14ac:dyDescent="0.3">
      <c r="H122" s="5"/>
      <c r="J122" s="6"/>
      <c r="N122" s="4"/>
    </row>
    <row r="123" spans="8:14" x14ac:dyDescent="0.3">
      <c r="H123" s="5"/>
      <c r="J123" s="6"/>
      <c r="N123" s="4"/>
    </row>
    <row r="124" spans="8:14" x14ac:dyDescent="0.3">
      <c r="H124" s="5"/>
      <c r="J124" s="6"/>
      <c r="N124" s="4"/>
    </row>
    <row r="125" spans="8:14" x14ac:dyDescent="0.3">
      <c r="H125" s="5"/>
      <c r="J125" s="6"/>
      <c r="N125" s="4"/>
    </row>
    <row r="126" spans="8:14" x14ac:dyDescent="0.3">
      <c r="H126" s="5"/>
      <c r="J126" s="6"/>
      <c r="N126" s="4"/>
    </row>
    <row r="127" spans="8:14" x14ac:dyDescent="0.3">
      <c r="H127" s="5"/>
      <c r="J127" s="6"/>
      <c r="N127" s="4"/>
    </row>
    <row r="128" spans="8:14" x14ac:dyDescent="0.3">
      <c r="H128" s="5"/>
      <c r="J128" s="6"/>
      <c r="N128" s="4"/>
    </row>
    <row r="129" spans="8:14" x14ac:dyDescent="0.3">
      <c r="H129" s="5"/>
      <c r="J129" s="6"/>
      <c r="N129" s="4"/>
    </row>
    <row r="130" spans="8:14" x14ac:dyDescent="0.3">
      <c r="H130" s="5"/>
      <c r="J130" s="6"/>
      <c r="N130" s="4"/>
    </row>
    <row r="131" spans="8:14" x14ac:dyDescent="0.3">
      <c r="H131" s="5"/>
      <c r="J131" s="6"/>
      <c r="N131" s="4"/>
    </row>
    <row r="132" spans="8:14" x14ac:dyDescent="0.3">
      <c r="H132" s="5"/>
      <c r="J132" s="6"/>
      <c r="N132" s="4"/>
    </row>
    <row r="133" spans="8:14" x14ac:dyDescent="0.3">
      <c r="H133" s="5"/>
      <c r="J133" s="6"/>
      <c r="N133" s="4"/>
    </row>
    <row r="134" spans="8:14" x14ac:dyDescent="0.3">
      <c r="H134" s="5"/>
      <c r="J134" s="6"/>
      <c r="N134" s="4"/>
    </row>
    <row r="135" spans="8:14" x14ac:dyDescent="0.3">
      <c r="H135" s="5"/>
      <c r="J135" s="6"/>
      <c r="N135" s="4"/>
    </row>
    <row r="136" spans="8:14" x14ac:dyDescent="0.3">
      <c r="H136" s="5"/>
      <c r="J136" s="6"/>
      <c r="N136" s="4"/>
    </row>
    <row r="137" spans="8:14" x14ac:dyDescent="0.3">
      <c r="H137" s="5"/>
      <c r="J137" s="6"/>
      <c r="N137" s="4"/>
    </row>
    <row r="138" spans="8:14" x14ac:dyDescent="0.3">
      <c r="H138" s="5"/>
      <c r="J138" s="6"/>
      <c r="N138" s="4"/>
    </row>
    <row r="139" spans="8:14" x14ac:dyDescent="0.3">
      <c r="H139" s="5"/>
      <c r="J139" s="6"/>
      <c r="N139" s="4"/>
    </row>
    <row r="140" spans="8:14" x14ac:dyDescent="0.3">
      <c r="H140" s="5"/>
      <c r="J140" s="6"/>
      <c r="N140" s="4"/>
    </row>
    <row r="141" spans="8:14" x14ac:dyDescent="0.3">
      <c r="H141" s="5"/>
      <c r="J141" s="6"/>
      <c r="N141" s="4"/>
    </row>
    <row r="142" spans="8:14" x14ac:dyDescent="0.3">
      <c r="H142" s="5"/>
      <c r="J142" s="6"/>
      <c r="N142" s="4"/>
    </row>
    <row r="143" spans="8:14" x14ac:dyDescent="0.3">
      <c r="H143" s="5"/>
      <c r="J143" s="6"/>
      <c r="N143" s="4"/>
    </row>
    <row r="144" spans="8:14" x14ac:dyDescent="0.3">
      <c r="H144" s="5"/>
      <c r="J144" s="6"/>
      <c r="N144" s="4"/>
    </row>
    <row r="145" spans="8:14" x14ac:dyDescent="0.3">
      <c r="H145" s="5"/>
      <c r="J145" s="6"/>
      <c r="N145" s="4"/>
    </row>
    <row r="146" spans="8:14" x14ac:dyDescent="0.3">
      <c r="H146" s="5"/>
      <c r="J146" s="6"/>
      <c r="N146" s="4"/>
    </row>
    <row r="147" spans="8:14" x14ac:dyDescent="0.3">
      <c r="H147" s="5"/>
      <c r="J147" s="6"/>
      <c r="N147" s="4"/>
    </row>
    <row r="148" spans="8:14" x14ac:dyDescent="0.3">
      <c r="H148" s="5"/>
      <c r="J148" s="6"/>
      <c r="N148" s="4"/>
    </row>
    <row r="149" spans="8:14" x14ac:dyDescent="0.3">
      <c r="H149" s="5"/>
      <c r="J149" s="6"/>
      <c r="N149" s="4"/>
    </row>
    <row r="150" spans="8:14" x14ac:dyDescent="0.3">
      <c r="H150" s="5"/>
      <c r="J150" s="6"/>
      <c r="N150" s="4"/>
    </row>
    <row r="151" spans="8:14" x14ac:dyDescent="0.3">
      <c r="H151" s="5"/>
      <c r="J151" s="6"/>
      <c r="N151" s="4"/>
    </row>
    <row r="152" spans="8:14" x14ac:dyDescent="0.3">
      <c r="H152" s="5"/>
      <c r="J152" s="6"/>
      <c r="N152" s="4"/>
    </row>
    <row r="153" spans="8:14" x14ac:dyDescent="0.3">
      <c r="H153" s="5"/>
      <c r="J153" s="6"/>
      <c r="N153" s="4"/>
    </row>
    <row r="154" spans="8:14" x14ac:dyDescent="0.3">
      <c r="H154" s="5"/>
      <c r="J154" s="6"/>
      <c r="N154" s="4"/>
    </row>
    <row r="155" spans="8:14" x14ac:dyDescent="0.3">
      <c r="H155" s="5"/>
      <c r="J155" s="6"/>
      <c r="N155" s="4"/>
    </row>
    <row r="156" spans="8:14" x14ac:dyDescent="0.3">
      <c r="H156" s="5"/>
      <c r="J156" s="6"/>
      <c r="N156" s="4"/>
    </row>
    <row r="157" spans="8:14" x14ac:dyDescent="0.3">
      <c r="H157" s="5"/>
      <c r="J157" s="6"/>
      <c r="N157" s="4"/>
    </row>
    <row r="158" spans="8:14" x14ac:dyDescent="0.3">
      <c r="H158" s="5"/>
      <c r="J158" s="6"/>
      <c r="N158" s="4"/>
    </row>
    <row r="159" spans="8:14" x14ac:dyDescent="0.3">
      <c r="H159" s="5"/>
      <c r="J159" s="6"/>
      <c r="N159" s="4"/>
    </row>
    <row r="160" spans="8:14" x14ac:dyDescent="0.3">
      <c r="H160" s="5"/>
      <c r="J160" s="6"/>
      <c r="N160" s="4"/>
    </row>
    <row r="161" spans="8:14" x14ac:dyDescent="0.3">
      <c r="H161" s="5"/>
      <c r="J161" s="6"/>
      <c r="N161" s="4"/>
    </row>
    <row r="162" spans="8:14" x14ac:dyDescent="0.3">
      <c r="H162" s="5"/>
      <c r="J162" s="6"/>
      <c r="N162" s="4"/>
    </row>
    <row r="163" spans="8:14" x14ac:dyDescent="0.3">
      <c r="H163" s="5"/>
      <c r="J163" s="6"/>
      <c r="N163" s="4"/>
    </row>
    <row r="164" spans="8:14" x14ac:dyDescent="0.3">
      <c r="H164" s="5"/>
      <c r="J164" s="6"/>
      <c r="N164" s="4"/>
    </row>
    <row r="165" spans="8:14" x14ac:dyDescent="0.3">
      <c r="H165" s="5"/>
      <c r="J165" s="6"/>
      <c r="N165" s="4"/>
    </row>
    <row r="166" spans="8:14" x14ac:dyDescent="0.3">
      <c r="H166" s="5"/>
      <c r="J166" s="6"/>
      <c r="N166" s="4"/>
    </row>
    <row r="167" spans="8:14" x14ac:dyDescent="0.3">
      <c r="H167" s="5"/>
      <c r="J167" s="6"/>
      <c r="N167" s="4"/>
    </row>
    <row r="168" spans="8:14" x14ac:dyDescent="0.3">
      <c r="H168" s="5"/>
      <c r="J168" s="6"/>
      <c r="N168" s="4"/>
    </row>
    <row r="169" spans="8:14" x14ac:dyDescent="0.3">
      <c r="H169" s="5"/>
      <c r="J169" s="6"/>
      <c r="N169" s="4"/>
    </row>
    <row r="170" spans="8:14" x14ac:dyDescent="0.3">
      <c r="H170" s="5"/>
      <c r="J170" s="6"/>
      <c r="N170" s="4"/>
    </row>
    <row r="171" spans="8:14" x14ac:dyDescent="0.3">
      <c r="H171" s="5"/>
      <c r="J171" s="6"/>
      <c r="N171" s="4"/>
    </row>
    <row r="172" spans="8:14" x14ac:dyDescent="0.3">
      <c r="H172" s="5"/>
      <c r="J172" s="6"/>
      <c r="N172" s="4"/>
    </row>
    <row r="173" spans="8:14" x14ac:dyDescent="0.3">
      <c r="H173" s="5"/>
      <c r="J173" s="6"/>
      <c r="N173" s="4"/>
    </row>
    <row r="174" spans="8:14" x14ac:dyDescent="0.3">
      <c r="H174" s="5"/>
      <c r="J174" s="6"/>
      <c r="N174" s="4"/>
    </row>
    <row r="175" spans="8:14" x14ac:dyDescent="0.3">
      <c r="H175" s="5"/>
      <c r="J175" s="6"/>
      <c r="N175" s="4"/>
    </row>
    <row r="176" spans="8:14" x14ac:dyDescent="0.3">
      <c r="H176" s="5"/>
      <c r="J176" s="6"/>
      <c r="N176" s="4"/>
    </row>
    <row r="177" spans="8:14" x14ac:dyDescent="0.3">
      <c r="H177" s="5"/>
      <c r="J177" s="6"/>
      <c r="N177" s="4"/>
    </row>
    <row r="178" spans="8:14" x14ac:dyDescent="0.3">
      <c r="H178" s="5"/>
      <c r="J178" s="6"/>
      <c r="N178" s="4"/>
    </row>
    <row r="179" spans="8:14" x14ac:dyDescent="0.3">
      <c r="H179" s="5"/>
      <c r="J179" s="6"/>
      <c r="N179" s="4"/>
    </row>
    <row r="180" spans="8:14" x14ac:dyDescent="0.3">
      <c r="H180" s="5"/>
      <c r="J180" s="6"/>
      <c r="N180" s="4"/>
    </row>
    <row r="181" spans="8:14" x14ac:dyDescent="0.3">
      <c r="H181" s="5"/>
      <c r="J181" s="6"/>
      <c r="N181" s="4"/>
    </row>
    <row r="182" spans="8:14" x14ac:dyDescent="0.3">
      <c r="H182" s="5"/>
      <c r="J182" s="6"/>
      <c r="N182" s="4"/>
    </row>
    <row r="183" spans="8:14" x14ac:dyDescent="0.3">
      <c r="H183" s="5"/>
      <c r="J183" s="6"/>
      <c r="N183" s="4"/>
    </row>
    <row r="184" spans="8:14" x14ac:dyDescent="0.3">
      <c r="H184" s="5"/>
      <c r="J184" s="6"/>
      <c r="N184" s="4"/>
    </row>
    <row r="185" spans="8:14" x14ac:dyDescent="0.3">
      <c r="H185" s="5"/>
      <c r="J185" s="6"/>
      <c r="N185" s="4"/>
    </row>
    <row r="186" spans="8:14" x14ac:dyDescent="0.3">
      <c r="H186" s="5"/>
      <c r="J186" s="6"/>
      <c r="N186" s="4"/>
    </row>
    <row r="187" spans="8:14" x14ac:dyDescent="0.3">
      <c r="H187" s="5"/>
      <c r="J187" s="6"/>
      <c r="N187" s="4"/>
    </row>
    <row r="188" spans="8:14" x14ac:dyDescent="0.3">
      <c r="H188" s="5"/>
      <c r="J188" s="6"/>
      <c r="N188" s="4"/>
    </row>
    <row r="189" spans="8:14" x14ac:dyDescent="0.3">
      <c r="H189" s="5"/>
      <c r="J189" s="6"/>
      <c r="N189" s="4"/>
    </row>
    <row r="190" spans="8:14" x14ac:dyDescent="0.3">
      <c r="H190" s="5"/>
      <c r="J190" s="6"/>
      <c r="N190" s="4"/>
    </row>
    <row r="191" spans="8:14" x14ac:dyDescent="0.3">
      <c r="H191" s="5"/>
      <c r="J191" s="6"/>
      <c r="N191" s="4"/>
    </row>
    <row r="192" spans="8:14" x14ac:dyDescent="0.3">
      <c r="H192" s="5"/>
      <c r="J192" s="6"/>
      <c r="N192" s="4"/>
    </row>
    <row r="193" spans="8:14" x14ac:dyDescent="0.3">
      <c r="H193" s="5"/>
      <c r="J193" s="6"/>
      <c r="N193" s="4"/>
    </row>
    <row r="194" spans="8:14" x14ac:dyDescent="0.3">
      <c r="H194" s="5"/>
      <c r="J194" s="6"/>
      <c r="N194" s="4"/>
    </row>
    <row r="195" spans="8:14" x14ac:dyDescent="0.3">
      <c r="H195" s="5"/>
      <c r="J195" s="6"/>
      <c r="N195" s="4"/>
    </row>
    <row r="196" spans="8:14" x14ac:dyDescent="0.3">
      <c r="H196" s="5"/>
      <c r="J196" s="6"/>
      <c r="N196" s="4"/>
    </row>
    <row r="197" spans="8:14" x14ac:dyDescent="0.3">
      <c r="H197" s="5"/>
      <c r="J197" s="6"/>
      <c r="N197" s="4"/>
    </row>
    <row r="198" spans="8:14" x14ac:dyDescent="0.3">
      <c r="H198" s="5"/>
      <c r="J198" s="6"/>
      <c r="N198" s="4"/>
    </row>
    <row r="199" spans="8:14" x14ac:dyDescent="0.3">
      <c r="H199" s="5"/>
      <c r="J199" s="6"/>
      <c r="N199" s="4"/>
    </row>
    <row r="200" spans="8:14" x14ac:dyDescent="0.3">
      <c r="H200" s="5"/>
      <c r="J200" s="6"/>
      <c r="N200" s="4"/>
    </row>
    <row r="201" spans="8:14" x14ac:dyDescent="0.3">
      <c r="H201" s="5"/>
      <c r="J201" s="6"/>
      <c r="N201" s="4"/>
    </row>
    <row r="202" spans="8:14" x14ac:dyDescent="0.3">
      <c r="H202" s="5"/>
      <c r="J202" s="6"/>
      <c r="N202" s="4"/>
    </row>
    <row r="203" spans="8:14" x14ac:dyDescent="0.3">
      <c r="H203" s="5"/>
      <c r="J203" s="6"/>
      <c r="N203" s="4"/>
    </row>
    <row r="204" spans="8:14" x14ac:dyDescent="0.3">
      <c r="H204" s="5"/>
      <c r="J204" s="6"/>
      <c r="N204" s="4"/>
    </row>
    <row r="205" spans="8:14" x14ac:dyDescent="0.3">
      <c r="H205" s="5"/>
      <c r="J205" s="6"/>
      <c r="N205" s="4"/>
    </row>
    <row r="206" spans="8:14" x14ac:dyDescent="0.3">
      <c r="H206" s="5"/>
      <c r="J206" s="6"/>
      <c r="N206" s="4"/>
    </row>
    <row r="207" spans="8:14" x14ac:dyDescent="0.3">
      <c r="H207" s="5"/>
      <c r="J207" s="6"/>
      <c r="N207" s="4"/>
    </row>
    <row r="208" spans="8:14" x14ac:dyDescent="0.3">
      <c r="H208" s="5"/>
      <c r="J208" s="6"/>
      <c r="N208" s="4"/>
    </row>
    <row r="209" spans="8:14" x14ac:dyDescent="0.3">
      <c r="H209" s="5"/>
      <c r="J209" s="6"/>
      <c r="N209" s="4"/>
    </row>
    <row r="210" spans="8:14" x14ac:dyDescent="0.3">
      <c r="H210" s="5"/>
      <c r="J210" s="6"/>
      <c r="N210" s="4"/>
    </row>
    <row r="211" spans="8:14" x14ac:dyDescent="0.3">
      <c r="H211" s="5"/>
      <c r="J211" s="6"/>
      <c r="N211" s="4"/>
    </row>
    <row r="212" spans="8:14" x14ac:dyDescent="0.3">
      <c r="H212" s="5"/>
      <c r="J212" s="6"/>
      <c r="N212" s="4"/>
    </row>
    <row r="213" spans="8:14" x14ac:dyDescent="0.3">
      <c r="H213" s="5"/>
      <c r="J213" s="6"/>
      <c r="N213" s="4"/>
    </row>
    <row r="214" spans="8:14" x14ac:dyDescent="0.3">
      <c r="H214" s="5"/>
      <c r="J214" s="6"/>
      <c r="N214" s="4"/>
    </row>
    <row r="215" spans="8:14" x14ac:dyDescent="0.3">
      <c r="H215" s="5"/>
      <c r="J215" s="6"/>
      <c r="N215" s="4"/>
    </row>
    <row r="216" spans="8:14" x14ac:dyDescent="0.3">
      <c r="H216" s="5"/>
      <c r="J216" s="6"/>
      <c r="N216" s="4"/>
    </row>
    <row r="217" spans="8:14" x14ac:dyDescent="0.3">
      <c r="H217" s="5"/>
      <c r="J217" s="6"/>
      <c r="N217" s="4"/>
    </row>
    <row r="218" spans="8:14" x14ac:dyDescent="0.3">
      <c r="H218" s="5"/>
      <c r="J218" s="6"/>
      <c r="N218" s="4"/>
    </row>
    <row r="219" spans="8:14" x14ac:dyDescent="0.3">
      <c r="H219" s="5"/>
      <c r="J219" s="6"/>
      <c r="N219" s="4"/>
    </row>
    <row r="220" spans="8:14" x14ac:dyDescent="0.3">
      <c r="H220" s="5"/>
      <c r="J220" s="6"/>
      <c r="N220" s="4"/>
    </row>
    <row r="221" spans="8:14" x14ac:dyDescent="0.3">
      <c r="H221" s="5"/>
      <c r="J221" s="6"/>
      <c r="N221" s="4"/>
    </row>
    <row r="222" spans="8:14" x14ac:dyDescent="0.3">
      <c r="H222" s="5"/>
      <c r="J222" s="6"/>
      <c r="N222" s="4"/>
    </row>
    <row r="223" spans="8:14" x14ac:dyDescent="0.3">
      <c r="H223" s="5"/>
      <c r="J223" s="6"/>
      <c r="N223" s="4"/>
    </row>
    <row r="224" spans="8:14" x14ac:dyDescent="0.3">
      <c r="H224" s="5"/>
      <c r="J224" s="6"/>
      <c r="N224" s="4"/>
    </row>
    <row r="225" spans="8:14" x14ac:dyDescent="0.3">
      <c r="H225" s="5"/>
      <c r="J225" s="6"/>
      <c r="N225" s="4"/>
    </row>
    <row r="226" spans="8:14" x14ac:dyDescent="0.3">
      <c r="H226" s="5"/>
      <c r="J226" s="6"/>
      <c r="N226" s="4"/>
    </row>
    <row r="227" spans="8:14" x14ac:dyDescent="0.3">
      <c r="H227" s="5"/>
      <c r="J227" s="6"/>
      <c r="N227" s="4"/>
    </row>
    <row r="228" spans="8:14" x14ac:dyDescent="0.3">
      <c r="H228" s="5"/>
      <c r="J228" s="6"/>
      <c r="N228" s="4"/>
    </row>
    <row r="229" spans="8:14" x14ac:dyDescent="0.3">
      <c r="H229" s="5"/>
      <c r="J229" s="6"/>
      <c r="N229" s="4"/>
    </row>
    <row r="230" spans="8:14" x14ac:dyDescent="0.3">
      <c r="H230" s="5"/>
      <c r="J230" s="6"/>
      <c r="N230" s="4"/>
    </row>
    <row r="231" spans="8:14" x14ac:dyDescent="0.3">
      <c r="H231" s="5"/>
      <c r="J231" s="6"/>
      <c r="N231" s="4"/>
    </row>
    <row r="232" spans="8:14" x14ac:dyDescent="0.3">
      <c r="H232" s="5"/>
      <c r="J232" s="6"/>
      <c r="N232" s="4"/>
    </row>
    <row r="233" spans="8:14" x14ac:dyDescent="0.3">
      <c r="H233" s="5"/>
      <c r="J233" s="6"/>
      <c r="N233" s="4"/>
    </row>
    <row r="234" spans="8:14" x14ac:dyDescent="0.3">
      <c r="H234" s="5"/>
      <c r="J234" s="6"/>
      <c r="N234" s="4"/>
    </row>
    <row r="235" spans="8:14" x14ac:dyDescent="0.3">
      <c r="H235" s="5"/>
      <c r="J235" s="6"/>
      <c r="N235" s="4"/>
    </row>
    <row r="236" spans="8:14" x14ac:dyDescent="0.3">
      <c r="H236" s="5"/>
      <c r="J236" s="6"/>
      <c r="N236" s="4"/>
    </row>
    <row r="237" spans="8:14" x14ac:dyDescent="0.3">
      <c r="H237" s="5"/>
      <c r="J237" s="6"/>
      <c r="N237" s="4"/>
    </row>
    <row r="238" spans="8:14" x14ac:dyDescent="0.3">
      <c r="H238" s="5"/>
      <c r="J238" s="6"/>
      <c r="N238" s="4"/>
    </row>
    <row r="239" spans="8:14" x14ac:dyDescent="0.3">
      <c r="H239" s="5"/>
      <c r="J239" s="6"/>
      <c r="N239" s="4"/>
    </row>
    <row r="240" spans="8:14" x14ac:dyDescent="0.3">
      <c r="H240" s="5"/>
      <c r="J240" s="6"/>
      <c r="N240" s="4"/>
    </row>
    <row r="241" spans="8:14" x14ac:dyDescent="0.3">
      <c r="H241" s="5"/>
      <c r="J241" s="6"/>
      <c r="N241" s="4"/>
    </row>
    <row r="242" spans="8:14" x14ac:dyDescent="0.3">
      <c r="H242" s="5"/>
      <c r="J242" s="6"/>
      <c r="N242" s="4"/>
    </row>
    <row r="243" spans="8:14" x14ac:dyDescent="0.3">
      <c r="H243" s="5"/>
      <c r="J243" s="6"/>
      <c r="N243" s="4"/>
    </row>
    <row r="244" spans="8:14" x14ac:dyDescent="0.3">
      <c r="H244" s="5"/>
      <c r="J244" s="6"/>
      <c r="N244" s="4"/>
    </row>
    <row r="245" spans="8:14" x14ac:dyDescent="0.3">
      <c r="H245" s="5"/>
      <c r="J245" s="6"/>
      <c r="N245" s="4"/>
    </row>
    <row r="246" spans="8:14" x14ac:dyDescent="0.3">
      <c r="H246" s="5"/>
      <c r="J246" s="6"/>
      <c r="N246" s="4"/>
    </row>
    <row r="247" spans="8:14" x14ac:dyDescent="0.3">
      <c r="H247" s="5"/>
      <c r="J247" s="6"/>
      <c r="N247" s="4"/>
    </row>
    <row r="248" spans="8:14" x14ac:dyDescent="0.3">
      <c r="H248" s="5"/>
      <c r="J248" s="6"/>
      <c r="N248" s="4"/>
    </row>
    <row r="249" spans="8:14" x14ac:dyDescent="0.3">
      <c r="H249" s="5"/>
      <c r="J249" s="6"/>
      <c r="N249" s="4"/>
    </row>
    <row r="250" spans="8:14" x14ac:dyDescent="0.3">
      <c r="H250" s="5"/>
      <c r="J250" s="6"/>
      <c r="N250" s="4"/>
    </row>
    <row r="251" spans="8:14" x14ac:dyDescent="0.3">
      <c r="H251" s="5"/>
      <c r="J251" s="6"/>
      <c r="N251" s="4"/>
    </row>
    <row r="252" spans="8:14" x14ac:dyDescent="0.3">
      <c r="H252" s="5"/>
      <c r="J252" s="6"/>
      <c r="N252" s="4"/>
    </row>
    <row r="253" spans="8:14" x14ac:dyDescent="0.3">
      <c r="H253" s="5"/>
      <c r="J253" s="6"/>
      <c r="N253" s="4"/>
    </row>
    <row r="254" spans="8:14" x14ac:dyDescent="0.3">
      <c r="H254" s="5"/>
      <c r="J254" s="6"/>
      <c r="N254" s="4"/>
    </row>
    <row r="255" spans="8:14" x14ac:dyDescent="0.3">
      <c r="H255" s="5"/>
      <c r="J255" s="6"/>
      <c r="N255" s="4"/>
    </row>
    <row r="256" spans="8:14" x14ac:dyDescent="0.3">
      <c r="H256" s="5"/>
      <c r="J256" s="6"/>
      <c r="N256" s="4"/>
    </row>
    <row r="257" spans="8:14" x14ac:dyDescent="0.3">
      <c r="H257" s="5"/>
      <c r="J257" s="6"/>
      <c r="N257" s="4"/>
    </row>
    <row r="258" spans="8:14" x14ac:dyDescent="0.3">
      <c r="H258" s="5"/>
      <c r="J258" s="6"/>
      <c r="N258" s="4"/>
    </row>
    <row r="259" spans="8:14" x14ac:dyDescent="0.3">
      <c r="H259" s="5"/>
      <c r="J259" s="6"/>
      <c r="N259" s="4"/>
    </row>
    <row r="260" spans="8:14" x14ac:dyDescent="0.3">
      <c r="H260" s="5"/>
      <c r="J260" s="6"/>
      <c r="N260" s="4"/>
    </row>
    <row r="261" spans="8:14" x14ac:dyDescent="0.3">
      <c r="H261" s="5"/>
      <c r="J261" s="6"/>
      <c r="N261" s="4"/>
    </row>
    <row r="262" spans="8:14" x14ac:dyDescent="0.3">
      <c r="H262" s="5"/>
      <c r="J262" s="6"/>
      <c r="N262" s="4"/>
    </row>
    <row r="263" spans="8:14" x14ac:dyDescent="0.3">
      <c r="H263" s="5"/>
      <c r="J263" s="6"/>
      <c r="N263" s="4"/>
    </row>
    <row r="264" spans="8:14" x14ac:dyDescent="0.3">
      <c r="H264" s="5"/>
      <c r="J264" s="6"/>
      <c r="N264" s="4"/>
    </row>
    <row r="265" spans="8:14" x14ac:dyDescent="0.3">
      <c r="H265" s="5"/>
      <c r="J265" s="6"/>
      <c r="N265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267"/>
  <sheetViews>
    <sheetView showGridLines="0" topLeftCell="A245" workbookViewId="0">
      <selection activeCell="G261" sqref="G261"/>
    </sheetView>
  </sheetViews>
  <sheetFormatPr defaultRowHeight="14.4" x14ac:dyDescent="0.3"/>
  <cols>
    <col min="1" max="1" width="1.6640625" customWidth="1"/>
    <col min="2" max="2" width="3.6640625" customWidth="1"/>
    <col min="3" max="3" width="12.5546875" customWidth="1"/>
    <col min="4" max="4" width="13.88671875" bestFit="1" customWidth="1"/>
    <col min="5" max="5" width="14.88671875" bestFit="1" customWidth="1"/>
    <col min="6" max="6" width="13.6640625" bestFit="1" customWidth="1"/>
    <col min="7" max="7" width="25.886718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23.88671875" bestFit="1" customWidth="1"/>
    <col min="14" max="14" width="13.44140625" bestFit="1" customWidth="1"/>
    <col min="15" max="15" width="12.6640625" customWidth="1"/>
  </cols>
  <sheetData>
    <row r="1" spans="1:15" s="2" customFormat="1" ht="52.5" customHeight="1" x14ac:dyDescent="0.3">
      <c r="A1" s="1"/>
      <c r="C1" s="3" t="s">
        <v>739</v>
      </c>
    </row>
    <row r="7" spans="1:15" x14ac:dyDescent="0.3">
      <c r="C7" t="s">
        <v>0</v>
      </c>
      <c r="D7" t="s">
        <v>1</v>
      </c>
      <c r="E7" t="s">
        <v>2</v>
      </c>
      <c r="F7" t="s">
        <v>3</v>
      </c>
      <c r="G7" t="s">
        <v>4</v>
      </c>
      <c r="H7" s="8" t="s">
        <v>5</v>
      </c>
      <c r="I7" t="s">
        <v>6</v>
      </c>
      <c r="J7" t="s">
        <v>7</v>
      </c>
      <c r="K7" s="8" t="s">
        <v>8</v>
      </c>
      <c r="L7" t="s">
        <v>9</v>
      </c>
      <c r="M7" t="s">
        <v>10</v>
      </c>
      <c r="N7" s="7" t="s">
        <v>738</v>
      </c>
      <c r="O7" t="s">
        <v>11</v>
      </c>
    </row>
    <row r="8" spans="1:15" x14ac:dyDescent="0.3">
      <c r="C8" t="s">
        <v>627</v>
      </c>
      <c r="D8" t="s">
        <v>628</v>
      </c>
      <c r="E8" t="s">
        <v>629</v>
      </c>
      <c r="F8" t="s">
        <v>24</v>
      </c>
      <c r="G8" t="s">
        <v>36</v>
      </c>
      <c r="H8" s="5">
        <v>96135.75</v>
      </c>
      <c r="I8" t="s">
        <v>26</v>
      </c>
      <c r="J8" s="6">
        <v>44025</v>
      </c>
      <c r="K8">
        <v>0.3</v>
      </c>
      <c r="L8" t="s">
        <v>18</v>
      </c>
      <c r="M8" t="s">
        <v>45</v>
      </c>
      <c r="N8" s="9">
        <v>3.9424657534246577</v>
      </c>
      <c r="O8" t="s">
        <v>28</v>
      </c>
    </row>
    <row r="9" spans="1:15" x14ac:dyDescent="0.3">
      <c r="C9" t="s">
        <v>309</v>
      </c>
      <c r="D9" t="s">
        <v>310</v>
      </c>
      <c r="E9" t="s">
        <v>311</v>
      </c>
      <c r="F9" t="s">
        <v>24</v>
      </c>
      <c r="G9" t="s">
        <v>25</v>
      </c>
      <c r="H9" s="5">
        <v>70649.460000000006</v>
      </c>
      <c r="I9" t="s">
        <v>26</v>
      </c>
      <c r="J9" s="6">
        <v>43843</v>
      </c>
      <c r="K9">
        <v>1</v>
      </c>
      <c r="L9" t="s">
        <v>18</v>
      </c>
      <c r="M9" t="s">
        <v>41</v>
      </c>
      <c r="N9" s="9">
        <v>4.441095890410959</v>
      </c>
      <c r="O9" t="s">
        <v>20</v>
      </c>
    </row>
    <row r="10" spans="1:15" x14ac:dyDescent="0.3">
      <c r="C10" t="s">
        <v>608</v>
      </c>
      <c r="D10" t="s">
        <v>283</v>
      </c>
      <c r="E10" t="s">
        <v>284</v>
      </c>
      <c r="F10" t="s">
        <v>24</v>
      </c>
      <c r="G10" t="s">
        <v>25</v>
      </c>
      <c r="H10" s="5">
        <v>80695.740000000005</v>
      </c>
      <c r="I10" t="s">
        <v>26</v>
      </c>
      <c r="J10" s="6">
        <v>43360</v>
      </c>
      <c r="K10">
        <v>1</v>
      </c>
      <c r="L10" t="s">
        <v>18</v>
      </c>
      <c r="M10" t="s">
        <v>72</v>
      </c>
      <c r="N10" s="9">
        <v>5.7643835616438359</v>
      </c>
      <c r="O10" t="s">
        <v>20</v>
      </c>
    </row>
    <row r="11" spans="1:15" x14ac:dyDescent="0.3">
      <c r="C11" t="s">
        <v>608</v>
      </c>
      <c r="D11" t="s">
        <v>283</v>
      </c>
      <c r="E11" t="s">
        <v>284</v>
      </c>
      <c r="F11" t="s">
        <v>24</v>
      </c>
      <c r="G11" t="s">
        <v>25</v>
      </c>
      <c r="H11" s="5">
        <v>80695.740000000005</v>
      </c>
      <c r="I11" t="s">
        <v>26</v>
      </c>
      <c r="J11" s="6">
        <v>43360</v>
      </c>
      <c r="K11">
        <v>1</v>
      </c>
      <c r="L11" t="s">
        <v>18</v>
      </c>
      <c r="M11" t="s">
        <v>72</v>
      </c>
      <c r="N11" s="9">
        <v>5.7643835616438359</v>
      </c>
      <c r="O11" t="s">
        <v>20</v>
      </c>
    </row>
    <row r="12" spans="1:15" x14ac:dyDescent="0.3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5">
        <v>120000</v>
      </c>
      <c r="I12" t="s">
        <v>17</v>
      </c>
      <c r="J12" s="6">
        <v>43416</v>
      </c>
      <c r="K12">
        <v>1</v>
      </c>
      <c r="L12" t="s">
        <v>18</v>
      </c>
      <c r="M12" t="s">
        <v>19</v>
      </c>
      <c r="N12" s="9">
        <v>5.6109589041095891</v>
      </c>
      <c r="O12" t="s">
        <v>20</v>
      </c>
    </row>
    <row r="13" spans="1:15" x14ac:dyDescent="0.3">
      <c r="C13" t="s">
        <v>645</v>
      </c>
      <c r="D13" t="s">
        <v>646</v>
      </c>
      <c r="E13" t="s">
        <v>647</v>
      </c>
      <c r="F13" t="s">
        <v>24</v>
      </c>
      <c r="G13" t="s">
        <v>54</v>
      </c>
      <c r="H13" s="5">
        <v>67905.8</v>
      </c>
      <c r="I13" t="s">
        <v>26</v>
      </c>
      <c r="J13" s="6">
        <v>44194</v>
      </c>
      <c r="K13">
        <v>1</v>
      </c>
      <c r="L13" t="s">
        <v>18</v>
      </c>
      <c r="M13" t="s">
        <v>19</v>
      </c>
      <c r="N13" s="9">
        <v>3.4794520547945207</v>
      </c>
      <c r="O13" t="s">
        <v>20</v>
      </c>
    </row>
    <row r="14" spans="1:15" x14ac:dyDescent="0.3">
      <c r="C14" t="s">
        <v>59</v>
      </c>
      <c r="D14" t="s">
        <v>60</v>
      </c>
      <c r="E14" t="s">
        <v>61</v>
      </c>
      <c r="F14" t="s">
        <v>24</v>
      </c>
      <c r="G14" t="s">
        <v>25</v>
      </c>
      <c r="H14" s="5">
        <v>68980.52</v>
      </c>
      <c r="I14" t="s">
        <v>26</v>
      </c>
      <c r="J14" s="6">
        <v>43494</v>
      </c>
      <c r="K14">
        <v>0.8</v>
      </c>
      <c r="L14" t="s">
        <v>18</v>
      </c>
      <c r="M14" t="s">
        <v>19</v>
      </c>
      <c r="N14" s="9">
        <v>5.397260273972603</v>
      </c>
      <c r="O14" t="s">
        <v>28</v>
      </c>
    </row>
    <row r="15" spans="1:15" x14ac:dyDescent="0.3">
      <c r="C15" t="s">
        <v>225</v>
      </c>
      <c r="D15" t="s">
        <v>226</v>
      </c>
      <c r="E15" t="s">
        <v>227</v>
      </c>
      <c r="F15" t="s">
        <v>24</v>
      </c>
      <c r="G15" t="s">
        <v>131</v>
      </c>
      <c r="H15" s="5">
        <v>63705.4</v>
      </c>
      <c r="I15" t="s">
        <v>26</v>
      </c>
      <c r="J15" s="6">
        <v>43682</v>
      </c>
      <c r="K15">
        <v>1</v>
      </c>
      <c r="L15" t="s">
        <v>18</v>
      </c>
      <c r="M15" t="s">
        <v>41</v>
      </c>
      <c r="N15" s="9">
        <v>4.882191780821918</v>
      </c>
      <c r="O15" t="s">
        <v>20</v>
      </c>
    </row>
    <row r="16" spans="1:15" x14ac:dyDescent="0.3">
      <c r="C16" t="s">
        <v>504</v>
      </c>
      <c r="D16" t="s">
        <v>505</v>
      </c>
      <c r="E16" t="s">
        <v>506</v>
      </c>
      <c r="F16" t="s">
        <v>24</v>
      </c>
      <c r="G16" t="s">
        <v>101</v>
      </c>
      <c r="H16" s="5">
        <v>114177.23</v>
      </c>
      <c r="I16" t="s">
        <v>17</v>
      </c>
      <c r="J16" s="6">
        <v>43908</v>
      </c>
      <c r="K16">
        <v>1</v>
      </c>
      <c r="L16" t="s">
        <v>18</v>
      </c>
      <c r="M16" t="s">
        <v>45</v>
      </c>
      <c r="N16" s="9">
        <v>4.2630136986301368</v>
      </c>
      <c r="O16" t="s">
        <v>20</v>
      </c>
    </row>
    <row r="17" spans="3:15" x14ac:dyDescent="0.3">
      <c r="C17" t="s">
        <v>596</v>
      </c>
      <c r="D17" t="s">
        <v>597</v>
      </c>
      <c r="E17" t="s">
        <v>598</v>
      </c>
      <c r="F17" t="s">
        <v>15</v>
      </c>
      <c r="G17" t="s">
        <v>131</v>
      </c>
      <c r="H17" s="5">
        <v>29774.76</v>
      </c>
      <c r="I17" t="s">
        <v>65</v>
      </c>
      <c r="J17" s="6">
        <v>44105</v>
      </c>
      <c r="K17">
        <v>1</v>
      </c>
      <c r="L17" t="s">
        <v>18</v>
      </c>
      <c r="M17" t="s">
        <v>45</v>
      </c>
      <c r="N17" s="9">
        <v>3.7232876712328768</v>
      </c>
      <c r="O17" t="s">
        <v>20</v>
      </c>
    </row>
    <row r="18" spans="3:15" x14ac:dyDescent="0.3">
      <c r="C18" t="s">
        <v>98</v>
      </c>
      <c r="D18" t="s">
        <v>99</v>
      </c>
      <c r="E18" t="s">
        <v>100</v>
      </c>
      <c r="F18" t="s">
        <v>15</v>
      </c>
      <c r="G18" t="s">
        <v>101</v>
      </c>
      <c r="H18" s="5">
        <v>52963.65</v>
      </c>
      <c r="I18" t="s">
        <v>26</v>
      </c>
      <c r="J18" s="6">
        <v>44288</v>
      </c>
      <c r="K18">
        <v>0.3</v>
      </c>
      <c r="L18" t="s">
        <v>18</v>
      </c>
      <c r="M18" t="s">
        <v>72</v>
      </c>
      <c r="N18" s="9">
        <v>3.2219178082191782</v>
      </c>
      <c r="O18" t="s">
        <v>28</v>
      </c>
    </row>
    <row r="19" spans="3:15" x14ac:dyDescent="0.3">
      <c r="C19" t="s">
        <v>94</v>
      </c>
      <c r="D19" t="s">
        <v>95</v>
      </c>
      <c r="E19" t="s">
        <v>96</v>
      </c>
      <c r="F19" t="s">
        <v>15</v>
      </c>
      <c r="G19" t="s">
        <v>97</v>
      </c>
      <c r="H19" s="5">
        <v>50310.09</v>
      </c>
      <c r="I19" t="s">
        <v>26</v>
      </c>
      <c r="J19" s="6">
        <v>44285</v>
      </c>
      <c r="K19">
        <v>0.4</v>
      </c>
      <c r="L19" t="s">
        <v>18</v>
      </c>
      <c r="M19" t="s">
        <v>41</v>
      </c>
      <c r="N19" s="9">
        <v>3.2301369863013698</v>
      </c>
      <c r="O19" t="s">
        <v>28</v>
      </c>
    </row>
    <row r="20" spans="3:15" x14ac:dyDescent="0.3">
      <c r="C20" t="s">
        <v>291</v>
      </c>
      <c r="D20" t="s">
        <v>292</v>
      </c>
      <c r="E20" t="s">
        <v>293</v>
      </c>
      <c r="F20" t="s">
        <v>24</v>
      </c>
      <c r="G20" t="s">
        <v>58</v>
      </c>
      <c r="H20" s="5">
        <v>84309.95</v>
      </c>
      <c r="I20" t="s">
        <v>26</v>
      </c>
      <c r="J20" s="6">
        <v>44501</v>
      </c>
      <c r="K20">
        <v>1</v>
      </c>
      <c r="L20" t="s">
        <v>18</v>
      </c>
      <c r="M20" t="s">
        <v>19</v>
      </c>
      <c r="N20" s="9">
        <v>2.6383561643835618</v>
      </c>
      <c r="O20" t="s">
        <v>20</v>
      </c>
    </row>
    <row r="21" spans="3:15" x14ac:dyDescent="0.3">
      <c r="C21" t="s">
        <v>590</v>
      </c>
      <c r="D21" t="s">
        <v>591</v>
      </c>
      <c r="E21" t="s">
        <v>592</v>
      </c>
      <c r="F21" t="s">
        <v>15</v>
      </c>
      <c r="G21" t="s">
        <v>101</v>
      </c>
      <c r="H21" s="5">
        <v>35936.31</v>
      </c>
      <c r="I21" t="s">
        <v>65</v>
      </c>
      <c r="J21" s="6">
        <v>43241</v>
      </c>
      <c r="K21">
        <v>1</v>
      </c>
      <c r="L21" t="s">
        <v>18</v>
      </c>
      <c r="M21" t="s">
        <v>84</v>
      </c>
      <c r="N21" s="9">
        <v>6.0904109589041093</v>
      </c>
      <c r="O21" t="s">
        <v>20</v>
      </c>
    </row>
    <row r="22" spans="3:15" x14ac:dyDescent="0.3">
      <c r="C22" t="s">
        <v>276</v>
      </c>
      <c r="D22" t="s">
        <v>277</v>
      </c>
      <c r="E22" t="s">
        <v>278</v>
      </c>
      <c r="F22" t="s">
        <v>15</v>
      </c>
      <c r="G22" t="s">
        <v>16</v>
      </c>
      <c r="H22" s="5">
        <v>112645.99</v>
      </c>
      <c r="I22" t="s">
        <v>17</v>
      </c>
      <c r="J22" s="6">
        <v>43759</v>
      </c>
      <c r="K22">
        <v>0.6</v>
      </c>
      <c r="L22" t="s">
        <v>18</v>
      </c>
      <c r="M22" t="s">
        <v>27</v>
      </c>
      <c r="N22" s="9">
        <v>4.6712328767123283</v>
      </c>
      <c r="O22" t="s">
        <v>28</v>
      </c>
    </row>
    <row r="23" spans="3:15" x14ac:dyDescent="0.3">
      <c r="C23" t="s">
        <v>294</v>
      </c>
      <c r="D23" t="s">
        <v>295</v>
      </c>
      <c r="E23" t="s">
        <v>296</v>
      </c>
      <c r="F23" t="s">
        <v>15</v>
      </c>
      <c r="G23" t="s">
        <v>101</v>
      </c>
      <c r="H23" s="5">
        <v>91645.04</v>
      </c>
      <c r="I23" t="s">
        <v>26</v>
      </c>
      <c r="J23" s="6">
        <v>44223</v>
      </c>
      <c r="K23">
        <v>1</v>
      </c>
      <c r="L23" t="s">
        <v>18</v>
      </c>
      <c r="M23" t="s">
        <v>77</v>
      </c>
      <c r="N23" s="9">
        <v>3.4</v>
      </c>
      <c r="O23" t="s">
        <v>20</v>
      </c>
    </row>
    <row r="24" spans="3:15" x14ac:dyDescent="0.3">
      <c r="C24" t="s">
        <v>548</v>
      </c>
      <c r="D24" t="s">
        <v>549</v>
      </c>
      <c r="E24" t="s">
        <v>550</v>
      </c>
      <c r="F24" t="s">
        <v>24</v>
      </c>
      <c r="G24" t="s">
        <v>16</v>
      </c>
      <c r="H24" s="5">
        <v>97105.19</v>
      </c>
      <c r="I24" t="s">
        <v>26</v>
      </c>
      <c r="J24" s="6">
        <v>44425</v>
      </c>
      <c r="K24">
        <v>1</v>
      </c>
      <c r="L24" t="s">
        <v>18</v>
      </c>
      <c r="M24" t="s">
        <v>72</v>
      </c>
      <c r="N24" s="9">
        <v>2.8465753424657536</v>
      </c>
      <c r="O24" t="s">
        <v>20</v>
      </c>
    </row>
    <row r="25" spans="3:15" x14ac:dyDescent="0.3">
      <c r="C25" t="s">
        <v>698</v>
      </c>
      <c r="D25" t="s">
        <v>699</v>
      </c>
      <c r="E25" t="s">
        <v>700</v>
      </c>
      <c r="F25" t="s">
        <v>15</v>
      </c>
      <c r="G25" t="s">
        <v>32</v>
      </c>
      <c r="H25" s="5">
        <v>84742.86</v>
      </c>
      <c r="I25" t="s">
        <v>26</v>
      </c>
      <c r="J25" s="6">
        <v>44098</v>
      </c>
      <c r="K25">
        <v>1</v>
      </c>
      <c r="L25" t="s">
        <v>18</v>
      </c>
      <c r="M25" t="s">
        <v>77</v>
      </c>
      <c r="N25" s="9">
        <v>3.7424657534246575</v>
      </c>
      <c r="O25" t="s">
        <v>20</v>
      </c>
    </row>
    <row r="26" spans="3:15" x14ac:dyDescent="0.3">
      <c r="C26" t="s">
        <v>246</v>
      </c>
      <c r="D26" t="s">
        <v>247</v>
      </c>
      <c r="E26" t="s">
        <v>248</v>
      </c>
      <c r="F26" t="s">
        <v>15</v>
      </c>
      <c r="G26" t="s">
        <v>25</v>
      </c>
      <c r="H26" s="5">
        <v>85918.61</v>
      </c>
      <c r="I26" t="s">
        <v>26</v>
      </c>
      <c r="J26" s="6">
        <v>43136</v>
      </c>
      <c r="K26">
        <v>1</v>
      </c>
      <c r="L26" t="s">
        <v>18</v>
      </c>
      <c r="M26" t="s">
        <v>72</v>
      </c>
      <c r="N26" s="9">
        <v>6.3780821917808215</v>
      </c>
      <c r="O26" t="s">
        <v>20</v>
      </c>
    </row>
    <row r="27" spans="3:15" x14ac:dyDescent="0.3">
      <c r="C27" t="s">
        <v>609</v>
      </c>
      <c r="D27" t="s">
        <v>610</v>
      </c>
      <c r="E27" t="s">
        <v>611</v>
      </c>
      <c r="F27" t="s">
        <v>24</v>
      </c>
      <c r="G27" t="s">
        <v>124</v>
      </c>
      <c r="H27" s="5">
        <v>72502.61</v>
      </c>
      <c r="I27" t="s">
        <v>26</v>
      </c>
      <c r="J27" s="6">
        <v>44235</v>
      </c>
      <c r="K27">
        <v>1</v>
      </c>
      <c r="L27" t="s">
        <v>18</v>
      </c>
      <c r="M27" t="s">
        <v>45</v>
      </c>
      <c r="N27" s="9">
        <v>3.3671232876712329</v>
      </c>
      <c r="O27" t="s">
        <v>20</v>
      </c>
    </row>
    <row r="28" spans="3:15" x14ac:dyDescent="0.3">
      <c r="C28" t="s">
        <v>666</v>
      </c>
      <c r="D28" t="s">
        <v>667</v>
      </c>
      <c r="E28" t="s">
        <v>668</v>
      </c>
      <c r="F28" t="s">
        <v>15</v>
      </c>
      <c r="G28" t="s">
        <v>32</v>
      </c>
      <c r="H28" s="5">
        <v>77096.05</v>
      </c>
      <c r="I28" t="s">
        <v>26</v>
      </c>
      <c r="J28" s="6">
        <v>43217</v>
      </c>
      <c r="K28">
        <v>1</v>
      </c>
      <c r="L28" t="s">
        <v>18</v>
      </c>
      <c r="M28" t="s">
        <v>84</v>
      </c>
      <c r="N28" s="9">
        <v>6.1561643835616442</v>
      </c>
      <c r="O28" t="s">
        <v>20</v>
      </c>
    </row>
    <row r="29" spans="3:15" x14ac:dyDescent="0.3">
      <c r="C29" t="s">
        <v>141</v>
      </c>
      <c r="D29" t="s">
        <v>142</v>
      </c>
      <c r="E29" t="s">
        <v>143</v>
      </c>
      <c r="F29" t="s">
        <v>24</v>
      </c>
      <c r="G29" t="s">
        <v>58</v>
      </c>
      <c r="H29" s="5">
        <v>50449.46</v>
      </c>
      <c r="I29" t="s">
        <v>26</v>
      </c>
      <c r="J29" s="6">
        <v>43418</v>
      </c>
      <c r="K29">
        <v>0.8</v>
      </c>
      <c r="L29" t="s">
        <v>18</v>
      </c>
      <c r="M29" t="s">
        <v>77</v>
      </c>
      <c r="N29" s="9">
        <v>5.6054794520547944</v>
      </c>
      <c r="O29" t="s">
        <v>28</v>
      </c>
    </row>
    <row r="30" spans="3:15" x14ac:dyDescent="0.3">
      <c r="C30" t="s">
        <v>672</v>
      </c>
      <c r="D30" t="s">
        <v>673</v>
      </c>
      <c r="E30" t="s">
        <v>674</v>
      </c>
      <c r="F30" t="s">
        <v>15</v>
      </c>
      <c r="G30" t="s">
        <v>97</v>
      </c>
      <c r="H30" s="5">
        <v>48525.71</v>
      </c>
      <c r="I30" t="s">
        <v>65</v>
      </c>
      <c r="J30" s="6">
        <v>43264</v>
      </c>
      <c r="K30">
        <v>1</v>
      </c>
      <c r="L30" t="s">
        <v>18</v>
      </c>
      <c r="M30" t="s">
        <v>41</v>
      </c>
      <c r="N30" s="9">
        <v>6.0273972602739727</v>
      </c>
      <c r="O30" t="s">
        <v>20</v>
      </c>
    </row>
    <row r="31" spans="3:15" x14ac:dyDescent="0.3">
      <c r="C31" t="s">
        <v>389</v>
      </c>
      <c r="D31" t="s">
        <v>390</v>
      </c>
      <c r="E31" t="s">
        <v>391</v>
      </c>
      <c r="F31" t="s">
        <v>15</v>
      </c>
      <c r="G31" t="s">
        <v>101</v>
      </c>
      <c r="H31" s="5">
        <v>36547.58</v>
      </c>
      <c r="I31" t="s">
        <v>65</v>
      </c>
      <c r="J31" s="6">
        <v>43416</v>
      </c>
      <c r="K31">
        <v>1</v>
      </c>
      <c r="L31" t="s">
        <v>18</v>
      </c>
      <c r="M31" t="s">
        <v>19</v>
      </c>
      <c r="N31" s="9">
        <v>5.6109589041095891</v>
      </c>
      <c r="O31" t="s">
        <v>20</v>
      </c>
    </row>
    <row r="32" spans="3:15" x14ac:dyDescent="0.3">
      <c r="C32" t="s">
        <v>389</v>
      </c>
      <c r="D32" t="s">
        <v>390</v>
      </c>
      <c r="E32" t="s">
        <v>391</v>
      </c>
      <c r="F32" t="s">
        <v>15</v>
      </c>
      <c r="G32" t="s">
        <v>101</v>
      </c>
      <c r="H32" s="5">
        <v>36547.58</v>
      </c>
      <c r="I32" t="s">
        <v>65</v>
      </c>
      <c r="J32" s="6">
        <v>43416</v>
      </c>
      <c r="K32">
        <v>1</v>
      </c>
      <c r="L32" t="s">
        <v>18</v>
      </c>
      <c r="M32" t="s">
        <v>19</v>
      </c>
      <c r="N32" s="9">
        <v>5.6109589041095891</v>
      </c>
      <c r="O32" t="s">
        <v>20</v>
      </c>
    </row>
    <row r="33" spans="3:15" x14ac:dyDescent="0.3">
      <c r="C33" t="s">
        <v>336</v>
      </c>
      <c r="D33" t="s">
        <v>337</v>
      </c>
      <c r="E33" t="s">
        <v>338</v>
      </c>
      <c r="F33" t="s">
        <v>15</v>
      </c>
      <c r="G33" t="s">
        <v>124</v>
      </c>
      <c r="H33" s="5">
        <v>115191.38</v>
      </c>
      <c r="I33" t="s">
        <v>17</v>
      </c>
      <c r="J33" s="6">
        <v>44004</v>
      </c>
      <c r="K33">
        <v>1</v>
      </c>
      <c r="L33" t="s">
        <v>18</v>
      </c>
      <c r="M33" t="s">
        <v>41</v>
      </c>
      <c r="N33" s="9">
        <v>4</v>
      </c>
      <c r="O33" t="s">
        <v>20</v>
      </c>
    </row>
    <row r="34" spans="3:15" x14ac:dyDescent="0.3">
      <c r="C34" t="s">
        <v>533</v>
      </c>
      <c r="D34" t="s">
        <v>534</v>
      </c>
      <c r="E34" t="s">
        <v>535</v>
      </c>
      <c r="F34" t="s">
        <v>24</v>
      </c>
      <c r="G34" t="s">
        <v>16</v>
      </c>
      <c r="H34" s="5">
        <v>58861.19</v>
      </c>
      <c r="I34" t="s">
        <v>26</v>
      </c>
      <c r="J34" s="6">
        <v>43654</v>
      </c>
      <c r="K34">
        <v>1</v>
      </c>
      <c r="L34" t="s">
        <v>18</v>
      </c>
      <c r="M34" t="s">
        <v>72</v>
      </c>
      <c r="N34" s="9">
        <v>4.9589041095890414</v>
      </c>
      <c r="O34" t="s">
        <v>20</v>
      </c>
    </row>
    <row r="35" spans="3:15" x14ac:dyDescent="0.3">
      <c r="C35" t="s">
        <v>342</v>
      </c>
      <c r="D35" t="s">
        <v>343</v>
      </c>
      <c r="E35" t="s">
        <v>344</v>
      </c>
      <c r="F35" t="s">
        <v>24</v>
      </c>
      <c r="G35" t="s">
        <v>50</v>
      </c>
      <c r="H35" s="5">
        <v>75974.990000000005</v>
      </c>
      <c r="I35" t="s">
        <v>26</v>
      </c>
      <c r="J35" s="6">
        <v>44172</v>
      </c>
      <c r="K35">
        <v>1</v>
      </c>
      <c r="L35" t="s">
        <v>18</v>
      </c>
      <c r="M35" t="s">
        <v>19</v>
      </c>
      <c r="N35" s="9">
        <v>3.5397260273972604</v>
      </c>
      <c r="O35" t="s">
        <v>20</v>
      </c>
    </row>
    <row r="36" spans="3:15" x14ac:dyDescent="0.3">
      <c r="C36" t="s">
        <v>392</v>
      </c>
      <c r="D36" t="s">
        <v>393</v>
      </c>
      <c r="E36" t="s">
        <v>394</v>
      </c>
      <c r="F36" t="s">
        <v>15</v>
      </c>
      <c r="G36" t="s">
        <v>101</v>
      </c>
      <c r="H36" s="5">
        <v>95954.02</v>
      </c>
      <c r="I36" t="s">
        <v>26</v>
      </c>
      <c r="J36" s="6">
        <v>43567</v>
      </c>
      <c r="K36">
        <v>0.3</v>
      </c>
      <c r="L36" t="s">
        <v>18</v>
      </c>
      <c r="M36" t="s">
        <v>41</v>
      </c>
      <c r="N36" s="9">
        <v>5.1972602739726028</v>
      </c>
      <c r="O36" t="s">
        <v>28</v>
      </c>
    </row>
    <row r="37" spans="3:15" x14ac:dyDescent="0.3">
      <c r="C37" t="s">
        <v>189</v>
      </c>
      <c r="D37" t="s">
        <v>190</v>
      </c>
      <c r="E37" t="s">
        <v>191</v>
      </c>
      <c r="F37" t="s">
        <v>24</v>
      </c>
      <c r="G37" t="s">
        <v>36</v>
      </c>
      <c r="H37" s="5">
        <v>102934.09</v>
      </c>
      <c r="I37" t="s">
        <v>17</v>
      </c>
      <c r="J37" s="6">
        <v>44315</v>
      </c>
      <c r="K37">
        <v>1</v>
      </c>
      <c r="L37" t="s">
        <v>18</v>
      </c>
      <c r="M37" t="s">
        <v>41</v>
      </c>
      <c r="N37" s="9">
        <v>3.1479452054794521</v>
      </c>
      <c r="O37" t="s">
        <v>20</v>
      </c>
    </row>
    <row r="38" spans="3:15" x14ac:dyDescent="0.3">
      <c r="C38" t="s">
        <v>575</v>
      </c>
      <c r="D38" t="s">
        <v>319</v>
      </c>
      <c r="E38" t="s">
        <v>320</v>
      </c>
      <c r="F38" t="s">
        <v>24</v>
      </c>
      <c r="G38" t="s">
        <v>105</v>
      </c>
      <c r="H38" s="5">
        <v>41934.71</v>
      </c>
      <c r="I38" t="s">
        <v>65</v>
      </c>
      <c r="J38" s="6">
        <v>43780</v>
      </c>
      <c r="K38">
        <v>1</v>
      </c>
      <c r="L38" t="s">
        <v>18</v>
      </c>
      <c r="M38" t="s">
        <v>19</v>
      </c>
      <c r="N38" s="9">
        <v>4.6136986301369864</v>
      </c>
      <c r="O38" t="s">
        <v>20</v>
      </c>
    </row>
    <row r="39" spans="3:15" x14ac:dyDescent="0.3">
      <c r="C39" t="s">
        <v>121</v>
      </c>
      <c r="D39" t="s">
        <v>122</v>
      </c>
      <c r="E39" t="s">
        <v>123</v>
      </c>
      <c r="F39" t="s">
        <v>15</v>
      </c>
      <c r="G39" t="s">
        <v>124</v>
      </c>
      <c r="H39" s="5">
        <v>104335.03999999999</v>
      </c>
      <c r="I39" t="s">
        <v>17</v>
      </c>
      <c r="J39" s="6">
        <v>43874</v>
      </c>
      <c r="K39">
        <v>1</v>
      </c>
      <c r="L39" t="s">
        <v>18</v>
      </c>
      <c r="M39" t="s">
        <v>72</v>
      </c>
      <c r="N39" s="9">
        <v>4.3561643835616435</v>
      </c>
      <c r="O39" t="s">
        <v>20</v>
      </c>
    </row>
    <row r="40" spans="3:15" x14ac:dyDescent="0.3">
      <c r="C40" t="s">
        <v>445</v>
      </c>
      <c r="D40" t="s">
        <v>446</v>
      </c>
      <c r="E40" t="s">
        <v>447</v>
      </c>
      <c r="F40" t="s">
        <v>24</v>
      </c>
      <c r="G40" t="s">
        <v>32</v>
      </c>
      <c r="H40" s="5">
        <v>81897.789999999994</v>
      </c>
      <c r="I40" t="s">
        <v>26</v>
      </c>
      <c r="J40" s="6">
        <v>43146</v>
      </c>
      <c r="K40">
        <v>1</v>
      </c>
      <c r="L40" t="s">
        <v>18</v>
      </c>
      <c r="M40" t="s">
        <v>77</v>
      </c>
      <c r="N40" s="9">
        <v>6.3506849315068497</v>
      </c>
      <c r="O40" t="s">
        <v>20</v>
      </c>
    </row>
    <row r="41" spans="3:15" x14ac:dyDescent="0.3">
      <c r="C41" t="s">
        <v>707</v>
      </c>
      <c r="D41" t="s">
        <v>708</v>
      </c>
      <c r="E41" t="s">
        <v>709</v>
      </c>
      <c r="F41" t="s">
        <v>24</v>
      </c>
      <c r="G41" t="s">
        <v>16</v>
      </c>
      <c r="H41" s="5">
        <v>78378.2</v>
      </c>
      <c r="I41" t="s">
        <v>26</v>
      </c>
      <c r="J41" s="6">
        <v>43465</v>
      </c>
      <c r="K41">
        <v>0.4</v>
      </c>
      <c r="L41" t="s">
        <v>18</v>
      </c>
      <c r="M41" t="s">
        <v>19</v>
      </c>
      <c r="N41" s="9">
        <v>5.4767123287671229</v>
      </c>
      <c r="O41" t="s">
        <v>28</v>
      </c>
    </row>
    <row r="42" spans="3:15" x14ac:dyDescent="0.3">
      <c r="C42" t="s">
        <v>115</v>
      </c>
      <c r="D42" t="s">
        <v>116</v>
      </c>
      <c r="E42" t="s">
        <v>117</v>
      </c>
      <c r="F42" t="s">
        <v>24</v>
      </c>
      <c r="G42" t="s">
        <v>97</v>
      </c>
      <c r="H42" s="5">
        <v>61994.76</v>
      </c>
      <c r="I42" t="s">
        <v>26</v>
      </c>
      <c r="J42" s="6">
        <v>43794</v>
      </c>
      <c r="K42">
        <v>0.3</v>
      </c>
      <c r="L42" t="s">
        <v>18</v>
      </c>
      <c r="M42" t="s">
        <v>41</v>
      </c>
      <c r="N42" s="9">
        <v>4.5753424657534243</v>
      </c>
      <c r="O42" t="s">
        <v>28</v>
      </c>
    </row>
    <row r="43" spans="3:15" x14ac:dyDescent="0.3">
      <c r="C43" t="s">
        <v>216</v>
      </c>
      <c r="D43" t="s">
        <v>217</v>
      </c>
      <c r="E43" t="s">
        <v>218</v>
      </c>
      <c r="F43" t="s">
        <v>15</v>
      </c>
      <c r="G43" t="s">
        <v>54</v>
      </c>
      <c r="H43" s="5">
        <v>37362.300000000003</v>
      </c>
      <c r="I43" t="s">
        <v>65</v>
      </c>
      <c r="J43" s="6">
        <v>43642</v>
      </c>
      <c r="K43">
        <v>1</v>
      </c>
      <c r="L43" t="s">
        <v>18</v>
      </c>
      <c r="M43" t="s">
        <v>77</v>
      </c>
      <c r="N43" s="9">
        <v>4.9917808219178079</v>
      </c>
      <c r="O43" t="s">
        <v>20</v>
      </c>
    </row>
    <row r="44" spans="3:15" x14ac:dyDescent="0.3">
      <c r="C44" t="s">
        <v>560</v>
      </c>
      <c r="D44" t="s">
        <v>561</v>
      </c>
      <c r="E44" t="s">
        <v>562</v>
      </c>
      <c r="F44" t="s">
        <v>24</v>
      </c>
      <c r="G44" t="s">
        <v>36</v>
      </c>
      <c r="H44" s="5">
        <v>84745.93</v>
      </c>
      <c r="I44" t="s">
        <v>26</v>
      </c>
      <c r="J44" s="6">
        <v>43707</v>
      </c>
      <c r="K44">
        <v>1</v>
      </c>
      <c r="L44" t="s">
        <v>18</v>
      </c>
      <c r="M44" t="s">
        <v>45</v>
      </c>
      <c r="N44" s="9">
        <v>4.8136986301369866</v>
      </c>
      <c r="O44" t="s">
        <v>20</v>
      </c>
    </row>
    <row r="45" spans="3:15" x14ac:dyDescent="0.3">
      <c r="C45" t="s">
        <v>273</v>
      </c>
      <c r="D45" t="s">
        <v>274</v>
      </c>
      <c r="E45" t="s">
        <v>275</v>
      </c>
      <c r="F45" t="s">
        <v>15</v>
      </c>
      <c r="G45" t="s">
        <v>105</v>
      </c>
      <c r="H45" s="5">
        <v>32192.15</v>
      </c>
      <c r="I45" t="s">
        <v>65</v>
      </c>
      <c r="J45" s="6">
        <v>44473</v>
      </c>
      <c r="K45">
        <v>1</v>
      </c>
      <c r="L45" t="s">
        <v>18</v>
      </c>
      <c r="M45" t="s">
        <v>41</v>
      </c>
      <c r="N45" s="9">
        <v>2.7150684931506848</v>
      </c>
      <c r="O45" t="s">
        <v>20</v>
      </c>
    </row>
    <row r="46" spans="3:15" x14ac:dyDescent="0.3">
      <c r="C46" t="s">
        <v>642</v>
      </c>
      <c r="D46" t="s">
        <v>643</v>
      </c>
      <c r="E46" t="s">
        <v>644</v>
      </c>
      <c r="F46" t="s">
        <v>15</v>
      </c>
      <c r="G46" t="s">
        <v>50</v>
      </c>
      <c r="H46" s="5">
        <v>36714.379999999997</v>
      </c>
      <c r="I46" t="s">
        <v>65</v>
      </c>
      <c r="J46" s="6">
        <v>44175</v>
      </c>
      <c r="K46">
        <v>1</v>
      </c>
      <c r="L46" t="s">
        <v>18</v>
      </c>
      <c r="M46" t="s">
        <v>84</v>
      </c>
      <c r="N46" s="9">
        <v>3.5315068493150683</v>
      </c>
      <c r="O46" t="s">
        <v>20</v>
      </c>
    </row>
    <row r="47" spans="3:15" x14ac:dyDescent="0.3">
      <c r="C47" t="s">
        <v>118</v>
      </c>
      <c r="D47" t="s">
        <v>119</v>
      </c>
      <c r="E47" t="s">
        <v>120</v>
      </c>
      <c r="F47" t="s">
        <v>24</v>
      </c>
      <c r="G47" t="s">
        <v>32</v>
      </c>
      <c r="H47" s="5">
        <v>89690.38</v>
      </c>
      <c r="I47" t="s">
        <v>26</v>
      </c>
      <c r="J47" s="6">
        <v>43206</v>
      </c>
      <c r="K47">
        <v>1</v>
      </c>
      <c r="L47" t="s">
        <v>18</v>
      </c>
      <c r="M47" t="s">
        <v>45</v>
      </c>
      <c r="N47" s="9">
        <v>6.1863013698630134</v>
      </c>
      <c r="O47" t="s">
        <v>20</v>
      </c>
    </row>
    <row r="48" spans="3:15" x14ac:dyDescent="0.3">
      <c r="C48" t="s">
        <v>469</v>
      </c>
      <c r="D48" t="s">
        <v>470</v>
      </c>
      <c r="E48" t="s">
        <v>471</v>
      </c>
      <c r="F48" t="s">
        <v>24</v>
      </c>
      <c r="G48" t="s">
        <v>105</v>
      </c>
      <c r="H48" s="5">
        <v>39535.49</v>
      </c>
      <c r="I48" t="s">
        <v>65</v>
      </c>
      <c r="J48" s="6">
        <v>43397</v>
      </c>
      <c r="K48">
        <v>0.3</v>
      </c>
      <c r="L48" t="s">
        <v>18</v>
      </c>
      <c r="M48" t="s">
        <v>19</v>
      </c>
      <c r="N48" s="9">
        <v>5.6630136986301371</v>
      </c>
      <c r="O48" t="s">
        <v>28</v>
      </c>
    </row>
    <row r="49" spans="3:15" x14ac:dyDescent="0.3">
      <c r="C49" t="s">
        <v>102</v>
      </c>
      <c r="D49" t="s">
        <v>103</v>
      </c>
      <c r="E49" t="s">
        <v>104</v>
      </c>
      <c r="F49" t="s">
        <v>15</v>
      </c>
      <c r="G49" t="s">
        <v>105</v>
      </c>
      <c r="H49" s="5">
        <v>62195.47</v>
      </c>
      <c r="I49" t="s">
        <v>26</v>
      </c>
      <c r="J49" s="6">
        <v>44434</v>
      </c>
      <c r="K49">
        <v>1</v>
      </c>
      <c r="L49" t="s">
        <v>18</v>
      </c>
      <c r="M49" t="s">
        <v>19</v>
      </c>
      <c r="N49" s="9">
        <v>2.8219178082191783</v>
      </c>
      <c r="O49" t="s">
        <v>20</v>
      </c>
    </row>
    <row r="50" spans="3:15" x14ac:dyDescent="0.3">
      <c r="C50" t="s">
        <v>721</v>
      </c>
      <c r="D50" t="s">
        <v>220</v>
      </c>
      <c r="E50" t="s">
        <v>221</v>
      </c>
      <c r="F50" t="s">
        <v>15</v>
      </c>
      <c r="G50" t="s">
        <v>97</v>
      </c>
      <c r="H50" s="5">
        <v>72876.91</v>
      </c>
      <c r="I50" t="s">
        <v>26</v>
      </c>
      <c r="J50" s="6">
        <v>43837</v>
      </c>
      <c r="K50">
        <v>1</v>
      </c>
      <c r="L50" t="s">
        <v>18</v>
      </c>
      <c r="M50" t="s">
        <v>19</v>
      </c>
      <c r="N50" s="9">
        <v>4.4575342465753423</v>
      </c>
      <c r="O50" t="s">
        <v>20</v>
      </c>
    </row>
    <row r="51" spans="3:15" x14ac:dyDescent="0.3">
      <c r="C51" t="s">
        <v>321</v>
      </c>
      <c r="D51" t="s">
        <v>322</v>
      </c>
      <c r="E51" t="s">
        <v>323</v>
      </c>
      <c r="F51" t="s">
        <v>15</v>
      </c>
      <c r="G51" t="s">
        <v>131</v>
      </c>
      <c r="H51" s="5">
        <v>66572.58</v>
      </c>
      <c r="I51" t="s">
        <v>26</v>
      </c>
      <c r="J51" s="6">
        <v>44193</v>
      </c>
      <c r="K51">
        <v>1</v>
      </c>
      <c r="L51" t="s">
        <v>18</v>
      </c>
      <c r="M51" t="s">
        <v>84</v>
      </c>
      <c r="N51" s="9">
        <v>3.4821917808219176</v>
      </c>
      <c r="O51" t="s">
        <v>20</v>
      </c>
    </row>
    <row r="52" spans="3:15" x14ac:dyDescent="0.3">
      <c r="C52" t="s">
        <v>321</v>
      </c>
      <c r="D52" t="s">
        <v>713</v>
      </c>
      <c r="E52" t="s">
        <v>714</v>
      </c>
      <c r="F52" t="s">
        <v>15</v>
      </c>
      <c r="G52" t="s">
        <v>131</v>
      </c>
      <c r="H52" s="5">
        <v>66572.58</v>
      </c>
      <c r="I52" t="s">
        <v>26</v>
      </c>
      <c r="J52" s="6">
        <v>44193</v>
      </c>
      <c r="K52">
        <v>1</v>
      </c>
      <c r="L52" t="s">
        <v>18</v>
      </c>
      <c r="M52" t="s">
        <v>84</v>
      </c>
      <c r="N52" s="9">
        <v>3.4821917808219176</v>
      </c>
      <c r="O52" t="s">
        <v>20</v>
      </c>
    </row>
    <row r="53" spans="3:15" x14ac:dyDescent="0.3">
      <c r="C53" t="s">
        <v>198</v>
      </c>
      <c r="D53" t="s">
        <v>199</v>
      </c>
      <c r="E53" t="s">
        <v>200</v>
      </c>
      <c r="F53" t="s">
        <v>24</v>
      </c>
      <c r="G53" t="s">
        <v>97</v>
      </c>
      <c r="H53" s="5">
        <v>35943.620000000003</v>
      </c>
      <c r="I53" t="s">
        <v>65</v>
      </c>
      <c r="J53" s="6">
        <v>44078</v>
      </c>
      <c r="K53">
        <v>1</v>
      </c>
      <c r="L53" t="s">
        <v>18</v>
      </c>
      <c r="M53" t="s">
        <v>72</v>
      </c>
      <c r="N53" s="9">
        <v>3.7972602739726029</v>
      </c>
      <c r="O53" t="s">
        <v>20</v>
      </c>
    </row>
    <row r="54" spans="3:15" x14ac:dyDescent="0.3">
      <c r="C54" t="s">
        <v>501</v>
      </c>
      <c r="D54" t="s">
        <v>502</v>
      </c>
      <c r="E54" t="s">
        <v>503</v>
      </c>
      <c r="F54" t="s">
        <v>15</v>
      </c>
      <c r="G54" t="s">
        <v>101</v>
      </c>
      <c r="H54" s="5">
        <v>119022.49</v>
      </c>
      <c r="I54" t="s">
        <v>17</v>
      </c>
      <c r="J54" s="6">
        <v>44431</v>
      </c>
      <c r="K54">
        <v>1</v>
      </c>
      <c r="L54" t="s">
        <v>18</v>
      </c>
      <c r="M54" t="s">
        <v>77</v>
      </c>
      <c r="N54" s="9">
        <v>2.8301369863013699</v>
      </c>
      <c r="O54" t="s">
        <v>20</v>
      </c>
    </row>
    <row r="55" spans="3:15" x14ac:dyDescent="0.3">
      <c r="C55" t="s">
        <v>258</v>
      </c>
      <c r="D55" t="s">
        <v>259</v>
      </c>
      <c r="E55" t="s">
        <v>260</v>
      </c>
      <c r="F55" t="s">
        <v>15</v>
      </c>
      <c r="G55" t="s">
        <v>54</v>
      </c>
      <c r="H55" s="5">
        <v>65699.02</v>
      </c>
      <c r="I55" t="s">
        <v>26</v>
      </c>
      <c r="J55" s="6">
        <v>43951</v>
      </c>
      <c r="K55">
        <v>1</v>
      </c>
      <c r="L55" t="s">
        <v>18</v>
      </c>
      <c r="M55" t="s">
        <v>72</v>
      </c>
      <c r="N55" s="9">
        <v>4.1452054794520548</v>
      </c>
      <c r="O55" t="s">
        <v>20</v>
      </c>
    </row>
    <row r="56" spans="3:15" x14ac:dyDescent="0.3">
      <c r="C56" t="s">
        <v>728</v>
      </c>
      <c r="D56" t="s">
        <v>729</v>
      </c>
      <c r="E56" t="s">
        <v>730</v>
      </c>
      <c r="F56" t="s">
        <v>24</v>
      </c>
      <c r="G56" t="s">
        <v>105</v>
      </c>
      <c r="H56" s="5">
        <v>47551.89</v>
      </c>
      <c r="I56" t="s">
        <v>65</v>
      </c>
      <c r="J56" s="6">
        <v>43468</v>
      </c>
      <c r="K56">
        <v>1</v>
      </c>
      <c r="L56" t="s">
        <v>18</v>
      </c>
      <c r="M56" t="s">
        <v>77</v>
      </c>
      <c r="N56" s="9">
        <v>5.4684931506849317</v>
      </c>
      <c r="O56" t="s">
        <v>20</v>
      </c>
    </row>
    <row r="57" spans="3:15" x14ac:dyDescent="0.3">
      <c r="C57" t="s">
        <v>282</v>
      </c>
      <c r="D57" t="s">
        <v>283</v>
      </c>
      <c r="E57" t="s">
        <v>284</v>
      </c>
      <c r="F57" t="s">
        <v>24</v>
      </c>
      <c r="G57" t="s">
        <v>25</v>
      </c>
      <c r="H57" s="5">
        <v>80695.740000000005</v>
      </c>
      <c r="I57" t="s">
        <v>26</v>
      </c>
      <c r="J57" s="6">
        <v>43787</v>
      </c>
      <c r="K57">
        <v>0.8</v>
      </c>
      <c r="L57" t="s">
        <v>18</v>
      </c>
      <c r="M57" t="s">
        <v>72</v>
      </c>
      <c r="N57" s="9">
        <v>4.5945205479452058</v>
      </c>
      <c r="O57" t="s">
        <v>28</v>
      </c>
    </row>
    <row r="58" spans="3:15" x14ac:dyDescent="0.3">
      <c r="C58" t="s">
        <v>413</v>
      </c>
      <c r="D58" t="s">
        <v>414</v>
      </c>
      <c r="E58" t="s">
        <v>415</v>
      </c>
      <c r="F58" t="s">
        <v>24</v>
      </c>
      <c r="G58" t="s">
        <v>58</v>
      </c>
      <c r="H58" s="5">
        <v>92336.08</v>
      </c>
      <c r="I58" t="s">
        <v>26</v>
      </c>
      <c r="J58" s="6">
        <v>44431</v>
      </c>
      <c r="K58">
        <v>1</v>
      </c>
      <c r="L58" t="s">
        <v>18</v>
      </c>
      <c r="M58" t="s">
        <v>41</v>
      </c>
      <c r="N58" s="9">
        <v>2.8301369863013699</v>
      </c>
      <c r="O58" t="s">
        <v>20</v>
      </c>
    </row>
    <row r="59" spans="3:15" x14ac:dyDescent="0.3">
      <c r="C59" t="s">
        <v>69</v>
      </c>
      <c r="D59" t="s">
        <v>70</v>
      </c>
      <c r="E59" t="s">
        <v>71</v>
      </c>
      <c r="F59" t="s">
        <v>24</v>
      </c>
      <c r="G59" t="s">
        <v>25</v>
      </c>
      <c r="H59" s="5">
        <v>69192.850000000006</v>
      </c>
      <c r="I59" t="s">
        <v>26</v>
      </c>
      <c r="J59" s="6">
        <v>44305</v>
      </c>
      <c r="K59">
        <v>1</v>
      </c>
      <c r="L59" t="s">
        <v>18</v>
      </c>
      <c r="M59" t="s">
        <v>72</v>
      </c>
      <c r="N59" s="9">
        <v>3.1753424657534248</v>
      </c>
      <c r="O59" t="s">
        <v>20</v>
      </c>
    </row>
    <row r="60" spans="3:15" x14ac:dyDescent="0.3"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s="5">
        <v>104802.63</v>
      </c>
      <c r="I60" t="s">
        <v>17</v>
      </c>
      <c r="J60" s="6">
        <v>44502</v>
      </c>
      <c r="K60">
        <v>1</v>
      </c>
      <c r="L60" t="s">
        <v>18</v>
      </c>
      <c r="M60" t="s">
        <v>41</v>
      </c>
      <c r="N60" s="9">
        <v>2.6356164383561644</v>
      </c>
      <c r="O60" t="s">
        <v>20</v>
      </c>
    </row>
    <row r="61" spans="3:15" x14ac:dyDescent="0.3"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s="5">
        <v>98000</v>
      </c>
      <c r="I61" t="s">
        <v>26</v>
      </c>
      <c r="J61" s="6">
        <v>43710</v>
      </c>
      <c r="K61">
        <v>0.9</v>
      </c>
      <c r="L61" t="s">
        <v>18</v>
      </c>
      <c r="M61" t="s">
        <v>27</v>
      </c>
      <c r="N61" s="9">
        <v>4.8054794520547945</v>
      </c>
      <c r="O61" t="s">
        <v>28</v>
      </c>
    </row>
    <row r="62" spans="3:15" x14ac:dyDescent="0.3">
      <c r="C62" t="s">
        <v>624</v>
      </c>
      <c r="D62" t="s">
        <v>625</v>
      </c>
      <c r="E62" t="s">
        <v>626</v>
      </c>
      <c r="F62" t="s">
        <v>24</v>
      </c>
      <c r="G62" t="s">
        <v>105</v>
      </c>
      <c r="H62" s="5">
        <v>77045.440000000002</v>
      </c>
      <c r="I62" t="s">
        <v>26</v>
      </c>
      <c r="J62" s="6">
        <v>43636</v>
      </c>
      <c r="K62">
        <v>1</v>
      </c>
      <c r="L62" t="s">
        <v>18</v>
      </c>
      <c r="M62" t="s">
        <v>19</v>
      </c>
      <c r="N62" s="9">
        <v>5.0082191780821921</v>
      </c>
      <c r="O62" t="s">
        <v>20</v>
      </c>
    </row>
    <row r="63" spans="3:15" x14ac:dyDescent="0.3">
      <c r="C63" t="s">
        <v>434</v>
      </c>
      <c r="D63" t="s">
        <v>435</v>
      </c>
      <c r="E63" t="s">
        <v>436</v>
      </c>
      <c r="F63" t="s">
        <v>15</v>
      </c>
      <c r="G63" t="s">
        <v>25</v>
      </c>
      <c r="H63" s="5">
        <v>110042.37</v>
      </c>
      <c r="I63" t="s">
        <v>17</v>
      </c>
      <c r="J63" s="6">
        <v>43914</v>
      </c>
      <c r="K63">
        <v>1</v>
      </c>
      <c r="L63" t="s">
        <v>18</v>
      </c>
      <c r="M63" t="s">
        <v>72</v>
      </c>
      <c r="N63" s="9">
        <v>4.2465753424657535</v>
      </c>
      <c r="O63" t="s">
        <v>20</v>
      </c>
    </row>
    <row r="64" spans="3:15" x14ac:dyDescent="0.3">
      <c r="C64" t="s">
        <v>578</v>
      </c>
      <c r="D64" t="s">
        <v>579</v>
      </c>
      <c r="E64" t="s">
        <v>580</v>
      </c>
      <c r="F64" t="s">
        <v>15</v>
      </c>
      <c r="G64" t="s">
        <v>58</v>
      </c>
      <c r="H64" s="5">
        <v>62281.24</v>
      </c>
      <c r="I64" t="s">
        <v>26</v>
      </c>
      <c r="J64" s="6">
        <v>43272</v>
      </c>
      <c r="K64">
        <v>1</v>
      </c>
      <c r="L64" t="s">
        <v>18</v>
      </c>
      <c r="M64" t="s">
        <v>19</v>
      </c>
      <c r="N64" s="9">
        <v>6.0054794520547947</v>
      </c>
      <c r="O64" t="s">
        <v>20</v>
      </c>
    </row>
    <row r="65" spans="3:15" x14ac:dyDescent="0.3">
      <c r="C65" t="s">
        <v>510</v>
      </c>
      <c r="D65" t="s">
        <v>511</v>
      </c>
      <c r="E65" t="s">
        <v>512</v>
      </c>
      <c r="F65" t="s">
        <v>24</v>
      </c>
      <c r="G65" t="s">
        <v>36</v>
      </c>
      <c r="H65" s="5">
        <v>86010.54</v>
      </c>
      <c r="I65" t="s">
        <v>26</v>
      </c>
      <c r="J65" s="6">
        <v>43164</v>
      </c>
      <c r="K65">
        <v>1</v>
      </c>
      <c r="L65" t="s">
        <v>18</v>
      </c>
      <c r="M65" t="s">
        <v>84</v>
      </c>
      <c r="N65" s="9">
        <v>6.3013698630136989</v>
      </c>
      <c r="O65" t="s">
        <v>20</v>
      </c>
    </row>
    <row r="66" spans="3:15" x14ac:dyDescent="0.3">
      <c r="C66" t="s">
        <v>42</v>
      </c>
      <c r="D66" t="s">
        <v>43</v>
      </c>
      <c r="E66" t="s">
        <v>44</v>
      </c>
      <c r="F66" t="s">
        <v>15</v>
      </c>
      <c r="G66" t="s">
        <v>16</v>
      </c>
      <c r="H66" s="5">
        <v>118976.16</v>
      </c>
      <c r="I66" t="s">
        <v>17</v>
      </c>
      <c r="J66" s="6">
        <v>44120</v>
      </c>
      <c r="K66">
        <v>1</v>
      </c>
      <c r="L66" t="s">
        <v>18</v>
      </c>
      <c r="M66" t="s">
        <v>45</v>
      </c>
      <c r="N66" s="9">
        <v>3.6821917808219178</v>
      </c>
      <c r="O66" t="s">
        <v>20</v>
      </c>
    </row>
    <row r="67" spans="3:15" x14ac:dyDescent="0.3">
      <c r="C67" t="s">
        <v>605</v>
      </c>
      <c r="D67" t="s">
        <v>606</v>
      </c>
      <c r="E67" t="s">
        <v>607</v>
      </c>
      <c r="F67" t="s">
        <v>24</v>
      </c>
      <c r="G67" t="s">
        <v>32</v>
      </c>
      <c r="H67" s="5">
        <v>71229.42</v>
      </c>
      <c r="I67" t="s">
        <v>26</v>
      </c>
      <c r="J67" s="6">
        <v>44166</v>
      </c>
      <c r="K67">
        <v>1</v>
      </c>
      <c r="L67" t="s">
        <v>18</v>
      </c>
      <c r="M67" t="s">
        <v>41</v>
      </c>
      <c r="N67" s="9">
        <v>3.5561643835616437</v>
      </c>
      <c r="O67" t="s">
        <v>20</v>
      </c>
    </row>
    <row r="68" spans="3:15" x14ac:dyDescent="0.3">
      <c r="C68" t="s">
        <v>657</v>
      </c>
      <c r="D68" t="s">
        <v>658</v>
      </c>
      <c r="E68" t="s">
        <v>659</v>
      </c>
      <c r="F68" t="s">
        <v>24</v>
      </c>
      <c r="G68" t="s">
        <v>131</v>
      </c>
      <c r="H68" s="5">
        <v>61213.01</v>
      </c>
      <c r="I68" t="s">
        <v>26</v>
      </c>
      <c r="J68" s="6">
        <v>44365</v>
      </c>
      <c r="K68">
        <v>1</v>
      </c>
      <c r="L68" t="s">
        <v>18</v>
      </c>
      <c r="M68" t="s">
        <v>84</v>
      </c>
      <c r="N68" s="9">
        <v>3.010958904109589</v>
      </c>
      <c r="O68" t="s">
        <v>20</v>
      </c>
    </row>
    <row r="69" spans="3:15" x14ac:dyDescent="0.3">
      <c r="C69" t="s">
        <v>186</v>
      </c>
      <c r="D69" t="s">
        <v>187</v>
      </c>
      <c r="E69" t="s">
        <v>188</v>
      </c>
      <c r="F69" t="s">
        <v>15</v>
      </c>
      <c r="G69" t="s">
        <v>54</v>
      </c>
      <c r="H69" s="5">
        <v>40753.54</v>
      </c>
      <c r="I69" t="s">
        <v>65</v>
      </c>
      <c r="J69" s="6">
        <v>43152</v>
      </c>
      <c r="K69">
        <v>0.6</v>
      </c>
      <c r="L69" t="s">
        <v>18</v>
      </c>
      <c r="M69" t="s">
        <v>45</v>
      </c>
      <c r="N69" s="9">
        <v>6.3342465753424655</v>
      </c>
      <c r="O69" t="s">
        <v>28</v>
      </c>
    </row>
    <row r="70" spans="3:15" x14ac:dyDescent="0.3">
      <c r="C70" t="s">
        <v>318</v>
      </c>
      <c r="D70" t="s">
        <v>319</v>
      </c>
      <c r="E70" t="s">
        <v>320</v>
      </c>
      <c r="F70" t="s">
        <v>24</v>
      </c>
      <c r="G70" t="s">
        <v>105</v>
      </c>
      <c r="H70" s="5">
        <v>41934.71</v>
      </c>
      <c r="I70" t="s">
        <v>65</v>
      </c>
      <c r="J70" s="6">
        <v>43943</v>
      </c>
      <c r="K70">
        <v>1</v>
      </c>
      <c r="L70" t="s">
        <v>18</v>
      </c>
      <c r="M70" t="s">
        <v>19</v>
      </c>
      <c r="N70" s="9">
        <v>4.1671232876712327</v>
      </c>
      <c r="O70" t="s">
        <v>20</v>
      </c>
    </row>
    <row r="71" spans="3:15" x14ac:dyDescent="0.3">
      <c r="C71" t="s">
        <v>339</v>
      </c>
      <c r="D71" t="s">
        <v>340</v>
      </c>
      <c r="E71" t="s">
        <v>341</v>
      </c>
      <c r="F71" t="s">
        <v>24</v>
      </c>
      <c r="G71" t="s">
        <v>131</v>
      </c>
      <c r="H71" s="5">
        <v>111049.84</v>
      </c>
      <c r="I71" t="s">
        <v>17</v>
      </c>
      <c r="J71" s="6">
        <v>44393</v>
      </c>
      <c r="K71">
        <v>1</v>
      </c>
      <c r="L71" t="s">
        <v>18</v>
      </c>
      <c r="M71" t="s">
        <v>45</v>
      </c>
      <c r="N71" s="9">
        <v>2.9342465753424656</v>
      </c>
      <c r="O71" t="s">
        <v>20</v>
      </c>
    </row>
    <row r="72" spans="3:15" x14ac:dyDescent="0.3">
      <c r="C72" t="s">
        <v>55</v>
      </c>
      <c r="D72" t="s">
        <v>56</v>
      </c>
      <c r="E72" t="s">
        <v>57</v>
      </c>
      <c r="F72" t="s">
        <v>15</v>
      </c>
      <c r="G72" t="s">
        <v>58</v>
      </c>
      <c r="H72" s="5">
        <v>74279.009999999995</v>
      </c>
      <c r="I72" t="s">
        <v>26</v>
      </c>
      <c r="J72" s="6">
        <v>43466</v>
      </c>
      <c r="K72">
        <v>1</v>
      </c>
      <c r="L72" t="s">
        <v>18</v>
      </c>
      <c r="M72" t="s">
        <v>45</v>
      </c>
      <c r="N72" s="9">
        <v>5.4739726027397264</v>
      </c>
      <c r="O72" t="s">
        <v>20</v>
      </c>
    </row>
    <row r="73" spans="3:15" x14ac:dyDescent="0.3">
      <c r="C73" t="s">
        <v>78</v>
      </c>
      <c r="D73" t="s">
        <v>79</v>
      </c>
      <c r="E73" t="s">
        <v>80</v>
      </c>
      <c r="F73" t="s">
        <v>15</v>
      </c>
      <c r="G73" t="s">
        <v>50</v>
      </c>
      <c r="H73" s="5">
        <v>54137.05</v>
      </c>
      <c r="I73" t="s">
        <v>26</v>
      </c>
      <c r="J73" s="6">
        <v>43763</v>
      </c>
      <c r="K73">
        <v>1</v>
      </c>
      <c r="L73" t="s">
        <v>18</v>
      </c>
      <c r="M73" t="s">
        <v>19</v>
      </c>
      <c r="N73" s="9">
        <v>4.6602739726027398</v>
      </c>
      <c r="O73" t="s">
        <v>20</v>
      </c>
    </row>
    <row r="74" spans="3:15" x14ac:dyDescent="0.3">
      <c r="C74" t="s">
        <v>365</v>
      </c>
      <c r="D74" t="s">
        <v>366</v>
      </c>
      <c r="E74" t="s">
        <v>367</v>
      </c>
      <c r="F74" t="s">
        <v>24</v>
      </c>
      <c r="G74" t="s">
        <v>32</v>
      </c>
      <c r="H74" s="5">
        <v>89690.38</v>
      </c>
      <c r="I74" t="s">
        <v>26</v>
      </c>
      <c r="J74" s="6">
        <v>43213</v>
      </c>
      <c r="K74">
        <v>1</v>
      </c>
      <c r="L74" t="s">
        <v>18</v>
      </c>
      <c r="M74" t="s">
        <v>41</v>
      </c>
      <c r="N74" s="9">
        <v>6.1671232876712327</v>
      </c>
      <c r="O74" t="s">
        <v>20</v>
      </c>
    </row>
    <row r="75" spans="3:15" x14ac:dyDescent="0.3">
      <c r="C75" t="s">
        <v>210</v>
      </c>
      <c r="D75" t="s">
        <v>211</v>
      </c>
      <c r="E75" t="s">
        <v>212</v>
      </c>
      <c r="F75" t="s">
        <v>24</v>
      </c>
      <c r="G75" t="s">
        <v>124</v>
      </c>
      <c r="H75" s="5">
        <v>38438.239999999998</v>
      </c>
      <c r="I75" t="s">
        <v>65</v>
      </c>
      <c r="J75" s="6">
        <v>43962</v>
      </c>
      <c r="K75">
        <v>1</v>
      </c>
      <c r="L75" t="s">
        <v>18</v>
      </c>
      <c r="M75" t="s">
        <v>84</v>
      </c>
      <c r="N75" s="9">
        <v>4.1150684931506847</v>
      </c>
      <c r="O75" t="s">
        <v>20</v>
      </c>
    </row>
    <row r="76" spans="3:15" x14ac:dyDescent="0.3">
      <c r="C76" t="s">
        <v>210</v>
      </c>
      <c r="D76" t="s">
        <v>490</v>
      </c>
      <c r="E76" t="s">
        <v>491</v>
      </c>
      <c r="F76" t="s">
        <v>24</v>
      </c>
      <c r="G76" t="s">
        <v>124</v>
      </c>
      <c r="H76" s="5">
        <v>38438.239999999998</v>
      </c>
      <c r="I76" t="s">
        <v>65</v>
      </c>
      <c r="J76" s="6">
        <v>43962</v>
      </c>
      <c r="K76">
        <v>1</v>
      </c>
      <c r="L76" t="s">
        <v>18</v>
      </c>
      <c r="M76" t="s">
        <v>84</v>
      </c>
      <c r="N76" s="9">
        <v>4.1150684931506847</v>
      </c>
      <c r="O76" t="s">
        <v>20</v>
      </c>
    </row>
    <row r="77" spans="3:15" x14ac:dyDescent="0.3">
      <c r="C77" t="s">
        <v>407</v>
      </c>
      <c r="D77" t="s">
        <v>408</v>
      </c>
      <c r="E77" t="s">
        <v>409</v>
      </c>
      <c r="F77" t="s">
        <v>24</v>
      </c>
      <c r="G77" t="s">
        <v>58</v>
      </c>
      <c r="H77" s="5">
        <v>44447.26</v>
      </c>
      <c r="I77" t="s">
        <v>65</v>
      </c>
      <c r="J77" s="6">
        <v>43846</v>
      </c>
      <c r="K77">
        <v>0.4</v>
      </c>
      <c r="L77" t="s">
        <v>18</v>
      </c>
      <c r="M77" t="s">
        <v>27</v>
      </c>
      <c r="N77" s="9">
        <v>4.4328767123287669</v>
      </c>
      <c r="O77" t="s">
        <v>28</v>
      </c>
    </row>
    <row r="78" spans="3:15" x14ac:dyDescent="0.3">
      <c r="C78" t="s">
        <v>419</v>
      </c>
      <c r="D78" t="s">
        <v>420</v>
      </c>
      <c r="E78" t="s">
        <v>421</v>
      </c>
      <c r="F78" t="s">
        <v>15</v>
      </c>
      <c r="G78" t="s">
        <v>124</v>
      </c>
      <c r="H78" s="5">
        <v>74924.649999999994</v>
      </c>
      <c r="I78" t="s">
        <v>26</v>
      </c>
      <c r="J78" s="6">
        <v>44239</v>
      </c>
      <c r="K78">
        <v>1</v>
      </c>
      <c r="L78" t="s">
        <v>18</v>
      </c>
      <c r="M78" t="s">
        <v>41</v>
      </c>
      <c r="N78" s="9">
        <v>3.3561643835616439</v>
      </c>
      <c r="O78" t="s">
        <v>20</v>
      </c>
    </row>
    <row r="79" spans="3:15" x14ac:dyDescent="0.3">
      <c r="C79" t="s">
        <v>162</v>
      </c>
      <c r="D79" t="s">
        <v>163</v>
      </c>
      <c r="E79" t="s">
        <v>164</v>
      </c>
      <c r="F79" t="s">
        <v>15</v>
      </c>
      <c r="G79" t="s">
        <v>97</v>
      </c>
      <c r="H79" s="5">
        <v>86556.96</v>
      </c>
      <c r="I79" t="s">
        <v>26</v>
      </c>
      <c r="J79" s="6">
        <v>44104</v>
      </c>
      <c r="K79">
        <v>1</v>
      </c>
      <c r="L79" t="s">
        <v>18</v>
      </c>
      <c r="M79" t="s">
        <v>41</v>
      </c>
      <c r="N79" s="9">
        <v>3.7260273972602738</v>
      </c>
      <c r="O79" t="s">
        <v>20</v>
      </c>
    </row>
    <row r="80" spans="3:15" x14ac:dyDescent="0.3">
      <c r="C80" t="s">
        <v>416</v>
      </c>
      <c r="D80" t="s">
        <v>417</v>
      </c>
      <c r="E80" t="s">
        <v>418</v>
      </c>
      <c r="F80" t="s">
        <v>24</v>
      </c>
      <c r="G80" t="s">
        <v>54</v>
      </c>
      <c r="H80" s="5">
        <v>68008.55</v>
      </c>
      <c r="I80" t="s">
        <v>26</v>
      </c>
      <c r="J80" s="6">
        <v>44062</v>
      </c>
      <c r="K80">
        <v>1</v>
      </c>
      <c r="L80" t="s">
        <v>18</v>
      </c>
      <c r="M80" t="s">
        <v>77</v>
      </c>
      <c r="N80" s="9">
        <v>3.8410958904109589</v>
      </c>
      <c r="O80" t="s">
        <v>20</v>
      </c>
    </row>
    <row r="81" spans="3:15" x14ac:dyDescent="0.3">
      <c r="C81" t="s">
        <v>128</v>
      </c>
      <c r="D81" t="s">
        <v>129</v>
      </c>
      <c r="E81" t="s">
        <v>130</v>
      </c>
      <c r="F81" t="s">
        <v>15</v>
      </c>
      <c r="G81" t="s">
        <v>131</v>
      </c>
      <c r="H81" s="5">
        <v>90697.67</v>
      </c>
      <c r="I81" t="s">
        <v>26</v>
      </c>
      <c r="J81" s="6">
        <v>44221</v>
      </c>
      <c r="K81">
        <v>0.8</v>
      </c>
      <c r="L81" t="s">
        <v>18</v>
      </c>
      <c r="M81" t="s">
        <v>27</v>
      </c>
      <c r="N81" s="9">
        <v>3.4054794520547946</v>
      </c>
      <c r="O81" t="s">
        <v>28</v>
      </c>
    </row>
    <row r="82" spans="3:15" x14ac:dyDescent="0.3">
      <c r="C82" t="s">
        <v>183</v>
      </c>
      <c r="D82" t="s">
        <v>184</v>
      </c>
      <c r="E82" t="s">
        <v>185</v>
      </c>
      <c r="F82" t="s">
        <v>24</v>
      </c>
      <c r="G82" t="s">
        <v>16</v>
      </c>
      <c r="H82" s="5">
        <v>44403.77</v>
      </c>
      <c r="I82" t="s">
        <v>65</v>
      </c>
      <c r="J82" s="6">
        <v>43416</v>
      </c>
      <c r="K82">
        <v>1</v>
      </c>
      <c r="L82" t="s">
        <v>18</v>
      </c>
      <c r="M82" t="s">
        <v>41</v>
      </c>
      <c r="N82" s="9">
        <v>5.6109589041095891</v>
      </c>
      <c r="O82" t="s">
        <v>20</v>
      </c>
    </row>
    <row r="83" spans="3:15" x14ac:dyDescent="0.3">
      <c r="C83" t="s">
        <v>351</v>
      </c>
      <c r="D83" t="s">
        <v>352</v>
      </c>
      <c r="E83" t="s">
        <v>353</v>
      </c>
      <c r="F83" t="s">
        <v>15</v>
      </c>
      <c r="G83" t="s">
        <v>101</v>
      </c>
      <c r="H83" s="5">
        <v>49915.14</v>
      </c>
      <c r="I83" t="s">
        <v>65</v>
      </c>
      <c r="J83" s="6">
        <v>43550</v>
      </c>
      <c r="K83">
        <v>1</v>
      </c>
      <c r="L83" t="s">
        <v>18</v>
      </c>
      <c r="M83" t="s">
        <v>19</v>
      </c>
      <c r="N83" s="9">
        <v>5.2438356164383562</v>
      </c>
      <c r="O83" t="s">
        <v>20</v>
      </c>
    </row>
    <row r="84" spans="3:15" x14ac:dyDescent="0.3">
      <c r="C84" t="s">
        <v>147</v>
      </c>
      <c r="D84" t="s">
        <v>148</v>
      </c>
      <c r="E84" t="s">
        <v>149</v>
      </c>
      <c r="F84" t="s">
        <v>15</v>
      </c>
      <c r="G84" t="s">
        <v>131</v>
      </c>
      <c r="H84" s="5">
        <v>113616.23</v>
      </c>
      <c r="I84" t="s">
        <v>17</v>
      </c>
      <c r="J84" s="6">
        <v>43255</v>
      </c>
      <c r="K84">
        <v>1</v>
      </c>
      <c r="L84" t="s">
        <v>18</v>
      </c>
      <c r="M84" t="s">
        <v>19</v>
      </c>
      <c r="N84" s="9">
        <v>6.0520547945205481</v>
      </c>
      <c r="O84" t="s">
        <v>20</v>
      </c>
    </row>
    <row r="85" spans="3:15" x14ac:dyDescent="0.3">
      <c r="C85" t="s">
        <v>192</v>
      </c>
      <c r="D85" t="s">
        <v>193</v>
      </c>
      <c r="E85" t="s">
        <v>194</v>
      </c>
      <c r="F85" t="s">
        <v>15</v>
      </c>
      <c r="G85" t="s">
        <v>105</v>
      </c>
      <c r="H85" s="5">
        <v>68860.399999999994</v>
      </c>
      <c r="I85" t="s">
        <v>26</v>
      </c>
      <c r="J85" s="6">
        <v>43508</v>
      </c>
      <c r="K85">
        <v>0.4</v>
      </c>
      <c r="L85" t="s">
        <v>18</v>
      </c>
      <c r="M85" t="s">
        <v>72</v>
      </c>
      <c r="N85" s="9">
        <v>5.3589041095890408</v>
      </c>
      <c r="O85" t="s">
        <v>28</v>
      </c>
    </row>
    <row r="86" spans="3:15" x14ac:dyDescent="0.3">
      <c r="C86" t="s">
        <v>348</v>
      </c>
      <c r="D86" t="s">
        <v>349</v>
      </c>
      <c r="E86" t="s">
        <v>350</v>
      </c>
      <c r="F86" t="s">
        <v>15</v>
      </c>
      <c r="G86" t="s">
        <v>25</v>
      </c>
      <c r="H86" s="5">
        <v>71371.37</v>
      </c>
      <c r="I86" t="s">
        <v>26</v>
      </c>
      <c r="J86" s="6">
        <v>43392</v>
      </c>
      <c r="K86">
        <v>1</v>
      </c>
      <c r="L86" t="s">
        <v>18</v>
      </c>
      <c r="M86" t="s">
        <v>41</v>
      </c>
      <c r="N86" s="9">
        <v>5.6767123287671231</v>
      </c>
      <c r="O86" t="s">
        <v>20</v>
      </c>
    </row>
    <row r="87" spans="3:15" x14ac:dyDescent="0.3">
      <c r="C87" t="s">
        <v>566</v>
      </c>
      <c r="D87" t="s">
        <v>567</v>
      </c>
      <c r="E87" t="s">
        <v>568</v>
      </c>
      <c r="F87" t="s">
        <v>24</v>
      </c>
      <c r="G87" t="s">
        <v>32</v>
      </c>
      <c r="H87" s="5">
        <v>32269.91</v>
      </c>
      <c r="I87" t="s">
        <v>65</v>
      </c>
      <c r="J87" s="6">
        <v>43346</v>
      </c>
      <c r="K87">
        <v>1</v>
      </c>
      <c r="L87" t="s">
        <v>18</v>
      </c>
      <c r="M87" t="s">
        <v>19</v>
      </c>
      <c r="N87" s="9">
        <v>5.8027397260273972</v>
      </c>
      <c r="O87" t="s">
        <v>20</v>
      </c>
    </row>
    <row r="88" spans="3:15" x14ac:dyDescent="0.3">
      <c r="C88" t="s">
        <v>431</v>
      </c>
      <c r="D88" t="s">
        <v>432</v>
      </c>
      <c r="E88" t="s">
        <v>433</v>
      </c>
      <c r="F88" t="s">
        <v>15</v>
      </c>
      <c r="G88" t="s">
        <v>124</v>
      </c>
      <c r="H88" s="5">
        <v>31241.24</v>
      </c>
      <c r="I88" t="s">
        <v>65</v>
      </c>
      <c r="J88" s="6">
        <v>43725</v>
      </c>
      <c r="K88">
        <v>1</v>
      </c>
      <c r="L88" t="s">
        <v>18</v>
      </c>
      <c r="M88" t="s">
        <v>19</v>
      </c>
      <c r="N88" s="9">
        <v>4.7643835616438359</v>
      </c>
      <c r="O88" t="s">
        <v>20</v>
      </c>
    </row>
    <row r="89" spans="3:15" x14ac:dyDescent="0.3">
      <c r="C89" t="s">
        <v>51</v>
      </c>
      <c r="D89" t="s">
        <v>52</v>
      </c>
      <c r="E89" t="s">
        <v>53</v>
      </c>
      <c r="F89" t="s">
        <v>24</v>
      </c>
      <c r="G89" t="s">
        <v>54</v>
      </c>
      <c r="H89" s="5">
        <v>66017.179999999993</v>
      </c>
      <c r="I89" t="s">
        <v>26</v>
      </c>
      <c r="J89" s="6">
        <v>43643</v>
      </c>
      <c r="K89">
        <v>0.9</v>
      </c>
      <c r="L89" t="s">
        <v>18</v>
      </c>
      <c r="M89" t="s">
        <v>19</v>
      </c>
      <c r="N89" s="9">
        <v>4.9890410958904106</v>
      </c>
      <c r="O89" t="s">
        <v>28</v>
      </c>
    </row>
    <row r="90" spans="3:15" x14ac:dyDescent="0.3">
      <c r="C90" t="s">
        <v>410</v>
      </c>
      <c r="D90" t="s">
        <v>411</v>
      </c>
      <c r="E90" t="s">
        <v>412</v>
      </c>
      <c r="F90" t="s">
        <v>15</v>
      </c>
      <c r="G90" t="s">
        <v>124</v>
      </c>
      <c r="H90" s="5">
        <v>40445.29</v>
      </c>
      <c r="I90" t="s">
        <v>65</v>
      </c>
      <c r="J90" s="6">
        <v>44393</v>
      </c>
      <c r="K90">
        <v>1</v>
      </c>
      <c r="L90" t="s">
        <v>18</v>
      </c>
      <c r="M90" t="s">
        <v>84</v>
      </c>
      <c r="N90" s="9">
        <v>2.9342465753424656</v>
      </c>
      <c r="O90" t="s">
        <v>20</v>
      </c>
    </row>
    <row r="91" spans="3:15" x14ac:dyDescent="0.3">
      <c r="C91" t="s">
        <v>410</v>
      </c>
      <c r="D91" t="s">
        <v>680</v>
      </c>
      <c r="E91" t="s">
        <v>681</v>
      </c>
      <c r="F91" t="s">
        <v>15</v>
      </c>
      <c r="G91" t="s">
        <v>124</v>
      </c>
      <c r="H91" s="5">
        <v>40445.29</v>
      </c>
      <c r="I91" t="s">
        <v>65</v>
      </c>
      <c r="J91" s="6">
        <v>44393</v>
      </c>
      <c r="K91">
        <v>1</v>
      </c>
      <c r="L91" t="s">
        <v>18</v>
      </c>
      <c r="M91" t="s">
        <v>84</v>
      </c>
      <c r="N91" s="9">
        <v>2.9342465753424656</v>
      </c>
      <c r="O91" t="s">
        <v>20</v>
      </c>
    </row>
    <row r="92" spans="3:15" x14ac:dyDescent="0.3">
      <c r="C92" t="s">
        <v>654</v>
      </c>
      <c r="D92" t="s">
        <v>655</v>
      </c>
      <c r="E92" t="s">
        <v>656</v>
      </c>
      <c r="F92" t="s">
        <v>15</v>
      </c>
      <c r="G92" t="s">
        <v>97</v>
      </c>
      <c r="H92" s="5">
        <v>103494.94</v>
      </c>
      <c r="I92" t="s">
        <v>17</v>
      </c>
      <c r="J92" s="6">
        <v>43256</v>
      </c>
      <c r="K92">
        <v>1</v>
      </c>
      <c r="L92" t="s">
        <v>18</v>
      </c>
      <c r="M92" t="s">
        <v>19</v>
      </c>
      <c r="N92" s="9">
        <v>6.0493150684931507</v>
      </c>
      <c r="O92" t="s">
        <v>20</v>
      </c>
    </row>
    <row r="93" spans="3:15" x14ac:dyDescent="0.3">
      <c r="C93" t="s">
        <v>654</v>
      </c>
      <c r="D93" t="s">
        <v>655</v>
      </c>
      <c r="E93" t="s">
        <v>656</v>
      </c>
      <c r="F93" t="s">
        <v>15</v>
      </c>
      <c r="G93" t="s">
        <v>97</v>
      </c>
      <c r="H93" s="5">
        <v>103494.94</v>
      </c>
      <c r="I93" t="s">
        <v>17</v>
      </c>
      <c r="J93" s="6">
        <v>43256</v>
      </c>
      <c r="K93">
        <v>1</v>
      </c>
      <c r="L93" t="s">
        <v>18</v>
      </c>
      <c r="M93" t="s">
        <v>19</v>
      </c>
      <c r="N93" s="9">
        <v>6.0493150684931507</v>
      </c>
      <c r="O93" t="s">
        <v>20</v>
      </c>
    </row>
    <row r="94" spans="3:15" x14ac:dyDescent="0.3">
      <c r="C94" t="s">
        <v>557</v>
      </c>
      <c r="D94" t="s">
        <v>558</v>
      </c>
      <c r="E94" t="s">
        <v>559</v>
      </c>
      <c r="F94" t="s">
        <v>24</v>
      </c>
      <c r="G94" t="s">
        <v>16</v>
      </c>
      <c r="H94" s="5">
        <v>118442.54</v>
      </c>
      <c r="I94" t="s">
        <v>17</v>
      </c>
      <c r="J94" s="6">
        <v>44193</v>
      </c>
      <c r="K94">
        <v>1</v>
      </c>
      <c r="L94" t="s">
        <v>18</v>
      </c>
      <c r="M94" t="s">
        <v>77</v>
      </c>
      <c r="N94" s="9">
        <v>3.4821917808219176</v>
      </c>
      <c r="O94" t="s">
        <v>20</v>
      </c>
    </row>
    <row r="95" spans="3:15" x14ac:dyDescent="0.3">
      <c r="C95" t="s">
        <v>333</v>
      </c>
      <c r="D95" t="s">
        <v>334</v>
      </c>
      <c r="E95" t="s">
        <v>335</v>
      </c>
      <c r="F95" t="s">
        <v>24</v>
      </c>
      <c r="G95" t="s">
        <v>101</v>
      </c>
      <c r="H95" s="5">
        <v>44845.33</v>
      </c>
      <c r="I95" t="s">
        <v>65</v>
      </c>
      <c r="J95" s="6">
        <v>43277</v>
      </c>
      <c r="K95">
        <v>1</v>
      </c>
      <c r="L95" t="s">
        <v>18</v>
      </c>
      <c r="M95" t="s">
        <v>27</v>
      </c>
      <c r="N95" s="9">
        <v>5.9917808219178079</v>
      </c>
      <c r="O95" t="s">
        <v>20</v>
      </c>
    </row>
    <row r="96" spans="3:15" x14ac:dyDescent="0.3">
      <c r="C96" t="s">
        <v>204</v>
      </c>
      <c r="D96" t="s">
        <v>205</v>
      </c>
      <c r="E96" t="s">
        <v>206</v>
      </c>
      <c r="F96" t="s">
        <v>15</v>
      </c>
      <c r="G96" t="s">
        <v>58</v>
      </c>
      <c r="H96" s="5">
        <v>85455.53</v>
      </c>
      <c r="I96" t="s">
        <v>26</v>
      </c>
      <c r="J96" s="6">
        <v>43839</v>
      </c>
      <c r="K96">
        <v>1</v>
      </c>
      <c r="L96" t="s">
        <v>18</v>
      </c>
      <c r="M96" t="s">
        <v>45</v>
      </c>
      <c r="N96" s="9">
        <v>4.4520547945205475</v>
      </c>
      <c r="O96" t="s">
        <v>20</v>
      </c>
    </row>
    <row r="97" spans="3:15" x14ac:dyDescent="0.3">
      <c r="C97" t="s">
        <v>648</v>
      </c>
      <c r="D97" t="s">
        <v>649</v>
      </c>
      <c r="E97" t="s">
        <v>650</v>
      </c>
      <c r="F97" t="s">
        <v>15</v>
      </c>
      <c r="G97" t="s">
        <v>97</v>
      </c>
      <c r="H97" s="5">
        <v>69862.38</v>
      </c>
      <c r="I97" t="s">
        <v>26</v>
      </c>
      <c r="J97" s="6">
        <v>43458</v>
      </c>
      <c r="K97">
        <v>1</v>
      </c>
      <c r="L97" t="s">
        <v>18</v>
      </c>
      <c r="M97" t="s">
        <v>45</v>
      </c>
      <c r="N97" s="9">
        <v>5.4958904109589044</v>
      </c>
      <c r="O97" t="s">
        <v>20</v>
      </c>
    </row>
    <row r="98" spans="3:15" x14ac:dyDescent="0.3">
      <c r="C98" t="s">
        <v>513</v>
      </c>
      <c r="D98" t="s">
        <v>514</v>
      </c>
      <c r="E98" t="s">
        <v>515</v>
      </c>
      <c r="F98" t="s">
        <v>15</v>
      </c>
      <c r="G98" t="s">
        <v>101</v>
      </c>
      <c r="H98" s="5">
        <v>52270.22</v>
      </c>
      <c r="I98" t="s">
        <v>26</v>
      </c>
      <c r="J98" s="6">
        <v>43521</v>
      </c>
      <c r="K98">
        <v>0.3</v>
      </c>
      <c r="L98" t="s">
        <v>18</v>
      </c>
      <c r="M98" t="s">
        <v>84</v>
      </c>
      <c r="N98" s="9">
        <v>5.3232876712328769</v>
      </c>
      <c r="O98" t="s">
        <v>28</v>
      </c>
    </row>
    <row r="99" spans="3:15" x14ac:dyDescent="0.3">
      <c r="C99" t="s">
        <v>633</v>
      </c>
      <c r="D99" t="s">
        <v>634</v>
      </c>
      <c r="E99" t="s">
        <v>635</v>
      </c>
      <c r="F99" t="s">
        <v>24</v>
      </c>
      <c r="G99" t="s">
        <v>36</v>
      </c>
      <c r="H99" s="5">
        <v>99965.97</v>
      </c>
      <c r="I99" t="s">
        <v>26</v>
      </c>
      <c r="J99" s="6">
        <v>43133</v>
      </c>
      <c r="K99">
        <v>1</v>
      </c>
      <c r="L99" t="s">
        <v>18</v>
      </c>
      <c r="M99" t="s">
        <v>19</v>
      </c>
      <c r="N99" s="9">
        <v>6.3863013698630136</v>
      </c>
      <c r="O99" t="s">
        <v>20</v>
      </c>
    </row>
    <row r="100" spans="3:15" x14ac:dyDescent="0.3">
      <c r="C100" t="s">
        <v>213</v>
      </c>
      <c r="D100" t="s">
        <v>214</v>
      </c>
      <c r="E100" t="s">
        <v>215</v>
      </c>
      <c r="F100" t="s">
        <v>15</v>
      </c>
      <c r="G100" t="s">
        <v>16</v>
      </c>
      <c r="H100" s="5">
        <v>50855.53</v>
      </c>
      <c r="I100" t="s">
        <v>26</v>
      </c>
      <c r="J100" s="6">
        <v>44221</v>
      </c>
      <c r="K100">
        <v>1</v>
      </c>
      <c r="L100" t="s">
        <v>18</v>
      </c>
      <c r="M100" t="s">
        <v>45</v>
      </c>
      <c r="N100" s="9">
        <v>3.4054794520547946</v>
      </c>
      <c r="O100" t="s">
        <v>20</v>
      </c>
    </row>
    <row r="101" spans="3:15" x14ac:dyDescent="0.3">
      <c r="C101" t="s">
        <v>132</v>
      </c>
      <c r="D101" t="s">
        <v>133</v>
      </c>
      <c r="E101" t="s">
        <v>134</v>
      </c>
      <c r="F101" t="s">
        <v>15</v>
      </c>
      <c r="G101" t="s">
        <v>25</v>
      </c>
      <c r="H101" s="5">
        <v>90884.32</v>
      </c>
      <c r="I101" t="s">
        <v>26</v>
      </c>
      <c r="J101" s="6">
        <v>43826</v>
      </c>
      <c r="K101">
        <v>1</v>
      </c>
      <c r="L101" t="s">
        <v>18</v>
      </c>
      <c r="M101" t="s">
        <v>72</v>
      </c>
      <c r="N101" s="9">
        <v>4.4876712328767123</v>
      </c>
      <c r="O101" t="s">
        <v>20</v>
      </c>
    </row>
    <row r="102" spans="3:15" x14ac:dyDescent="0.3">
      <c r="C102" t="s">
        <v>132</v>
      </c>
      <c r="D102" t="s">
        <v>133</v>
      </c>
      <c r="E102" t="s">
        <v>134</v>
      </c>
      <c r="F102" t="s">
        <v>15</v>
      </c>
      <c r="G102" t="s">
        <v>25</v>
      </c>
      <c r="H102" s="5">
        <v>90884.32</v>
      </c>
      <c r="I102" t="s">
        <v>26</v>
      </c>
      <c r="J102" s="6">
        <v>43826</v>
      </c>
      <c r="K102">
        <v>1</v>
      </c>
      <c r="L102" t="s">
        <v>18</v>
      </c>
      <c r="M102" t="s">
        <v>72</v>
      </c>
      <c r="N102" s="9">
        <v>4.4876712328767123</v>
      </c>
      <c r="O102" t="s">
        <v>20</v>
      </c>
    </row>
    <row r="103" spans="3:15" x14ac:dyDescent="0.3">
      <c r="C103" t="s">
        <v>685</v>
      </c>
      <c r="D103" t="s">
        <v>686</v>
      </c>
      <c r="E103" t="s">
        <v>687</v>
      </c>
      <c r="F103" t="s">
        <v>24</v>
      </c>
      <c r="G103" t="s">
        <v>36</v>
      </c>
      <c r="H103" s="5">
        <v>56253.81</v>
      </c>
      <c r="I103" t="s">
        <v>26</v>
      </c>
      <c r="J103" s="6">
        <v>44421</v>
      </c>
      <c r="K103">
        <v>1</v>
      </c>
      <c r="L103" t="s">
        <v>18</v>
      </c>
      <c r="M103" t="s">
        <v>77</v>
      </c>
      <c r="N103" s="9">
        <v>2.8575342465753426</v>
      </c>
      <c r="O103" t="s">
        <v>20</v>
      </c>
    </row>
    <row r="104" spans="3:15" x14ac:dyDescent="0.3">
      <c r="C104" t="s">
        <v>688</v>
      </c>
      <c r="D104" t="s">
        <v>689</v>
      </c>
      <c r="E104" t="s">
        <v>690</v>
      </c>
      <c r="F104" t="s">
        <v>24</v>
      </c>
      <c r="G104" t="s">
        <v>124</v>
      </c>
      <c r="H104" s="5">
        <v>51798.25</v>
      </c>
      <c r="I104" t="s">
        <v>26</v>
      </c>
      <c r="J104" s="6">
        <v>43665</v>
      </c>
      <c r="K104">
        <v>1</v>
      </c>
      <c r="L104" t="s">
        <v>18</v>
      </c>
      <c r="M104" t="s">
        <v>41</v>
      </c>
      <c r="N104" s="9">
        <v>4.9287671232876713</v>
      </c>
      <c r="O104" t="s">
        <v>20</v>
      </c>
    </row>
    <row r="105" spans="3:15" x14ac:dyDescent="0.3">
      <c r="C105" t="s">
        <v>682</v>
      </c>
      <c r="D105" t="s">
        <v>683</v>
      </c>
      <c r="E105" t="s">
        <v>684</v>
      </c>
      <c r="F105" t="s">
        <v>24</v>
      </c>
      <c r="G105" t="s">
        <v>16</v>
      </c>
      <c r="H105" s="5">
        <v>114772.32</v>
      </c>
      <c r="I105" t="s">
        <v>17</v>
      </c>
      <c r="J105" s="6">
        <v>44251</v>
      </c>
      <c r="K105">
        <v>1</v>
      </c>
      <c r="L105" t="s">
        <v>18</v>
      </c>
      <c r="M105" t="s">
        <v>72</v>
      </c>
      <c r="N105" s="9">
        <v>3.3232876712328765</v>
      </c>
      <c r="O105" t="s">
        <v>20</v>
      </c>
    </row>
    <row r="106" spans="3:15" x14ac:dyDescent="0.3">
      <c r="C106" t="s">
        <v>451</v>
      </c>
      <c r="D106" t="s">
        <v>452</v>
      </c>
      <c r="E106" t="s">
        <v>453</v>
      </c>
      <c r="F106" t="s">
        <v>15</v>
      </c>
      <c r="G106" t="s">
        <v>54</v>
      </c>
      <c r="H106" s="5">
        <v>89605.13</v>
      </c>
      <c r="I106" t="s">
        <v>26</v>
      </c>
      <c r="J106" s="6">
        <v>43258</v>
      </c>
      <c r="K106">
        <v>1</v>
      </c>
      <c r="L106" t="s">
        <v>18</v>
      </c>
      <c r="M106" t="s">
        <v>27</v>
      </c>
      <c r="N106" s="9">
        <v>6.043835616438356</v>
      </c>
      <c r="O106" t="s">
        <v>20</v>
      </c>
    </row>
    <row r="107" spans="3:15" x14ac:dyDescent="0.3">
      <c r="C107" t="s">
        <v>487</v>
      </c>
      <c r="D107" t="s">
        <v>488</v>
      </c>
      <c r="E107" t="s">
        <v>489</v>
      </c>
      <c r="F107" t="s">
        <v>24</v>
      </c>
      <c r="G107" t="s">
        <v>16</v>
      </c>
      <c r="H107" s="5">
        <v>88425.08</v>
      </c>
      <c r="I107" t="s">
        <v>26</v>
      </c>
      <c r="J107" s="6">
        <v>43662</v>
      </c>
      <c r="K107">
        <v>1</v>
      </c>
      <c r="L107" t="s">
        <v>18</v>
      </c>
      <c r="M107" t="s">
        <v>41</v>
      </c>
      <c r="N107" s="9">
        <v>4.9369863013698634</v>
      </c>
      <c r="O107" t="s">
        <v>20</v>
      </c>
    </row>
    <row r="108" spans="3:15" x14ac:dyDescent="0.3">
      <c r="C108" t="s">
        <v>519</v>
      </c>
      <c r="D108" t="s">
        <v>520</v>
      </c>
      <c r="E108" t="s">
        <v>521</v>
      </c>
      <c r="F108" t="s">
        <v>24</v>
      </c>
      <c r="G108" t="s">
        <v>54</v>
      </c>
      <c r="H108" s="5">
        <v>104903.79</v>
      </c>
      <c r="I108" t="s">
        <v>17</v>
      </c>
      <c r="J108" s="6">
        <v>43649</v>
      </c>
      <c r="K108">
        <v>1</v>
      </c>
      <c r="L108" t="s">
        <v>18</v>
      </c>
      <c r="M108" t="s">
        <v>84</v>
      </c>
      <c r="N108" s="9">
        <v>4.9726027397260273</v>
      </c>
      <c r="O108" t="s">
        <v>20</v>
      </c>
    </row>
    <row r="109" spans="3:15" x14ac:dyDescent="0.3">
      <c r="C109" t="s">
        <v>234</v>
      </c>
      <c r="D109" t="s">
        <v>235</v>
      </c>
      <c r="E109" t="s">
        <v>236</v>
      </c>
      <c r="F109" t="s">
        <v>24</v>
      </c>
      <c r="G109" t="s">
        <v>32</v>
      </c>
      <c r="H109" s="5">
        <v>69057.320000000007</v>
      </c>
      <c r="I109" t="s">
        <v>26</v>
      </c>
      <c r="J109" s="6">
        <v>43390</v>
      </c>
      <c r="K109">
        <v>1</v>
      </c>
      <c r="L109" t="s">
        <v>18</v>
      </c>
      <c r="M109" t="s">
        <v>45</v>
      </c>
      <c r="N109" s="9">
        <v>5.6821917808219178</v>
      </c>
      <c r="O109" t="s">
        <v>20</v>
      </c>
    </row>
    <row r="110" spans="3:15" x14ac:dyDescent="0.3">
      <c r="C110" t="s">
        <v>234</v>
      </c>
      <c r="D110" t="s">
        <v>235</v>
      </c>
      <c r="E110" t="s">
        <v>236</v>
      </c>
      <c r="F110" t="s">
        <v>24</v>
      </c>
      <c r="G110" t="s">
        <v>32</v>
      </c>
      <c r="H110" s="5">
        <v>69057.320000000007</v>
      </c>
      <c r="I110" t="s">
        <v>26</v>
      </c>
      <c r="J110" s="6">
        <v>43390</v>
      </c>
      <c r="K110">
        <v>1</v>
      </c>
      <c r="L110" t="s">
        <v>18</v>
      </c>
      <c r="M110" t="s">
        <v>45</v>
      </c>
      <c r="N110" s="9">
        <v>5.6821917808219178</v>
      </c>
      <c r="O110" t="s">
        <v>20</v>
      </c>
    </row>
    <row r="111" spans="3:15" x14ac:dyDescent="0.3">
      <c r="C111" t="s">
        <v>669</v>
      </c>
      <c r="D111" t="s">
        <v>670</v>
      </c>
      <c r="E111" t="s">
        <v>671</v>
      </c>
      <c r="F111" t="s">
        <v>15</v>
      </c>
      <c r="G111" t="s">
        <v>124</v>
      </c>
      <c r="H111" s="5">
        <v>77743.149999999994</v>
      </c>
      <c r="I111" t="s">
        <v>26</v>
      </c>
      <c r="J111" s="6">
        <v>43920</v>
      </c>
      <c r="K111">
        <v>1</v>
      </c>
      <c r="L111" t="s">
        <v>18</v>
      </c>
      <c r="M111" t="s">
        <v>84</v>
      </c>
      <c r="N111" s="9">
        <v>4.2301369863013702</v>
      </c>
      <c r="O111" t="s">
        <v>20</v>
      </c>
    </row>
    <row r="112" spans="3:15" x14ac:dyDescent="0.3">
      <c r="C112" t="s">
        <v>448</v>
      </c>
      <c r="D112" t="s">
        <v>449</v>
      </c>
      <c r="E112" t="s">
        <v>450</v>
      </c>
      <c r="F112" t="s">
        <v>15</v>
      </c>
      <c r="G112" t="s">
        <v>16</v>
      </c>
      <c r="H112" s="5">
        <v>108872.77</v>
      </c>
      <c r="I112" t="s">
        <v>17</v>
      </c>
      <c r="J112" s="6">
        <v>43521</v>
      </c>
      <c r="K112">
        <v>1</v>
      </c>
      <c r="L112" t="s">
        <v>18</v>
      </c>
      <c r="M112" t="s">
        <v>19</v>
      </c>
      <c r="N112" s="9">
        <v>5.3232876712328769</v>
      </c>
      <c r="O112" t="s">
        <v>20</v>
      </c>
    </row>
    <row r="113" spans="3:15" x14ac:dyDescent="0.3">
      <c r="C113" t="s">
        <v>360</v>
      </c>
      <c r="D113" t="s">
        <v>361</v>
      </c>
      <c r="E113" t="s">
        <v>362</v>
      </c>
      <c r="F113" t="s">
        <v>24</v>
      </c>
      <c r="G113" t="s">
        <v>101</v>
      </c>
      <c r="H113" s="5">
        <v>68887.839999999997</v>
      </c>
      <c r="I113" t="s">
        <v>26</v>
      </c>
      <c r="J113" s="6">
        <v>43297</v>
      </c>
      <c r="K113">
        <v>1</v>
      </c>
      <c r="L113" t="s">
        <v>18</v>
      </c>
      <c r="M113" t="s">
        <v>19</v>
      </c>
      <c r="N113" s="9">
        <v>5.9369863013698634</v>
      </c>
      <c r="O113" t="s">
        <v>20</v>
      </c>
    </row>
    <row r="114" spans="3:15" x14ac:dyDescent="0.3">
      <c r="C114" t="s">
        <v>240</v>
      </c>
      <c r="D114" t="s">
        <v>241</v>
      </c>
      <c r="E114" t="s">
        <v>242</v>
      </c>
      <c r="F114" t="s">
        <v>24</v>
      </c>
      <c r="G114" t="s">
        <v>124</v>
      </c>
      <c r="H114" s="5">
        <v>66865.490000000005</v>
      </c>
      <c r="I114" t="s">
        <v>26</v>
      </c>
      <c r="J114" s="6">
        <v>43514</v>
      </c>
      <c r="K114">
        <v>1</v>
      </c>
      <c r="L114" t="s">
        <v>18</v>
      </c>
      <c r="M114" t="s">
        <v>27</v>
      </c>
      <c r="N114" s="9">
        <v>5.3424657534246576</v>
      </c>
      <c r="O114" t="s">
        <v>20</v>
      </c>
    </row>
    <row r="115" spans="3:15" x14ac:dyDescent="0.3">
      <c r="C115" t="s">
        <v>240</v>
      </c>
      <c r="D115" t="s">
        <v>241</v>
      </c>
      <c r="E115" t="s">
        <v>242</v>
      </c>
      <c r="F115" t="s">
        <v>24</v>
      </c>
      <c r="G115" t="s">
        <v>124</v>
      </c>
      <c r="H115" s="5">
        <v>66865.490000000005</v>
      </c>
      <c r="I115" t="s">
        <v>26</v>
      </c>
      <c r="J115" s="6">
        <v>43514</v>
      </c>
      <c r="K115">
        <v>1</v>
      </c>
      <c r="L115" t="s">
        <v>18</v>
      </c>
      <c r="M115" t="s">
        <v>27</v>
      </c>
      <c r="N115" s="9">
        <v>5.3424657534246576</v>
      </c>
      <c r="O115" t="s">
        <v>20</v>
      </c>
    </row>
    <row r="116" spans="3:15" x14ac:dyDescent="0.3">
      <c r="C116" t="s">
        <v>507</v>
      </c>
      <c r="D116" t="s">
        <v>508</v>
      </c>
      <c r="E116" t="s">
        <v>509</v>
      </c>
      <c r="F116" t="s">
        <v>24</v>
      </c>
      <c r="G116" t="s">
        <v>97</v>
      </c>
      <c r="H116" s="5">
        <v>100731.95</v>
      </c>
      <c r="I116" t="s">
        <v>17</v>
      </c>
      <c r="J116" s="6">
        <v>43936</v>
      </c>
      <c r="K116">
        <v>1</v>
      </c>
      <c r="L116" t="s">
        <v>18</v>
      </c>
      <c r="M116" t="s">
        <v>77</v>
      </c>
      <c r="N116" s="9">
        <v>4.1863013698630134</v>
      </c>
      <c r="O116" t="s">
        <v>20</v>
      </c>
    </row>
    <row r="117" spans="3:15" x14ac:dyDescent="0.3">
      <c r="C117" t="s">
        <v>279</v>
      </c>
      <c r="D117" t="s">
        <v>280</v>
      </c>
      <c r="E117" t="s">
        <v>281</v>
      </c>
      <c r="F117" t="s">
        <v>49</v>
      </c>
      <c r="G117" t="s">
        <v>101</v>
      </c>
      <c r="H117" s="5">
        <v>107107.6</v>
      </c>
      <c r="I117" t="s">
        <v>17</v>
      </c>
      <c r="J117" s="6">
        <v>43325</v>
      </c>
      <c r="K117">
        <v>0.9</v>
      </c>
      <c r="L117" t="s">
        <v>18</v>
      </c>
      <c r="M117" t="s">
        <v>84</v>
      </c>
      <c r="N117" s="9">
        <v>5.86027397260274</v>
      </c>
      <c r="O117" t="s">
        <v>28</v>
      </c>
    </row>
    <row r="118" spans="3:15" x14ac:dyDescent="0.3">
      <c r="C118" t="s">
        <v>630</v>
      </c>
      <c r="D118" t="s">
        <v>631</v>
      </c>
      <c r="E118" t="s">
        <v>632</v>
      </c>
      <c r="F118" t="s">
        <v>24</v>
      </c>
      <c r="G118" t="s">
        <v>105</v>
      </c>
      <c r="H118" s="5">
        <v>102129.37</v>
      </c>
      <c r="I118" t="s">
        <v>17</v>
      </c>
      <c r="J118" s="6">
        <v>44396</v>
      </c>
      <c r="K118">
        <v>1</v>
      </c>
      <c r="L118" t="s">
        <v>18</v>
      </c>
      <c r="M118" t="s">
        <v>72</v>
      </c>
      <c r="N118" s="9">
        <v>2.9260273972602739</v>
      </c>
      <c r="O118" t="s">
        <v>20</v>
      </c>
    </row>
    <row r="119" spans="3:15" x14ac:dyDescent="0.3">
      <c r="C119" t="s">
        <v>312</v>
      </c>
      <c r="D119" t="s">
        <v>313</v>
      </c>
      <c r="E119" t="s">
        <v>314</v>
      </c>
      <c r="F119" t="s">
        <v>24</v>
      </c>
      <c r="G119" t="s">
        <v>131</v>
      </c>
      <c r="H119" s="5">
        <v>75733.740000000005</v>
      </c>
      <c r="I119" t="s">
        <v>26</v>
      </c>
      <c r="J119" s="6">
        <v>44382</v>
      </c>
      <c r="K119">
        <v>1</v>
      </c>
      <c r="L119" t="s">
        <v>18</v>
      </c>
      <c r="M119" t="s">
        <v>41</v>
      </c>
      <c r="N119" s="9">
        <v>2.9643835616438357</v>
      </c>
      <c r="O119" t="s">
        <v>20</v>
      </c>
    </row>
    <row r="120" spans="3:15" x14ac:dyDescent="0.3">
      <c r="C120" t="s">
        <v>735</v>
      </c>
      <c r="D120" t="s">
        <v>736</v>
      </c>
      <c r="E120" t="s">
        <v>737</v>
      </c>
      <c r="F120" t="s">
        <v>24</v>
      </c>
      <c r="G120" t="s">
        <v>105</v>
      </c>
      <c r="H120" s="5">
        <v>78020.39</v>
      </c>
      <c r="I120" t="s">
        <v>26</v>
      </c>
      <c r="J120" s="6">
        <v>43899</v>
      </c>
      <c r="K120">
        <v>1</v>
      </c>
      <c r="L120" t="s">
        <v>18</v>
      </c>
      <c r="M120" t="s">
        <v>19</v>
      </c>
      <c r="N120" s="9">
        <v>4.2876712328767121</v>
      </c>
      <c r="O120" t="s">
        <v>20</v>
      </c>
    </row>
    <row r="121" spans="3:15" x14ac:dyDescent="0.3">
      <c r="C121" t="s">
        <v>395</v>
      </c>
      <c r="D121" t="s">
        <v>396</v>
      </c>
      <c r="E121" t="s">
        <v>397</v>
      </c>
      <c r="F121" t="s">
        <v>24</v>
      </c>
      <c r="G121" t="s">
        <v>36</v>
      </c>
      <c r="H121" s="5">
        <v>95677.9</v>
      </c>
      <c r="I121" t="s">
        <v>26</v>
      </c>
      <c r="J121" s="6">
        <v>44396</v>
      </c>
      <c r="K121">
        <v>0.3</v>
      </c>
      <c r="L121" t="s">
        <v>18</v>
      </c>
      <c r="M121" t="s">
        <v>84</v>
      </c>
      <c r="N121" s="9">
        <v>2.9260273972602739</v>
      </c>
      <c r="O121" t="s">
        <v>28</v>
      </c>
    </row>
    <row r="122" spans="3:15" x14ac:dyDescent="0.3">
      <c r="C122" t="s">
        <v>525</v>
      </c>
      <c r="D122" t="s">
        <v>526</v>
      </c>
      <c r="E122" t="s">
        <v>527</v>
      </c>
      <c r="F122" t="s">
        <v>15</v>
      </c>
      <c r="G122" t="s">
        <v>16</v>
      </c>
      <c r="H122" s="5">
        <v>109143.17</v>
      </c>
      <c r="I122" t="s">
        <v>17</v>
      </c>
      <c r="J122" s="6">
        <v>43945</v>
      </c>
      <c r="K122">
        <v>1</v>
      </c>
      <c r="L122" t="s">
        <v>18</v>
      </c>
      <c r="M122" t="s">
        <v>45</v>
      </c>
      <c r="N122" s="9">
        <v>4.161643835616438</v>
      </c>
      <c r="O122" t="s">
        <v>20</v>
      </c>
    </row>
    <row r="123" spans="3:15" x14ac:dyDescent="0.3">
      <c r="C123" t="s">
        <v>593</v>
      </c>
      <c r="D123" t="s">
        <v>594</v>
      </c>
      <c r="E123" t="s">
        <v>595</v>
      </c>
      <c r="F123" t="s">
        <v>24</v>
      </c>
      <c r="G123" t="s">
        <v>32</v>
      </c>
      <c r="H123" s="5">
        <v>28305.08</v>
      </c>
      <c r="I123" t="s">
        <v>65</v>
      </c>
      <c r="J123" s="6">
        <v>43754</v>
      </c>
      <c r="K123">
        <v>1</v>
      </c>
      <c r="L123" t="s">
        <v>18</v>
      </c>
      <c r="M123" t="s">
        <v>19</v>
      </c>
      <c r="N123" s="9">
        <v>4.6849315068493151</v>
      </c>
      <c r="O123" t="s">
        <v>20</v>
      </c>
    </row>
    <row r="124" spans="3:15" x14ac:dyDescent="0.3">
      <c r="C124" t="s">
        <v>324</v>
      </c>
      <c r="D124" t="s">
        <v>325</v>
      </c>
      <c r="E124" t="s">
        <v>326</v>
      </c>
      <c r="F124" t="s">
        <v>15</v>
      </c>
      <c r="G124" t="s">
        <v>54</v>
      </c>
      <c r="H124" s="5">
        <v>76932.600000000006</v>
      </c>
      <c r="I124" t="s">
        <v>26</v>
      </c>
      <c r="J124" s="6">
        <v>43493</v>
      </c>
      <c r="K124">
        <v>1</v>
      </c>
      <c r="L124" t="s">
        <v>18</v>
      </c>
      <c r="M124" t="s">
        <v>41</v>
      </c>
      <c r="N124" s="9">
        <v>5.4</v>
      </c>
      <c r="O124" t="s">
        <v>20</v>
      </c>
    </row>
    <row r="125" spans="3:15" x14ac:dyDescent="0.3">
      <c r="C125" t="s">
        <v>88</v>
      </c>
      <c r="D125" t="s">
        <v>89</v>
      </c>
      <c r="E125" t="s">
        <v>90</v>
      </c>
      <c r="F125" t="s">
        <v>15</v>
      </c>
      <c r="G125" t="s">
        <v>32</v>
      </c>
      <c r="H125" s="5">
        <v>69913.39</v>
      </c>
      <c r="I125" t="s">
        <v>26</v>
      </c>
      <c r="J125" s="6">
        <v>43584</v>
      </c>
      <c r="K125">
        <v>1</v>
      </c>
      <c r="L125" t="s">
        <v>18</v>
      </c>
      <c r="M125" t="s">
        <v>19</v>
      </c>
      <c r="N125" s="9">
        <v>5.1506849315068495</v>
      </c>
      <c r="O125" t="s">
        <v>20</v>
      </c>
    </row>
    <row r="126" spans="3:15" x14ac:dyDescent="0.3">
      <c r="C126" t="s">
        <v>368</v>
      </c>
      <c r="D126" t="s">
        <v>369</v>
      </c>
      <c r="E126" t="s">
        <v>370</v>
      </c>
      <c r="F126" t="s">
        <v>15</v>
      </c>
      <c r="G126" t="s">
        <v>124</v>
      </c>
      <c r="H126" s="5">
        <v>111229.47</v>
      </c>
      <c r="I126" t="s">
        <v>17</v>
      </c>
      <c r="J126" s="6">
        <v>43402</v>
      </c>
      <c r="K126">
        <v>1</v>
      </c>
      <c r="L126" t="s">
        <v>18</v>
      </c>
      <c r="M126" t="s">
        <v>19</v>
      </c>
      <c r="N126" s="9">
        <v>5.6493150684931503</v>
      </c>
      <c r="O126" t="s">
        <v>20</v>
      </c>
    </row>
    <row r="127" spans="3:15" x14ac:dyDescent="0.3">
      <c r="C127" t="s">
        <v>29</v>
      </c>
      <c r="D127" t="s">
        <v>30</v>
      </c>
      <c r="E127" t="s">
        <v>31</v>
      </c>
      <c r="F127" t="s">
        <v>24</v>
      </c>
      <c r="G127" t="s">
        <v>32</v>
      </c>
      <c r="H127" s="5">
        <v>120000</v>
      </c>
      <c r="I127" t="s">
        <v>17</v>
      </c>
      <c r="J127" s="6">
        <v>43902</v>
      </c>
      <c r="K127">
        <v>0.9</v>
      </c>
      <c r="L127" t="s">
        <v>18</v>
      </c>
      <c r="M127" t="s">
        <v>19</v>
      </c>
      <c r="N127" s="9">
        <v>4.279452054794521</v>
      </c>
      <c r="O127" t="s">
        <v>28</v>
      </c>
    </row>
    <row r="128" spans="3:15" x14ac:dyDescent="0.3">
      <c r="C128" t="s">
        <v>704</v>
      </c>
      <c r="D128" t="s">
        <v>705</v>
      </c>
      <c r="E128" t="s">
        <v>706</v>
      </c>
      <c r="F128" t="s">
        <v>24</v>
      </c>
      <c r="G128" t="s">
        <v>97</v>
      </c>
      <c r="H128" s="5">
        <v>85264.38</v>
      </c>
      <c r="I128" t="s">
        <v>26</v>
      </c>
      <c r="J128" s="6">
        <v>43220</v>
      </c>
      <c r="K128">
        <v>1</v>
      </c>
      <c r="L128" t="s">
        <v>18</v>
      </c>
      <c r="M128" t="s">
        <v>84</v>
      </c>
      <c r="N128" s="9">
        <v>6.1479452054794521</v>
      </c>
      <c r="O128" t="s">
        <v>20</v>
      </c>
    </row>
    <row r="129" spans="3:15" x14ac:dyDescent="0.3">
      <c r="C129" t="s">
        <v>460</v>
      </c>
      <c r="D129" t="s">
        <v>461</v>
      </c>
      <c r="E129" t="s">
        <v>462</v>
      </c>
      <c r="F129" t="s">
        <v>15</v>
      </c>
      <c r="G129" t="s">
        <v>32</v>
      </c>
      <c r="H129" s="5">
        <v>100424.23</v>
      </c>
      <c r="I129" t="s">
        <v>17</v>
      </c>
      <c r="J129" s="6">
        <v>43801</v>
      </c>
      <c r="K129">
        <v>1</v>
      </c>
      <c r="L129" t="s">
        <v>18</v>
      </c>
      <c r="M129" t="s">
        <v>77</v>
      </c>
      <c r="N129" s="9">
        <v>4.5561643835616437</v>
      </c>
      <c r="O129" t="s">
        <v>20</v>
      </c>
    </row>
    <row r="130" spans="3:15" x14ac:dyDescent="0.3">
      <c r="C130" t="s">
        <v>428</v>
      </c>
      <c r="D130" t="s">
        <v>429</v>
      </c>
      <c r="E130" t="s">
        <v>430</v>
      </c>
      <c r="F130" t="s">
        <v>24</v>
      </c>
      <c r="G130" t="s">
        <v>50</v>
      </c>
      <c r="H130" s="5">
        <v>71924.850000000006</v>
      </c>
      <c r="I130" t="s">
        <v>26</v>
      </c>
      <c r="J130" s="6">
        <v>43822</v>
      </c>
      <c r="K130">
        <v>1</v>
      </c>
      <c r="L130" t="s">
        <v>18</v>
      </c>
      <c r="M130" t="s">
        <v>84</v>
      </c>
      <c r="N130" s="9">
        <v>4.4986301369863018</v>
      </c>
      <c r="O130" t="s">
        <v>20</v>
      </c>
    </row>
    <row r="131" spans="3:15" x14ac:dyDescent="0.3">
      <c r="C131" t="s">
        <v>484</v>
      </c>
      <c r="D131" t="s">
        <v>485</v>
      </c>
      <c r="E131" t="s">
        <v>486</v>
      </c>
      <c r="F131" t="s">
        <v>24</v>
      </c>
      <c r="G131" t="s">
        <v>25</v>
      </c>
      <c r="H131" s="5">
        <v>61688.77</v>
      </c>
      <c r="I131" t="s">
        <v>26</v>
      </c>
      <c r="J131" s="6">
        <v>43346</v>
      </c>
      <c r="K131">
        <v>0.9</v>
      </c>
      <c r="L131" t="s">
        <v>18</v>
      </c>
      <c r="M131" t="s">
        <v>84</v>
      </c>
      <c r="N131" s="9">
        <v>5.8027397260273972</v>
      </c>
      <c r="O131" t="s">
        <v>28</v>
      </c>
    </row>
    <row r="132" spans="3:15" x14ac:dyDescent="0.3">
      <c r="C132" t="s">
        <v>285</v>
      </c>
      <c r="D132" t="s">
        <v>286</v>
      </c>
      <c r="E132" t="s">
        <v>287</v>
      </c>
      <c r="F132" t="s">
        <v>24</v>
      </c>
      <c r="G132" t="s">
        <v>124</v>
      </c>
      <c r="H132" s="5">
        <v>75475.929999999993</v>
      </c>
      <c r="I132" t="s">
        <v>26</v>
      </c>
      <c r="J132" s="6">
        <v>43794</v>
      </c>
      <c r="K132">
        <v>1</v>
      </c>
      <c r="L132" t="s">
        <v>18</v>
      </c>
      <c r="M132" t="s">
        <v>19</v>
      </c>
      <c r="N132" s="9">
        <v>4.5753424657534243</v>
      </c>
      <c r="O132" t="s">
        <v>20</v>
      </c>
    </row>
    <row r="133" spans="3:15" x14ac:dyDescent="0.3">
      <c r="C133" t="s">
        <v>81</v>
      </c>
      <c r="D133" t="s">
        <v>82</v>
      </c>
      <c r="E133" t="s">
        <v>83</v>
      </c>
      <c r="F133" t="s">
        <v>24</v>
      </c>
      <c r="G133" t="s">
        <v>36</v>
      </c>
      <c r="H133" s="5">
        <v>37902.35</v>
      </c>
      <c r="I133" t="s">
        <v>65</v>
      </c>
      <c r="J133" s="6">
        <v>43823</v>
      </c>
      <c r="K133">
        <v>1</v>
      </c>
      <c r="L133" t="s">
        <v>18</v>
      </c>
      <c r="M133" t="s">
        <v>84</v>
      </c>
      <c r="N133" s="9">
        <v>4.4958904109589044</v>
      </c>
      <c r="O133" t="s">
        <v>20</v>
      </c>
    </row>
    <row r="134" spans="3:15" x14ac:dyDescent="0.3">
      <c r="C134" t="s">
        <v>81</v>
      </c>
      <c r="D134" t="s">
        <v>437</v>
      </c>
      <c r="E134" t="s">
        <v>438</v>
      </c>
      <c r="F134" t="s">
        <v>24</v>
      </c>
      <c r="G134" t="s">
        <v>36</v>
      </c>
      <c r="H134" s="5">
        <v>37902.35</v>
      </c>
      <c r="I134" t="s">
        <v>65</v>
      </c>
      <c r="J134" s="6">
        <v>43823</v>
      </c>
      <c r="K134">
        <v>1</v>
      </c>
      <c r="L134" t="s">
        <v>18</v>
      </c>
      <c r="M134" t="s">
        <v>84</v>
      </c>
      <c r="N134" s="9">
        <v>4.4958904109589044</v>
      </c>
      <c r="O134" t="s">
        <v>20</v>
      </c>
    </row>
    <row r="135" spans="3:15" x14ac:dyDescent="0.3">
      <c r="C135" t="s">
        <v>174</v>
      </c>
      <c r="D135" t="s">
        <v>175</v>
      </c>
      <c r="E135" t="s">
        <v>176</v>
      </c>
      <c r="F135" t="s">
        <v>24</v>
      </c>
      <c r="G135" t="s">
        <v>50</v>
      </c>
      <c r="H135" s="5">
        <v>63555.73</v>
      </c>
      <c r="I135" t="s">
        <v>26</v>
      </c>
      <c r="J135" s="6">
        <v>44159</v>
      </c>
      <c r="K135">
        <v>1</v>
      </c>
      <c r="L135" t="s">
        <v>18</v>
      </c>
      <c r="M135" t="s">
        <v>84</v>
      </c>
      <c r="N135" s="9">
        <v>3.5753424657534247</v>
      </c>
      <c r="O135" t="s">
        <v>20</v>
      </c>
    </row>
    <row r="136" spans="3:15" x14ac:dyDescent="0.3">
      <c r="C136" t="s">
        <v>612</v>
      </c>
      <c r="D136" t="s">
        <v>613</v>
      </c>
      <c r="E136" t="s">
        <v>614</v>
      </c>
      <c r="F136" t="s">
        <v>24</v>
      </c>
      <c r="G136" t="s">
        <v>124</v>
      </c>
      <c r="H136" s="5">
        <v>68197.899999999994</v>
      </c>
      <c r="I136" t="s">
        <v>26</v>
      </c>
      <c r="J136" s="6">
        <v>44119</v>
      </c>
      <c r="K136">
        <v>1</v>
      </c>
      <c r="L136" t="s">
        <v>18</v>
      </c>
      <c r="M136" t="s">
        <v>77</v>
      </c>
      <c r="N136" s="9">
        <v>3.6849315068493151</v>
      </c>
      <c r="O136" t="s">
        <v>20</v>
      </c>
    </row>
    <row r="137" spans="3:15" x14ac:dyDescent="0.3">
      <c r="C137" t="s">
        <v>639</v>
      </c>
      <c r="D137" t="s">
        <v>640</v>
      </c>
      <c r="E137" t="s">
        <v>641</v>
      </c>
      <c r="F137" t="s">
        <v>24</v>
      </c>
      <c r="G137" t="s">
        <v>16</v>
      </c>
      <c r="H137" s="5">
        <v>94815.28</v>
      </c>
      <c r="I137" t="s">
        <v>26</v>
      </c>
      <c r="J137" s="6">
        <v>43440</v>
      </c>
      <c r="K137">
        <v>1</v>
      </c>
      <c r="L137" t="s">
        <v>18</v>
      </c>
      <c r="M137" t="s">
        <v>27</v>
      </c>
      <c r="N137" s="9">
        <v>5.5452054794520551</v>
      </c>
      <c r="O137" t="s">
        <v>20</v>
      </c>
    </row>
    <row r="138" spans="3:15" x14ac:dyDescent="0.3">
      <c r="C138" t="s">
        <v>91</v>
      </c>
      <c r="D138" t="s">
        <v>92</v>
      </c>
      <c r="E138" t="s">
        <v>93</v>
      </c>
      <c r="F138" t="s">
        <v>15</v>
      </c>
      <c r="G138" t="s">
        <v>58</v>
      </c>
      <c r="H138" s="5">
        <v>52748.63</v>
      </c>
      <c r="I138" t="s">
        <v>26</v>
      </c>
      <c r="J138" s="6">
        <v>43857</v>
      </c>
      <c r="K138">
        <v>1</v>
      </c>
      <c r="L138" t="s">
        <v>18</v>
      </c>
      <c r="M138" t="s">
        <v>84</v>
      </c>
      <c r="N138" s="9">
        <v>4.4027397260273968</v>
      </c>
      <c r="O138" t="s">
        <v>20</v>
      </c>
    </row>
    <row r="139" spans="3:15" x14ac:dyDescent="0.3">
      <c r="C139" t="s">
        <v>551</v>
      </c>
      <c r="D139" t="s">
        <v>552</v>
      </c>
      <c r="E139" t="s">
        <v>553</v>
      </c>
      <c r="F139" t="s">
        <v>24</v>
      </c>
      <c r="G139" t="s">
        <v>32</v>
      </c>
      <c r="H139" s="5">
        <v>109163.39</v>
      </c>
      <c r="I139" t="s">
        <v>17</v>
      </c>
      <c r="J139" s="6">
        <v>44019</v>
      </c>
      <c r="K139">
        <v>0.8</v>
      </c>
      <c r="L139" t="s">
        <v>18</v>
      </c>
      <c r="M139" t="s">
        <v>27</v>
      </c>
      <c r="N139" s="9">
        <v>3.9589041095890409</v>
      </c>
      <c r="O139" t="s">
        <v>28</v>
      </c>
    </row>
    <row r="140" spans="3:15" x14ac:dyDescent="0.3">
      <c r="C140" t="s">
        <v>404</v>
      </c>
      <c r="D140" t="s">
        <v>405</v>
      </c>
      <c r="E140" t="s">
        <v>406</v>
      </c>
      <c r="F140" t="s">
        <v>24</v>
      </c>
      <c r="G140" t="s">
        <v>50</v>
      </c>
      <c r="H140" s="5">
        <v>88034.67</v>
      </c>
      <c r="I140" t="s">
        <v>26</v>
      </c>
      <c r="J140" s="6">
        <v>43669</v>
      </c>
      <c r="K140">
        <v>1</v>
      </c>
      <c r="L140" t="s">
        <v>18</v>
      </c>
      <c r="M140" t="s">
        <v>19</v>
      </c>
      <c r="N140" s="9">
        <v>4.9178082191780819</v>
      </c>
      <c r="O140" t="s">
        <v>20</v>
      </c>
    </row>
    <row r="141" spans="3:15" x14ac:dyDescent="0.3">
      <c r="C141" t="s">
        <v>345</v>
      </c>
      <c r="D141" t="s">
        <v>346</v>
      </c>
      <c r="E141" t="s">
        <v>347</v>
      </c>
      <c r="F141" t="s">
        <v>24</v>
      </c>
      <c r="G141" t="s">
        <v>32</v>
      </c>
      <c r="H141" s="5">
        <v>42161.77</v>
      </c>
      <c r="I141" t="s">
        <v>65</v>
      </c>
      <c r="J141" s="6">
        <v>43494</v>
      </c>
      <c r="K141">
        <v>1</v>
      </c>
      <c r="L141" t="s">
        <v>18</v>
      </c>
      <c r="M141" t="s">
        <v>77</v>
      </c>
      <c r="N141" s="9">
        <v>5.397260273972603</v>
      </c>
      <c r="O141" t="s">
        <v>20</v>
      </c>
    </row>
    <row r="142" spans="3:15" x14ac:dyDescent="0.3">
      <c r="C142" t="s">
        <v>327</v>
      </c>
      <c r="D142" t="s">
        <v>328</v>
      </c>
      <c r="E142" t="s">
        <v>329</v>
      </c>
      <c r="F142" t="s">
        <v>15</v>
      </c>
      <c r="G142" t="s">
        <v>50</v>
      </c>
      <c r="H142" s="5">
        <v>59258.19</v>
      </c>
      <c r="I142" t="s">
        <v>26</v>
      </c>
      <c r="J142" s="6">
        <v>43452</v>
      </c>
      <c r="K142">
        <v>0.8</v>
      </c>
      <c r="L142" t="s">
        <v>18</v>
      </c>
      <c r="M142" t="s">
        <v>27</v>
      </c>
      <c r="N142" s="9">
        <v>5.5123287671232877</v>
      </c>
      <c r="O142" t="s">
        <v>28</v>
      </c>
    </row>
    <row r="143" spans="3:15" x14ac:dyDescent="0.3">
      <c r="C143" t="s">
        <v>327</v>
      </c>
      <c r="D143" t="s">
        <v>328</v>
      </c>
      <c r="E143" t="s">
        <v>329</v>
      </c>
      <c r="F143" t="s">
        <v>15</v>
      </c>
      <c r="G143" t="s">
        <v>50</v>
      </c>
      <c r="H143" s="5">
        <v>59258.19</v>
      </c>
      <c r="I143" t="s">
        <v>26</v>
      </c>
      <c r="J143" s="6">
        <v>43452</v>
      </c>
      <c r="K143">
        <v>0.8</v>
      </c>
      <c r="L143" t="s">
        <v>18</v>
      </c>
      <c r="M143" t="s">
        <v>27</v>
      </c>
      <c r="N143" s="9">
        <v>5.5123287671232877</v>
      </c>
      <c r="O143" t="s">
        <v>28</v>
      </c>
    </row>
    <row r="144" spans="3:15" x14ac:dyDescent="0.3">
      <c r="C144" t="s">
        <v>109</v>
      </c>
      <c r="D144" t="s">
        <v>110</v>
      </c>
      <c r="E144" t="s">
        <v>111</v>
      </c>
      <c r="F144" t="s">
        <v>24</v>
      </c>
      <c r="G144" t="s">
        <v>36</v>
      </c>
      <c r="H144" s="5">
        <v>71570.990000000005</v>
      </c>
      <c r="I144" t="s">
        <v>26</v>
      </c>
      <c r="J144" s="6">
        <v>44249</v>
      </c>
      <c r="K144">
        <v>0.5</v>
      </c>
      <c r="L144" t="s">
        <v>18</v>
      </c>
      <c r="M144" t="s">
        <v>41</v>
      </c>
      <c r="N144" s="9">
        <v>3.3287671232876712</v>
      </c>
      <c r="O144" t="s">
        <v>28</v>
      </c>
    </row>
    <row r="145" spans="3:15" x14ac:dyDescent="0.3">
      <c r="C145" t="s">
        <v>371</v>
      </c>
      <c r="D145" t="s">
        <v>372</v>
      </c>
      <c r="E145" t="s">
        <v>373</v>
      </c>
      <c r="F145" t="s">
        <v>15</v>
      </c>
      <c r="G145" t="s">
        <v>101</v>
      </c>
      <c r="H145" s="5">
        <v>67633.850000000006</v>
      </c>
      <c r="I145" t="s">
        <v>26</v>
      </c>
      <c r="J145" s="6">
        <v>43340</v>
      </c>
      <c r="K145">
        <v>1</v>
      </c>
      <c r="L145" t="s">
        <v>18</v>
      </c>
      <c r="M145" t="s">
        <v>72</v>
      </c>
      <c r="N145" s="9">
        <v>5.8191780821917805</v>
      </c>
      <c r="O145" t="s">
        <v>20</v>
      </c>
    </row>
    <row r="146" spans="3:15" x14ac:dyDescent="0.3">
      <c r="C146" t="s">
        <v>357</v>
      </c>
      <c r="D146" t="s">
        <v>358</v>
      </c>
      <c r="E146" t="s">
        <v>359</v>
      </c>
      <c r="F146" t="s">
        <v>15</v>
      </c>
      <c r="G146" t="s">
        <v>131</v>
      </c>
      <c r="H146" s="5">
        <v>89838.77</v>
      </c>
      <c r="I146" t="s">
        <v>26</v>
      </c>
      <c r="J146" s="6">
        <v>43602</v>
      </c>
      <c r="K146">
        <v>1</v>
      </c>
      <c r="L146" t="s">
        <v>18</v>
      </c>
      <c r="M146" t="s">
        <v>19</v>
      </c>
      <c r="N146" s="9">
        <v>5.1013698630136988</v>
      </c>
      <c r="O146" t="s">
        <v>20</v>
      </c>
    </row>
    <row r="147" spans="3:15" x14ac:dyDescent="0.3">
      <c r="C147" t="s">
        <v>466</v>
      </c>
      <c r="D147" t="s">
        <v>467</v>
      </c>
      <c r="E147" t="s">
        <v>468</v>
      </c>
      <c r="F147" t="s">
        <v>15</v>
      </c>
      <c r="G147" t="s">
        <v>131</v>
      </c>
      <c r="H147" s="5">
        <v>28481.16</v>
      </c>
      <c r="I147" t="s">
        <v>65</v>
      </c>
      <c r="J147" s="6">
        <v>43916</v>
      </c>
      <c r="K147">
        <v>1</v>
      </c>
      <c r="L147" t="s">
        <v>18</v>
      </c>
      <c r="M147" t="s">
        <v>41</v>
      </c>
      <c r="N147" s="9">
        <v>4.2410958904109588</v>
      </c>
      <c r="O147" t="s">
        <v>20</v>
      </c>
    </row>
    <row r="148" spans="3:15" x14ac:dyDescent="0.3">
      <c r="C148" t="s">
        <v>466</v>
      </c>
      <c r="D148" t="s">
        <v>617</v>
      </c>
      <c r="E148" t="s">
        <v>618</v>
      </c>
      <c r="F148" t="s">
        <v>15</v>
      </c>
      <c r="G148" t="s">
        <v>131</v>
      </c>
      <c r="H148" s="5">
        <v>28481.16</v>
      </c>
      <c r="I148" t="s">
        <v>65</v>
      </c>
      <c r="J148" s="6">
        <v>43916</v>
      </c>
      <c r="K148">
        <v>1</v>
      </c>
      <c r="L148" t="s">
        <v>18</v>
      </c>
      <c r="M148" t="s">
        <v>41</v>
      </c>
      <c r="N148" s="9">
        <v>4.2410958904109588</v>
      </c>
      <c r="O148" t="s">
        <v>20</v>
      </c>
    </row>
    <row r="149" spans="3:15" x14ac:dyDescent="0.3">
      <c r="C149" t="s">
        <v>66</v>
      </c>
      <c r="D149" t="s">
        <v>67</v>
      </c>
      <c r="E149" t="s">
        <v>68</v>
      </c>
      <c r="F149" t="s">
        <v>24</v>
      </c>
      <c r="G149" t="s">
        <v>16</v>
      </c>
      <c r="H149" s="5">
        <v>114425.19</v>
      </c>
      <c r="I149" t="s">
        <v>17</v>
      </c>
      <c r="J149" s="6">
        <v>43857</v>
      </c>
      <c r="K149">
        <v>1</v>
      </c>
      <c r="L149" t="s">
        <v>18</v>
      </c>
      <c r="M149" t="s">
        <v>45</v>
      </c>
      <c r="N149" s="9">
        <v>4.4027397260273968</v>
      </c>
      <c r="O149" t="s">
        <v>20</v>
      </c>
    </row>
    <row r="150" spans="3:15" x14ac:dyDescent="0.3">
      <c r="C150" t="s">
        <v>401</v>
      </c>
      <c r="D150" t="s">
        <v>402</v>
      </c>
      <c r="E150" t="s">
        <v>403</v>
      </c>
      <c r="F150" t="s">
        <v>15</v>
      </c>
      <c r="G150" t="s">
        <v>131</v>
      </c>
      <c r="H150" s="5">
        <v>99460.78</v>
      </c>
      <c r="I150" t="s">
        <v>26</v>
      </c>
      <c r="J150" s="6">
        <v>43956</v>
      </c>
      <c r="K150">
        <v>1</v>
      </c>
      <c r="L150" t="s">
        <v>18</v>
      </c>
      <c r="M150" t="s">
        <v>19</v>
      </c>
      <c r="N150" s="9">
        <v>4.1315068493150688</v>
      </c>
      <c r="O150" t="s">
        <v>20</v>
      </c>
    </row>
    <row r="151" spans="3:15" x14ac:dyDescent="0.3">
      <c r="C151" t="s">
        <v>715</v>
      </c>
      <c r="D151" t="s">
        <v>716</v>
      </c>
      <c r="E151" t="s">
        <v>717</v>
      </c>
      <c r="F151" t="s">
        <v>15</v>
      </c>
      <c r="G151" t="s">
        <v>50</v>
      </c>
      <c r="H151" s="5">
        <v>30077.45</v>
      </c>
      <c r="I151" t="s">
        <v>65</v>
      </c>
      <c r="J151" s="6">
        <v>43474</v>
      </c>
      <c r="K151">
        <v>1</v>
      </c>
      <c r="L151" t="s">
        <v>18</v>
      </c>
      <c r="M151" t="s">
        <v>45</v>
      </c>
      <c r="N151" s="9">
        <v>5.4520547945205475</v>
      </c>
      <c r="O151" t="s">
        <v>20</v>
      </c>
    </row>
    <row r="152" spans="3:15" x14ac:dyDescent="0.3">
      <c r="C152" t="s">
        <v>621</v>
      </c>
      <c r="D152" t="s">
        <v>622</v>
      </c>
      <c r="E152" t="s">
        <v>623</v>
      </c>
      <c r="F152" t="s">
        <v>15</v>
      </c>
      <c r="G152" t="s">
        <v>124</v>
      </c>
      <c r="H152" s="5">
        <v>80360.41</v>
      </c>
      <c r="I152" t="s">
        <v>26</v>
      </c>
      <c r="J152" s="6">
        <v>44167</v>
      </c>
      <c r="K152">
        <v>1</v>
      </c>
      <c r="L152" t="s">
        <v>18</v>
      </c>
      <c r="M152" t="s">
        <v>19</v>
      </c>
      <c r="N152" s="9">
        <v>3.5534246575342467</v>
      </c>
      <c r="O152" t="s">
        <v>20</v>
      </c>
    </row>
    <row r="153" spans="3:15" x14ac:dyDescent="0.3">
      <c r="C153" t="s">
        <v>563</v>
      </c>
      <c r="D153" t="s">
        <v>564</v>
      </c>
      <c r="E153" t="s">
        <v>565</v>
      </c>
      <c r="F153" t="s">
        <v>24</v>
      </c>
      <c r="G153" t="s">
        <v>124</v>
      </c>
      <c r="H153" s="5">
        <v>68795.48</v>
      </c>
      <c r="I153" t="s">
        <v>26</v>
      </c>
      <c r="J153" s="6">
        <v>44277</v>
      </c>
      <c r="K153">
        <v>0.2</v>
      </c>
      <c r="L153" t="s">
        <v>18</v>
      </c>
      <c r="M153" t="s">
        <v>19</v>
      </c>
      <c r="N153" s="9">
        <v>3.2520547945205478</v>
      </c>
      <c r="O153" t="s">
        <v>28</v>
      </c>
    </row>
    <row r="154" spans="3:15" x14ac:dyDescent="0.3">
      <c r="C154" t="s">
        <v>563</v>
      </c>
      <c r="D154" t="s">
        <v>564</v>
      </c>
      <c r="E154" t="s">
        <v>565</v>
      </c>
      <c r="F154" t="s">
        <v>24</v>
      </c>
      <c r="G154" t="s">
        <v>124</v>
      </c>
      <c r="H154" s="5">
        <v>68795.48</v>
      </c>
      <c r="I154" t="s">
        <v>26</v>
      </c>
      <c r="J154" s="6">
        <v>44277</v>
      </c>
      <c r="K154">
        <v>0.2</v>
      </c>
      <c r="L154" t="s">
        <v>18</v>
      </c>
      <c r="M154" t="s">
        <v>19</v>
      </c>
      <c r="N154" s="9">
        <v>3.2520547945205478</v>
      </c>
      <c r="O154" t="s">
        <v>28</v>
      </c>
    </row>
    <row r="155" spans="3:15" x14ac:dyDescent="0.3">
      <c r="C155" t="s">
        <v>386</v>
      </c>
      <c r="D155" t="s">
        <v>387</v>
      </c>
      <c r="E155" t="s">
        <v>388</v>
      </c>
      <c r="F155" t="s">
        <v>15</v>
      </c>
      <c r="G155" t="s">
        <v>25</v>
      </c>
      <c r="H155" s="5">
        <v>88511.17</v>
      </c>
      <c r="I155" t="s">
        <v>26</v>
      </c>
      <c r="J155" s="6">
        <v>43950</v>
      </c>
      <c r="K155">
        <v>1</v>
      </c>
      <c r="L155" t="s">
        <v>18</v>
      </c>
      <c r="M155" t="s">
        <v>72</v>
      </c>
      <c r="N155" s="9">
        <v>4.1479452054794521</v>
      </c>
      <c r="O155" t="s">
        <v>20</v>
      </c>
    </row>
    <row r="156" spans="3:15" x14ac:dyDescent="0.3">
      <c r="C156" t="s">
        <v>581</v>
      </c>
      <c r="D156" t="s">
        <v>582</v>
      </c>
      <c r="E156" t="s">
        <v>583</v>
      </c>
      <c r="F156" t="s">
        <v>15</v>
      </c>
      <c r="G156" t="s">
        <v>101</v>
      </c>
      <c r="H156" s="5">
        <v>57925.91</v>
      </c>
      <c r="I156" t="s">
        <v>26</v>
      </c>
      <c r="J156" s="6">
        <v>43572</v>
      </c>
      <c r="K156">
        <v>0.5</v>
      </c>
      <c r="L156" t="s">
        <v>18</v>
      </c>
      <c r="M156" t="s">
        <v>45</v>
      </c>
      <c r="N156" s="9">
        <v>5.183561643835616</v>
      </c>
      <c r="O156" t="s">
        <v>28</v>
      </c>
    </row>
    <row r="157" spans="3:15" x14ac:dyDescent="0.3">
      <c r="C157" t="s">
        <v>168</v>
      </c>
      <c r="D157" t="s">
        <v>169</v>
      </c>
      <c r="E157" t="s">
        <v>170</v>
      </c>
      <c r="F157" t="s">
        <v>15</v>
      </c>
      <c r="G157" t="s">
        <v>25</v>
      </c>
      <c r="H157" s="5">
        <v>80169.42</v>
      </c>
      <c r="I157" t="s">
        <v>26</v>
      </c>
      <c r="J157" s="6">
        <v>44053</v>
      </c>
      <c r="K157">
        <v>1</v>
      </c>
      <c r="L157" t="s">
        <v>18</v>
      </c>
      <c r="M157" t="s">
        <v>77</v>
      </c>
      <c r="N157" s="9">
        <v>3.8657534246575342</v>
      </c>
      <c r="O157" t="s">
        <v>20</v>
      </c>
    </row>
    <row r="158" spans="3:15" x14ac:dyDescent="0.3">
      <c r="C158" t="s">
        <v>168</v>
      </c>
      <c r="D158" t="s">
        <v>169</v>
      </c>
      <c r="E158" t="s">
        <v>170</v>
      </c>
      <c r="F158" t="s">
        <v>15</v>
      </c>
      <c r="G158" t="s">
        <v>25</v>
      </c>
      <c r="H158" s="5">
        <v>80169.42</v>
      </c>
      <c r="I158" t="s">
        <v>26</v>
      </c>
      <c r="J158" s="6">
        <v>44053</v>
      </c>
      <c r="K158">
        <v>1</v>
      </c>
      <c r="L158" t="s">
        <v>18</v>
      </c>
      <c r="M158" t="s">
        <v>77</v>
      </c>
      <c r="N158" s="9">
        <v>3.8657534246575342</v>
      </c>
      <c r="O158" t="s">
        <v>20</v>
      </c>
    </row>
    <row r="159" spans="3:15" x14ac:dyDescent="0.3">
      <c r="C159" t="s">
        <v>422</v>
      </c>
      <c r="D159" t="s">
        <v>423</v>
      </c>
      <c r="E159" t="s">
        <v>424</v>
      </c>
      <c r="F159" t="s">
        <v>15</v>
      </c>
      <c r="G159" t="s">
        <v>32</v>
      </c>
      <c r="H159" s="5">
        <v>88689.09</v>
      </c>
      <c r="I159" t="s">
        <v>26</v>
      </c>
      <c r="J159" s="6">
        <v>43740</v>
      </c>
      <c r="K159">
        <v>1</v>
      </c>
      <c r="L159" t="s">
        <v>18</v>
      </c>
      <c r="M159" t="s">
        <v>27</v>
      </c>
      <c r="N159" s="9">
        <v>4.7232876712328764</v>
      </c>
      <c r="O159" t="s">
        <v>20</v>
      </c>
    </row>
    <row r="160" spans="3:15" x14ac:dyDescent="0.3">
      <c r="C160" t="s">
        <v>697</v>
      </c>
      <c r="D160" t="s">
        <v>133</v>
      </c>
      <c r="E160" t="s">
        <v>134</v>
      </c>
      <c r="F160" t="s">
        <v>15</v>
      </c>
      <c r="G160" t="s">
        <v>25</v>
      </c>
      <c r="H160" s="5">
        <v>90884.32</v>
      </c>
      <c r="I160" t="s">
        <v>26</v>
      </c>
      <c r="J160" s="6">
        <v>44039</v>
      </c>
      <c r="K160">
        <v>0.5</v>
      </c>
      <c r="L160" t="s">
        <v>18</v>
      </c>
      <c r="M160" t="s">
        <v>72</v>
      </c>
      <c r="N160" s="9">
        <v>3.904109589041096</v>
      </c>
      <c r="O160" t="s">
        <v>28</v>
      </c>
    </row>
    <row r="161" spans="3:15" x14ac:dyDescent="0.3">
      <c r="C161" t="s">
        <v>660</v>
      </c>
      <c r="D161" t="s">
        <v>661</v>
      </c>
      <c r="E161" t="s">
        <v>662</v>
      </c>
      <c r="F161" t="s">
        <v>15</v>
      </c>
      <c r="G161" t="s">
        <v>58</v>
      </c>
      <c r="H161" s="5">
        <v>69709.509999999995</v>
      </c>
      <c r="I161" t="s">
        <v>26</v>
      </c>
      <c r="J161" s="6">
        <v>43472</v>
      </c>
      <c r="K161">
        <v>1</v>
      </c>
      <c r="L161" t="s">
        <v>18</v>
      </c>
      <c r="M161" t="s">
        <v>41</v>
      </c>
      <c r="N161" s="9">
        <v>5.4575342465753423</v>
      </c>
      <c r="O161" t="s">
        <v>20</v>
      </c>
    </row>
    <row r="162" spans="3:15" x14ac:dyDescent="0.3">
      <c r="C162" t="s">
        <v>718</v>
      </c>
      <c r="D162" t="s">
        <v>719</v>
      </c>
      <c r="E162" t="s">
        <v>720</v>
      </c>
      <c r="F162" t="s">
        <v>49</v>
      </c>
      <c r="G162" t="s">
        <v>101</v>
      </c>
      <c r="H162" s="5">
        <v>98012.63</v>
      </c>
      <c r="I162" t="s">
        <v>26</v>
      </c>
      <c r="J162" s="6">
        <v>43780</v>
      </c>
      <c r="K162">
        <v>1</v>
      </c>
      <c r="L162" t="s">
        <v>18</v>
      </c>
      <c r="M162" t="s">
        <v>19</v>
      </c>
      <c r="N162" s="9">
        <v>4.6136986301369864</v>
      </c>
      <c r="O162" t="s">
        <v>20</v>
      </c>
    </row>
    <row r="163" spans="3:15" x14ac:dyDescent="0.3">
      <c r="C163" t="s">
        <v>691</v>
      </c>
      <c r="D163" t="s">
        <v>692</v>
      </c>
      <c r="E163" t="s">
        <v>693</v>
      </c>
      <c r="F163" t="s">
        <v>15</v>
      </c>
      <c r="G163" t="s">
        <v>97</v>
      </c>
      <c r="H163" s="5">
        <v>28329.77</v>
      </c>
      <c r="I163" t="s">
        <v>65</v>
      </c>
      <c r="J163" s="6">
        <v>43402</v>
      </c>
      <c r="K163">
        <v>1</v>
      </c>
      <c r="L163" t="s">
        <v>18</v>
      </c>
      <c r="M163" t="s">
        <v>27</v>
      </c>
      <c r="N163" s="9">
        <v>5.6493150684931503</v>
      </c>
      <c r="O163" t="s">
        <v>20</v>
      </c>
    </row>
    <row r="164" spans="3:15" x14ac:dyDescent="0.3">
      <c r="C164" t="s">
        <v>252</v>
      </c>
      <c r="D164" t="s">
        <v>253</v>
      </c>
      <c r="E164" t="s">
        <v>254</v>
      </c>
      <c r="F164" t="s">
        <v>49</v>
      </c>
      <c r="G164" t="s">
        <v>97</v>
      </c>
      <c r="H164" s="5">
        <v>67957.899999999994</v>
      </c>
      <c r="I164" t="s">
        <v>26</v>
      </c>
      <c r="J164" s="6">
        <v>43430</v>
      </c>
      <c r="K164">
        <v>1</v>
      </c>
      <c r="L164" t="s">
        <v>18</v>
      </c>
      <c r="M164" t="s">
        <v>84</v>
      </c>
      <c r="N164" s="9">
        <v>5.5726027397260278</v>
      </c>
      <c r="O164" t="s">
        <v>20</v>
      </c>
    </row>
    <row r="165" spans="3:15" x14ac:dyDescent="0.3">
      <c r="C165" t="s">
        <v>156</v>
      </c>
      <c r="D165" t="s">
        <v>157</v>
      </c>
      <c r="E165" t="s">
        <v>158</v>
      </c>
      <c r="F165" t="s">
        <v>24</v>
      </c>
      <c r="G165" t="s">
        <v>101</v>
      </c>
      <c r="H165" s="5">
        <v>69163.39</v>
      </c>
      <c r="I165" t="s">
        <v>26</v>
      </c>
      <c r="J165" s="6">
        <v>43397</v>
      </c>
      <c r="K165">
        <v>1</v>
      </c>
      <c r="L165" t="s">
        <v>18</v>
      </c>
      <c r="M165" t="s">
        <v>19</v>
      </c>
      <c r="N165" s="9">
        <v>5.6630136986301371</v>
      </c>
      <c r="O165" t="s">
        <v>20</v>
      </c>
    </row>
    <row r="166" spans="3:15" x14ac:dyDescent="0.3">
      <c r="C166" t="s">
        <v>156</v>
      </c>
      <c r="D166" t="s">
        <v>157</v>
      </c>
      <c r="E166" t="s">
        <v>158</v>
      </c>
      <c r="F166" t="s">
        <v>24</v>
      </c>
      <c r="G166" t="s">
        <v>101</v>
      </c>
      <c r="H166" s="5">
        <v>69163.39</v>
      </c>
      <c r="I166" t="s">
        <v>26</v>
      </c>
      <c r="J166" s="6">
        <v>43397</v>
      </c>
      <c r="K166">
        <v>1</v>
      </c>
      <c r="L166" t="s">
        <v>18</v>
      </c>
      <c r="M166" t="s">
        <v>19</v>
      </c>
      <c r="N166" s="9">
        <v>5.6630136986301371</v>
      </c>
      <c r="O166" t="s">
        <v>20</v>
      </c>
    </row>
    <row r="167" spans="3:15" x14ac:dyDescent="0.3">
      <c r="C167" t="s">
        <v>492</v>
      </c>
      <c r="D167" t="s">
        <v>493</v>
      </c>
      <c r="E167" t="s">
        <v>494</v>
      </c>
      <c r="F167" t="s">
        <v>15</v>
      </c>
      <c r="G167" t="s">
        <v>105</v>
      </c>
      <c r="H167" s="5">
        <v>96753.78</v>
      </c>
      <c r="I167" t="s">
        <v>26</v>
      </c>
      <c r="J167" s="6">
        <v>44494</v>
      </c>
      <c r="K167">
        <v>1</v>
      </c>
      <c r="L167" t="s">
        <v>18</v>
      </c>
      <c r="M167" t="s">
        <v>77</v>
      </c>
      <c r="N167" s="9">
        <v>2.6575342465753424</v>
      </c>
      <c r="O167" t="s">
        <v>20</v>
      </c>
    </row>
    <row r="168" spans="3:15" x14ac:dyDescent="0.3">
      <c r="C168" t="s">
        <v>492</v>
      </c>
      <c r="D168" t="s">
        <v>493</v>
      </c>
      <c r="E168" t="s">
        <v>494</v>
      </c>
      <c r="F168" t="s">
        <v>15</v>
      </c>
      <c r="G168" t="s">
        <v>105</v>
      </c>
      <c r="H168" s="5">
        <v>96753.78</v>
      </c>
      <c r="I168" t="s">
        <v>26</v>
      </c>
      <c r="J168" s="6">
        <v>44494</v>
      </c>
      <c r="K168">
        <v>1</v>
      </c>
      <c r="L168" t="s">
        <v>18</v>
      </c>
      <c r="M168" t="s">
        <v>77</v>
      </c>
      <c r="N168" s="9">
        <v>2.6575342465753424</v>
      </c>
      <c r="O168" t="s">
        <v>20</v>
      </c>
    </row>
    <row r="169" spans="3:15" x14ac:dyDescent="0.3">
      <c r="C169" t="s">
        <v>495</v>
      </c>
      <c r="D169" t="s">
        <v>496</v>
      </c>
      <c r="E169" t="s">
        <v>497</v>
      </c>
      <c r="F169" t="s">
        <v>24</v>
      </c>
      <c r="G169" t="s">
        <v>50</v>
      </c>
      <c r="H169" s="5">
        <v>28974.03</v>
      </c>
      <c r="I169" t="s">
        <v>65</v>
      </c>
      <c r="J169" s="6">
        <v>43733</v>
      </c>
      <c r="K169">
        <v>1</v>
      </c>
      <c r="L169" t="s">
        <v>18</v>
      </c>
      <c r="M169" t="s">
        <v>77</v>
      </c>
      <c r="N169" s="9">
        <v>4.7424657534246579</v>
      </c>
      <c r="O169" t="s">
        <v>20</v>
      </c>
    </row>
    <row r="170" spans="3:15" x14ac:dyDescent="0.3">
      <c r="C170" t="s">
        <v>38</v>
      </c>
      <c r="D170" t="s">
        <v>39</v>
      </c>
      <c r="E170" t="s">
        <v>40</v>
      </c>
      <c r="F170" t="s">
        <v>24</v>
      </c>
      <c r="G170" t="s">
        <v>36</v>
      </c>
      <c r="H170" s="5">
        <v>57002.02</v>
      </c>
      <c r="I170" t="s">
        <v>26</v>
      </c>
      <c r="J170" s="6">
        <v>43192</v>
      </c>
      <c r="K170">
        <v>0.7</v>
      </c>
      <c r="L170" t="s">
        <v>18</v>
      </c>
      <c r="M170" t="s">
        <v>41</v>
      </c>
      <c r="N170" s="9">
        <v>6.2246575342465755</v>
      </c>
      <c r="O170" t="s">
        <v>28</v>
      </c>
    </row>
    <row r="171" spans="3:15" x14ac:dyDescent="0.3">
      <c r="C171" t="s">
        <v>439</v>
      </c>
      <c r="D171" t="s">
        <v>440</v>
      </c>
      <c r="E171" t="s">
        <v>441</v>
      </c>
      <c r="F171" t="s">
        <v>24</v>
      </c>
      <c r="G171" t="s">
        <v>25</v>
      </c>
      <c r="H171" s="5">
        <v>33031.26</v>
      </c>
      <c r="I171" t="s">
        <v>65</v>
      </c>
      <c r="J171" s="6">
        <v>43468</v>
      </c>
      <c r="K171">
        <v>0.4</v>
      </c>
      <c r="L171" t="s">
        <v>18</v>
      </c>
      <c r="M171" t="s">
        <v>41</v>
      </c>
      <c r="N171" s="9">
        <v>5.4684931506849317</v>
      </c>
      <c r="O171" t="s">
        <v>28</v>
      </c>
    </row>
    <row r="172" spans="3:15" x14ac:dyDescent="0.3">
      <c r="C172" t="s">
        <v>231</v>
      </c>
      <c r="D172" t="s">
        <v>232</v>
      </c>
      <c r="E172" t="s">
        <v>233</v>
      </c>
      <c r="F172" t="s">
        <v>24</v>
      </c>
      <c r="G172" t="s">
        <v>105</v>
      </c>
      <c r="H172" s="5">
        <v>84762.76</v>
      </c>
      <c r="I172" t="s">
        <v>26</v>
      </c>
      <c r="J172" s="6">
        <v>43332</v>
      </c>
      <c r="K172">
        <v>1</v>
      </c>
      <c r="L172" t="s">
        <v>18</v>
      </c>
      <c r="M172" t="s">
        <v>41</v>
      </c>
      <c r="N172" s="9">
        <v>5.8410958904109593</v>
      </c>
      <c r="O172" t="s">
        <v>20</v>
      </c>
    </row>
    <row r="173" spans="3:15" x14ac:dyDescent="0.3">
      <c r="C173" t="s">
        <v>722</v>
      </c>
      <c r="D173" t="s">
        <v>723</v>
      </c>
      <c r="E173" t="s">
        <v>724</v>
      </c>
      <c r="F173" t="s">
        <v>15</v>
      </c>
      <c r="G173" t="s">
        <v>16</v>
      </c>
      <c r="H173" s="5">
        <v>92943.89</v>
      </c>
      <c r="I173" t="s">
        <v>26</v>
      </c>
      <c r="J173" s="6">
        <v>44510</v>
      </c>
      <c r="K173">
        <v>1</v>
      </c>
      <c r="L173" t="s">
        <v>18</v>
      </c>
      <c r="M173" t="s">
        <v>41</v>
      </c>
      <c r="N173" s="9">
        <v>2.6136986301369864</v>
      </c>
      <c r="O173" t="s">
        <v>20</v>
      </c>
    </row>
    <row r="174" spans="3:15" x14ac:dyDescent="0.3">
      <c r="C174" t="s">
        <v>207</v>
      </c>
      <c r="D174" t="s">
        <v>208</v>
      </c>
      <c r="E174" t="s">
        <v>209</v>
      </c>
      <c r="F174" t="s">
        <v>24</v>
      </c>
      <c r="G174" t="s">
        <v>58</v>
      </c>
      <c r="H174" s="5">
        <v>39700.82</v>
      </c>
      <c r="I174" t="s">
        <v>65</v>
      </c>
      <c r="J174" s="6">
        <v>44203</v>
      </c>
      <c r="K174">
        <v>0.8</v>
      </c>
      <c r="L174" t="s">
        <v>18</v>
      </c>
      <c r="M174" t="s">
        <v>84</v>
      </c>
      <c r="N174" s="9">
        <v>3.4547945205479453</v>
      </c>
      <c r="O174" t="s">
        <v>28</v>
      </c>
    </row>
    <row r="175" spans="3:15" x14ac:dyDescent="0.3">
      <c r="C175" t="s">
        <v>207</v>
      </c>
      <c r="D175" t="s">
        <v>592</v>
      </c>
      <c r="E175" t="s">
        <v>731</v>
      </c>
      <c r="F175" t="s">
        <v>24</v>
      </c>
      <c r="G175" t="s">
        <v>58</v>
      </c>
      <c r="H175" s="5">
        <v>39700.82</v>
      </c>
      <c r="I175" t="s">
        <v>65</v>
      </c>
      <c r="J175" s="6">
        <v>44203</v>
      </c>
      <c r="K175">
        <v>0.8</v>
      </c>
      <c r="L175" t="s">
        <v>18</v>
      </c>
      <c r="M175" t="s">
        <v>84</v>
      </c>
      <c r="N175" s="9">
        <v>3.4547945205479453</v>
      </c>
      <c r="O175" t="s">
        <v>28</v>
      </c>
    </row>
    <row r="176" spans="3:15" x14ac:dyDescent="0.3">
      <c r="C176" t="s">
        <v>377</v>
      </c>
      <c r="D176" t="s">
        <v>378</v>
      </c>
      <c r="E176" t="s">
        <v>379</v>
      </c>
      <c r="F176" t="s">
        <v>15</v>
      </c>
      <c r="G176" t="s">
        <v>25</v>
      </c>
      <c r="H176" s="5">
        <v>39784.239999999998</v>
      </c>
      <c r="I176" t="s">
        <v>65</v>
      </c>
      <c r="J176" s="6">
        <v>43465</v>
      </c>
      <c r="K176">
        <v>1</v>
      </c>
      <c r="L176" t="s">
        <v>37</v>
      </c>
      <c r="M176" t="s">
        <v>84</v>
      </c>
      <c r="N176" s="9">
        <v>5.4767123287671229</v>
      </c>
      <c r="O176" t="s">
        <v>20</v>
      </c>
    </row>
    <row r="177" spans="3:15" x14ac:dyDescent="0.3">
      <c r="C177" t="s">
        <v>554</v>
      </c>
      <c r="D177" t="s">
        <v>555</v>
      </c>
      <c r="E177" t="s">
        <v>556</v>
      </c>
      <c r="F177" t="s">
        <v>15</v>
      </c>
      <c r="G177" t="s">
        <v>54</v>
      </c>
      <c r="H177" s="5">
        <v>31816.57</v>
      </c>
      <c r="I177" t="s">
        <v>65</v>
      </c>
      <c r="J177" s="6">
        <v>43497</v>
      </c>
      <c r="K177">
        <v>0.3</v>
      </c>
      <c r="L177" t="s">
        <v>37</v>
      </c>
      <c r="M177" t="s">
        <v>19</v>
      </c>
      <c r="N177" s="9">
        <v>5.3890410958904109</v>
      </c>
      <c r="O177" t="s">
        <v>28</v>
      </c>
    </row>
    <row r="178" spans="3:15" x14ac:dyDescent="0.3">
      <c r="C178" t="s">
        <v>180</v>
      </c>
      <c r="D178" t="s">
        <v>181</v>
      </c>
      <c r="E178" t="s">
        <v>182</v>
      </c>
      <c r="F178" t="s">
        <v>24</v>
      </c>
      <c r="G178" t="s">
        <v>124</v>
      </c>
      <c r="H178" s="5">
        <v>67818.14</v>
      </c>
      <c r="I178" t="s">
        <v>26</v>
      </c>
      <c r="J178" s="6">
        <v>43406</v>
      </c>
      <c r="K178">
        <v>0.6</v>
      </c>
      <c r="L178" t="s">
        <v>37</v>
      </c>
      <c r="M178" t="s">
        <v>19</v>
      </c>
      <c r="N178" s="9">
        <v>5.6383561643835618</v>
      </c>
      <c r="O178" t="s">
        <v>28</v>
      </c>
    </row>
    <row r="179" spans="3:15" x14ac:dyDescent="0.3">
      <c r="C179" t="s">
        <v>180</v>
      </c>
      <c r="D179" t="s">
        <v>181</v>
      </c>
      <c r="E179" t="s">
        <v>182</v>
      </c>
      <c r="F179" t="s">
        <v>24</v>
      </c>
      <c r="G179" t="s">
        <v>124</v>
      </c>
      <c r="H179" s="5">
        <v>67818.14</v>
      </c>
      <c r="I179" t="s">
        <v>26</v>
      </c>
      <c r="J179" s="6">
        <v>43406</v>
      </c>
      <c r="K179">
        <v>0.6</v>
      </c>
      <c r="L179" t="s">
        <v>37</v>
      </c>
      <c r="M179" t="s">
        <v>19</v>
      </c>
      <c r="N179" s="9">
        <v>5.6383561643835618</v>
      </c>
      <c r="O179" t="s">
        <v>28</v>
      </c>
    </row>
    <row r="180" spans="3:15" x14ac:dyDescent="0.3">
      <c r="C180" t="s">
        <v>195</v>
      </c>
      <c r="D180" t="s">
        <v>196</v>
      </c>
      <c r="E180" t="s">
        <v>197</v>
      </c>
      <c r="F180" t="s">
        <v>15</v>
      </c>
      <c r="G180" t="s">
        <v>36</v>
      </c>
      <c r="H180" s="5">
        <v>79567.69</v>
      </c>
      <c r="I180" t="s">
        <v>26</v>
      </c>
      <c r="J180" s="6">
        <v>43272</v>
      </c>
      <c r="K180">
        <v>1</v>
      </c>
      <c r="L180" t="s">
        <v>37</v>
      </c>
      <c r="M180" t="s">
        <v>84</v>
      </c>
      <c r="N180" s="9">
        <v>6.0054794520547947</v>
      </c>
      <c r="O180" t="s">
        <v>20</v>
      </c>
    </row>
    <row r="181" spans="3:15" x14ac:dyDescent="0.3">
      <c r="C181" t="s">
        <v>219</v>
      </c>
      <c r="D181" t="s">
        <v>220</v>
      </c>
      <c r="E181" t="s">
        <v>221</v>
      </c>
      <c r="F181" t="s">
        <v>15</v>
      </c>
      <c r="G181" t="s">
        <v>97</v>
      </c>
      <c r="H181" s="5">
        <v>72876.91</v>
      </c>
      <c r="I181" t="s">
        <v>26</v>
      </c>
      <c r="J181" s="6">
        <v>43612</v>
      </c>
      <c r="K181">
        <v>0.4</v>
      </c>
      <c r="L181" t="s">
        <v>37</v>
      </c>
      <c r="M181" t="s">
        <v>77</v>
      </c>
      <c r="N181" s="9">
        <v>5.0739726027397261</v>
      </c>
      <c r="O181" t="s">
        <v>28</v>
      </c>
    </row>
    <row r="182" spans="3:15" x14ac:dyDescent="0.3">
      <c r="C182" t="s">
        <v>569</v>
      </c>
      <c r="D182" t="s">
        <v>570</v>
      </c>
      <c r="E182" t="s">
        <v>571</v>
      </c>
      <c r="F182" t="s">
        <v>15</v>
      </c>
      <c r="G182" t="s">
        <v>58</v>
      </c>
      <c r="H182" s="5">
        <v>78705.929999999993</v>
      </c>
      <c r="I182" t="s">
        <v>26</v>
      </c>
      <c r="J182" s="6">
        <v>43409</v>
      </c>
      <c r="K182">
        <v>1</v>
      </c>
      <c r="L182" t="s">
        <v>37</v>
      </c>
      <c r="M182" t="s">
        <v>27</v>
      </c>
      <c r="N182" s="9">
        <v>5.6301369863013697</v>
      </c>
      <c r="O182" t="s">
        <v>20</v>
      </c>
    </row>
    <row r="183" spans="3:15" x14ac:dyDescent="0.3">
      <c r="C183" t="s">
        <v>106</v>
      </c>
      <c r="D183" t="s">
        <v>107</v>
      </c>
      <c r="E183" t="s">
        <v>108</v>
      </c>
      <c r="F183" t="s">
        <v>15</v>
      </c>
      <c r="G183" t="s">
        <v>16</v>
      </c>
      <c r="H183" s="5">
        <v>43329.22</v>
      </c>
      <c r="I183" t="s">
        <v>65</v>
      </c>
      <c r="J183" s="6">
        <v>43809</v>
      </c>
      <c r="K183">
        <v>0.5</v>
      </c>
      <c r="L183" t="s">
        <v>37</v>
      </c>
      <c r="M183" t="s">
        <v>19</v>
      </c>
      <c r="N183" s="9">
        <v>4.5342465753424657</v>
      </c>
      <c r="O183" t="s">
        <v>28</v>
      </c>
    </row>
    <row r="184" spans="3:15" x14ac:dyDescent="0.3">
      <c r="C184" t="s">
        <v>303</v>
      </c>
      <c r="D184" t="s">
        <v>304</v>
      </c>
      <c r="E184" t="s">
        <v>305</v>
      </c>
      <c r="F184" t="s">
        <v>24</v>
      </c>
      <c r="G184" t="s">
        <v>58</v>
      </c>
      <c r="H184" s="5">
        <v>99683.67</v>
      </c>
      <c r="I184" t="s">
        <v>26</v>
      </c>
      <c r="J184" s="6">
        <v>43500</v>
      </c>
      <c r="K184">
        <v>1</v>
      </c>
      <c r="L184" t="s">
        <v>37</v>
      </c>
      <c r="M184" t="s">
        <v>27</v>
      </c>
      <c r="N184" s="9">
        <v>5.3808219178082188</v>
      </c>
      <c r="O184" t="s">
        <v>20</v>
      </c>
    </row>
    <row r="185" spans="3:15" x14ac:dyDescent="0.3">
      <c r="C185" t="s">
        <v>303</v>
      </c>
      <c r="D185" t="s">
        <v>304</v>
      </c>
      <c r="E185" t="s">
        <v>305</v>
      </c>
      <c r="F185" t="s">
        <v>24</v>
      </c>
      <c r="G185" t="s">
        <v>58</v>
      </c>
      <c r="H185" s="5">
        <v>99683.67</v>
      </c>
      <c r="I185" t="s">
        <v>26</v>
      </c>
      <c r="J185" s="6">
        <v>43500</v>
      </c>
      <c r="K185">
        <v>1</v>
      </c>
      <c r="L185" t="s">
        <v>37</v>
      </c>
      <c r="M185" t="s">
        <v>27</v>
      </c>
      <c r="N185" s="9">
        <v>5.3808219178082188</v>
      </c>
      <c r="O185" t="s">
        <v>20</v>
      </c>
    </row>
    <row r="186" spans="3:15" x14ac:dyDescent="0.3">
      <c r="C186" t="s">
        <v>264</v>
      </c>
      <c r="D186" t="s">
        <v>265</v>
      </c>
      <c r="E186" t="s">
        <v>266</v>
      </c>
      <c r="F186" t="s">
        <v>15</v>
      </c>
      <c r="G186" t="s">
        <v>124</v>
      </c>
      <c r="H186" s="5">
        <v>106775.14</v>
      </c>
      <c r="I186" t="s">
        <v>17</v>
      </c>
      <c r="J186" s="6">
        <v>43563</v>
      </c>
      <c r="K186">
        <v>1</v>
      </c>
      <c r="L186" t="s">
        <v>37</v>
      </c>
      <c r="M186" t="s">
        <v>41</v>
      </c>
      <c r="N186" s="9">
        <v>5.2082191780821914</v>
      </c>
      <c r="O186" t="s">
        <v>20</v>
      </c>
    </row>
    <row r="187" spans="3:15" x14ac:dyDescent="0.3">
      <c r="C187" t="s">
        <v>264</v>
      </c>
      <c r="D187" t="s">
        <v>363</v>
      </c>
      <c r="E187" t="s">
        <v>364</v>
      </c>
      <c r="F187" t="s">
        <v>15</v>
      </c>
      <c r="G187" t="s">
        <v>124</v>
      </c>
      <c r="H187" s="5">
        <v>106775.14</v>
      </c>
      <c r="I187" t="s">
        <v>17</v>
      </c>
      <c r="J187" s="6">
        <v>43563</v>
      </c>
      <c r="K187">
        <v>1</v>
      </c>
      <c r="L187" t="s">
        <v>37</v>
      </c>
      <c r="M187" t="s">
        <v>41</v>
      </c>
      <c r="N187" s="9">
        <v>5.2082191780821914</v>
      </c>
      <c r="O187" t="s">
        <v>20</v>
      </c>
    </row>
    <row r="188" spans="3:15" x14ac:dyDescent="0.3">
      <c r="C188" t="s">
        <v>539</v>
      </c>
      <c r="D188" t="s">
        <v>540</v>
      </c>
      <c r="E188" t="s">
        <v>541</v>
      </c>
      <c r="F188" t="s">
        <v>24</v>
      </c>
      <c r="G188" t="s">
        <v>97</v>
      </c>
      <c r="H188" s="5">
        <v>73488.679999999993</v>
      </c>
      <c r="I188" t="s">
        <v>26</v>
      </c>
      <c r="J188" s="6">
        <v>43570</v>
      </c>
      <c r="K188">
        <v>1</v>
      </c>
      <c r="L188" t="s">
        <v>37</v>
      </c>
      <c r="M188" t="s">
        <v>27</v>
      </c>
      <c r="N188" s="9">
        <v>5.1890410958904107</v>
      </c>
      <c r="O188" t="s">
        <v>20</v>
      </c>
    </row>
    <row r="189" spans="3:15" x14ac:dyDescent="0.3">
      <c r="C189" t="s">
        <v>383</v>
      </c>
      <c r="D189" t="s">
        <v>384</v>
      </c>
      <c r="E189" t="s">
        <v>385</v>
      </c>
      <c r="F189" t="s">
        <v>15</v>
      </c>
      <c r="G189" t="s">
        <v>131</v>
      </c>
      <c r="H189" s="5">
        <v>72843.23</v>
      </c>
      <c r="I189" t="s">
        <v>26</v>
      </c>
      <c r="J189" s="6">
        <v>43280</v>
      </c>
      <c r="K189">
        <v>1</v>
      </c>
      <c r="L189" t="s">
        <v>37</v>
      </c>
      <c r="M189" t="s">
        <v>45</v>
      </c>
      <c r="N189" s="9">
        <v>5.9835616438356167</v>
      </c>
      <c r="O189" t="s">
        <v>20</v>
      </c>
    </row>
    <row r="190" spans="3:15" x14ac:dyDescent="0.3">
      <c r="C190" t="s">
        <v>576</v>
      </c>
      <c r="D190" t="s">
        <v>238</v>
      </c>
      <c r="E190" t="s">
        <v>577</v>
      </c>
      <c r="F190" t="s">
        <v>24</v>
      </c>
      <c r="G190" t="s">
        <v>124</v>
      </c>
      <c r="H190" s="5">
        <v>91929.69</v>
      </c>
      <c r="I190" t="s">
        <v>26</v>
      </c>
      <c r="J190" s="6">
        <v>44085</v>
      </c>
      <c r="K190">
        <v>1</v>
      </c>
      <c r="L190" t="s">
        <v>37</v>
      </c>
      <c r="M190" t="s">
        <v>19</v>
      </c>
      <c r="N190" s="9">
        <v>3.7780821917808218</v>
      </c>
      <c r="O190" t="s">
        <v>20</v>
      </c>
    </row>
    <row r="191" spans="3:15" x14ac:dyDescent="0.3">
      <c r="C191" t="s">
        <v>542</v>
      </c>
      <c r="D191" t="s">
        <v>543</v>
      </c>
      <c r="E191" t="s">
        <v>544</v>
      </c>
      <c r="F191" t="s">
        <v>24</v>
      </c>
      <c r="G191" t="s">
        <v>97</v>
      </c>
      <c r="H191" s="5">
        <v>92704.48</v>
      </c>
      <c r="I191" t="s">
        <v>26</v>
      </c>
      <c r="J191" s="6">
        <v>43430</v>
      </c>
      <c r="K191">
        <v>1</v>
      </c>
      <c r="L191" t="s">
        <v>37</v>
      </c>
      <c r="M191" t="s">
        <v>72</v>
      </c>
      <c r="N191" s="9">
        <v>5.5726027397260278</v>
      </c>
      <c r="O191" t="s">
        <v>20</v>
      </c>
    </row>
    <row r="192" spans="3:15" x14ac:dyDescent="0.3">
      <c r="C192" t="s">
        <v>153</v>
      </c>
      <c r="D192" t="s">
        <v>154</v>
      </c>
      <c r="E192" t="s">
        <v>155</v>
      </c>
      <c r="F192" t="s">
        <v>24</v>
      </c>
      <c r="G192" t="s">
        <v>50</v>
      </c>
      <c r="H192" s="5">
        <v>100371.31</v>
      </c>
      <c r="I192" t="s">
        <v>17</v>
      </c>
      <c r="J192" s="6">
        <v>44067</v>
      </c>
      <c r="K192">
        <v>0.8</v>
      </c>
      <c r="L192" t="s">
        <v>37</v>
      </c>
      <c r="M192" t="s">
        <v>77</v>
      </c>
      <c r="N192" s="9">
        <v>3.8273972602739725</v>
      </c>
      <c r="O192" t="s">
        <v>28</v>
      </c>
    </row>
    <row r="193" spans="3:15" x14ac:dyDescent="0.3">
      <c r="C193" t="s">
        <v>694</v>
      </c>
      <c r="D193" t="s">
        <v>695</v>
      </c>
      <c r="E193" t="s">
        <v>696</v>
      </c>
      <c r="F193" t="s">
        <v>24</v>
      </c>
      <c r="G193" t="s">
        <v>36</v>
      </c>
      <c r="H193" s="5">
        <v>93964.3</v>
      </c>
      <c r="I193" t="s">
        <v>26</v>
      </c>
      <c r="J193" s="6">
        <v>44454</v>
      </c>
      <c r="K193">
        <v>0.4</v>
      </c>
      <c r="L193" t="s">
        <v>37</v>
      </c>
      <c r="M193" t="s">
        <v>41</v>
      </c>
      <c r="N193" s="9">
        <v>2.7671232876712328</v>
      </c>
      <c r="O193" t="s">
        <v>28</v>
      </c>
    </row>
    <row r="194" spans="3:15" x14ac:dyDescent="0.3">
      <c r="C194" t="s">
        <v>237</v>
      </c>
      <c r="D194" t="s">
        <v>238</v>
      </c>
      <c r="E194" t="s">
        <v>239</v>
      </c>
      <c r="F194" t="s">
        <v>49</v>
      </c>
      <c r="G194" t="s">
        <v>97</v>
      </c>
      <c r="H194" s="5">
        <v>99448.78</v>
      </c>
      <c r="I194" t="s">
        <v>26</v>
      </c>
      <c r="J194" s="6">
        <v>43473</v>
      </c>
      <c r="K194">
        <v>1</v>
      </c>
      <c r="L194" t="s">
        <v>37</v>
      </c>
      <c r="M194" t="s">
        <v>45</v>
      </c>
      <c r="N194" s="9">
        <v>5.4547945205479449</v>
      </c>
      <c r="O194" t="s">
        <v>20</v>
      </c>
    </row>
    <row r="195" spans="3:15" x14ac:dyDescent="0.3">
      <c r="C195" t="s">
        <v>237</v>
      </c>
      <c r="D195" t="s">
        <v>238</v>
      </c>
      <c r="E195" t="s">
        <v>239</v>
      </c>
      <c r="F195" t="s">
        <v>49</v>
      </c>
      <c r="G195" t="s">
        <v>97</v>
      </c>
      <c r="H195" s="5">
        <v>99448.78</v>
      </c>
      <c r="I195" t="s">
        <v>26</v>
      </c>
      <c r="J195" s="6">
        <v>43473</v>
      </c>
      <c r="K195">
        <v>1</v>
      </c>
      <c r="L195" t="s">
        <v>37</v>
      </c>
      <c r="M195" t="s">
        <v>45</v>
      </c>
      <c r="N195" s="9">
        <v>5.4547945205479449</v>
      </c>
      <c r="O195" t="s">
        <v>20</v>
      </c>
    </row>
    <row r="196" spans="3:15" x14ac:dyDescent="0.3">
      <c r="C196" t="s">
        <v>475</v>
      </c>
      <c r="D196" t="s">
        <v>476</v>
      </c>
      <c r="E196" t="s">
        <v>477</v>
      </c>
      <c r="F196" t="s">
        <v>15</v>
      </c>
      <c r="G196" t="s">
        <v>25</v>
      </c>
      <c r="H196" s="5">
        <v>69764.100000000006</v>
      </c>
      <c r="I196" t="s">
        <v>26</v>
      </c>
      <c r="J196" s="6">
        <v>44195</v>
      </c>
      <c r="K196">
        <v>1</v>
      </c>
      <c r="L196" t="s">
        <v>37</v>
      </c>
      <c r="M196" t="s">
        <v>27</v>
      </c>
      <c r="N196" s="9">
        <v>3.4767123287671233</v>
      </c>
      <c r="O196" t="s">
        <v>20</v>
      </c>
    </row>
    <row r="197" spans="3:15" x14ac:dyDescent="0.3">
      <c r="C197" t="s">
        <v>300</v>
      </c>
      <c r="D197" t="s">
        <v>301</v>
      </c>
      <c r="E197" t="s">
        <v>302</v>
      </c>
      <c r="F197" t="s">
        <v>24</v>
      </c>
      <c r="G197" t="s">
        <v>50</v>
      </c>
      <c r="H197" s="5">
        <v>104038.9</v>
      </c>
      <c r="I197" t="s">
        <v>17</v>
      </c>
      <c r="J197" s="6">
        <v>43815</v>
      </c>
      <c r="K197">
        <v>1</v>
      </c>
      <c r="L197" t="s">
        <v>37</v>
      </c>
      <c r="M197" t="s">
        <v>19</v>
      </c>
      <c r="N197" s="9">
        <v>4.5178082191780824</v>
      </c>
      <c r="O197" t="s">
        <v>20</v>
      </c>
    </row>
    <row r="198" spans="3:15" x14ac:dyDescent="0.3">
      <c r="C198" t="s">
        <v>732</v>
      </c>
      <c r="D198" t="s">
        <v>733</v>
      </c>
      <c r="E198" t="s">
        <v>734</v>
      </c>
      <c r="F198" t="s">
        <v>24</v>
      </c>
      <c r="G198" t="s">
        <v>131</v>
      </c>
      <c r="H198" s="5">
        <v>31089.22</v>
      </c>
      <c r="I198" t="s">
        <v>65</v>
      </c>
      <c r="J198" s="6">
        <v>43776</v>
      </c>
      <c r="K198">
        <v>1</v>
      </c>
      <c r="L198" t="s">
        <v>37</v>
      </c>
      <c r="M198" t="s">
        <v>84</v>
      </c>
      <c r="N198" s="9">
        <v>4.624657534246575</v>
      </c>
      <c r="O198" t="s">
        <v>20</v>
      </c>
    </row>
    <row r="199" spans="3:15" x14ac:dyDescent="0.3">
      <c r="C199" t="s">
        <v>587</v>
      </c>
      <c r="D199" t="s">
        <v>588</v>
      </c>
      <c r="E199" t="s">
        <v>589</v>
      </c>
      <c r="F199" t="s">
        <v>15</v>
      </c>
      <c r="G199" t="s">
        <v>16</v>
      </c>
      <c r="H199" s="5">
        <v>53184.02</v>
      </c>
      <c r="I199" t="s">
        <v>26</v>
      </c>
      <c r="J199" s="6">
        <v>43180</v>
      </c>
      <c r="K199">
        <v>1</v>
      </c>
      <c r="L199" t="s">
        <v>37</v>
      </c>
      <c r="M199" t="s">
        <v>19</v>
      </c>
      <c r="N199" s="9">
        <v>6.2575342465753421</v>
      </c>
      <c r="O199" t="s">
        <v>20</v>
      </c>
    </row>
    <row r="200" spans="3:15" x14ac:dyDescent="0.3">
      <c r="C200" t="s">
        <v>636</v>
      </c>
      <c r="D200" t="s">
        <v>637</v>
      </c>
      <c r="E200" t="s">
        <v>638</v>
      </c>
      <c r="F200" t="s">
        <v>24</v>
      </c>
      <c r="G200" t="s">
        <v>124</v>
      </c>
      <c r="H200" s="5">
        <v>49625.64</v>
      </c>
      <c r="I200" t="s">
        <v>65</v>
      </c>
      <c r="J200" s="6">
        <v>44384</v>
      </c>
      <c r="K200">
        <v>0.5</v>
      </c>
      <c r="L200" t="s">
        <v>37</v>
      </c>
      <c r="M200" t="s">
        <v>19</v>
      </c>
      <c r="N200" s="9">
        <v>2.9589041095890409</v>
      </c>
      <c r="O200" t="s">
        <v>28</v>
      </c>
    </row>
    <row r="201" spans="3:15" x14ac:dyDescent="0.3">
      <c r="C201" t="s">
        <v>463</v>
      </c>
      <c r="D201" t="s">
        <v>464</v>
      </c>
      <c r="E201" t="s">
        <v>465</v>
      </c>
      <c r="F201" t="s">
        <v>15</v>
      </c>
      <c r="G201" t="s">
        <v>32</v>
      </c>
      <c r="H201" s="5">
        <v>47646.95</v>
      </c>
      <c r="I201" t="s">
        <v>65</v>
      </c>
      <c r="J201" s="6">
        <v>43791</v>
      </c>
      <c r="K201">
        <v>0.3</v>
      </c>
      <c r="L201" t="s">
        <v>37</v>
      </c>
      <c r="M201" t="s">
        <v>84</v>
      </c>
      <c r="N201" s="9">
        <v>4.5835616438356164</v>
      </c>
      <c r="O201" t="s">
        <v>28</v>
      </c>
    </row>
    <row r="202" spans="3:15" x14ac:dyDescent="0.3">
      <c r="C202" t="s">
        <v>615</v>
      </c>
      <c r="D202" t="s">
        <v>247</v>
      </c>
      <c r="E202" t="s">
        <v>616</v>
      </c>
      <c r="F202" t="s">
        <v>15</v>
      </c>
      <c r="G202" t="s">
        <v>124</v>
      </c>
      <c r="H202" s="5">
        <v>89960.6</v>
      </c>
      <c r="I202" t="s">
        <v>26</v>
      </c>
      <c r="J202" s="6">
        <v>43515</v>
      </c>
      <c r="K202">
        <v>1</v>
      </c>
      <c r="L202" t="s">
        <v>37</v>
      </c>
      <c r="M202" t="s">
        <v>77</v>
      </c>
      <c r="N202" s="9">
        <v>5.3397260273972602</v>
      </c>
      <c r="O202" t="s">
        <v>20</v>
      </c>
    </row>
    <row r="203" spans="3:15" x14ac:dyDescent="0.3">
      <c r="C203" t="s">
        <v>710</v>
      </c>
      <c r="D203" t="s">
        <v>711</v>
      </c>
      <c r="E203" t="s">
        <v>712</v>
      </c>
      <c r="F203" t="s">
        <v>15</v>
      </c>
      <c r="G203" t="s">
        <v>105</v>
      </c>
      <c r="H203" s="5">
        <v>91314.75</v>
      </c>
      <c r="I203" t="s">
        <v>26</v>
      </c>
      <c r="J203" s="6">
        <v>43931</v>
      </c>
      <c r="K203">
        <v>1</v>
      </c>
      <c r="L203" t="s">
        <v>37</v>
      </c>
      <c r="M203" t="s">
        <v>27</v>
      </c>
      <c r="N203" s="9">
        <v>4.2</v>
      </c>
      <c r="O203" t="s">
        <v>20</v>
      </c>
    </row>
    <row r="204" spans="3:15" x14ac:dyDescent="0.3">
      <c r="C204" t="s">
        <v>62</v>
      </c>
      <c r="D204" t="s">
        <v>63</v>
      </c>
      <c r="E204" t="s">
        <v>64</v>
      </c>
      <c r="F204" t="s">
        <v>24</v>
      </c>
      <c r="G204" t="s">
        <v>32</v>
      </c>
      <c r="H204" s="5">
        <v>42314.39</v>
      </c>
      <c r="I204" t="s">
        <v>65</v>
      </c>
      <c r="J204" s="6">
        <v>44487</v>
      </c>
      <c r="K204">
        <v>1</v>
      </c>
      <c r="L204" t="s">
        <v>37</v>
      </c>
      <c r="M204" t="s">
        <v>19</v>
      </c>
      <c r="N204" s="9">
        <v>2.6767123287671235</v>
      </c>
      <c r="O204" t="s">
        <v>20</v>
      </c>
    </row>
    <row r="205" spans="3:15" x14ac:dyDescent="0.3">
      <c r="C205" t="s">
        <v>478</v>
      </c>
      <c r="D205" t="s">
        <v>479</v>
      </c>
      <c r="E205" t="s">
        <v>480</v>
      </c>
      <c r="F205" t="s">
        <v>24</v>
      </c>
      <c r="G205" t="s">
        <v>105</v>
      </c>
      <c r="H205" s="5">
        <v>84598.88</v>
      </c>
      <c r="I205" t="s">
        <v>26</v>
      </c>
      <c r="J205" s="6">
        <v>44116</v>
      </c>
      <c r="K205">
        <v>1</v>
      </c>
      <c r="L205" t="s">
        <v>37</v>
      </c>
      <c r="M205" t="s">
        <v>27</v>
      </c>
      <c r="N205" s="9">
        <v>3.6931506849315068</v>
      </c>
      <c r="O205" t="s">
        <v>20</v>
      </c>
    </row>
    <row r="206" spans="3:15" x14ac:dyDescent="0.3">
      <c r="C206" t="s">
        <v>478</v>
      </c>
      <c r="D206" t="s">
        <v>479</v>
      </c>
      <c r="E206" t="s">
        <v>480</v>
      </c>
      <c r="F206" t="s">
        <v>24</v>
      </c>
      <c r="G206" t="s">
        <v>105</v>
      </c>
      <c r="H206" s="5">
        <v>84598.88</v>
      </c>
      <c r="I206" t="s">
        <v>26</v>
      </c>
      <c r="J206" s="6">
        <v>44116</v>
      </c>
      <c r="K206">
        <v>1</v>
      </c>
      <c r="L206" t="s">
        <v>37</v>
      </c>
      <c r="M206" t="s">
        <v>27</v>
      </c>
      <c r="N206" s="9">
        <v>3.6931506849315068</v>
      </c>
      <c r="O206" t="s">
        <v>20</v>
      </c>
    </row>
    <row r="207" spans="3:15" x14ac:dyDescent="0.3">
      <c r="C207" t="s">
        <v>545</v>
      </c>
      <c r="D207" t="s">
        <v>546</v>
      </c>
      <c r="E207" t="s">
        <v>547</v>
      </c>
      <c r="F207" t="s">
        <v>15</v>
      </c>
      <c r="G207" t="s">
        <v>16</v>
      </c>
      <c r="H207" s="5">
        <v>78443.78</v>
      </c>
      <c r="I207" t="s">
        <v>26</v>
      </c>
      <c r="J207" s="6">
        <v>43599</v>
      </c>
      <c r="K207">
        <v>1</v>
      </c>
      <c r="L207" t="s">
        <v>37</v>
      </c>
      <c r="M207" t="s">
        <v>41</v>
      </c>
      <c r="N207" s="9">
        <v>5.1095890410958908</v>
      </c>
      <c r="O207" t="s">
        <v>20</v>
      </c>
    </row>
    <row r="208" spans="3:15" x14ac:dyDescent="0.3">
      <c r="C208" t="s">
        <v>663</v>
      </c>
      <c r="D208" t="s">
        <v>664</v>
      </c>
      <c r="E208" t="s">
        <v>665</v>
      </c>
      <c r="F208" t="s">
        <v>24</v>
      </c>
      <c r="G208" t="s">
        <v>58</v>
      </c>
      <c r="H208" s="5">
        <v>46751.7</v>
      </c>
      <c r="I208" t="s">
        <v>65</v>
      </c>
      <c r="J208" s="6">
        <v>43843</v>
      </c>
      <c r="K208">
        <v>1</v>
      </c>
      <c r="L208" t="s">
        <v>37</v>
      </c>
      <c r="M208" t="s">
        <v>41</v>
      </c>
      <c r="N208" s="9">
        <v>4.441095890410959</v>
      </c>
      <c r="O208" t="s">
        <v>20</v>
      </c>
    </row>
    <row r="209" spans="3:15" x14ac:dyDescent="0.3">
      <c r="C209" t="s">
        <v>177</v>
      </c>
      <c r="D209" t="s">
        <v>178</v>
      </c>
      <c r="E209" t="s">
        <v>179</v>
      </c>
      <c r="F209" t="s">
        <v>15</v>
      </c>
      <c r="G209" t="s">
        <v>101</v>
      </c>
      <c r="H209" s="5">
        <v>57419.35</v>
      </c>
      <c r="I209" t="s">
        <v>26</v>
      </c>
      <c r="J209" s="6">
        <v>43305</v>
      </c>
      <c r="K209">
        <v>1</v>
      </c>
      <c r="L209" t="s">
        <v>37</v>
      </c>
      <c r="M209" t="s">
        <v>77</v>
      </c>
      <c r="N209" s="9">
        <v>5.9150684931506845</v>
      </c>
      <c r="O209" t="s">
        <v>20</v>
      </c>
    </row>
    <row r="210" spans="3:15" x14ac:dyDescent="0.3">
      <c r="C210" t="s">
        <v>472</v>
      </c>
      <c r="D210" t="s">
        <v>473</v>
      </c>
      <c r="E210" t="s">
        <v>474</v>
      </c>
      <c r="F210" t="s">
        <v>15</v>
      </c>
      <c r="G210" t="s">
        <v>50</v>
      </c>
      <c r="H210" s="5">
        <v>95017.1</v>
      </c>
      <c r="I210" t="s">
        <v>26</v>
      </c>
      <c r="J210" s="6">
        <v>43283</v>
      </c>
      <c r="K210">
        <v>1</v>
      </c>
      <c r="L210" t="s">
        <v>37</v>
      </c>
      <c r="M210" t="s">
        <v>27</v>
      </c>
      <c r="N210" s="9">
        <v>5.9753424657534246</v>
      </c>
      <c r="O210" t="s">
        <v>20</v>
      </c>
    </row>
    <row r="211" spans="3:15" x14ac:dyDescent="0.3">
      <c r="C211" t="s">
        <v>572</v>
      </c>
      <c r="D211" t="s">
        <v>573</v>
      </c>
      <c r="E211" t="s">
        <v>574</v>
      </c>
      <c r="F211" t="s">
        <v>15</v>
      </c>
      <c r="G211" t="s">
        <v>54</v>
      </c>
      <c r="H211" s="5">
        <v>53535.62</v>
      </c>
      <c r="I211" t="s">
        <v>26</v>
      </c>
      <c r="J211" s="6">
        <v>44110</v>
      </c>
      <c r="K211">
        <v>0.5</v>
      </c>
      <c r="L211" t="s">
        <v>37</v>
      </c>
      <c r="M211" t="s">
        <v>27</v>
      </c>
      <c r="N211" s="9">
        <v>3.7095890410958905</v>
      </c>
      <c r="O211" t="s">
        <v>28</v>
      </c>
    </row>
    <row r="212" spans="3:15" x14ac:dyDescent="0.3">
      <c r="C212" t="s">
        <v>222</v>
      </c>
      <c r="D212" t="s">
        <v>223</v>
      </c>
      <c r="E212" t="s">
        <v>224</v>
      </c>
      <c r="F212" t="s">
        <v>24</v>
      </c>
      <c r="G212" t="s">
        <v>131</v>
      </c>
      <c r="H212" s="5">
        <v>31042.51</v>
      </c>
      <c r="I212" t="s">
        <v>65</v>
      </c>
      <c r="J212" s="6">
        <v>44473</v>
      </c>
      <c r="K212">
        <v>0.3</v>
      </c>
      <c r="L212" t="s">
        <v>37</v>
      </c>
      <c r="M212" t="s">
        <v>19</v>
      </c>
      <c r="N212" s="9">
        <v>2.7150684931506848</v>
      </c>
      <c r="O212" t="s">
        <v>28</v>
      </c>
    </row>
    <row r="213" spans="3:15" x14ac:dyDescent="0.3">
      <c r="C213" t="s">
        <v>498</v>
      </c>
      <c r="D213" t="s">
        <v>499</v>
      </c>
      <c r="E213" t="s">
        <v>500</v>
      </c>
      <c r="F213" t="s">
        <v>24</v>
      </c>
      <c r="G213" t="s">
        <v>25</v>
      </c>
      <c r="H213" s="5">
        <v>86233.83</v>
      </c>
      <c r="I213" t="s">
        <v>26</v>
      </c>
      <c r="J213" s="6">
        <v>43706</v>
      </c>
      <c r="K213">
        <v>1</v>
      </c>
      <c r="L213" t="s">
        <v>37</v>
      </c>
      <c r="M213" t="s">
        <v>84</v>
      </c>
      <c r="N213" s="9">
        <v>4.816438356164384</v>
      </c>
      <c r="O213" t="s">
        <v>20</v>
      </c>
    </row>
    <row r="214" spans="3:15" x14ac:dyDescent="0.3">
      <c r="C214" t="s">
        <v>288</v>
      </c>
      <c r="D214" t="s">
        <v>289</v>
      </c>
      <c r="E214" t="s">
        <v>290</v>
      </c>
      <c r="F214" t="s">
        <v>24</v>
      </c>
      <c r="G214" t="s">
        <v>25</v>
      </c>
      <c r="H214" s="5">
        <v>86558.58</v>
      </c>
      <c r="I214" t="s">
        <v>26</v>
      </c>
      <c r="J214" s="6">
        <v>43887</v>
      </c>
      <c r="K214">
        <v>1</v>
      </c>
      <c r="L214" t="s">
        <v>37</v>
      </c>
      <c r="M214" t="s">
        <v>19</v>
      </c>
      <c r="N214" s="9">
        <v>4.3205479452054796</v>
      </c>
      <c r="O214" t="s">
        <v>20</v>
      </c>
    </row>
    <row r="215" spans="3:15" x14ac:dyDescent="0.3">
      <c r="C215" t="s">
        <v>398</v>
      </c>
      <c r="D215" t="s">
        <v>399</v>
      </c>
      <c r="E215" t="s">
        <v>400</v>
      </c>
      <c r="F215" t="s">
        <v>24</v>
      </c>
      <c r="G215" t="s">
        <v>101</v>
      </c>
      <c r="H215" s="5">
        <v>76303.820000000007</v>
      </c>
      <c r="I215" t="s">
        <v>26</v>
      </c>
      <c r="J215" s="6">
        <v>43458</v>
      </c>
      <c r="K215">
        <v>1</v>
      </c>
      <c r="L215" t="s">
        <v>37</v>
      </c>
      <c r="M215" t="s">
        <v>41</v>
      </c>
      <c r="N215" s="9">
        <v>5.4958904109589044</v>
      </c>
      <c r="O215" t="s">
        <v>20</v>
      </c>
    </row>
    <row r="216" spans="3:15" x14ac:dyDescent="0.3">
      <c r="C216" t="s">
        <v>398</v>
      </c>
      <c r="D216" t="s">
        <v>531</v>
      </c>
      <c r="E216" t="s">
        <v>532</v>
      </c>
      <c r="F216" t="s">
        <v>24</v>
      </c>
      <c r="G216" t="s">
        <v>101</v>
      </c>
      <c r="H216" s="5">
        <v>76303.820000000007</v>
      </c>
      <c r="I216" t="s">
        <v>26</v>
      </c>
      <c r="J216" s="6">
        <v>43458</v>
      </c>
      <c r="K216">
        <v>1</v>
      </c>
      <c r="L216" t="s">
        <v>37</v>
      </c>
      <c r="M216" t="s">
        <v>41</v>
      </c>
      <c r="N216" s="9">
        <v>5.4958904109589044</v>
      </c>
      <c r="O216" t="s">
        <v>20</v>
      </c>
    </row>
    <row r="217" spans="3:15" x14ac:dyDescent="0.3">
      <c r="C217" t="s">
        <v>297</v>
      </c>
      <c r="D217" t="s">
        <v>298</v>
      </c>
      <c r="E217" t="s">
        <v>299</v>
      </c>
      <c r="F217" t="s">
        <v>24</v>
      </c>
      <c r="G217" t="s">
        <v>36</v>
      </c>
      <c r="H217" s="5">
        <v>101187.36</v>
      </c>
      <c r="I217" t="s">
        <v>17</v>
      </c>
      <c r="J217" s="6">
        <v>43258</v>
      </c>
      <c r="K217">
        <v>1</v>
      </c>
      <c r="L217" t="s">
        <v>37</v>
      </c>
      <c r="M217" t="s">
        <v>72</v>
      </c>
      <c r="N217" s="9">
        <v>6.043835616438356</v>
      </c>
      <c r="O217" t="s">
        <v>20</v>
      </c>
    </row>
    <row r="218" spans="3:15" x14ac:dyDescent="0.3">
      <c r="C218" t="s">
        <v>516</v>
      </c>
      <c r="D218" t="s">
        <v>517</v>
      </c>
      <c r="E218" t="s">
        <v>518</v>
      </c>
      <c r="F218" t="s">
        <v>15</v>
      </c>
      <c r="G218" t="s">
        <v>16</v>
      </c>
      <c r="H218" s="5">
        <v>61624.77</v>
      </c>
      <c r="I218" t="s">
        <v>26</v>
      </c>
      <c r="J218" s="6">
        <v>43430</v>
      </c>
      <c r="K218">
        <v>0.3</v>
      </c>
      <c r="L218" t="s">
        <v>37</v>
      </c>
      <c r="M218" t="s">
        <v>41</v>
      </c>
      <c r="N218" s="9">
        <v>5.5726027397260278</v>
      </c>
      <c r="O218" t="s">
        <v>28</v>
      </c>
    </row>
    <row r="219" spans="3:15" x14ac:dyDescent="0.3">
      <c r="C219" t="s">
        <v>165</v>
      </c>
      <c r="D219" t="s">
        <v>166</v>
      </c>
      <c r="E219" t="s">
        <v>167</v>
      </c>
      <c r="F219" t="s">
        <v>24</v>
      </c>
      <c r="G219" t="s">
        <v>32</v>
      </c>
      <c r="H219" s="5">
        <v>31172.77</v>
      </c>
      <c r="I219" t="s">
        <v>65</v>
      </c>
      <c r="J219" s="6">
        <v>43665</v>
      </c>
      <c r="K219">
        <v>1</v>
      </c>
      <c r="L219" t="s">
        <v>37</v>
      </c>
      <c r="M219" t="s">
        <v>19</v>
      </c>
      <c r="N219" s="9">
        <v>4.9287671232876713</v>
      </c>
      <c r="O219" t="s">
        <v>20</v>
      </c>
    </row>
    <row r="220" spans="3:15" x14ac:dyDescent="0.3">
      <c r="C220" t="s">
        <v>599</v>
      </c>
      <c r="D220" t="s">
        <v>600</v>
      </c>
      <c r="E220" t="s">
        <v>601</v>
      </c>
      <c r="F220" t="s">
        <v>15</v>
      </c>
      <c r="G220" t="s">
        <v>101</v>
      </c>
      <c r="H220" s="5">
        <v>102515.81</v>
      </c>
      <c r="I220" t="s">
        <v>17</v>
      </c>
      <c r="J220" s="6">
        <v>43902</v>
      </c>
      <c r="K220">
        <v>1</v>
      </c>
      <c r="L220" t="s">
        <v>37</v>
      </c>
      <c r="M220" t="s">
        <v>84</v>
      </c>
      <c r="N220" s="9">
        <v>4.279452054794521</v>
      </c>
      <c r="O220" t="s">
        <v>20</v>
      </c>
    </row>
    <row r="221" spans="3:15" x14ac:dyDescent="0.3">
      <c r="C221" t="s">
        <v>33</v>
      </c>
      <c r="D221" t="s">
        <v>34</v>
      </c>
      <c r="E221" t="s">
        <v>35</v>
      </c>
      <c r="F221" t="s">
        <v>24</v>
      </c>
      <c r="G221" t="s">
        <v>36</v>
      </c>
      <c r="H221" s="5">
        <v>93128.34</v>
      </c>
      <c r="I221" t="s">
        <v>26</v>
      </c>
      <c r="J221" s="6">
        <v>43164</v>
      </c>
      <c r="K221">
        <v>1</v>
      </c>
      <c r="L221" t="s">
        <v>37</v>
      </c>
      <c r="M221" t="s">
        <v>27</v>
      </c>
      <c r="N221" s="9">
        <v>6.3013698630136989</v>
      </c>
      <c r="O221" t="s">
        <v>20</v>
      </c>
    </row>
    <row r="222" spans="3:15" x14ac:dyDescent="0.3">
      <c r="C222" t="s">
        <v>330</v>
      </c>
      <c r="D222" t="s">
        <v>331</v>
      </c>
      <c r="E222" t="s">
        <v>332</v>
      </c>
      <c r="F222" t="s">
        <v>15</v>
      </c>
      <c r="G222" t="s">
        <v>36</v>
      </c>
      <c r="H222" s="5">
        <v>112778.28</v>
      </c>
      <c r="I222" t="s">
        <v>17</v>
      </c>
      <c r="J222" s="6">
        <v>43250</v>
      </c>
      <c r="K222">
        <v>1</v>
      </c>
      <c r="L222" t="s">
        <v>37</v>
      </c>
      <c r="M222" t="s">
        <v>19</v>
      </c>
      <c r="N222" s="9">
        <v>6.065753424657534</v>
      </c>
      <c r="O222" t="s">
        <v>20</v>
      </c>
    </row>
    <row r="223" spans="3:15" x14ac:dyDescent="0.3">
      <c r="C223" t="s">
        <v>330</v>
      </c>
      <c r="D223" t="s">
        <v>331</v>
      </c>
      <c r="E223" t="s">
        <v>332</v>
      </c>
      <c r="F223" t="s">
        <v>15</v>
      </c>
      <c r="G223" t="s">
        <v>36</v>
      </c>
      <c r="H223" s="5">
        <v>112778.28</v>
      </c>
      <c r="I223" t="s">
        <v>17</v>
      </c>
      <c r="J223" s="6">
        <v>43250</v>
      </c>
      <c r="K223">
        <v>1</v>
      </c>
      <c r="L223" t="s">
        <v>37</v>
      </c>
      <c r="M223" t="s">
        <v>19</v>
      </c>
      <c r="N223" s="9">
        <v>6.065753424657534</v>
      </c>
      <c r="O223" t="s">
        <v>20</v>
      </c>
    </row>
    <row r="224" spans="3:15" x14ac:dyDescent="0.3">
      <c r="C224" t="s">
        <v>677</v>
      </c>
      <c r="D224" t="s">
        <v>678</v>
      </c>
      <c r="E224" t="s">
        <v>679</v>
      </c>
      <c r="F224" t="s">
        <v>15</v>
      </c>
      <c r="G224" t="s">
        <v>97</v>
      </c>
      <c r="H224" s="5">
        <v>65569.36</v>
      </c>
      <c r="I224" t="s">
        <v>26</v>
      </c>
      <c r="J224" s="6">
        <v>43293</v>
      </c>
      <c r="K224">
        <v>1</v>
      </c>
      <c r="L224" t="s">
        <v>37</v>
      </c>
      <c r="M224" t="s">
        <v>77</v>
      </c>
      <c r="N224" s="9">
        <v>5.9479452054794519</v>
      </c>
      <c r="O224" t="s">
        <v>20</v>
      </c>
    </row>
    <row r="225" spans="3:15" x14ac:dyDescent="0.3">
      <c r="C225" t="s">
        <v>249</v>
      </c>
      <c r="D225" t="s">
        <v>250</v>
      </c>
      <c r="E225" t="s">
        <v>251</v>
      </c>
      <c r="F225" t="s">
        <v>24</v>
      </c>
      <c r="G225" t="s">
        <v>16</v>
      </c>
      <c r="H225" s="5">
        <v>51165.37</v>
      </c>
      <c r="I225" t="s">
        <v>26</v>
      </c>
      <c r="J225" s="6">
        <v>44237</v>
      </c>
      <c r="K225">
        <v>1</v>
      </c>
      <c r="L225" t="s">
        <v>37</v>
      </c>
      <c r="M225" t="s">
        <v>41</v>
      </c>
      <c r="N225" s="9">
        <v>3.3616438356164382</v>
      </c>
      <c r="O225" t="s">
        <v>20</v>
      </c>
    </row>
    <row r="226" spans="3:15" x14ac:dyDescent="0.3">
      <c r="C226" t="s">
        <v>228</v>
      </c>
      <c r="D226" t="s">
        <v>229</v>
      </c>
      <c r="E226" t="s">
        <v>230</v>
      </c>
      <c r="F226" t="s">
        <v>24</v>
      </c>
      <c r="G226" t="s">
        <v>58</v>
      </c>
      <c r="H226" s="5">
        <v>59434.18</v>
      </c>
      <c r="I226" t="s">
        <v>26</v>
      </c>
      <c r="J226" s="6">
        <v>43931</v>
      </c>
      <c r="K226">
        <v>1</v>
      </c>
      <c r="L226" t="s">
        <v>76</v>
      </c>
      <c r="M226" t="s">
        <v>27</v>
      </c>
      <c r="N226" s="9">
        <v>4.2</v>
      </c>
      <c r="O226" t="s">
        <v>20</v>
      </c>
    </row>
    <row r="227" spans="3:15" x14ac:dyDescent="0.3">
      <c r="C227" t="s">
        <v>144</v>
      </c>
      <c r="D227" t="s">
        <v>145</v>
      </c>
      <c r="E227" t="s">
        <v>146</v>
      </c>
      <c r="F227" t="s">
        <v>15</v>
      </c>
      <c r="G227" t="s">
        <v>36</v>
      </c>
      <c r="H227" s="5">
        <v>53949.26</v>
      </c>
      <c r="I227" t="s">
        <v>26</v>
      </c>
      <c r="J227" s="6">
        <v>43808</v>
      </c>
      <c r="K227">
        <v>1</v>
      </c>
      <c r="L227" t="s">
        <v>76</v>
      </c>
      <c r="M227" t="s">
        <v>72</v>
      </c>
      <c r="N227" s="9">
        <v>4.536986301369863</v>
      </c>
      <c r="O227" t="s">
        <v>20</v>
      </c>
    </row>
    <row r="228" spans="3:15" x14ac:dyDescent="0.3">
      <c r="C228" t="s">
        <v>144</v>
      </c>
      <c r="D228" t="s">
        <v>145</v>
      </c>
      <c r="E228" t="s">
        <v>146</v>
      </c>
      <c r="F228" t="s">
        <v>15</v>
      </c>
      <c r="G228" t="s">
        <v>36</v>
      </c>
      <c r="H228" s="5">
        <v>53949.26</v>
      </c>
      <c r="I228" t="s">
        <v>26</v>
      </c>
      <c r="J228" s="6">
        <v>43808</v>
      </c>
      <c r="K228">
        <v>1</v>
      </c>
      <c r="L228" t="s">
        <v>76</v>
      </c>
      <c r="M228" t="s">
        <v>72</v>
      </c>
      <c r="N228" s="9">
        <v>4.536986301369863</v>
      </c>
      <c r="O228" t="s">
        <v>20</v>
      </c>
    </row>
    <row r="229" spans="3:15" x14ac:dyDescent="0.3">
      <c r="C229" t="s">
        <v>425</v>
      </c>
      <c r="D229" t="s">
        <v>426</v>
      </c>
      <c r="E229" t="s">
        <v>427</v>
      </c>
      <c r="F229" t="s">
        <v>24</v>
      </c>
      <c r="G229" t="s">
        <v>58</v>
      </c>
      <c r="H229" s="5">
        <v>96555.53</v>
      </c>
      <c r="I229" t="s">
        <v>26</v>
      </c>
      <c r="J229" s="6">
        <v>43489</v>
      </c>
      <c r="K229">
        <v>0.2</v>
      </c>
      <c r="L229" t="s">
        <v>76</v>
      </c>
      <c r="M229" t="s">
        <v>41</v>
      </c>
      <c r="N229" s="9">
        <v>5.4109589041095889</v>
      </c>
      <c r="O229" t="s">
        <v>28</v>
      </c>
    </row>
    <row r="230" spans="3:15" x14ac:dyDescent="0.3">
      <c r="C230" t="s">
        <v>315</v>
      </c>
      <c r="D230" t="s">
        <v>316</v>
      </c>
      <c r="E230" t="s">
        <v>317</v>
      </c>
      <c r="F230" t="s">
        <v>24</v>
      </c>
      <c r="G230" t="s">
        <v>101</v>
      </c>
      <c r="H230" s="5">
        <v>71823.56</v>
      </c>
      <c r="I230" t="s">
        <v>26</v>
      </c>
      <c r="J230" s="6">
        <v>43374</v>
      </c>
      <c r="K230">
        <v>0.3</v>
      </c>
      <c r="L230" t="s">
        <v>76</v>
      </c>
      <c r="M230" t="s">
        <v>19</v>
      </c>
      <c r="N230" s="9">
        <v>5.7260273972602738</v>
      </c>
      <c r="O230" t="s">
        <v>28</v>
      </c>
    </row>
    <row r="231" spans="3:15" x14ac:dyDescent="0.3">
      <c r="C231" t="s">
        <v>315</v>
      </c>
      <c r="D231" t="s">
        <v>316</v>
      </c>
      <c r="E231" t="s">
        <v>317</v>
      </c>
      <c r="F231" t="s">
        <v>24</v>
      </c>
      <c r="G231" t="s">
        <v>101</v>
      </c>
      <c r="H231" s="5">
        <v>71823.56</v>
      </c>
      <c r="I231" t="s">
        <v>26</v>
      </c>
      <c r="J231" s="6">
        <v>43374</v>
      </c>
      <c r="K231">
        <v>0.3</v>
      </c>
      <c r="L231" t="s">
        <v>76</v>
      </c>
      <c r="M231" t="s">
        <v>19</v>
      </c>
      <c r="N231" s="9">
        <v>5.7260273972602738</v>
      </c>
      <c r="O231" t="s">
        <v>28</v>
      </c>
    </row>
    <row r="232" spans="3:15" x14ac:dyDescent="0.3">
      <c r="C232" t="s">
        <v>73</v>
      </c>
      <c r="D232" t="s">
        <v>74</v>
      </c>
      <c r="E232" t="s">
        <v>75</v>
      </c>
      <c r="F232" t="s">
        <v>15</v>
      </c>
      <c r="G232" t="s">
        <v>50</v>
      </c>
      <c r="H232" s="5">
        <v>61214.26</v>
      </c>
      <c r="I232" t="s">
        <v>26</v>
      </c>
      <c r="J232" s="6">
        <v>43171</v>
      </c>
      <c r="K232">
        <v>1</v>
      </c>
      <c r="L232" t="s">
        <v>76</v>
      </c>
      <c r="M232" t="s">
        <v>77</v>
      </c>
      <c r="N232" s="9">
        <v>6.2821917808219174</v>
      </c>
      <c r="O232" t="s">
        <v>20</v>
      </c>
    </row>
    <row r="233" spans="3:15" x14ac:dyDescent="0.3">
      <c r="C233" t="s">
        <v>255</v>
      </c>
      <c r="D233" t="s">
        <v>256</v>
      </c>
      <c r="E233" t="s">
        <v>257</v>
      </c>
      <c r="F233" t="s">
        <v>15</v>
      </c>
      <c r="G233" t="s">
        <v>16</v>
      </c>
      <c r="H233" s="5">
        <v>114465.93</v>
      </c>
      <c r="I233" t="s">
        <v>17</v>
      </c>
      <c r="J233" s="6">
        <v>43291</v>
      </c>
      <c r="K233">
        <v>1</v>
      </c>
      <c r="L233" t="s">
        <v>76</v>
      </c>
      <c r="M233" t="s">
        <v>45</v>
      </c>
      <c r="N233" s="9">
        <v>5.9534246575342467</v>
      </c>
      <c r="O233" t="s">
        <v>20</v>
      </c>
    </row>
    <row r="234" spans="3:15" x14ac:dyDescent="0.3">
      <c r="C234" t="s">
        <v>442</v>
      </c>
      <c r="D234" t="s">
        <v>443</v>
      </c>
      <c r="E234" t="s">
        <v>444</v>
      </c>
      <c r="F234" t="s">
        <v>24</v>
      </c>
      <c r="G234" t="s">
        <v>131</v>
      </c>
      <c r="H234" s="5">
        <v>32496.880000000001</v>
      </c>
      <c r="I234" t="s">
        <v>65</v>
      </c>
      <c r="J234" s="6">
        <v>43234</v>
      </c>
      <c r="K234">
        <v>1</v>
      </c>
      <c r="L234" t="s">
        <v>76</v>
      </c>
      <c r="M234" t="s">
        <v>19</v>
      </c>
      <c r="N234" s="9">
        <v>6.1095890410958908</v>
      </c>
      <c r="O234" t="s">
        <v>20</v>
      </c>
    </row>
    <row r="235" spans="3:15" x14ac:dyDescent="0.3">
      <c r="C235" t="s">
        <v>85</v>
      </c>
      <c r="D235" t="s">
        <v>86</v>
      </c>
      <c r="E235" t="s">
        <v>87</v>
      </c>
      <c r="F235" t="s">
        <v>15</v>
      </c>
      <c r="G235" t="s">
        <v>16</v>
      </c>
      <c r="H235" s="5">
        <v>39969.72</v>
      </c>
      <c r="I235" t="s">
        <v>65</v>
      </c>
      <c r="J235" s="6">
        <v>43444</v>
      </c>
      <c r="K235">
        <v>1</v>
      </c>
      <c r="L235" t="s">
        <v>76</v>
      </c>
      <c r="M235" t="s">
        <v>72</v>
      </c>
      <c r="N235" s="9">
        <v>5.5342465753424657</v>
      </c>
      <c r="O235" t="s">
        <v>20</v>
      </c>
    </row>
    <row r="236" spans="3:15" x14ac:dyDescent="0.3">
      <c r="C236" t="s">
        <v>270</v>
      </c>
      <c r="D236" t="s">
        <v>271</v>
      </c>
      <c r="E236" t="s">
        <v>272</v>
      </c>
      <c r="F236" t="s">
        <v>15</v>
      </c>
      <c r="G236" t="s">
        <v>131</v>
      </c>
      <c r="H236" s="5">
        <v>28481.16</v>
      </c>
      <c r="I236" t="s">
        <v>65</v>
      </c>
      <c r="J236" s="6">
        <v>44228</v>
      </c>
      <c r="K236">
        <v>1</v>
      </c>
      <c r="L236" t="s">
        <v>76</v>
      </c>
      <c r="M236" t="s">
        <v>84</v>
      </c>
      <c r="N236" s="9">
        <v>3.3863013698630136</v>
      </c>
      <c r="O236" t="s">
        <v>20</v>
      </c>
    </row>
    <row r="237" spans="3:15" x14ac:dyDescent="0.3">
      <c r="C237" t="s">
        <v>159</v>
      </c>
      <c r="D237" t="s">
        <v>160</v>
      </c>
      <c r="E237" t="s">
        <v>161</v>
      </c>
      <c r="F237" t="s">
        <v>15</v>
      </c>
      <c r="G237" t="s">
        <v>36</v>
      </c>
      <c r="H237" s="5">
        <v>114691.03</v>
      </c>
      <c r="I237" t="s">
        <v>17</v>
      </c>
      <c r="J237" s="6">
        <v>44039</v>
      </c>
      <c r="K237">
        <v>1</v>
      </c>
      <c r="L237" t="s">
        <v>76</v>
      </c>
      <c r="M237" t="s">
        <v>45</v>
      </c>
      <c r="N237" s="9">
        <v>3.904109589041096</v>
      </c>
      <c r="O237" t="s">
        <v>20</v>
      </c>
    </row>
    <row r="238" spans="3:15" x14ac:dyDescent="0.3">
      <c r="C238" t="s">
        <v>584</v>
      </c>
      <c r="D238" t="s">
        <v>585</v>
      </c>
      <c r="E238" t="s">
        <v>586</v>
      </c>
      <c r="F238" t="s">
        <v>15</v>
      </c>
      <c r="G238" t="s">
        <v>16</v>
      </c>
      <c r="H238" s="5">
        <v>82239.53</v>
      </c>
      <c r="I238" t="s">
        <v>26</v>
      </c>
      <c r="J238" s="6">
        <v>43846</v>
      </c>
      <c r="K238">
        <v>1</v>
      </c>
      <c r="L238" t="s">
        <v>76</v>
      </c>
      <c r="M238" t="s">
        <v>72</v>
      </c>
      <c r="N238" s="9">
        <v>4.4328767123287669</v>
      </c>
      <c r="O238" t="s">
        <v>20</v>
      </c>
    </row>
    <row r="239" spans="3:15" x14ac:dyDescent="0.3">
      <c r="C239" t="s">
        <v>261</v>
      </c>
      <c r="D239" t="s">
        <v>262</v>
      </c>
      <c r="E239" t="s">
        <v>263</v>
      </c>
      <c r="F239" t="s">
        <v>15</v>
      </c>
      <c r="G239" t="s">
        <v>105</v>
      </c>
      <c r="H239" s="5">
        <v>83191.95</v>
      </c>
      <c r="I239" t="s">
        <v>26</v>
      </c>
      <c r="J239" s="6">
        <v>43700</v>
      </c>
      <c r="K239">
        <v>0.6</v>
      </c>
      <c r="L239" t="s">
        <v>76</v>
      </c>
      <c r="M239" t="s">
        <v>19</v>
      </c>
      <c r="N239" s="9">
        <v>4.8328767123287673</v>
      </c>
      <c r="O239" t="s">
        <v>28</v>
      </c>
    </row>
    <row r="240" spans="3:15" x14ac:dyDescent="0.3">
      <c r="C240" t="s">
        <v>243</v>
      </c>
      <c r="D240" t="s">
        <v>244</v>
      </c>
      <c r="E240" t="s">
        <v>245</v>
      </c>
      <c r="F240" t="s">
        <v>15</v>
      </c>
      <c r="G240" t="s">
        <v>131</v>
      </c>
      <c r="H240" s="5">
        <v>113747.56</v>
      </c>
      <c r="I240" t="s">
        <v>17</v>
      </c>
      <c r="J240" s="6">
        <v>44270</v>
      </c>
      <c r="K240">
        <v>0.7</v>
      </c>
      <c r="L240" t="s">
        <v>76</v>
      </c>
      <c r="M240" t="s">
        <v>72</v>
      </c>
      <c r="N240" s="9">
        <v>3.2712328767123289</v>
      </c>
      <c r="O240" t="s">
        <v>28</v>
      </c>
    </row>
    <row r="241" spans="3:15" x14ac:dyDescent="0.3">
      <c r="C241" t="s">
        <v>243</v>
      </c>
      <c r="D241" t="s">
        <v>244</v>
      </c>
      <c r="E241" t="s">
        <v>245</v>
      </c>
      <c r="F241" t="s">
        <v>15</v>
      </c>
      <c r="G241" t="s">
        <v>131</v>
      </c>
      <c r="H241" s="5">
        <v>113747.56</v>
      </c>
      <c r="I241" t="s">
        <v>17</v>
      </c>
      <c r="J241" s="6">
        <v>44270</v>
      </c>
      <c r="K241">
        <v>0.7</v>
      </c>
      <c r="L241" t="s">
        <v>76</v>
      </c>
      <c r="M241" t="s">
        <v>72</v>
      </c>
      <c r="N241" s="9">
        <v>3.2712328767123289</v>
      </c>
      <c r="O241" t="s">
        <v>28</v>
      </c>
    </row>
    <row r="242" spans="3:15" x14ac:dyDescent="0.3">
      <c r="C242" t="s">
        <v>354</v>
      </c>
      <c r="D242" t="s">
        <v>355</v>
      </c>
      <c r="E242" t="s">
        <v>356</v>
      </c>
      <c r="F242" t="s">
        <v>15</v>
      </c>
      <c r="G242" t="s">
        <v>50</v>
      </c>
      <c r="H242" s="5">
        <v>37062.1</v>
      </c>
      <c r="I242" t="s">
        <v>65</v>
      </c>
      <c r="J242" s="6">
        <v>44357</v>
      </c>
      <c r="K242">
        <v>1</v>
      </c>
      <c r="L242" t="s">
        <v>76</v>
      </c>
      <c r="M242" t="s">
        <v>84</v>
      </c>
      <c r="N242" s="9">
        <v>3.032876712328767</v>
      </c>
      <c r="O242" t="s">
        <v>20</v>
      </c>
    </row>
    <row r="243" spans="3:15" x14ac:dyDescent="0.3">
      <c r="C243" t="s">
        <v>138</v>
      </c>
      <c r="D243" t="s">
        <v>139</v>
      </c>
      <c r="E243" t="s">
        <v>140</v>
      </c>
      <c r="F243" t="s">
        <v>15</v>
      </c>
      <c r="G243" t="s">
        <v>25</v>
      </c>
      <c r="H243" s="5">
        <v>73360.38</v>
      </c>
      <c r="I243" t="s">
        <v>26</v>
      </c>
      <c r="J243" s="6">
        <v>43972</v>
      </c>
      <c r="K243">
        <v>1</v>
      </c>
      <c r="L243" t="s">
        <v>76</v>
      </c>
      <c r="M243" t="s">
        <v>19</v>
      </c>
      <c r="N243" s="9">
        <v>4.087671232876712</v>
      </c>
      <c r="O243" t="s">
        <v>20</v>
      </c>
    </row>
    <row r="244" spans="3:15" x14ac:dyDescent="0.3">
      <c r="C244" t="s">
        <v>138</v>
      </c>
      <c r="D244" t="s">
        <v>139</v>
      </c>
      <c r="E244" t="s">
        <v>140</v>
      </c>
      <c r="F244" t="s">
        <v>15</v>
      </c>
      <c r="G244" t="s">
        <v>25</v>
      </c>
      <c r="H244" s="5">
        <v>73360.38</v>
      </c>
      <c r="I244" t="s">
        <v>26</v>
      </c>
      <c r="J244" s="6">
        <v>43972</v>
      </c>
      <c r="K244">
        <v>1</v>
      </c>
      <c r="L244" t="s">
        <v>76</v>
      </c>
      <c r="M244" t="s">
        <v>19</v>
      </c>
      <c r="N244" s="9">
        <v>4.087671232876712</v>
      </c>
      <c r="O244" t="s">
        <v>20</v>
      </c>
    </row>
    <row r="245" spans="3:15" x14ac:dyDescent="0.3">
      <c r="C245" t="s">
        <v>481</v>
      </c>
      <c r="D245" t="s">
        <v>482</v>
      </c>
      <c r="E245" t="s">
        <v>483</v>
      </c>
      <c r="F245" t="s">
        <v>15</v>
      </c>
      <c r="G245" t="s">
        <v>16</v>
      </c>
      <c r="H245" s="5">
        <v>36536.26</v>
      </c>
      <c r="I245" t="s">
        <v>65</v>
      </c>
      <c r="J245" s="6">
        <v>44358</v>
      </c>
      <c r="K245">
        <v>1</v>
      </c>
      <c r="L245" t="s">
        <v>76</v>
      </c>
      <c r="M245" t="s">
        <v>41</v>
      </c>
      <c r="N245" s="9">
        <v>3.0301369863013701</v>
      </c>
      <c r="O245" t="s">
        <v>20</v>
      </c>
    </row>
    <row r="246" spans="3:15" x14ac:dyDescent="0.3">
      <c r="C246" t="s">
        <v>380</v>
      </c>
      <c r="D246" t="s">
        <v>381</v>
      </c>
      <c r="E246" t="s">
        <v>382</v>
      </c>
      <c r="F246" t="s">
        <v>24</v>
      </c>
      <c r="G246" t="s">
        <v>124</v>
      </c>
      <c r="H246" s="5">
        <v>89829.33</v>
      </c>
      <c r="I246" t="s">
        <v>26</v>
      </c>
      <c r="J246" s="6">
        <v>43794</v>
      </c>
      <c r="K246">
        <v>1</v>
      </c>
      <c r="L246" t="s">
        <v>76</v>
      </c>
      <c r="M246" t="s">
        <v>84</v>
      </c>
      <c r="N246" s="9">
        <v>4.5753424657534243</v>
      </c>
      <c r="O246" t="s">
        <v>20</v>
      </c>
    </row>
    <row r="247" spans="3:15" x14ac:dyDescent="0.3">
      <c r="C247" t="s">
        <v>454</v>
      </c>
      <c r="D247" t="s">
        <v>455</v>
      </c>
      <c r="E247" t="s">
        <v>456</v>
      </c>
      <c r="F247" t="s">
        <v>49</v>
      </c>
      <c r="G247" t="s">
        <v>131</v>
      </c>
      <c r="H247" s="5">
        <v>63447.07</v>
      </c>
      <c r="I247" t="s">
        <v>26</v>
      </c>
      <c r="J247" s="6">
        <v>44148</v>
      </c>
      <c r="K247">
        <v>1</v>
      </c>
      <c r="L247" t="s">
        <v>76</v>
      </c>
      <c r="M247" t="s">
        <v>45</v>
      </c>
      <c r="N247" s="9">
        <v>3.6054794520547944</v>
      </c>
      <c r="O247" t="s">
        <v>20</v>
      </c>
    </row>
    <row r="248" spans="3:15" x14ac:dyDescent="0.3">
      <c r="C248" t="s">
        <v>701</v>
      </c>
      <c r="D248" t="s">
        <v>702</v>
      </c>
      <c r="E248" t="s">
        <v>703</v>
      </c>
      <c r="F248" t="s">
        <v>15</v>
      </c>
      <c r="G248" t="s">
        <v>105</v>
      </c>
      <c r="H248" s="5">
        <v>80772.92</v>
      </c>
      <c r="I248" t="s">
        <v>26</v>
      </c>
      <c r="J248" s="6">
        <v>44137</v>
      </c>
      <c r="K248">
        <v>1</v>
      </c>
      <c r="L248" t="s">
        <v>76</v>
      </c>
      <c r="M248" t="s">
        <v>19</v>
      </c>
      <c r="N248" s="9">
        <v>3.6356164383561644</v>
      </c>
      <c r="O248" t="s">
        <v>20</v>
      </c>
    </row>
    <row r="249" spans="3:15" x14ac:dyDescent="0.3">
      <c r="C249" t="s">
        <v>125</v>
      </c>
      <c r="D249" t="s">
        <v>126</v>
      </c>
      <c r="E249" t="s">
        <v>127</v>
      </c>
      <c r="F249" t="s">
        <v>15</v>
      </c>
      <c r="G249" t="s">
        <v>101</v>
      </c>
      <c r="H249" s="5">
        <v>52246.29</v>
      </c>
      <c r="I249" t="s">
        <v>26</v>
      </c>
      <c r="J249" s="6">
        <v>43573</v>
      </c>
      <c r="K249">
        <v>1</v>
      </c>
      <c r="L249" t="s">
        <v>76</v>
      </c>
      <c r="M249" t="s">
        <v>45</v>
      </c>
      <c r="N249" s="9">
        <v>5.1808219178082195</v>
      </c>
      <c r="O249" t="s">
        <v>20</v>
      </c>
    </row>
    <row r="250" spans="3:15" x14ac:dyDescent="0.3">
      <c r="C250" t="s">
        <v>171</v>
      </c>
      <c r="D250" t="s">
        <v>172</v>
      </c>
      <c r="E250" t="s">
        <v>173</v>
      </c>
      <c r="F250" t="s">
        <v>24</v>
      </c>
      <c r="G250" t="s">
        <v>50</v>
      </c>
      <c r="H250" s="5">
        <v>58935.92</v>
      </c>
      <c r="I250" t="s">
        <v>26</v>
      </c>
      <c r="J250" s="6">
        <v>43717</v>
      </c>
      <c r="K250">
        <v>1</v>
      </c>
      <c r="L250" t="s">
        <v>76</v>
      </c>
      <c r="M250" t="s">
        <v>41</v>
      </c>
      <c r="N250" s="9">
        <v>4.7863013698630139</v>
      </c>
      <c r="O250" t="s">
        <v>20</v>
      </c>
    </row>
    <row r="251" spans="3:15" x14ac:dyDescent="0.3">
      <c r="C251" t="s">
        <v>267</v>
      </c>
      <c r="D251" t="s">
        <v>268</v>
      </c>
      <c r="E251" t="s">
        <v>269</v>
      </c>
      <c r="F251" t="s">
        <v>15</v>
      </c>
      <c r="G251" t="s">
        <v>97</v>
      </c>
      <c r="H251" s="5">
        <v>83396.5</v>
      </c>
      <c r="I251" t="s">
        <v>26</v>
      </c>
      <c r="J251" s="6">
        <v>44285</v>
      </c>
      <c r="K251">
        <v>1</v>
      </c>
      <c r="L251" t="s">
        <v>76</v>
      </c>
      <c r="M251" t="s">
        <v>77</v>
      </c>
      <c r="N251" s="9">
        <v>3.2301369863013698</v>
      </c>
      <c r="O251" t="s">
        <v>20</v>
      </c>
    </row>
    <row r="252" spans="3:15" x14ac:dyDescent="0.3">
      <c r="C252" t="s">
        <v>374</v>
      </c>
      <c r="D252" t="s">
        <v>375</v>
      </c>
      <c r="E252" t="s">
        <v>376</v>
      </c>
      <c r="F252" t="s">
        <v>15</v>
      </c>
      <c r="G252" t="s">
        <v>32</v>
      </c>
      <c r="H252" s="5">
        <v>111815.49</v>
      </c>
      <c r="I252" t="s">
        <v>17</v>
      </c>
      <c r="J252" s="6">
        <v>43895</v>
      </c>
      <c r="K252">
        <v>0.7</v>
      </c>
      <c r="L252" t="s">
        <v>76</v>
      </c>
      <c r="M252" t="s">
        <v>19</v>
      </c>
      <c r="N252" s="9">
        <v>4.2986301369863016</v>
      </c>
      <c r="O252" t="s">
        <v>28</v>
      </c>
    </row>
    <row r="253" spans="3:15" x14ac:dyDescent="0.3">
      <c r="C253" t="s">
        <v>374</v>
      </c>
      <c r="D253" t="s">
        <v>375</v>
      </c>
      <c r="E253" t="s">
        <v>376</v>
      </c>
      <c r="F253" t="s">
        <v>15</v>
      </c>
      <c r="G253" t="s">
        <v>32</v>
      </c>
      <c r="H253" s="5">
        <v>111815.49</v>
      </c>
      <c r="I253" t="s">
        <v>17</v>
      </c>
      <c r="J253" s="6">
        <v>43895</v>
      </c>
      <c r="K253">
        <v>0.7</v>
      </c>
      <c r="L253" t="s">
        <v>76</v>
      </c>
      <c r="M253" t="s">
        <v>19</v>
      </c>
      <c r="N253" s="9">
        <v>4.2986301369863016</v>
      </c>
      <c r="O253" t="s">
        <v>28</v>
      </c>
    </row>
    <row r="254" spans="3:15" x14ac:dyDescent="0.3">
      <c r="C254" t="s">
        <v>201</v>
      </c>
      <c r="D254" t="s">
        <v>202</v>
      </c>
      <c r="E254" t="s">
        <v>203</v>
      </c>
      <c r="F254" t="s">
        <v>24</v>
      </c>
      <c r="G254" t="s">
        <v>36</v>
      </c>
      <c r="H254" s="5">
        <v>116767.63</v>
      </c>
      <c r="I254" t="s">
        <v>17</v>
      </c>
      <c r="J254" s="6">
        <v>43949</v>
      </c>
      <c r="K254">
        <v>0.4</v>
      </c>
      <c r="L254" t="s">
        <v>76</v>
      </c>
      <c r="M254" t="s">
        <v>84</v>
      </c>
      <c r="N254" s="9">
        <v>4.1506849315068495</v>
      </c>
      <c r="O254" t="s">
        <v>28</v>
      </c>
    </row>
    <row r="255" spans="3:15" x14ac:dyDescent="0.3">
      <c r="C255" t="s">
        <v>201</v>
      </c>
      <c r="D255" t="s">
        <v>619</v>
      </c>
      <c r="E255" t="s">
        <v>620</v>
      </c>
      <c r="F255" t="s">
        <v>24</v>
      </c>
      <c r="G255" t="s">
        <v>36</v>
      </c>
      <c r="H255" s="5">
        <v>116767.63</v>
      </c>
      <c r="I255" t="s">
        <v>17</v>
      </c>
      <c r="J255" s="6">
        <v>43949</v>
      </c>
      <c r="K255">
        <v>0.4</v>
      </c>
      <c r="L255" t="s">
        <v>76</v>
      </c>
      <c r="M255" t="s">
        <v>84</v>
      </c>
      <c r="N255" s="9">
        <v>4.1506849315068495</v>
      </c>
      <c r="O255" t="s">
        <v>28</v>
      </c>
    </row>
    <row r="256" spans="3:15" x14ac:dyDescent="0.3">
      <c r="C256" t="s">
        <v>112</v>
      </c>
      <c r="D256" t="s">
        <v>113</v>
      </c>
      <c r="E256" t="s">
        <v>114</v>
      </c>
      <c r="F256" t="s">
        <v>49</v>
      </c>
      <c r="G256" t="s">
        <v>36</v>
      </c>
      <c r="H256" s="5">
        <v>78840.23</v>
      </c>
      <c r="I256" t="s">
        <v>26</v>
      </c>
      <c r="J256" s="6">
        <v>43633</v>
      </c>
      <c r="K256">
        <v>1</v>
      </c>
      <c r="L256" t="s">
        <v>76</v>
      </c>
      <c r="M256" t="s">
        <v>19</v>
      </c>
      <c r="N256" s="9">
        <v>5.0164383561643833</v>
      </c>
      <c r="O256" t="s">
        <v>20</v>
      </c>
    </row>
    <row r="257" spans="3:15" x14ac:dyDescent="0.3">
      <c r="C257" t="s">
        <v>602</v>
      </c>
      <c r="D257" t="s">
        <v>603</v>
      </c>
      <c r="E257" t="s">
        <v>604</v>
      </c>
      <c r="F257" t="s">
        <v>15</v>
      </c>
      <c r="G257" t="s">
        <v>101</v>
      </c>
      <c r="H257" s="5">
        <v>38825.18</v>
      </c>
      <c r="I257" t="s">
        <v>65</v>
      </c>
      <c r="J257" s="6">
        <v>43696</v>
      </c>
      <c r="K257">
        <v>1</v>
      </c>
      <c r="L257" t="s">
        <v>76</v>
      </c>
      <c r="M257" t="s">
        <v>19</v>
      </c>
      <c r="N257" s="9">
        <v>4.8438356164383558</v>
      </c>
      <c r="O257" t="s">
        <v>20</v>
      </c>
    </row>
    <row r="258" spans="3:15" x14ac:dyDescent="0.3">
      <c r="C258" t="s">
        <v>651</v>
      </c>
      <c r="D258" t="s">
        <v>652</v>
      </c>
      <c r="E258" t="s">
        <v>653</v>
      </c>
      <c r="F258" t="s">
        <v>15</v>
      </c>
      <c r="G258" t="s">
        <v>25</v>
      </c>
      <c r="H258" s="5">
        <v>106400.02</v>
      </c>
      <c r="I258" t="s">
        <v>17</v>
      </c>
      <c r="J258" s="6">
        <v>44021</v>
      </c>
      <c r="K258">
        <v>1</v>
      </c>
      <c r="L258" t="s">
        <v>76</v>
      </c>
      <c r="M258" t="s">
        <v>84</v>
      </c>
      <c r="N258" s="9">
        <v>3.9534246575342467</v>
      </c>
      <c r="O258" t="s">
        <v>20</v>
      </c>
    </row>
    <row r="259" spans="3:15" x14ac:dyDescent="0.3">
      <c r="C259" t="s">
        <v>651</v>
      </c>
      <c r="D259" t="s">
        <v>675</v>
      </c>
      <c r="E259" t="s">
        <v>676</v>
      </c>
      <c r="F259" t="s">
        <v>15</v>
      </c>
      <c r="G259" t="s">
        <v>25</v>
      </c>
      <c r="H259" s="5">
        <v>106400.02</v>
      </c>
      <c r="I259" t="s">
        <v>17</v>
      </c>
      <c r="J259" s="6">
        <v>44021</v>
      </c>
      <c r="K259">
        <v>1</v>
      </c>
      <c r="L259" t="s">
        <v>76</v>
      </c>
      <c r="M259" t="s">
        <v>84</v>
      </c>
      <c r="N259" s="9">
        <v>3.9534246575342467</v>
      </c>
      <c r="O259" t="s">
        <v>20</v>
      </c>
    </row>
    <row r="260" spans="3:15" x14ac:dyDescent="0.3">
      <c r="C260" t="s">
        <v>522</v>
      </c>
      <c r="D260" t="s">
        <v>523</v>
      </c>
      <c r="E260" t="s">
        <v>524</v>
      </c>
      <c r="F260" t="s">
        <v>15</v>
      </c>
      <c r="G260" t="s">
        <v>58</v>
      </c>
      <c r="H260" s="5">
        <v>28160.79</v>
      </c>
      <c r="I260" t="s">
        <v>65</v>
      </c>
      <c r="J260" s="6">
        <v>43129</v>
      </c>
      <c r="K260">
        <v>1</v>
      </c>
      <c r="L260" t="s">
        <v>76</v>
      </c>
      <c r="M260" t="s">
        <v>19</v>
      </c>
      <c r="N260" s="9">
        <v>6.397260273972603</v>
      </c>
      <c r="O260" t="s">
        <v>20</v>
      </c>
    </row>
    <row r="261" spans="3:15" x14ac:dyDescent="0.3">
      <c r="C261" t="s">
        <v>536</v>
      </c>
      <c r="D261" t="s">
        <v>537</v>
      </c>
      <c r="E261" t="s">
        <v>538</v>
      </c>
      <c r="F261" t="s">
        <v>24</v>
      </c>
      <c r="G261" t="s">
        <v>36</v>
      </c>
      <c r="H261" s="5">
        <v>58744.17</v>
      </c>
      <c r="I261" t="s">
        <v>26</v>
      </c>
      <c r="J261" s="6">
        <v>43171</v>
      </c>
      <c r="K261">
        <v>1</v>
      </c>
      <c r="L261" t="s">
        <v>76</v>
      </c>
      <c r="M261" t="s">
        <v>72</v>
      </c>
      <c r="N261" s="9">
        <v>6.2821917808219174</v>
      </c>
      <c r="O261" t="s">
        <v>20</v>
      </c>
    </row>
    <row r="262" spans="3:15" x14ac:dyDescent="0.3">
      <c r="C262" t="s">
        <v>528</v>
      </c>
      <c r="D262" t="s">
        <v>529</v>
      </c>
      <c r="E262" t="s">
        <v>530</v>
      </c>
      <c r="F262" t="s">
        <v>24</v>
      </c>
      <c r="G262" t="s">
        <v>54</v>
      </c>
      <c r="H262" s="5">
        <v>70755.5</v>
      </c>
      <c r="I262" t="s">
        <v>26</v>
      </c>
      <c r="J262" s="6">
        <v>44090</v>
      </c>
      <c r="K262">
        <v>0.8</v>
      </c>
      <c r="L262" t="s">
        <v>76</v>
      </c>
      <c r="M262" t="s">
        <v>41</v>
      </c>
      <c r="N262" s="9">
        <v>3.7643835616438355</v>
      </c>
      <c r="O262" t="s">
        <v>28</v>
      </c>
    </row>
    <row r="263" spans="3:15" x14ac:dyDescent="0.3">
      <c r="C263" t="s">
        <v>457</v>
      </c>
      <c r="D263" t="s">
        <v>458</v>
      </c>
      <c r="E263" t="s">
        <v>459</v>
      </c>
      <c r="F263" t="s">
        <v>24</v>
      </c>
      <c r="G263" t="s">
        <v>124</v>
      </c>
      <c r="H263" s="5">
        <v>106665.67</v>
      </c>
      <c r="I263" t="s">
        <v>17</v>
      </c>
      <c r="J263" s="6">
        <v>43311</v>
      </c>
      <c r="K263">
        <v>1</v>
      </c>
      <c r="L263" t="s">
        <v>76</v>
      </c>
      <c r="M263" t="s">
        <v>72</v>
      </c>
      <c r="N263" s="9">
        <v>5.8986301369863012</v>
      </c>
      <c r="O263" t="s">
        <v>20</v>
      </c>
    </row>
    <row r="264" spans="3:15" x14ac:dyDescent="0.3">
      <c r="C264" t="s">
        <v>135</v>
      </c>
      <c r="D264" t="s">
        <v>136</v>
      </c>
      <c r="E264" t="s">
        <v>137</v>
      </c>
      <c r="F264" t="s">
        <v>15</v>
      </c>
      <c r="G264" t="s">
        <v>97</v>
      </c>
      <c r="H264" s="5">
        <v>76320.44</v>
      </c>
      <c r="I264" t="s">
        <v>26</v>
      </c>
      <c r="J264" s="6">
        <v>44383</v>
      </c>
      <c r="K264">
        <v>0.8</v>
      </c>
      <c r="L264" t="s">
        <v>76</v>
      </c>
      <c r="M264" t="s">
        <v>19</v>
      </c>
      <c r="N264" s="9">
        <v>2.9616438356164383</v>
      </c>
      <c r="O264" t="s">
        <v>28</v>
      </c>
    </row>
    <row r="265" spans="3:15" x14ac:dyDescent="0.3">
      <c r="C265" t="s">
        <v>150</v>
      </c>
      <c r="D265" t="s">
        <v>151</v>
      </c>
      <c r="E265" t="s">
        <v>152</v>
      </c>
      <c r="F265" t="s">
        <v>24</v>
      </c>
      <c r="G265" t="s">
        <v>124</v>
      </c>
      <c r="H265" s="5">
        <v>110906.35</v>
      </c>
      <c r="I265" t="s">
        <v>17</v>
      </c>
      <c r="J265" s="6">
        <v>43434</v>
      </c>
      <c r="K265">
        <v>1</v>
      </c>
      <c r="L265" t="s">
        <v>76</v>
      </c>
      <c r="M265" t="s">
        <v>45</v>
      </c>
      <c r="N265" s="9">
        <v>5.5616438356164384</v>
      </c>
      <c r="O265" t="s">
        <v>20</v>
      </c>
    </row>
    <row r="266" spans="3:15" x14ac:dyDescent="0.3">
      <c r="C266" t="s">
        <v>725</v>
      </c>
      <c r="D266" t="s">
        <v>726</v>
      </c>
      <c r="E266" t="s">
        <v>727</v>
      </c>
      <c r="F266" t="s">
        <v>24</v>
      </c>
      <c r="G266" t="s">
        <v>97</v>
      </c>
      <c r="H266" s="5">
        <v>29808.07</v>
      </c>
      <c r="I266" t="s">
        <v>65</v>
      </c>
      <c r="J266" s="6">
        <v>43291</v>
      </c>
      <c r="K266">
        <v>0.3</v>
      </c>
      <c r="L266" t="s">
        <v>76</v>
      </c>
      <c r="M266" t="s">
        <v>41</v>
      </c>
      <c r="N266" s="9">
        <v>5.9534246575342467</v>
      </c>
      <c r="O266" t="s">
        <v>28</v>
      </c>
    </row>
    <row r="267" spans="3:15" x14ac:dyDescent="0.3">
      <c r="C267" t="s">
        <v>306</v>
      </c>
      <c r="D267" t="s">
        <v>307</v>
      </c>
      <c r="E267" t="s">
        <v>308</v>
      </c>
      <c r="F267" t="s">
        <v>15</v>
      </c>
      <c r="G267" t="s">
        <v>16</v>
      </c>
      <c r="H267" s="5">
        <v>47362.62</v>
      </c>
      <c r="I267" t="s">
        <v>65</v>
      </c>
      <c r="J267" s="6">
        <v>43973</v>
      </c>
      <c r="K267">
        <v>1</v>
      </c>
      <c r="L267" t="s">
        <v>76</v>
      </c>
      <c r="M267" t="s">
        <v>19</v>
      </c>
      <c r="N267" s="9">
        <v>4.0849315068493155</v>
      </c>
      <c r="O26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2F1F-43B9-4EEE-A373-8143E94D2A3D}">
  <dimension ref="A1"/>
  <sheetViews>
    <sheetView topLeftCell="E9" workbookViewId="0">
      <selection activeCell="Q23" sqref="Q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E23D-3D10-4D8F-8987-BCFBFA2F4F39}">
  <dimension ref="B1:G17"/>
  <sheetViews>
    <sheetView workbookViewId="0">
      <selection activeCell="G12" sqref="G12"/>
    </sheetView>
  </sheetViews>
  <sheetFormatPr defaultRowHeight="14.4" x14ac:dyDescent="0.3"/>
  <cols>
    <col min="2" max="2" width="25.77734375" customWidth="1"/>
    <col min="3" max="3" width="17" customWidth="1"/>
    <col min="4" max="4" width="18.77734375" customWidth="1"/>
    <col min="5" max="5" width="20.5546875" style="27" customWidth="1"/>
    <col min="6" max="6" width="16.5546875" customWidth="1"/>
    <col min="7" max="7" width="16.33203125" customWidth="1"/>
  </cols>
  <sheetData>
    <row r="1" spans="2:7" ht="44.4" customHeight="1" x14ac:dyDescent="0.4">
      <c r="B1" s="39" t="s">
        <v>786</v>
      </c>
    </row>
    <row r="2" spans="2:7" ht="16.8" customHeight="1" x14ac:dyDescent="0.4">
      <c r="B2" s="39"/>
    </row>
    <row r="3" spans="2:7" ht="15.6" x14ac:dyDescent="0.3">
      <c r="B3" s="40" t="s">
        <v>792</v>
      </c>
      <c r="F3" s="40" t="s">
        <v>791</v>
      </c>
    </row>
    <row r="5" spans="2:7" ht="48" customHeight="1" x14ac:dyDescent="0.4">
      <c r="B5" s="26" t="s">
        <v>4</v>
      </c>
      <c r="C5" s="26" t="s">
        <v>768</v>
      </c>
      <c r="D5" s="26" t="s">
        <v>769</v>
      </c>
      <c r="E5" s="28" t="s">
        <v>770</v>
      </c>
      <c r="F5" s="28" t="s">
        <v>771</v>
      </c>
      <c r="G5" s="28" t="s">
        <v>772</v>
      </c>
    </row>
    <row r="6" spans="2:7" x14ac:dyDescent="0.3">
      <c r="B6" t="s">
        <v>36</v>
      </c>
      <c r="C6" cm="1">
        <f t="array" ref="C6:C17">COUNTIFS(staff[Department],B6:B17)</f>
        <v>24</v>
      </c>
      <c r="D6" s="27" cm="1">
        <f t="array" ref="D6:D17">SUMIFS(staff[Salary],staff[Department],B6:B17)</f>
        <v>2013215.1600000001</v>
      </c>
      <c r="E6" s="27" cm="1">
        <f t="array" ref="E6:E17">AVERAGEIFS(staff[Salary],staff[Department],B6:B17)</f>
        <v>83883.965000000011</v>
      </c>
      <c r="F6" cm="1">
        <f t="array" ref="F6:F17">COUNTIFS(staff[Department],B6:B17, staff[Employee type],"Permanent")</f>
        <v>11</v>
      </c>
      <c r="G6" cm="1">
        <f t="array" ref="G6:G17">COUNTIFS(staff[Department],B6:B17,staff[Employee type],"Temporary")</f>
        <v>7</v>
      </c>
    </row>
    <row r="7" spans="2:7" x14ac:dyDescent="0.3">
      <c r="B7" t="s">
        <v>25</v>
      </c>
      <c r="C7">
        <v>26</v>
      </c>
      <c r="D7" s="27">
        <v>2074326.9500000002</v>
      </c>
      <c r="E7" s="27">
        <v>79781.805769230778</v>
      </c>
      <c r="F7">
        <v>18</v>
      </c>
      <c r="G7">
        <v>4</v>
      </c>
    </row>
    <row r="8" spans="2:7" x14ac:dyDescent="0.3">
      <c r="B8" t="s">
        <v>16</v>
      </c>
      <c r="C8">
        <v>26</v>
      </c>
      <c r="D8" s="27">
        <v>2131387.4899999998</v>
      </c>
      <c r="E8" s="27">
        <v>81976.441923076913</v>
      </c>
      <c r="F8">
        <v>16</v>
      </c>
      <c r="G8">
        <v>5</v>
      </c>
    </row>
    <row r="9" spans="2:7" x14ac:dyDescent="0.3">
      <c r="B9" t="s">
        <v>54</v>
      </c>
      <c r="C9">
        <v>12</v>
      </c>
      <c r="D9" s="27">
        <v>773295.6</v>
      </c>
      <c r="E9" s="27">
        <v>64441.299999999996</v>
      </c>
      <c r="F9">
        <v>9</v>
      </c>
      <c r="G9">
        <v>1</v>
      </c>
    </row>
    <row r="10" spans="2:7" x14ac:dyDescent="0.3">
      <c r="B10" t="s">
        <v>131</v>
      </c>
      <c r="C10">
        <v>21</v>
      </c>
      <c r="D10" s="27">
        <v>1412092.87</v>
      </c>
      <c r="E10" s="27">
        <v>67242.51761904762</v>
      </c>
      <c r="F10">
        <v>13</v>
      </c>
      <c r="G10">
        <v>5</v>
      </c>
    </row>
    <row r="11" spans="2:7" x14ac:dyDescent="0.3">
      <c r="B11" t="s">
        <v>101</v>
      </c>
      <c r="C11">
        <v>26</v>
      </c>
      <c r="D11" s="27">
        <v>1814980.59</v>
      </c>
      <c r="E11" s="27">
        <v>69806.945769230777</v>
      </c>
      <c r="F11">
        <v>18</v>
      </c>
      <c r="G11">
        <v>4</v>
      </c>
    </row>
    <row r="12" spans="2:7" x14ac:dyDescent="0.3">
      <c r="B12" t="s">
        <v>97</v>
      </c>
      <c r="C12">
        <v>22</v>
      </c>
      <c r="D12" s="27">
        <v>1608406.3100000003</v>
      </c>
      <c r="E12" s="27">
        <v>73109.377727272746</v>
      </c>
      <c r="F12">
        <v>13</v>
      </c>
      <c r="G12">
        <v>3</v>
      </c>
    </row>
    <row r="13" spans="2:7" x14ac:dyDescent="0.3">
      <c r="B13" t="s">
        <v>58</v>
      </c>
      <c r="C13">
        <v>18</v>
      </c>
      <c r="D13" s="27">
        <v>1204393.78</v>
      </c>
      <c r="E13" s="27">
        <v>66910.765555555554</v>
      </c>
      <c r="F13">
        <v>11</v>
      </c>
      <c r="G13">
        <v>3</v>
      </c>
    </row>
    <row r="14" spans="2:7" x14ac:dyDescent="0.3">
      <c r="B14" t="s">
        <v>32</v>
      </c>
      <c r="C14">
        <v>21</v>
      </c>
      <c r="D14" s="27">
        <v>1568153.47</v>
      </c>
      <c r="E14" s="27">
        <v>74673.974761904756</v>
      </c>
      <c r="F14">
        <v>16</v>
      </c>
      <c r="G14">
        <v>2</v>
      </c>
    </row>
    <row r="15" spans="2:7" x14ac:dyDescent="0.3">
      <c r="B15" t="s">
        <v>124</v>
      </c>
      <c r="C15">
        <v>29</v>
      </c>
      <c r="D15" s="27">
        <v>2180192.8699999992</v>
      </c>
      <c r="E15" s="27">
        <v>75179.064482758593</v>
      </c>
      <c r="F15">
        <v>19</v>
      </c>
      <c r="G15">
        <v>3</v>
      </c>
    </row>
    <row r="16" spans="2:7" x14ac:dyDescent="0.3">
      <c r="B16" t="s">
        <v>50</v>
      </c>
      <c r="C16">
        <v>17</v>
      </c>
      <c r="D16" s="27">
        <v>1129351.75</v>
      </c>
      <c r="E16" s="27">
        <v>66432.455882352937</v>
      </c>
      <c r="F16">
        <v>11</v>
      </c>
      <c r="G16">
        <v>3</v>
      </c>
    </row>
    <row r="17" spans="2:7" x14ac:dyDescent="0.3">
      <c r="B17" t="s">
        <v>105</v>
      </c>
      <c r="C17">
        <v>18</v>
      </c>
      <c r="D17" s="27">
        <v>1294147.72</v>
      </c>
      <c r="E17" s="27">
        <v>71897.095555555556</v>
      </c>
      <c r="F17">
        <v>13</v>
      </c>
      <c r="G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8DCE-D472-4BDC-83EF-E2578E7500E5}">
  <dimension ref="A1:Q317"/>
  <sheetViews>
    <sheetView topLeftCell="J264" workbookViewId="0">
      <selection activeCell="K271" sqref="K271"/>
    </sheetView>
  </sheetViews>
  <sheetFormatPr defaultRowHeight="14.4" x14ac:dyDescent="0.3"/>
  <cols>
    <col min="2" max="2" width="13.109375" customWidth="1"/>
    <col min="3" max="3" width="15.6640625" customWidth="1"/>
    <col min="4" max="4" width="17.33203125" customWidth="1"/>
    <col min="5" max="5" width="16.21875" customWidth="1"/>
    <col min="6" max="6" width="13.109375" customWidth="1"/>
    <col min="7" max="7" width="13.109375" style="27" customWidth="1"/>
    <col min="8" max="8" width="13.109375" customWidth="1"/>
    <col min="9" max="9" width="13.109375" style="29" customWidth="1"/>
    <col min="10" max="14" width="13.109375" customWidth="1"/>
    <col min="15" max="15" width="13.21875" customWidth="1"/>
    <col min="16" max="17" width="10.5546875" bestFit="1" customWidth="1"/>
  </cols>
  <sheetData>
    <row r="1" spans="1:14" ht="44.4" customHeight="1" x14ac:dyDescent="0.4">
      <c r="B1" s="39" t="s">
        <v>787</v>
      </c>
      <c r="E1" s="27"/>
      <c r="G1"/>
      <c r="I1"/>
    </row>
    <row r="2" spans="1:14" ht="16.2" customHeight="1" x14ac:dyDescent="0.4">
      <c r="B2" s="39"/>
      <c r="E2" s="27"/>
      <c r="G2"/>
      <c r="I2"/>
    </row>
    <row r="3" spans="1:14" ht="15.6" customHeight="1" x14ac:dyDescent="0.4">
      <c r="A3" s="40" t="s">
        <v>773</v>
      </c>
      <c r="B3" s="39"/>
      <c r="E3" s="27"/>
      <c r="G3"/>
      <c r="I3"/>
    </row>
    <row r="5" spans="1:14" ht="21" x14ac:dyDescent="0.4">
      <c r="B5" s="32" t="str" cm="1">
        <f t="array" ref="B5:N5">staff[#Headers]</f>
        <v>Emp ID</v>
      </c>
      <c r="C5" s="32" t="str">
        <v>First Name</v>
      </c>
      <c r="D5" s="32" t="str">
        <v>Last Name</v>
      </c>
      <c r="E5" s="33" t="str">
        <v>Gender</v>
      </c>
      <c r="F5" s="33" t="str">
        <v>Department</v>
      </c>
      <c r="G5" s="33" t="str">
        <v>Salary</v>
      </c>
      <c r="H5" s="32" t="str">
        <v>Salary Bucket</v>
      </c>
      <c r="I5" s="32" t="str">
        <v>Start Date</v>
      </c>
      <c r="J5" s="32" t="str">
        <v>FTE</v>
      </c>
      <c r="K5" s="33" t="str">
        <v>Employee type</v>
      </c>
      <c r="L5" s="33" t="str">
        <v>Work location</v>
      </c>
      <c r="M5" s="33" t="str">
        <v>Tenure</v>
      </c>
      <c r="N5" s="32" t="str">
        <v>Work Type</v>
      </c>
    </row>
    <row r="6" spans="1:14" x14ac:dyDescent="0.3">
      <c r="B6" t="str" cm="1">
        <f t="array" ref="B6:N265">_xlfn._xlws.FILTER(staff[],staff[Salary]&gt;10000)</f>
        <v>PR00007</v>
      </c>
      <c r="C6" t="str">
        <v>Torrance</v>
      </c>
      <c r="D6" t="str">
        <v>Collier</v>
      </c>
      <c r="E6" t="str">
        <v>Female</v>
      </c>
      <c r="F6" t="str">
        <v>Training</v>
      </c>
      <c r="G6" s="27">
        <v>96135.75</v>
      </c>
      <c r="H6" t="str">
        <v>50k to 100k</v>
      </c>
      <c r="I6" s="29">
        <v>44025</v>
      </c>
      <c r="J6">
        <v>0.3</v>
      </c>
      <c r="K6" t="str">
        <v>Permanent</v>
      </c>
      <c r="L6" t="str">
        <v>Wellington, New Zealand</v>
      </c>
      <c r="M6">
        <v>3.9424657534246577</v>
      </c>
      <c r="N6" t="str">
        <v>Part time</v>
      </c>
    </row>
    <row r="7" spans="1:14" x14ac:dyDescent="0.3">
      <c r="B7" t="str">
        <v>PR00095</v>
      </c>
      <c r="C7" t="str">
        <v>Devrat</v>
      </c>
      <c r="D7" t="str">
        <v>Damarsingh</v>
      </c>
      <c r="E7" t="str">
        <v>Female</v>
      </c>
      <c r="F7" t="str">
        <v>Business Development</v>
      </c>
      <c r="G7" s="27">
        <v>70649.460000000006</v>
      </c>
      <c r="H7" t="str">
        <v>50k to 100k</v>
      </c>
      <c r="I7" s="29">
        <v>43843</v>
      </c>
      <c r="J7">
        <v>1</v>
      </c>
      <c r="K7" t="str">
        <v>Permanent</v>
      </c>
      <c r="L7" t="str">
        <v>Hyderabad, India</v>
      </c>
      <c r="M7">
        <v>4.441095890410959</v>
      </c>
      <c r="N7" t="str">
        <v>Full time</v>
      </c>
    </row>
    <row r="8" spans="1:14" x14ac:dyDescent="0.3">
      <c r="B8" t="str">
        <v>PR00113</v>
      </c>
      <c r="C8" t="str">
        <v>Van</v>
      </c>
      <c r="D8" t="str">
        <v>Tuxwell</v>
      </c>
      <c r="E8" t="str">
        <v>Female</v>
      </c>
      <c r="F8" t="str">
        <v>Business Development</v>
      </c>
      <c r="G8" s="27">
        <v>80695.740000000005</v>
      </c>
      <c r="H8" t="str">
        <v>50k to 100k</v>
      </c>
      <c r="I8" s="29">
        <v>43360</v>
      </c>
      <c r="J8">
        <v>1</v>
      </c>
      <c r="K8" t="str">
        <v>Permanent</v>
      </c>
      <c r="L8" t="str">
        <v>Columbus, USA</v>
      </c>
      <c r="M8">
        <v>5.7643835616438359</v>
      </c>
      <c r="N8" t="str">
        <v>Full time</v>
      </c>
    </row>
    <row r="9" spans="1:14" x14ac:dyDescent="0.3">
      <c r="B9" t="str">
        <v>PR00113</v>
      </c>
      <c r="C9" t="str">
        <v>Van</v>
      </c>
      <c r="D9" t="str">
        <v>Tuxwell</v>
      </c>
      <c r="E9" t="str">
        <v>Female</v>
      </c>
      <c r="F9" t="str">
        <v>Business Development</v>
      </c>
      <c r="G9" s="27">
        <v>80695.740000000005</v>
      </c>
      <c r="H9" t="str">
        <v>50k to 100k</v>
      </c>
      <c r="I9" s="29">
        <v>43360</v>
      </c>
      <c r="J9">
        <v>1</v>
      </c>
      <c r="K9" t="str">
        <v>Permanent</v>
      </c>
      <c r="L9" t="str">
        <v>Columbus, USA</v>
      </c>
      <c r="M9">
        <v>5.7643835616438359</v>
      </c>
      <c r="N9" t="str">
        <v>Full time</v>
      </c>
    </row>
    <row r="10" spans="1:14" x14ac:dyDescent="0.3">
      <c r="B10" t="str">
        <v>PR00147</v>
      </c>
      <c r="C10" t="str">
        <v>Minerva</v>
      </c>
      <c r="D10" t="str">
        <v>Ricardot</v>
      </c>
      <c r="E10" t="str">
        <v>Male</v>
      </c>
      <c r="F10" t="str">
        <v>Engineering</v>
      </c>
      <c r="G10" s="27">
        <v>120000</v>
      </c>
      <c r="H10" t="str">
        <v>Above 100k</v>
      </c>
      <c r="I10" s="29">
        <v>43416</v>
      </c>
      <c r="J10">
        <v>1</v>
      </c>
      <c r="K10" t="str">
        <v>Permanent</v>
      </c>
      <c r="L10" t="str">
        <v>Remote</v>
      </c>
      <c r="M10">
        <v>5.6109589041095891</v>
      </c>
      <c r="N10" t="str">
        <v>Full time</v>
      </c>
    </row>
    <row r="11" spans="1:14" x14ac:dyDescent="0.3">
      <c r="B11" t="str">
        <v>PR00246</v>
      </c>
      <c r="C11" t="str">
        <v>Husein</v>
      </c>
      <c r="D11" t="str">
        <v>Augar</v>
      </c>
      <c r="E11" t="str">
        <v>Female</v>
      </c>
      <c r="F11" t="str">
        <v>Marketing</v>
      </c>
      <c r="G11" s="27">
        <v>67905.8</v>
      </c>
      <c r="H11" t="str">
        <v>50k to 100k</v>
      </c>
      <c r="I11" s="29">
        <v>44194</v>
      </c>
      <c r="J11">
        <v>1</v>
      </c>
      <c r="K11" t="str">
        <v>Permanent</v>
      </c>
      <c r="L11" t="str">
        <v>Remote</v>
      </c>
      <c r="M11">
        <v>3.4794520547945207</v>
      </c>
      <c r="N11" t="str">
        <v>Full time</v>
      </c>
    </row>
    <row r="12" spans="1:14" x14ac:dyDescent="0.3">
      <c r="B12" t="str">
        <v>PR00419</v>
      </c>
      <c r="C12" t="str">
        <v>Billi</v>
      </c>
      <c r="D12" t="str">
        <v>Fellgate</v>
      </c>
      <c r="E12" t="str">
        <v>Female</v>
      </c>
      <c r="F12" t="str">
        <v>Business Development</v>
      </c>
      <c r="G12" s="27">
        <v>68980.52</v>
      </c>
      <c r="H12" t="str">
        <v>50k to 100k</v>
      </c>
      <c r="I12" s="29">
        <v>43494</v>
      </c>
      <c r="J12">
        <v>0.8</v>
      </c>
      <c r="K12" t="str">
        <v>Permanent</v>
      </c>
      <c r="L12" t="str">
        <v>Remote</v>
      </c>
      <c r="M12">
        <v>5.397260273972603</v>
      </c>
      <c r="N12" t="str">
        <v>Part time</v>
      </c>
    </row>
    <row r="13" spans="1:14" x14ac:dyDescent="0.3">
      <c r="B13" t="str">
        <v>PR00576</v>
      </c>
      <c r="C13" t="str">
        <v>Lalitchandra</v>
      </c>
      <c r="D13" t="str">
        <v>Vadali</v>
      </c>
      <c r="E13" t="str">
        <v>Female</v>
      </c>
      <c r="F13" t="str">
        <v>Legal</v>
      </c>
      <c r="G13" s="27">
        <v>63705.4</v>
      </c>
      <c r="H13" t="str">
        <v>50k to 100k</v>
      </c>
      <c r="I13" s="29">
        <v>43682</v>
      </c>
      <c r="J13">
        <v>1</v>
      </c>
      <c r="K13" t="str">
        <v>Permanent</v>
      </c>
      <c r="L13" t="str">
        <v>Hyderabad, India</v>
      </c>
      <c r="M13">
        <v>4.882191780821918</v>
      </c>
      <c r="N13" t="str">
        <v>Full time</v>
      </c>
    </row>
    <row r="14" spans="1:14" x14ac:dyDescent="0.3">
      <c r="B14" t="str">
        <v>PR00746</v>
      </c>
      <c r="C14" t="str">
        <v>Hogan</v>
      </c>
      <c r="D14" t="str">
        <v>Iles</v>
      </c>
      <c r="E14" t="str">
        <v>Female</v>
      </c>
      <c r="F14" t="str">
        <v>Accounting</v>
      </c>
      <c r="G14" s="27">
        <v>114177.23</v>
      </c>
      <c r="H14" t="str">
        <v>Above 100k</v>
      </c>
      <c r="I14" s="29">
        <v>43908</v>
      </c>
      <c r="J14">
        <v>1</v>
      </c>
      <c r="K14" t="str">
        <v>Permanent</v>
      </c>
      <c r="L14" t="str">
        <v>Wellington, New Zealand</v>
      </c>
      <c r="M14">
        <v>4.2630136986301368</v>
      </c>
      <c r="N14" t="str">
        <v>Full time</v>
      </c>
    </row>
    <row r="15" spans="1:14" x14ac:dyDescent="0.3">
      <c r="B15" t="str">
        <v>PR00770</v>
      </c>
      <c r="C15" t="str">
        <v>Beryl</v>
      </c>
      <c r="D15" t="str">
        <v>Burnsyde</v>
      </c>
      <c r="E15" t="str">
        <v>Male</v>
      </c>
      <c r="F15" t="str">
        <v>Legal</v>
      </c>
      <c r="G15" s="27">
        <v>29774.76</v>
      </c>
      <c r="H15" t="str">
        <v>Under 50k</v>
      </c>
      <c r="I15" s="29">
        <v>44105</v>
      </c>
      <c r="J15">
        <v>1</v>
      </c>
      <c r="K15" t="str">
        <v>Permanent</v>
      </c>
      <c r="L15" t="str">
        <v>Wellington, New Zealand</v>
      </c>
      <c r="M15">
        <v>3.7232876712328768</v>
      </c>
      <c r="N15" t="str">
        <v>Full time</v>
      </c>
    </row>
    <row r="16" spans="1:14" x14ac:dyDescent="0.3">
      <c r="B16" t="str">
        <v>PR00882</v>
      </c>
      <c r="C16" t="str">
        <v>Jill</v>
      </c>
      <c r="D16" t="str">
        <v>Shipsey</v>
      </c>
      <c r="E16" t="str">
        <v>Male</v>
      </c>
      <c r="F16" t="str">
        <v>Accounting</v>
      </c>
      <c r="G16" s="27">
        <v>52963.65</v>
      </c>
      <c r="H16" t="str">
        <v>50k to 100k</v>
      </c>
      <c r="I16" s="29">
        <v>44288</v>
      </c>
      <c r="J16">
        <v>0.3</v>
      </c>
      <c r="K16" t="str">
        <v>Permanent</v>
      </c>
      <c r="L16" t="str">
        <v>Columbus, USA</v>
      </c>
      <c r="M16">
        <v>3.2219178082191782</v>
      </c>
      <c r="N16" t="str">
        <v>Part time</v>
      </c>
    </row>
    <row r="17" spans="2:14" x14ac:dyDescent="0.3">
      <c r="B17" t="str">
        <v>PR00893</v>
      </c>
      <c r="C17" t="str">
        <v>Vasavi</v>
      </c>
      <c r="D17" t="str">
        <v>Veeravasarapu</v>
      </c>
      <c r="E17" t="str">
        <v>Male</v>
      </c>
      <c r="F17" t="str">
        <v>Human Resources</v>
      </c>
      <c r="G17" s="27">
        <v>50310.09</v>
      </c>
      <c r="H17" t="str">
        <v>50k to 100k</v>
      </c>
      <c r="I17" s="29">
        <v>44285</v>
      </c>
      <c r="J17">
        <v>0.4</v>
      </c>
      <c r="K17" t="str">
        <v>Permanent</v>
      </c>
      <c r="L17" t="str">
        <v>Hyderabad, India</v>
      </c>
      <c r="M17">
        <v>3.2301369863013698</v>
      </c>
      <c r="N17" t="str">
        <v>Part time</v>
      </c>
    </row>
    <row r="18" spans="2:14" x14ac:dyDescent="0.3">
      <c r="B18" t="str">
        <v>PR00916</v>
      </c>
      <c r="C18" t="str">
        <v>Inger</v>
      </c>
      <c r="D18" t="str">
        <v>Chapelhow</v>
      </c>
      <c r="E18" t="str">
        <v>Female</v>
      </c>
      <c r="F18" t="str">
        <v>Research and Development</v>
      </c>
      <c r="G18" s="27">
        <v>84309.95</v>
      </c>
      <c r="H18" t="str">
        <v>50k to 100k</v>
      </c>
      <c r="I18" s="29">
        <v>44501</v>
      </c>
      <c r="J18">
        <v>1</v>
      </c>
      <c r="K18" t="str">
        <v>Permanent</v>
      </c>
      <c r="L18" t="str">
        <v>Remote</v>
      </c>
      <c r="M18">
        <v>2.6383561643835618</v>
      </c>
      <c r="N18" t="str">
        <v>Full time</v>
      </c>
    </row>
    <row r="19" spans="2:14" x14ac:dyDescent="0.3">
      <c r="B19" t="str">
        <v>PR01055</v>
      </c>
      <c r="C19" t="str">
        <v>Devasree</v>
      </c>
      <c r="D19" t="str">
        <v>Fullara</v>
      </c>
      <c r="E19" t="str">
        <v>Male</v>
      </c>
      <c r="F19" t="str">
        <v>Accounting</v>
      </c>
      <c r="G19" s="27">
        <v>35936.31</v>
      </c>
      <c r="H19" t="str">
        <v>Under 50k</v>
      </c>
      <c r="I19" s="29">
        <v>43241</v>
      </c>
      <c r="J19">
        <v>1</v>
      </c>
      <c r="K19" t="str">
        <v>Permanent</v>
      </c>
      <c r="L19" t="str">
        <v>Chennai, India</v>
      </c>
      <c r="M19">
        <v>6.0904109589041093</v>
      </c>
      <c r="N19" t="str">
        <v>Full time</v>
      </c>
    </row>
    <row r="20" spans="2:14" x14ac:dyDescent="0.3">
      <c r="B20" t="str">
        <v>PR01159</v>
      </c>
      <c r="C20" t="str">
        <v>Mollie</v>
      </c>
      <c r="D20" t="str">
        <v>Hanway</v>
      </c>
      <c r="E20" t="str">
        <v>Male</v>
      </c>
      <c r="F20" t="str">
        <v>Engineering</v>
      </c>
      <c r="G20" s="27">
        <v>112645.99</v>
      </c>
      <c r="H20" t="str">
        <v>Above 100k</v>
      </c>
      <c r="I20" s="29">
        <v>43759</v>
      </c>
      <c r="J20">
        <v>0.6</v>
      </c>
      <c r="K20" t="str">
        <v>Permanent</v>
      </c>
      <c r="L20" t="str">
        <v>Seattle, USA</v>
      </c>
      <c r="M20">
        <v>4.6712328767123283</v>
      </c>
      <c r="N20" t="str">
        <v>Part time</v>
      </c>
    </row>
    <row r="21" spans="2:14" x14ac:dyDescent="0.3">
      <c r="B21" t="str">
        <v>PR01211</v>
      </c>
      <c r="C21" t="str">
        <v>Enoch</v>
      </c>
      <c r="D21" t="str">
        <v>Dowrey</v>
      </c>
      <c r="E21" t="str">
        <v>Male</v>
      </c>
      <c r="F21" t="str">
        <v>Accounting</v>
      </c>
      <c r="G21" s="27">
        <v>91645.04</v>
      </c>
      <c r="H21" t="str">
        <v>50k to 100k</v>
      </c>
      <c r="I21" s="29">
        <v>44223</v>
      </c>
      <c r="J21">
        <v>1</v>
      </c>
      <c r="K21" t="str">
        <v>Permanent</v>
      </c>
      <c r="L21" t="str">
        <v>Auckland, New Zealand</v>
      </c>
      <c r="M21">
        <v>3.4</v>
      </c>
      <c r="N21" t="str">
        <v>Full time</v>
      </c>
    </row>
    <row r="22" spans="2:14" x14ac:dyDescent="0.3">
      <c r="B22" t="str">
        <v>PR01269</v>
      </c>
      <c r="C22" t="str">
        <v>Eleonore</v>
      </c>
      <c r="D22" t="str">
        <v>Airdrie</v>
      </c>
      <c r="E22" t="str">
        <v>Female</v>
      </c>
      <c r="F22" t="str">
        <v>Engineering</v>
      </c>
      <c r="G22" s="27">
        <v>97105.19</v>
      </c>
      <c r="H22" t="str">
        <v>50k to 100k</v>
      </c>
      <c r="I22" s="29">
        <v>44425</v>
      </c>
      <c r="J22">
        <v>1</v>
      </c>
      <c r="K22" t="str">
        <v>Permanent</v>
      </c>
      <c r="L22" t="str">
        <v>Columbus, USA</v>
      </c>
      <c r="M22">
        <v>2.8465753424657536</v>
      </c>
      <c r="N22" t="str">
        <v>Full time</v>
      </c>
    </row>
    <row r="23" spans="2:14" x14ac:dyDescent="0.3">
      <c r="B23" t="str">
        <v>PR01306</v>
      </c>
      <c r="C23" t="str">
        <v>Patti</v>
      </c>
      <c r="D23" t="str">
        <v>Dradey</v>
      </c>
      <c r="E23" t="str">
        <v>Male</v>
      </c>
      <c r="F23" t="str">
        <v>Services</v>
      </c>
      <c r="G23" s="27">
        <v>84742.86</v>
      </c>
      <c r="H23" t="str">
        <v>50k to 100k</v>
      </c>
      <c r="I23" s="29">
        <v>44098</v>
      </c>
      <c r="J23">
        <v>1</v>
      </c>
      <c r="K23" t="str">
        <v>Permanent</v>
      </c>
      <c r="L23" t="str">
        <v>Auckland, New Zealand</v>
      </c>
      <c r="M23">
        <v>3.7424657534246575</v>
      </c>
      <c r="N23" t="str">
        <v>Full time</v>
      </c>
    </row>
    <row r="24" spans="2:14" x14ac:dyDescent="0.3">
      <c r="B24" t="str">
        <v>PR01346</v>
      </c>
      <c r="C24" t="str">
        <v>Adolph</v>
      </c>
      <c r="D24" t="str">
        <v>McNalley</v>
      </c>
      <c r="E24" t="str">
        <v>Male</v>
      </c>
      <c r="F24" t="str">
        <v>Business Development</v>
      </c>
      <c r="G24" s="27">
        <v>85918.61</v>
      </c>
      <c r="H24" t="str">
        <v>50k to 100k</v>
      </c>
      <c r="I24" s="29">
        <v>43136</v>
      </c>
      <c r="J24">
        <v>1</v>
      </c>
      <c r="K24" t="str">
        <v>Permanent</v>
      </c>
      <c r="L24" t="str">
        <v>Columbus, USA</v>
      </c>
      <c r="M24">
        <v>6.3780821917808215</v>
      </c>
      <c r="N24" t="str">
        <v>Full time</v>
      </c>
    </row>
    <row r="25" spans="2:14" x14ac:dyDescent="0.3">
      <c r="B25" t="str">
        <v>PR01383</v>
      </c>
      <c r="C25" t="str">
        <v>Addi</v>
      </c>
      <c r="D25" t="str">
        <v>Studdeard</v>
      </c>
      <c r="E25" t="str">
        <v>Female</v>
      </c>
      <c r="F25" t="str">
        <v>Product Management</v>
      </c>
      <c r="G25" s="27">
        <v>72502.61</v>
      </c>
      <c r="H25" t="str">
        <v>50k to 100k</v>
      </c>
      <c r="I25" s="29">
        <v>44235</v>
      </c>
      <c r="J25">
        <v>1</v>
      </c>
      <c r="K25" t="str">
        <v>Permanent</v>
      </c>
      <c r="L25" t="str">
        <v>Wellington, New Zealand</v>
      </c>
      <c r="M25">
        <v>3.3671232876712329</v>
      </c>
      <c r="N25" t="str">
        <v>Full time</v>
      </c>
    </row>
    <row r="26" spans="2:14" x14ac:dyDescent="0.3">
      <c r="B26" t="str">
        <v>PR01476</v>
      </c>
      <c r="C26" t="str">
        <v>Jaishree</v>
      </c>
      <c r="D26" t="str">
        <v>Atasi</v>
      </c>
      <c r="E26" t="str">
        <v>Male</v>
      </c>
      <c r="F26" t="str">
        <v>Services</v>
      </c>
      <c r="G26" s="27">
        <v>77096.05</v>
      </c>
      <c r="H26" t="str">
        <v>50k to 100k</v>
      </c>
      <c r="I26" s="29">
        <v>43217</v>
      </c>
      <c r="J26">
        <v>1</v>
      </c>
      <c r="K26" t="str">
        <v>Permanent</v>
      </c>
      <c r="L26" t="str">
        <v>Chennai, India</v>
      </c>
      <c r="M26">
        <v>6.1561643835616442</v>
      </c>
      <c r="N26" t="str">
        <v>Full time</v>
      </c>
    </row>
    <row r="27" spans="2:14" x14ac:dyDescent="0.3">
      <c r="B27" t="str">
        <v>PR01662</v>
      </c>
      <c r="C27" t="str">
        <v>Genevra</v>
      </c>
      <c r="D27" t="str">
        <v>Friday</v>
      </c>
      <c r="E27" t="str">
        <v>Female</v>
      </c>
      <c r="F27" t="str">
        <v>Research and Development</v>
      </c>
      <c r="G27" s="27">
        <v>50449.46</v>
      </c>
      <c r="H27" t="str">
        <v>50k to 100k</v>
      </c>
      <c r="I27" s="29">
        <v>43418</v>
      </c>
      <c r="J27">
        <v>0.8</v>
      </c>
      <c r="K27" t="str">
        <v>Permanent</v>
      </c>
      <c r="L27" t="str">
        <v>Auckland, New Zealand</v>
      </c>
      <c r="M27">
        <v>5.6054794520547944</v>
      </c>
      <c r="N27" t="str">
        <v>Part time</v>
      </c>
    </row>
    <row r="28" spans="2:14" x14ac:dyDescent="0.3">
      <c r="B28" t="str">
        <v>PR01943</v>
      </c>
      <c r="C28" t="str">
        <v>Rameshwari</v>
      </c>
      <c r="D28" t="str">
        <v>Chikodi</v>
      </c>
      <c r="E28" t="str">
        <v>Male</v>
      </c>
      <c r="F28" t="str">
        <v>Human Resources</v>
      </c>
      <c r="G28" s="27">
        <v>48525.71</v>
      </c>
      <c r="H28" t="str">
        <v>Under 50k</v>
      </c>
      <c r="I28" s="29">
        <v>43264</v>
      </c>
      <c r="J28">
        <v>1</v>
      </c>
      <c r="K28" t="str">
        <v>Permanent</v>
      </c>
      <c r="L28" t="str">
        <v>Hyderabad, India</v>
      </c>
      <c r="M28">
        <v>6.0273972602739727</v>
      </c>
      <c r="N28" t="str">
        <v>Full time</v>
      </c>
    </row>
    <row r="29" spans="2:14" x14ac:dyDescent="0.3">
      <c r="B29" t="str">
        <v>PR01956</v>
      </c>
      <c r="C29" t="str">
        <v>Jamesy</v>
      </c>
      <c r="D29" t="str">
        <v>O'Ferris</v>
      </c>
      <c r="E29" t="str">
        <v>Male</v>
      </c>
      <c r="F29" t="str">
        <v>Accounting</v>
      </c>
      <c r="G29" s="27">
        <v>36547.58</v>
      </c>
      <c r="H29" t="str">
        <v>Under 50k</v>
      </c>
      <c r="I29" s="29">
        <v>43416</v>
      </c>
      <c r="J29">
        <v>1</v>
      </c>
      <c r="K29" t="str">
        <v>Permanent</v>
      </c>
      <c r="L29" t="str">
        <v>Remote</v>
      </c>
      <c r="M29">
        <v>5.6109589041095891</v>
      </c>
      <c r="N29" t="str">
        <v>Full time</v>
      </c>
    </row>
    <row r="30" spans="2:14" x14ac:dyDescent="0.3">
      <c r="B30" t="str">
        <v>PR01956</v>
      </c>
      <c r="C30" t="str">
        <v>Jamesy</v>
      </c>
      <c r="D30" t="str">
        <v>O'Ferris</v>
      </c>
      <c r="E30" t="str">
        <v>Male</v>
      </c>
      <c r="F30" t="str">
        <v>Accounting</v>
      </c>
      <c r="G30" s="27">
        <v>36547.58</v>
      </c>
      <c r="H30" t="str">
        <v>Under 50k</v>
      </c>
      <c r="I30" s="29">
        <v>43416</v>
      </c>
      <c r="J30">
        <v>1</v>
      </c>
      <c r="K30" t="str">
        <v>Permanent</v>
      </c>
      <c r="L30" t="str">
        <v>Remote</v>
      </c>
      <c r="M30">
        <v>5.6109589041095891</v>
      </c>
      <c r="N30" t="str">
        <v>Full time</v>
      </c>
    </row>
    <row r="31" spans="2:14" x14ac:dyDescent="0.3">
      <c r="B31" t="str">
        <v>PR02010</v>
      </c>
      <c r="C31" t="str">
        <v>Prerana</v>
      </c>
      <c r="D31" t="str">
        <v>Nishita</v>
      </c>
      <c r="E31" t="str">
        <v>Male</v>
      </c>
      <c r="F31" t="str">
        <v>Product Management</v>
      </c>
      <c r="G31" s="27">
        <v>115191.38</v>
      </c>
      <c r="H31" t="str">
        <v>Above 100k</v>
      </c>
      <c r="I31" s="29">
        <v>44004</v>
      </c>
      <c r="J31">
        <v>1</v>
      </c>
      <c r="K31" t="str">
        <v>Permanent</v>
      </c>
      <c r="L31" t="str">
        <v>Hyderabad, India</v>
      </c>
      <c r="M31">
        <v>4</v>
      </c>
      <c r="N31" t="str">
        <v>Full time</v>
      </c>
    </row>
    <row r="32" spans="2:14" x14ac:dyDescent="0.3">
      <c r="B32" t="str">
        <v>PR02016</v>
      </c>
      <c r="C32" t="str">
        <v>Iris</v>
      </c>
      <c r="D32" t="str">
        <v>Wagg</v>
      </c>
      <c r="E32" t="str">
        <v>Female</v>
      </c>
      <c r="F32" t="str">
        <v>Engineering</v>
      </c>
      <c r="G32" s="27">
        <v>58861.19</v>
      </c>
      <c r="H32" t="str">
        <v>50k to 100k</v>
      </c>
      <c r="I32" s="29">
        <v>43654</v>
      </c>
      <c r="J32">
        <v>1</v>
      </c>
      <c r="K32" t="str">
        <v>Permanent</v>
      </c>
      <c r="L32" t="str">
        <v>Columbus, USA</v>
      </c>
      <c r="M32">
        <v>4.9589041095890414</v>
      </c>
      <c r="N32" t="str">
        <v>Full time</v>
      </c>
    </row>
    <row r="33" spans="2:14" x14ac:dyDescent="0.3">
      <c r="B33" t="str">
        <v>PR02113</v>
      </c>
      <c r="C33" t="str">
        <v>Beverie</v>
      </c>
      <c r="D33" t="str">
        <v>Moffet</v>
      </c>
      <c r="E33" t="str">
        <v>Female</v>
      </c>
      <c r="F33" t="str">
        <v>Support</v>
      </c>
      <c r="G33" s="27">
        <v>75974.990000000005</v>
      </c>
      <c r="H33" t="str">
        <v>50k to 100k</v>
      </c>
      <c r="I33" s="29">
        <v>44172</v>
      </c>
      <c r="J33">
        <v>1</v>
      </c>
      <c r="K33" t="str">
        <v>Permanent</v>
      </c>
      <c r="L33" t="str">
        <v>Remote</v>
      </c>
      <c r="M33">
        <v>3.5397260273972604</v>
      </c>
      <c r="N33" t="str">
        <v>Full time</v>
      </c>
    </row>
    <row r="34" spans="2:14" x14ac:dyDescent="0.3">
      <c r="B34" t="str">
        <v>PR02140</v>
      </c>
      <c r="C34" t="str">
        <v>Anjushri</v>
      </c>
      <c r="D34" t="str">
        <v>Chandiramani</v>
      </c>
      <c r="E34" t="str">
        <v>Male</v>
      </c>
      <c r="F34" t="str">
        <v>Accounting</v>
      </c>
      <c r="G34" s="27">
        <v>95954.02</v>
      </c>
      <c r="H34" t="str">
        <v>50k to 100k</v>
      </c>
      <c r="I34" s="29">
        <v>43567</v>
      </c>
      <c r="J34">
        <v>0.3</v>
      </c>
      <c r="K34" t="str">
        <v>Permanent</v>
      </c>
      <c r="L34" t="str">
        <v>Hyderabad, India</v>
      </c>
      <c r="M34">
        <v>5.1972602739726028</v>
      </c>
      <c r="N34" t="str">
        <v>Part time</v>
      </c>
    </row>
    <row r="35" spans="2:14" x14ac:dyDescent="0.3">
      <c r="B35" t="str">
        <v>PR02208</v>
      </c>
      <c r="C35" t="str">
        <v>Gowri</v>
      </c>
      <c r="D35" t="str">
        <v>Sankar</v>
      </c>
      <c r="E35" t="str">
        <v>Female</v>
      </c>
      <c r="F35" t="str">
        <v>Training</v>
      </c>
      <c r="G35" s="27">
        <v>102934.09</v>
      </c>
      <c r="H35" t="str">
        <v>Above 100k</v>
      </c>
      <c r="I35" s="29">
        <v>44315</v>
      </c>
      <c r="J35">
        <v>1</v>
      </c>
      <c r="K35" t="str">
        <v>Permanent</v>
      </c>
      <c r="L35" t="str">
        <v>Hyderabad, India</v>
      </c>
      <c r="M35">
        <v>3.1479452054794521</v>
      </c>
      <c r="N35" t="str">
        <v>Full time</v>
      </c>
    </row>
    <row r="36" spans="2:14" x14ac:dyDescent="0.3">
      <c r="B36" t="str">
        <v>PR02275</v>
      </c>
      <c r="C36" t="str">
        <v>Louise</v>
      </c>
      <c r="D36" t="str">
        <v>Lamming</v>
      </c>
      <c r="E36" t="str">
        <v>Female</v>
      </c>
      <c r="F36" t="str">
        <v>Sales</v>
      </c>
      <c r="G36" s="27">
        <v>41934.71</v>
      </c>
      <c r="H36" t="str">
        <v>Under 50k</v>
      </c>
      <c r="I36" s="29">
        <v>43780</v>
      </c>
      <c r="J36">
        <v>1</v>
      </c>
      <c r="K36" t="str">
        <v>Permanent</v>
      </c>
      <c r="L36" t="str">
        <v>Remote</v>
      </c>
      <c r="M36">
        <v>4.6136986301369864</v>
      </c>
      <c r="N36" t="str">
        <v>Full time</v>
      </c>
    </row>
    <row r="37" spans="2:14" x14ac:dyDescent="0.3">
      <c r="B37" t="str">
        <v>PR02288</v>
      </c>
      <c r="C37" t="str">
        <v>Althea</v>
      </c>
      <c r="D37" t="str">
        <v>Bronger</v>
      </c>
      <c r="E37" t="str">
        <v>Male</v>
      </c>
      <c r="F37" t="str">
        <v>Product Management</v>
      </c>
      <c r="G37" s="27">
        <v>104335.03999999999</v>
      </c>
      <c r="H37" t="str">
        <v>Above 100k</v>
      </c>
      <c r="I37" s="29">
        <v>43874</v>
      </c>
      <c r="J37">
        <v>1</v>
      </c>
      <c r="K37" t="str">
        <v>Permanent</v>
      </c>
      <c r="L37" t="str">
        <v>Columbus, USA</v>
      </c>
      <c r="M37">
        <v>4.3561643835616435</v>
      </c>
      <c r="N37" t="str">
        <v>Full time</v>
      </c>
    </row>
    <row r="38" spans="2:14" x14ac:dyDescent="0.3">
      <c r="B38" t="str">
        <v>PR02321</v>
      </c>
      <c r="C38" t="str">
        <v>Evanne</v>
      </c>
      <c r="D38" t="str">
        <v>Sheryn</v>
      </c>
      <c r="E38" t="str">
        <v>Female</v>
      </c>
      <c r="F38" t="str">
        <v>Services</v>
      </c>
      <c r="G38" s="27">
        <v>81897.789999999994</v>
      </c>
      <c r="H38" t="str">
        <v>50k to 100k</v>
      </c>
      <c r="I38" s="29">
        <v>43146</v>
      </c>
      <c r="J38">
        <v>1</v>
      </c>
      <c r="K38" t="str">
        <v>Permanent</v>
      </c>
      <c r="L38" t="str">
        <v>Auckland, New Zealand</v>
      </c>
      <c r="M38">
        <v>6.3506849315068497</v>
      </c>
      <c r="N38" t="str">
        <v>Full time</v>
      </c>
    </row>
    <row r="39" spans="2:14" x14ac:dyDescent="0.3">
      <c r="B39" t="str">
        <v>PR02436</v>
      </c>
      <c r="C39" t="str">
        <v>Marmaduke</v>
      </c>
      <c r="D39" t="str">
        <v>Worssam</v>
      </c>
      <c r="E39" t="str">
        <v>Female</v>
      </c>
      <c r="F39" t="str">
        <v>Engineering</v>
      </c>
      <c r="G39" s="27">
        <v>78378.2</v>
      </c>
      <c r="H39" t="str">
        <v>50k to 100k</v>
      </c>
      <c r="I39" s="29">
        <v>43465</v>
      </c>
      <c r="J39">
        <v>0.4</v>
      </c>
      <c r="K39" t="str">
        <v>Permanent</v>
      </c>
      <c r="L39" t="str">
        <v>Remote</v>
      </c>
      <c r="M39">
        <v>5.4767123287671229</v>
      </c>
      <c r="N39" t="str">
        <v>Part time</v>
      </c>
    </row>
    <row r="40" spans="2:14" x14ac:dyDescent="0.3">
      <c r="B40" t="str">
        <v>PR02603</v>
      </c>
      <c r="C40" t="str">
        <v>Dinanath</v>
      </c>
      <c r="D40" t="str">
        <v>Simhambhatla</v>
      </c>
      <c r="E40" t="str">
        <v>Female</v>
      </c>
      <c r="F40" t="str">
        <v>Human Resources</v>
      </c>
      <c r="G40" s="27">
        <v>61994.76</v>
      </c>
      <c r="H40" t="str">
        <v>50k to 100k</v>
      </c>
      <c r="I40" s="29">
        <v>43794</v>
      </c>
      <c r="J40">
        <v>0.3</v>
      </c>
      <c r="K40" t="str">
        <v>Permanent</v>
      </c>
      <c r="L40" t="str">
        <v>Hyderabad, India</v>
      </c>
      <c r="M40">
        <v>4.5753424657534243</v>
      </c>
      <c r="N40" t="str">
        <v>Part time</v>
      </c>
    </row>
    <row r="41" spans="2:14" x14ac:dyDescent="0.3">
      <c r="B41" t="str">
        <v>PR02782</v>
      </c>
      <c r="C41" t="str">
        <v>Isaak</v>
      </c>
      <c r="D41" t="str">
        <v>Rawne</v>
      </c>
      <c r="E41" t="str">
        <v>Male</v>
      </c>
      <c r="F41" t="str">
        <v>Marketing</v>
      </c>
      <c r="G41" s="27">
        <v>37362.300000000003</v>
      </c>
      <c r="H41" t="str">
        <v>Under 50k</v>
      </c>
      <c r="I41" s="29">
        <v>43642</v>
      </c>
      <c r="J41">
        <v>1</v>
      </c>
      <c r="K41" t="str">
        <v>Permanent</v>
      </c>
      <c r="L41" t="str">
        <v>Auckland, New Zealand</v>
      </c>
      <c r="M41">
        <v>4.9917808219178079</v>
      </c>
      <c r="N41" t="str">
        <v>Full time</v>
      </c>
    </row>
    <row r="42" spans="2:14" x14ac:dyDescent="0.3">
      <c r="B42" t="str">
        <v>PR02957</v>
      </c>
      <c r="C42" t="str">
        <v>Vaughn</v>
      </c>
      <c r="D42" t="str">
        <v>Carvill</v>
      </c>
      <c r="E42" t="str">
        <v>Female</v>
      </c>
      <c r="F42" t="str">
        <v>Training</v>
      </c>
      <c r="G42" s="27">
        <v>84745.93</v>
      </c>
      <c r="H42" t="str">
        <v>50k to 100k</v>
      </c>
      <c r="I42" s="29">
        <v>43707</v>
      </c>
      <c r="J42">
        <v>1</v>
      </c>
      <c r="K42" t="str">
        <v>Permanent</v>
      </c>
      <c r="L42" t="str">
        <v>Wellington, New Zealand</v>
      </c>
      <c r="M42">
        <v>4.8136986301369866</v>
      </c>
      <c r="N42" t="str">
        <v>Full time</v>
      </c>
    </row>
    <row r="43" spans="2:14" x14ac:dyDescent="0.3">
      <c r="B43" t="str">
        <v>PR03034</v>
      </c>
      <c r="C43" t="str">
        <v>Sreenivasa</v>
      </c>
      <c r="D43" t="str">
        <v>Naik</v>
      </c>
      <c r="E43" t="str">
        <v>Male</v>
      </c>
      <c r="F43" t="str">
        <v>Sales</v>
      </c>
      <c r="G43" s="27">
        <v>32192.15</v>
      </c>
      <c r="H43" t="str">
        <v>Under 50k</v>
      </c>
      <c r="I43" s="29">
        <v>44473</v>
      </c>
      <c r="J43">
        <v>1</v>
      </c>
      <c r="K43" t="str">
        <v>Permanent</v>
      </c>
      <c r="L43" t="str">
        <v>Hyderabad, India</v>
      </c>
      <c r="M43">
        <v>2.7150684931506848</v>
      </c>
      <c r="N43" t="str">
        <v>Full time</v>
      </c>
    </row>
    <row r="44" spans="2:14" x14ac:dyDescent="0.3">
      <c r="B44" t="str">
        <v>PR03137</v>
      </c>
      <c r="C44" t="str">
        <v>Jagajeet</v>
      </c>
      <c r="D44" t="str">
        <v>Viraj</v>
      </c>
      <c r="E44" t="str">
        <v>Male</v>
      </c>
      <c r="F44" t="str">
        <v>Support</v>
      </c>
      <c r="G44" s="27">
        <v>36714.379999999997</v>
      </c>
      <c r="H44" t="str">
        <v>Under 50k</v>
      </c>
      <c r="I44" s="29">
        <v>44175</v>
      </c>
      <c r="J44">
        <v>1</v>
      </c>
      <c r="K44" t="str">
        <v>Permanent</v>
      </c>
      <c r="L44" t="str">
        <v>Chennai, India</v>
      </c>
      <c r="M44">
        <v>3.5315068493150683</v>
      </c>
      <c r="N44" t="str">
        <v>Full time</v>
      </c>
    </row>
    <row r="45" spans="2:14" x14ac:dyDescent="0.3">
      <c r="B45" t="str">
        <v>PR03158</v>
      </c>
      <c r="C45" t="str">
        <v>Danica</v>
      </c>
      <c r="D45" t="str">
        <v>Nayshe</v>
      </c>
      <c r="E45" t="str">
        <v>Female</v>
      </c>
      <c r="F45" t="str">
        <v>Services</v>
      </c>
      <c r="G45" s="27">
        <v>89690.38</v>
      </c>
      <c r="H45" t="str">
        <v>50k to 100k</v>
      </c>
      <c r="I45" s="29">
        <v>43206</v>
      </c>
      <c r="J45">
        <v>1</v>
      </c>
      <c r="K45" t="str">
        <v>Permanent</v>
      </c>
      <c r="L45" t="str">
        <v>Wellington, New Zealand</v>
      </c>
      <c r="M45">
        <v>6.1863013698630134</v>
      </c>
      <c r="N45" t="str">
        <v>Full time</v>
      </c>
    </row>
    <row r="46" spans="2:14" x14ac:dyDescent="0.3">
      <c r="B46" t="str">
        <v>PR03271</v>
      </c>
      <c r="C46" t="str">
        <v>Stan</v>
      </c>
      <c r="D46" t="str">
        <v>Tolliday</v>
      </c>
      <c r="E46" t="str">
        <v>Female</v>
      </c>
      <c r="F46" t="str">
        <v>Sales</v>
      </c>
      <c r="G46" s="27">
        <v>39535.49</v>
      </c>
      <c r="H46" t="str">
        <v>Under 50k</v>
      </c>
      <c r="I46" s="29">
        <v>43397</v>
      </c>
      <c r="J46">
        <v>0.3</v>
      </c>
      <c r="K46" t="str">
        <v>Permanent</v>
      </c>
      <c r="L46" t="str">
        <v>Remote</v>
      </c>
      <c r="M46">
        <v>5.6630136986301371</v>
      </c>
      <c r="N46" t="str">
        <v>Part time</v>
      </c>
    </row>
    <row r="47" spans="2:14" x14ac:dyDescent="0.3">
      <c r="B47" t="str">
        <v>PR03445</v>
      </c>
      <c r="C47" t="str">
        <v>Myrle</v>
      </c>
      <c r="D47" t="str">
        <v>Prandoni</v>
      </c>
      <c r="E47" t="str">
        <v>Male</v>
      </c>
      <c r="F47" t="str">
        <v>Sales</v>
      </c>
      <c r="G47" s="27">
        <v>62195.47</v>
      </c>
      <c r="H47" t="str">
        <v>50k to 100k</v>
      </c>
      <c r="I47" s="29">
        <v>44434</v>
      </c>
      <c r="J47">
        <v>1</v>
      </c>
      <c r="K47" t="str">
        <v>Permanent</v>
      </c>
      <c r="L47" t="str">
        <v>Remote</v>
      </c>
      <c r="M47">
        <v>2.8219178082191783</v>
      </c>
      <c r="N47" t="str">
        <v>Full time</v>
      </c>
    </row>
    <row r="48" spans="2:14" x14ac:dyDescent="0.3">
      <c r="B48" t="str">
        <v>PR03532</v>
      </c>
      <c r="C48" t="str">
        <v>Crawford</v>
      </c>
      <c r="D48" t="str">
        <v>Scad</v>
      </c>
      <c r="E48" t="str">
        <v>Male</v>
      </c>
      <c r="F48" t="str">
        <v>Human Resources</v>
      </c>
      <c r="G48" s="27">
        <v>72876.91</v>
      </c>
      <c r="H48" t="str">
        <v>50k to 100k</v>
      </c>
      <c r="I48" s="29">
        <v>43837</v>
      </c>
      <c r="J48">
        <v>1</v>
      </c>
      <c r="K48" t="str">
        <v>Permanent</v>
      </c>
      <c r="L48" t="str">
        <v>Remote</v>
      </c>
      <c r="M48">
        <v>4.4575342465753423</v>
      </c>
      <c r="N48" t="str">
        <v>Full time</v>
      </c>
    </row>
    <row r="49" spans="2:14" x14ac:dyDescent="0.3">
      <c r="B49" t="str">
        <v>PR03804</v>
      </c>
      <c r="C49" t="str">
        <v>Pratigya</v>
      </c>
      <c r="D49" t="str">
        <v>Rema</v>
      </c>
      <c r="E49" t="str">
        <v>Male</v>
      </c>
      <c r="F49" t="str">
        <v>Legal</v>
      </c>
      <c r="G49" s="27">
        <v>66572.58</v>
      </c>
      <c r="H49" t="str">
        <v>50k to 100k</v>
      </c>
      <c r="I49" s="29">
        <v>44193</v>
      </c>
      <c r="J49">
        <v>1</v>
      </c>
      <c r="K49" t="str">
        <v>Permanent</v>
      </c>
      <c r="L49" t="str">
        <v>Chennai, India</v>
      </c>
      <c r="M49">
        <v>3.4821917808219176</v>
      </c>
      <c r="N49" t="str">
        <v>Full time</v>
      </c>
    </row>
    <row r="50" spans="2:14" x14ac:dyDescent="0.3">
      <c r="B50" t="str">
        <v>PR03804</v>
      </c>
      <c r="C50" t="str">
        <v>Sartaj</v>
      </c>
      <c r="D50" t="str">
        <v>Probal</v>
      </c>
      <c r="E50" t="str">
        <v>Male</v>
      </c>
      <c r="F50" t="str">
        <v>Legal</v>
      </c>
      <c r="G50" s="27">
        <v>66572.58</v>
      </c>
      <c r="H50" t="str">
        <v>50k to 100k</v>
      </c>
      <c r="I50" s="29">
        <v>44193</v>
      </c>
      <c r="J50">
        <v>1</v>
      </c>
      <c r="K50" t="str">
        <v>Permanent</v>
      </c>
      <c r="L50" t="str">
        <v>Chennai, India</v>
      </c>
      <c r="M50">
        <v>3.4821917808219176</v>
      </c>
      <c r="N50" t="str">
        <v>Full time</v>
      </c>
    </row>
    <row r="51" spans="2:14" x14ac:dyDescent="0.3">
      <c r="B51" t="str">
        <v>PR03844</v>
      </c>
      <c r="C51" t="str">
        <v>Brose</v>
      </c>
      <c r="D51" t="str">
        <v>MacCorkell</v>
      </c>
      <c r="E51" t="str">
        <v>Female</v>
      </c>
      <c r="F51" t="str">
        <v>Human Resources</v>
      </c>
      <c r="G51" s="27">
        <v>35943.620000000003</v>
      </c>
      <c r="H51" t="str">
        <v>Under 50k</v>
      </c>
      <c r="I51" s="29">
        <v>44078</v>
      </c>
      <c r="J51">
        <v>1</v>
      </c>
      <c r="K51" t="str">
        <v>Permanent</v>
      </c>
      <c r="L51" t="str">
        <v>Columbus, USA</v>
      </c>
      <c r="M51">
        <v>3.7972602739726029</v>
      </c>
      <c r="N51" t="str">
        <v>Full time</v>
      </c>
    </row>
    <row r="52" spans="2:14" x14ac:dyDescent="0.3">
      <c r="B52" t="str">
        <v>PR03886</v>
      </c>
      <c r="C52" t="str">
        <v>Edd</v>
      </c>
      <c r="D52" t="str">
        <v>MacKnockiter</v>
      </c>
      <c r="E52" t="str">
        <v>Male</v>
      </c>
      <c r="F52" t="str">
        <v>Accounting</v>
      </c>
      <c r="G52" s="27">
        <v>119022.49</v>
      </c>
      <c r="H52" t="str">
        <v>Above 100k</v>
      </c>
      <c r="I52" s="29">
        <v>44431</v>
      </c>
      <c r="J52">
        <v>1</v>
      </c>
      <c r="K52" t="str">
        <v>Permanent</v>
      </c>
      <c r="L52" t="str">
        <v>Auckland, New Zealand</v>
      </c>
      <c r="M52">
        <v>2.8301369863013699</v>
      </c>
      <c r="N52" t="str">
        <v>Full time</v>
      </c>
    </row>
    <row r="53" spans="2:14" x14ac:dyDescent="0.3">
      <c r="B53" t="str">
        <v>PR03980</v>
      </c>
      <c r="C53" t="str">
        <v>Kath</v>
      </c>
      <c r="D53" t="str">
        <v>Bletsoe</v>
      </c>
      <c r="E53" t="str">
        <v>Male</v>
      </c>
      <c r="F53" t="str">
        <v>Marketing</v>
      </c>
      <c r="G53" s="27">
        <v>65699.02</v>
      </c>
      <c r="H53" t="str">
        <v>50k to 100k</v>
      </c>
      <c r="I53" s="29">
        <v>43951</v>
      </c>
      <c r="J53">
        <v>1</v>
      </c>
      <c r="K53" t="str">
        <v>Permanent</v>
      </c>
      <c r="L53" t="str">
        <v>Columbus, USA</v>
      </c>
      <c r="M53">
        <v>4.1452054794520548</v>
      </c>
      <c r="N53" t="str">
        <v>Full time</v>
      </c>
    </row>
    <row r="54" spans="2:14" x14ac:dyDescent="0.3">
      <c r="B54" t="str">
        <v>PR04366</v>
      </c>
      <c r="C54" t="str">
        <v>Carry</v>
      </c>
      <c r="D54" t="str">
        <v>Loblie</v>
      </c>
      <c r="E54" t="str">
        <v>Female</v>
      </c>
      <c r="F54" t="str">
        <v>Sales</v>
      </c>
      <c r="G54" s="27">
        <v>47551.89</v>
      </c>
      <c r="H54" t="str">
        <v>Under 50k</v>
      </c>
      <c r="I54" s="29">
        <v>43468</v>
      </c>
      <c r="J54">
        <v>1</v>
      </c>
      <c r="K54" t="str">
        <v>Permanent</v>
      </c>
      <c r="L54" t="str">
        <v>Auckland, New Zealand</v>
      </c>
      <c r="M54">
        <v>5.4684931506849317</v>
      </c>
      <c r="N54" t="str">
        <v>Full time</v>
      </c>
    </row>
    <row r="55" spans="2:14" x14ac:dyDescent="0.3">
      <c r="B55" t="str">
        <v>PR04380</v>
      </c>
      <c r="C55" t="str">
        <v>Van</v>
      </c>
      <c r="D55" t="str">
        <v>Tuxwell</v>
      </c>
      <c r="E55" t="str">
        <v>Female</v>
      </c>
      <c r="F55" t="str">
        <v>Business Development</v>
      </c>
      <c r="G55" s="27">
        <v>80695.740000000005</v>
      </c>
      <c r="H55" t="str">
        <v>50k to 100k</v>
      </c>
      <c r="I55" s="29">
        <v>43787</v>
      </c>
      <c r="J55">
        <v>0.8</v>
      </c>
      <c r="K55" t="str">
        <v>Permanent</v>
      </c>
      <c r="L55" t="str">
        <v>Columbus, USA</v>
      </c>
      <c r="M55">
        <v>4.5945205479452058</v>
      </c>
      <c r="N55" t="str">
        <v>Part time</v>
      </c>
    </row>
    <row r="56" spans="2:14" x14ac:dyDescent="0.3">
      <c r="B56" t="str">
        <v>PR04446</v>
      </c>
      <c r="C56" t="str">
        <v>Sameer</v>
      </c>
      <c r="D56" t="str">
        <v>Shashank</v>
      </c>
      <c r="E56" t="str">
        <v>Female</v>
      </c>
      <c r="F56" t="str">
        <v>Research and Development</v>
      </c>
      <c r="G56" s="27">
        <v>92336.08</v>
      </c>
      <c r="H56" t="str">
        <v>50k to 100k</v>
      </c>
      <c r="I56" s="29">
        <v>44431</v>
      </c>
      <c r="J56">
        <v>1</v>
      </c>
      <c r="K56" t="str">
        <v>Permanent</v>
      </c>
      <c r="L56" t="str">
        <v>Hyderabad, India</v>
      </c>
      <c r="M56">
        <v>2.8301369863013699</v>
      </c>
      <c r="N56" t="str">
        <v>Full time</v>
      </c>
    </row>
    <row r="57" spans="2:14" x14ac:dyDescent="0.3">
      <c r="B57" t="str">
        <v>PR04473</v>
      </c>
      <c r="C57" t="str">
        <v>Wyn</v>
      </c>
      <c r="D57" t="str">
        <v>Treadger</v>
      </c>
      <c r="E57" t="str">
        <v>Female</v>
      </c>
      <c r="F57" t="str">
        <v>Business Development</v>
      </c>
      <c r="G57" s="27">
        <v>69192.850000000006</v>
      </c>
      <c r="H57" t="str">
        <v>50k to 100k</v>
      </c>
      <c r="I57" s="29">
        <v>44305</v>
      </c>
      <c r="J57">
        <v>1</v>
      </c>
      <c r="K57" t="str">
        <v>Permanent</v>
      </c>
      <c r="L57" t="str">
        <v>Columbus, USA</v>
      </c>
      <c r="M57">
        <v>3.1753424657534248</v>
      </c>
      <c r="N57" t="str">
        <v>Full time</v>
      </c>
    </row>
    <row r="58" spans="2:14" x14ac:dyDescent="0.3">
      <c r="B58" t="str">
        <v>PR04601</v>
      </c>
      <c r="C58" t="str">
        <v>Yedukondalu</v>
      </c>
      <c r="D58" t="str">
        <v>Panditula</v>
      </c>
      <c r="E58" t="str">
        <v>Need to check</v>
      </c>
      <c r="F58" t="str">
        <v>Support</v>
      </c>
      <c r="G58" s="27">
        <v>104802.63</v>
      </c>
      <c r="H58" t="str">
        <v>Above 100k</v>
      </c>
      <c r="I58" s="29">
        <v>44502</v>
      </c>
      <c r="J58">
        <v>1</v>
      </c>
      <c r="K58" t="str">
        <v>Permanent</v>
      </c>
      <c r="L58" t="str">
        <v>Hyderabad, India</v>
      </c>
      <c r="M58">
        <v>2.6356164383561644</v>
      </c>
      <c r="N58" t="str">
        <v>Full time</v>
      </c>
    </row>
    <row r="59" spans="2:14" x14ac:dyDescent="0.3">
      <c r="B59" t="str">
        <v>PR04686</v>
      </c>
      <c r="C59" t="str">
        <v>Oona</v>
      </c>
      <c r="D59" t="str">
        <v>Donan</v>
      </c>
      <c r="E59" t="str">
        <v>Female</v>
      </c>
      <c r="F59" t="str">
        <v>Business Development</v>
      </c>
      <c r="G59" s="27">
        <v>98000</v>
      </c>
      <c r="H59" t="str">
        <v>50k to 100k</v>
      </c>
      <c r="I59" s="29">
        <v>43710</v>
      </c>
      <c r="J59">
        <v>0.9</v>
      </c>
      <c r="K59" t="str">
        <v>Permanent</v>
      </c>
      <c r="L59" t="str">
        <v>Seattle, USA</v>
      </c>
      <c r="M59">
        <v>4.8054794520547945</v>
      </c>
      <c r="N59" t="str">
        <v>Part time</v>
      </c>
    </row>
    <row r="60" spans="2:14" x14ac:dyDescent="0.3">
      <c r="B60" t="str">
        <v>PR04851</v>
      </c>
      <c r="C60" t="str">
        <v>Rodina</v>
      </c>
      <c r="D60" t="str">
        <v>Drinan</v>
      </c>
      <c r="E60" t="str">
        <v>Female</v>
      </c>
      <c r="F60" t="str">
        <v>Sales</v>
      </c>
      <c r="G60" s="27">
        <v>77045.440000000002</v>
      </c>
      <c r="H60" t="str">
        <v>50k to 100k</v>
      </c>
      <c r="I60" s="29">
        <v>43636</v>
      </c>
      <c r="J60">
        <v>1</v>
      </c>
      <c r="K60" t="str">
        <v>Permanent</v>
      </c>
      <c r="L60" t="str">
        <v>Remote</v>
      </c>
      <c r="M60">
        <v>5.0082191780821921</v>
      </c>
      <c r="N60" t="str">
        <v>Full time</v>
      </c>
    </row>
    <row r="61" spans="2:14" x14ac:dyDescent="0.3">
      <c r="B61" t="str">
        <v>SQ00022</v>
      </c>
      <c r="C61" t="str">
        <v>Carlin</v>
      </c>
      <c r="D61" t="str">
        <v>Demke</v>
      </c>
      <c r="E61" t="str">
        <v>Male</v>
      </c>
      <c r="F61" t="str">
        <v>Business Development</v>
      </c>
      <c r="G61" s="27">
        <v>110042.37</v>
      </c>
      <c r="H61" t="str">
        <v>Above 100k</v>
      </c>
      <c r="I61" s="29">
        <v>43914</v>
      </c>
      <c r="J61">
        <v>1</v>
      </c>
      <c r="K61" t="str">
        <v>Permanent</v>
      </c>
      <c r="L61" t="str">
        <v>Columbus, USA</v>
      </c>
      <c r="M61">
        <v>4.2465753424657535</v>
      </c>
      <c r="N61" t="str">
        <v>Full time</v>
      </c>
    </row>
    <row r="62" spans="2:14" x14ac:dyDescent="0.3">
      <c r="B62" t="str">
        <v>SQ00070</v>
      </c>
      <c r="C62" t="str">
        <v>Larissa</v>
      </c>
      <c r="D62" t="str">
        <v>Ingledow</v>
      </c>
      <c r="E62" t="str">
        <v>Male</v>
      </c>
      <c r="F62" t="str">
        <v>Research and Development</v>
      </c>
      <c r="G62" s="27">
        <v>62281.24</v>
      </c>
      <c r="H62" t="str">
        <v>50k to 100k</v>
      </c>
      <c r="I62" s="29">
        <v>43272</v>
      </c>
      <c r="J62">
        <v>1</v>
      </c>
      <c r="K62" t="str">
        <v>Permanent</v>
      </c>
      <c r="L62" t="str">
        <v>Remote</v>
      </c>
      <c r="M62">
        <v>6.0054794520547947</v>
      </c>
      <c r="N62" t="str">
        <v>Full time</v>
      </c>
    </row>
    <row r="63" spans="2:14" x14ac:dyDescent="0.3">
      <c r="B63" t="str">
        <v>SQ00105</v>
      </c>
      <c r="C63" t="str">
        <v>Sarayu</v>
      </c>
      <c r="D63" t="str">
        <v>Ragunathan</v>
      </c>
      <c r="E63" t="str">
        <v>Female</v>
      </c>
      <c r="F63" t="str">
        <v>Training</v>
      </c>
      <c r="G63" s="27">
        <v>86010.54</v>
      </c>
      <c r="H63" t="str">
        <v>50k to 100k</v>
      </c>
      <c r="I63" s="29">
        <v>43164</v>
      </c>
      <c r="J63">
        <v>1</v>
      </c>
      <c r="K63" t="str">
        <v>Permanent</v>
      </c>
      <c r="L63" t="str">
        <v>Chennai, India</v>
      </c>
      <c r="M63">
        <v>6.3013698630136989</v>
      </c>
      <c r="N63" t="str">
        <v>Full time</v>
      </c>
    </row>
    <row r="64" spans="2:14" x14ac:dyDescent="0.3">
      <c r="B64" t="str">
        <v>SQ00144</v>
      </c>
      <c r="C64" t="str">
        <v>Collen</v>
      </c>
      <c r="D64" t="str">
        <v>Dunbleton</v>
      </c>
      <c r="E64" t="str">
        <v>Male</v>
      </c>
      <c r="F64" t="str">
        <v>Engineering</v>
      </c>
      <c r="G64" s="27">
        <v>118976.16</v>
      </c>
      <c r="H64" t="str">
        <v>Above 100k</v>
      </c>
      <c r="I64" s="29">
        <v>44120</v>
      </c>
      <c r="J64">
        <v>1</v>
      </c>
      <c r="K64" t="str">
        <v>Permanent</v>
      </c>
      <c r="L64" t="str">
        <v>Wellington, New Zealand</v>
      </c>
      <c r="M64">
        <v>3.6821917808219178</v>
      </c>
      <c r="N64" t="str">
        <v>Full time</v>
      </c>
    </row>
    <row r="65" spans="2:14" x14ac:dyDescent="0.3">
      <c r="B65" t="str">
        <v>SQ00187</v>
      </c>
      <c r="C65" t="str">
        <v>Rupak</v>
      </c>
      <c r="D65" t="str">
        <v>Mehra</v>
      </c>
      <c r="E65" t="str">
        <v>Female</v>
      </c>
      <c r="F65" t="str">
        <v>Services</v>
      </c>
      <c r="G65" s="27">
        <v>71229.42</v>
      </c>
      <c r="H65" t="str">
        <v>50k to 100k</v>
      </c>
      <c r="I65" s="29">
        <v>44166</v>
      </c>
      <c r="J65">
        <v>1</v>
      </c>
      <c r="K65" t="str">
        <v>Permanent</v>
      </c>
      <c r="L65" t="str">
        <v>Hyderabad, India</v>
      </c>
      <c r="M65">
        <v>3.5561643835616437</v>
      </c>
      <c r="N65" t="str">
        <v>Full time</v>
      </c>
    </row>
    <row r="66" spans="2:14" x14ac:dyDescent="0.3">
      <c r="B66" t="str">
        <v>SQ00286</v>
      </c>
      <c r="C66" t="str">
        <v>Ilesh</v>
      </c>
      <c r="D66" t="str">
        <v>Dasgupta</v>
      </c>
      <c r="E66" t="str">
        <v>Female</v>
      </c>
      <c r="F66" t="str">
        <v>Legal</v>
      </c>
      <c r="G66" s="27">
        <v>61213.01</v>
      </c>
      <c r="H66" t="str">
        <v>50k to 100k</v>
      </c>
      <c r="I66" s="29">
        <v>44365</v>
      </c>
      <c r="J66">
        <v>1</v>
      </c>
      <c r="K66" t="str">
        <v>Permanent</v>
      </c>
      <c r="L66" t="str">
        <v>Chennai, India</v>
      </c>
      <c r="M66">
        <v>3.010958904109589</v>
      </c>
      <c r="N66" t="str">
        <v>Full time</v>
      </c>
    </row>
    <row r="67" spans="2:14" x14ac:dyDescent="0.3">
      <c r="B67" t="str">
        <v>SQ00360</v>
      </c>
      <c r="C67" t="str">
        <v>Orlando</v>
      </c>
      <c r="D67" t="str">
        <v>Gorstidge</v>
      </c>
      <c r="E67" t="str">
        <v>Male</v>
      </c>
      <c r="F67" t="str">
        <v>Marketing</v>
      </c>
      <c r="G67" s="27">
        <v>40753.54</v>
      </c>
      <c r="H67" t="str">
        <v>Under 50k</v>
      </c>
      <c r="I67" s="29">
        <v>43152</v>
      </c>
      <c r="J67">
        <v>0.6</v>
      </c>
      <c r="K67" t="str">
        <v>Permanent</v>
      </c>
      <c r="L67" t="str">
        <v>Wellington, New Zealand</v>
      </c>
      <c r="M67">
        <v>6.3342465753424655</v>
      </c>
      <c r="N67" t="str">
        <v>Part time</v>
      </c>
    </row>
    <row r="68" spans="2:14" x14ac:dyDescent="0.3">
      <c r="B68" t="str">
        <v>SQ00450</v>
      </c>
      <c r="C68" t="str">
        <v>Louise</v>
      </c>
      <c r="D68" t="str">
        <v>Lamming</v>
      </c>
      <c r="E68" t="str">
        <v>Female</v>
      </c>
      <c r="F68" t="str">
        <v>Sales</v>
      </c>
      <c r="G68" s="27">
        <v>41934.71</v>
      </c>
      <c r="H68" t="str">
        <v>Under 50k</v>
      </c>
      <c r="I68" s="29">
        <v>43943</v>
      </c>
      <c r="J68">
        <v>1</v>
      </c>
      <c r="K68" t="str">
        <v>Permanent</v>
      </c>
      <c r="L68" t="str">
        <v>Remote</v>
      </c>
      <c r="M68">
        <v>4.1671232876712327</v>
      </c>
      <c r="N68" t="str">
        <v>Full time</v>
      </c>
    </row>
    <row r="69" spans="2:14" x14ac:dyDescent="0.3">
      <c r="B69" t="str">
        <v>SQ00498</v>
      </c>
      <c r="C69" t="str">
        <v>Amery</v>
      </c>
      <c r="D69" t="str">
        <v>Ofer</v>
      </c>
      <c r="E69" t="str">
        <v>Female</v>
      </c>
      <c r="F69" t="str">
        <v>Legal</v>
      </c>
      <c r="G69" s="27">
        <v>111049.84</v>
      </c>
      <c r="H69" t="str">
        <v>Above 100k</v>
      </c>
      <c r="I69" s="29">
        <v>44393</v>
      </c>
      <c r="J69">
        <v>1</v>
      </c>
      <c r="K69" t="str">
        <v>Permanent</v>
      </c>
      <c r="L69" t="str">
        <v>Wellington, New Zealand</v>
      </c>
      <c r="M69">
        <v>2.9342465753424656</v>
      </c>
      <c r="N69" t="str">
        <v>Full time</v>
      </c>
    </row>
    <row r="70" spans="2:14" x14ac:dyDescent="0.3">
      <c r="B70" t="str">
        <v>SQ00612</v>
      </c>
      <c r="C70" t="str">
        <v>Leena</v>
      </c>
      <c r="D70" t="str">
        <v>Bruckshaw</v>
      </c>
      <c r="E70" t="str">
        <v>Male</v>
      </c>
      <c r="F70" t="str">
        <v>Research and Development</v>
      </c>
      <c r="G70" s="27">
        <v>74279.009999999995</v>
      </c>
      <c r="H70" t="str">
        <v>50k to 100k</v>
      </c>
      <c r="I70" s="29">
        <v>43466</v>
      </c>
      <c r="J70">
        <v>1</v>
      </c>
      <c r="K70" t="str">
        <v>Permanent</v>
      </c>
      <c r="L70" t="str">
        <v>Wellington, New Zealand</v>
      </c>
      <c r="M70">
        <v>5.4739726027397264</v>
      </c>
      <c r="N70" t="str">
        <v>Full time</v>
      </c>
    </row>
    <row r="71" spans="2:14" x14ac:dyDescent="0.3">
      <c r="B71" t="str">
        <v>SQ00691</v>
      </c>
      <c r="C71" t="str">
        <v>Verla</v>
      </c>
      <c r="D71" t="str">
        <v>Timmis</v>
      </c>
      <c r="E71" t="str">
        <v>Male</v>
      </c>
      <c r="F71" t="str">
        <v>Support</v>
      </c>
      <c r="G71" s="27">
        <v>54137.05</v>
      </c>
      <c r="H71" t="str">
        <v>50k to 100k</v>
      </c>
      <c r="I71" s="29">
        <v>43763</v>
      </c>
      <c r="J71">
        <v>1</v>
      </c>
      <c r="K71" t="str">
        <v>Permanent</v>
      </c>
      <c r="L71" t="str">
        <v>Remote</v>
      </c>
      <c r="M71">
        <v>4.6602739726027398</v>
      </c>
      <c r="N71" t="str">
        <v>Full time</v>
      </c>
    </row>
    <row r="72" spans="2:14" x14ac:dyDescent="0.3">
      <c r="B72" t="str">
        <v>SQ00841</v>
      </c>
      <c r="C72" t="str">
        <v>Bhuvan</v>
      </c>
      <c r="D72" t="str">
        <v>Pals</v>
      </c>
      <c r="E72" t="str">
        <v>Female</v>
      </c>
      <c r="F72" t="str">
        <v>Services</v>
      </c>
      <c r="G72" s="27">
        <v>89690.38</v>
      </c>
      <c r="H72" t="str">
        <v>50k to 100k</v>
      </c>
      <c r="I72" s="29">
        <v>43213</v>
      </c>
      <c r="J72">
        <v>1</v>
      </c>
      <c r="K72" t="str">
        <v>Permanent</v>
      </c>
      <c r="L72" t="str">
        <v>Hyderabad, India</v>
      </c>
      <c r="M72">
        <v>6.1671232876712327</v>
      </c>
      <c r="N72" t="str">
        <v>Full time</v>
      </c>
    </row>
    <row r="73" spans="2:14" x14ac:dyDescent="0.3">
      <c r="B73" t="str">
        <v>SQ00914</v>
      </c>
      <c r="C73" t="str">
        <v>Duran</v>
      </c>
      <c r="D73" t="str">
        <v>Appala</v>
      </c>
      <c r="E73" t="str">
        <v>Female</v>
      </c>
      <c r="F73" t="str">
        <v>Product Management</v>
      </c>
      <c r="G73" s="27">
        <v>38438.239999999998</v>
      </c>
      <c r="H73" t="str">
        <v>Under 50k</v>
      </c>
      <c r="I73" s="29">
        <v>43962</v>
      </c>
      <c r="J73">
        <v>1</v>
      </c>
      <c r="K73" t="str">
        <v>Permanent</v>
      </c>
      <c r="L73" t="str">
        <v>Chennai, India</v>
      </c>
      <c r="M73">
        <v>4.1150684931506847</v>
      </c>
      <c r="N73" t="str">
        <v>Full time</v>
      </c>
    </row>
    <row r="74" spans="2:14" x14ac:dyDescent="0.3">
      <c r="B74" t="str">
        <v>SQ00914</v>
      </c>
      <c r="C74" t="str">
        <v>Karuna</v>
      </c>
      <c r="D74" t="str">
        <v>Pashupathy</v>
      </c>
      <c r="E74" t="str">
        <v>Female</v>
      </c>
      <c r="F74" t="str">
        <v>Product Management</v>
      </c>
      <c r="G74" s="27">
        <v>38438.239999999998</v>
      </c>
      <c r="H74" t="str">
        <v>Under 50k</v>
      </c>
      <c r="I74" s="29">
        <v>43962</v>
      </c>
      <c r="J74">
        <v>1</v>
      </c>
      <c r="K74" t="str">
        <v>Permanent</v>
      </c>
      <c r="L74" t="str">
        <v>Chennai, India</v>
      </c>
      <c r="M74">
        <v>4.1150684931506847</v>
      </c>
      <c r="N74" t="str">
        <v>Full time</v>
      </c>
    </row>
    <row r="75" spans="2:14" x14ac:dyDescent="0.3">
      <c r="B75" t="str">
        <v>SQ00960</v>
      </c>
      <c r="C75" t="str">
        <v>Calvin</v>
      </c>
      <c r="D75" t="str">
        <v>O'Carroll</v>
      </c>
      <c r="E75" t="str">
        <v>Female</v>
      </c>
      <c r="F75" t="str">
        <v>Research and Development</v>
      </c>
      <c r="G75" s="27">
        <v>44447.26</v>
      </c>
      <c r="H75" t="str">
        <v>Under 50k</v>
      </c>
      <c r="I75" s="29">
        <v>43846</v>
      </c>
      <c r="J75">
        <v>0.4</v>
      </c>
      <c r="K75" t="str">
        <v>Permanent</v>
      </c>
      <c r="L75" t="str">
        <v>Seattle, USA</v>
      </c>
      <c r="M75">
        <v>4.4328767123287669</v>
      </c>
      <c r="N75" t="str">
        <v>Part time</v>
      </c>
    </row>
    <row r="76" spans="2:14" x14ac:dyDescent="0.3">
      <c r="B76" t="str">
        <v>SQ01026</v>
      </c>
      <c r="C76" t="str">
        <v>Anumati</v>
      </c>
      <c r="D76" t="str">
        <v>Shyamari</v>
      </c>
      <c r="E76" t="str">
        <v>Male</v>
      </c>
      <c r="F76" t="str">
        <v>Product Management</v>
      </c>
      <c r="G76" s="27">
        <v>74924.649999999994</v>
      </c>
      <c r="H76" t="str">
        <v>50k to 100k</v>
      </c>
      <c r="I76" s="29">
        <v>44239</v>
      </c>
      <c r="J76">
        <v>1</v>
      </c>
      <c r="K76" t="str">
        <v>Permanent</v>
      </c>
      <c r="L76" t="str">
        <v>Hyderabad, India</v>
      </c>
      <c r="M76">
        <v>3.3561643835616439</v>
      </c>
      <c r="N76" t="str">
        <v>Full time</v>
      </c>
    </row>
    <row r="77" spans="2:14" x14ac:dyDescent="0.3">
      <c r="B77" t="str">
        <v>SQ01177</v>
      </c>
      <c r="C77" t="str">
        <v>Nazeer</v>
      </c>
      <c r="D77" t="str">
        <v>Basha</v>
      </c>
      <c r="E77" t="str">
        <v>Male</v>
      </c>
      <c r="F77" t="str">
        <v>Human Resources</v>
      </c>
      <c r="G77" s="27">
        <v>86556.96</v>
      </c>
      <c r="H77" t="str">
        <v>50k to 100k</v>
      </c>
      <c r="I77" s="29">
        <v>44104</v>
      </c>
      <c r="J77">
        <v>1</v>
      </c>
      <c r="K77" t="str">
        <v>Permanent</v>
      </c>
      <c r="L77" t="str">
        <v>Hyderabad, India</v>
      </c>
      <c r="M77">
        <v>3.7260273972602738</v>
      </c>
      <c r="N77" t="str">
        <v>Full time</v>
      </c>
    </row>
    <row r="78" spans="2:14" x14ac:dyDescent="0.3">
      <c r="B78" t="str">
        <v>SQ01283</v>
      </c>
      <c r="C78" t="str">
        <v>Barr</v>
      </c>
      <c r="D78" t="str">
        <v>Faughny</v>
      </c>
      <c r="E78" t="str">
        <v>Female</v>
      </c>
      <c r="F78" t="str">
        <v>Marketing</v>
      </c>
      <c r="G78" s="27">
        <v>68008.55</v>
      </c>
      <c r="H78" t="str">
        <v>50k to 100k</v>
      </c>
      <c r="I78" s="29">
        <v>44062</v>
      </c>
      <c r="J78">
        <v>1</v>
      </c>
      <c r="K78" t="str">
        <v>Permanent</v>
      </c>
      <c r="L78" t="str">
        <v>Auckland, New Zealand</v>
      </c>
      <c r="M78">
        <v>3.8410958904109589</v>
      </c>
      <c r="N78" t="str">
        <v>Full time</v>
      </c>
    </row>
    <row r="79" spans="2:14" x14ac:dyDescent="0.3">
      <c r="B79" t="str">
        <v>SQ01395</v>
      </c>
      <c r="C79" t="str">
        <v>Dennison</v>
      </c>
      <c r="D79" t="str">
        <v>Crosswaite</v>
      </c>
      <c r="E79" t="str">
        <v>Male</v>
      </c>
      <c r="F79" t="str">
        <v>Legal</v>
      </c>
      <c r="G79" s="27">
        <v>90697.67</v>
      </c>
      <c r="H79" t="str">
        <v>50k to 100k</v>
      </c>
      <c r="I79" s="29">
        <v>44221</v>
      </c>
      <c r="J79">
        <v>0.8</v>
      </c>
      <c r="K79" t="str">
        <v>Permanent</v>
      </c>
      <c r="L79" t="str">
        <v>Seattle, USA</v>
      </c>
      <c r="M79">
        <v>3.4054794520547946</v>
      </c>
      <c r="N79" t="str">
        <v>Part time</v>
      </c>
    </row>
    <row r="80" spans="2:14" x14ac:dyDescent="0.3">
      <c r="B80" t="str">
        <v>SQ01402</v>
      </c>
      <c r="C80" t="str">
        <v>Sahaj</v>
      </c>
      <c r="D80" t="str">
        <v>Jonnalagadda</v>
      </c>
      <c r="E80" t="str">
        <v>Female</v>
      </c>
      <c r="F80" t="str">
        <v>Engineering</v>
      </c>
      <c r="G80" s="27">
        <v>44403.77</v>
      </c>
      <c r="H80" t="str">
        <v>Under 50k</v>
      </c>
      <c r="I80" s="29">
        <v>43416</v>
      </c>
      <c r="J80">
        <v>1</v>
      </c>
      <c r="K80" t="str">
        <v>Permanent</v>
      </c>
      <c r="L80" t="str">
        <v>Hyderabad, India</v>
      </c>
      <c r="M80">
        <v>5.6109589041095891</v>
      </c>
      <c r="N80" t="str">
        <v>Full time</v>
      </c>
    </row>
    <row r="81" spans="2:14" x14ac:dyDescent="0.3">
      <c r="B81" t="str">
        <v>SQ01519</v>
      </c>
      <c r="C81" t="str">
        <v>Caron</v>
      </c>
      <c r="D81" t="str">
        <v>Kolakovic</v>
      </c>
      <c r="E81" t="str">
        <v>Male</v>
      </c>
      <c r="F81" t="str">
        <v>Accounting</v>
      </c>
      <c r="G81" s="27">
        <v>49915.14</v>
      </c>
      <c r="H81" t="str">
        <v>Under 50k</v>
      </c>
      <c r="I81" s="29">
        <v>43550</v>
      </c>
      <c r="J81">
        <v>1</v>
      </c>
      <c r="K81" t="str">
        <v>Permanent</v>
      </c>
      <c r="L81" t="str">
        <v>Remote</v>
      </c>
      <c r="M81">
        <v>5.2438356164383562</v>
      </c>
      <c r="N81" t="str">
        <v>Full time</v>
      </c>
    </row>
    <row r="82" spans="2:14" x14ac:dyDescent="0.3">
      <c r="B82" t="str">
        <v>SQ01620</v>
      </c>
      <c r="C82" t="str">
        <v>Westbrook</v>
      </c>
      <c r="D82" t="str">
        <v>Brandino</v>
      </c>
      <c r="E82" t="str">
        <v>Male</v>
      </c>
      <c r="F82" t="str">
        <v>Legal</v>
      </c>
      <c r="G82" s="27">
        <v>113616.23</v>
      </c>
      <c r="H82" t="str">
        <v>Above 100k</v>
      </c>
      <c r="I82" s="29">
        <v>43255</v>
      </c>
      <c r="J82">
        <v>1</v>
      </c>
      <c r="K82" t="str">
        <v>Permanent</v>
      </c>
      <c r="L82" t="str">
        <v>Remote</v>
      </c>
      <c r="M82">
        <v>6.0520547945205481</v>
      </c>
      <c r="N82" t="str">
        <v>Full time</v>
      </c>
    </row>
    <row r="83" spans="2:14" x14ac:dyDescent="0.3">
      <c r="B83" t="str">
        <v>SQ01637</v>
      </c>
      <c r="C83" t="str">
        <v>Joaquin</v>
      </c>
      <c r="D83" t="str">
        <v>McVitty</v>
      </c>
      <c r="E83" t="str">
        <v>Male</v>
      </c>
      <c r="F83" t="str">
        <v>Sales</v>
      </c>
      <c r="G83" s="27">
        <v>68860.399999999994</v>
      </c>
      <c r="H83" t="str">
        <v>50k to 100k</v>
      </c>
      <c r="I83" s="29">
        <v>43508</v>
      </c>
      <c r="J83">
        <v>0.4</v>
      </c>
      <c r="K83" t="str">
        <v>Permanent</v>
      </c>
      <c r="L83" t="str">
        <v>Columbus, USA</v>
      </c>
      <c r="M83">
        <v>5.3589041095890408</v>
      </c>
      <c r="N83" t="str">
        <v>Part time</v>
      </c>
    </row>
    <row r="84" spans="2:14" x14ac:dyDescent="0.3">
      <c r="B84" t="str">
        <v>SQ01697</v>
      </c>
      <c r="C84" t="str">
        <v>Makshi</v>
      </c>
      <c r="D84" t="str">
        <v>Vinutha</v>
      </c>
      <c r="E84" t="str">
        <v>Male</v>
      </c>
      <c r="F84" t="str">
        <v>Business Development</v>
      </c>
      <c r="G84" s="27">
        <v>71371.37</v>
      </c>
      <c r="H84" t="str">
        <v>50k to 100k</v>
      </c>
      <c r="I84" s="29">
        <v>43392</v>
      </c>
      <c r="J84">
        <v>1</v>
      </c>
      <c r="K84" t="str">
        <v>Permanent</v>
      </c>
      <c r="L84" t="str">
        <v>Hyderabad, India</v>
      </c>
      <c r="M84">
        <v>5.6767123287671231</v>
      </c>
      <c r="N84" t="str">
        <v>Full time</v>
      </c>
    </row>
    <row r="85" spans="2:14" x14ac:dyDescent="0.3">
      <c r="B85" t="str">
        <v>SQ01730</v>
      </c>
      <c r="C85" t="str">
        <v>Austine</v>
      </c>
      <c r="D85" t="str">
        <v>Littlewood</v>
      </c>
      <c r="E85" t="str">
        <v>Female</v>
      </c>
      <c r="F85" t="str">
        <v>Services</v>
      </c>
      <c r="G85" s="27">
        <v>32269.91</v>
      </c>
      <c r="H85" t="str">
        <v>Under 50k</v>
      </c>
      <c r="I85" s="29">
        <v>43346</v>
      </c>
      <c r="J85">
        <v>1</v>
      </c>
      <c r="K85" t="str">
        <v>Permanent</v>
      </c>
      <c r="L85" t="str">
        <v>Remote</v>
      </c>
      <c r="M85">
        <v>5.8027397260273972</v>
      </c>
      <c r="N85" t="str">
        <v>Full time</v>
      </c>
    </row>
    <row r="86" spans="2:14" x14ac:dyDescent="0.3">
      <c r="B86" t="str">
        <v>SQ01829</v>
      </c>
      <c r="C86" t="str">
        <v>Mabel</v>
      </c>
      <c r="D86" t="str">
        <v>Orrow</v>
      </c>
      <c r="E86" t="str">
        <v>Male</v>
      </c>
      <c r="F86" t="str">
        <v>Product Management</v>
      </c>
      <c r="G86" s="27">
        <v>31241.24</v>
      </c>
      <c r="H86" t="str">
        <v>Under 50k</v>
      </c>
      <c r="I86" s="29">
        <v>43725</v>
      </c>
      <c r="J86">
        <v>1</v>
      </c>
      <c r="K86" t="str">
        <v>Permanent</v>
      </c>
      <c r="L86" t="str">
        <v>Remote</v>
      </c>
      <c r="M86">
        <v>4.7643835616438359</v>
      </c>
      <c r="N86" t="str">
        <v>Full time</v>
      </c>
    </row>
    <row r="87" spans="2:14" x14ac:dyDescent="0.3">
      <c r="B87" t="str">
        <v>SQ01854</v>
      </c>
      <c r="C87" t="str">
        <v>Jessica</v>
      </c>
      <c r="D87" t="str">
        <v>Callcott</v>
      </c>
      <c r="E87" t="str">
        <v>Female</v>
      </c>
      <c r="F87" t="str">
        <v>Marketing</v>
      </c>
      <c r="G87" s="27">
        <v>66017.179999999993</v>
      </c>
      <c r="H87" t="str">
        <v>50k to 100k</v>
      </c>
      <c r="I87" s="29">
        <v>43643</v>
      </c>
      <c r="J87">
        <v>0.9</v>
      </c>
      <c r="K87" t="str">
        <v>Permanent</v>
      </c>
      <c r="L87" t="str">
        <v>Remote</v>
      </c>
      <c r="M87">
        <v>4.9890410958904106</v>
      </c>
      <c r="N87" t="str">
        <v>Part time</v>
      </c>
    </row>
    <row r="88" spans="2:14" x14ac:dyDescent="0.3">
      <c r="B88" t="str">
        <v>SQ01998</v>
      </c>
      <c r="C88" t="str">
        <v>Vanmala</v>
      </c>
      <c r="D88" t="str">
        <v>Shriharsha</v>
      </c>
      <c r="E88" t="str">
        <v>Male</v>
      </c>
      <c r="F88" t="str">
        <v>Product Management</v>
      </c>
      <c r="G88" s="27">
        <v>40445.29</v>
      </c>
      <c r="H88" t="str">
        <v>Under 50k</v>
      </c>
      <c r="I88" s="29">
        <v>44393</v>
      </c>
      <c r="J88">
        <v>1</v>
      </c>
      <c r="K88" t="str">
        <v>Permanent</v>
      </c>
      <c r="L88" t="str">
        <v>Chennai, India</v>
      </c>
      <c r="M88">
        <v>2.9342465753424656</v>
      </c>
      <c r="N88" t="str">
        <v>Full time</v>
      </c>
    </row>
    <row r="89" spans="2:14" x14ac:dyDescent="0.3">
      <c r="B89" t="str">
        <v>SQ01998</v>
      </c>
      <c r="C89" t="str">
        <v>Sahas</v>
      </c>
      <c r="D89" t="str">
        <v>Sanabhi</v>
      </c>
      <c r="E89" t="str">
        <v>Male</v>
      </c>
      <c r="F89" t="str">
        <v>Product Management</v>
      </c>
      <c r="G89" s="27">
        <v>40445.29</v>
      </c>
      <c r="H89" t="str">
        <v>Under 50k</v>
      </c>
      <c r="I89" s="29">
        <v>44393</v>
      </c>
      <c r="J89">
        <v>1</v>
      </c>
      <c r="K89" t="str">
        <v>Permanent</v>
      </c>
      <c r="L89" t="str">
        <v>Chennai, India</v>
      </c>
      <c r="M89">
        <v>2.9342465753424656</v>
      </c>
      <c r="N89" t="str">
        <v>Full time</v>
      </c>
    </row>
    <row r="90" spans="2:14" x14ac:dyDescent="0.3">
      <c r="B90" t="str">
        <v>SQ02035</v>
      </c>
      <c r="C90" t="str">
        <v>Anni</v>
      </c>
      <c r="D90" t="str">
        <v>Izzard</v>
      </c>
      <c r="E90" t="str">
        <v>Male</v>
      </c>
      <c r="F90" t="str">
        <v>Human Resources</v>
      </c>
      <c r="G90" s="27">
        <v>103494.94</v>
      </c>
      <c r="H90" t="str">
        <v>Above 100k</v>
      </c>
      <c r="I90" s="29">
        <v>43256</v>
      </c>
      <c r="J90">
        <v>1</v>
      </c>
      <c r="K90" t="str">
        <v>Permanent</v>
      </c>
      <c r="L90" t="str">
        <v>Remote</v>
      </c>
      <c r="M90">
        <v>6.0493150684931507</v>
      </c>
      <c r="N90" t="str">
        <v>Full time</v>
      </c>
    </row>
    <row r="91" spans="2:14" x14ac:dyDescent="0.3">
      <c r="B91" t="str">
        <v>SQ02035</v>
      </c>
      <c r="C91" t="str">
        <v>Anni</v>
      </c>
      <c r="D91" t="str">
        <v>Izzard</v>
      </c>
      <c r="E91" t="str">
        <v>Male</v>
      </c>
      <c r="F91" t="str">
        <v>Human Resources</v>
      </c>
      <c r="G91" s="27">
        <v>103494.94</v>
      </c>
      <c r="H91" t="str">
        <v>Above 100k</v>
      </c>
      <c r="I91" s="29">
        <v>43256</v>
      </c>
      <c r="J91">
        <v>1</v>
      </c>
      <c r="K91" t="str">
        <v>Permanent</v>
      </c>
      <c r="L91" t="str">
        <v>Remote</v>
      </c>
      <c r="M91">
        <v>6.0493150684931507</v>
      </c>
      <c r="N91" t="str">
        <v>Full time</v>
      </c>
    </row>
    <row r="92" spans="2:14" x14ac:dyDescent="0.3">
      <c r="B92" t="str">
        <v>SQ02174</v>
      </c>
      <c r="C92" t="str">
        <v>Sidoney</v>
      </c>
      <c r="D92" t="str">
        <v>Yitzhok</v>
      </c>
      <c r="E92" t="str">
        <v>Female</v>
      </c>
      <c r="F92" t="str">
        <v>Engineering</v>
      </c>
      <c r="G92" s="27">
        <v>118442.54</v>
      </c>
      <c r="H92" t="str">
        <v>Above 100k</v>
      </c>
      <c r="I92" s="29">
        <v>44193</v>
      </c>
      <c r="J92">
        <v>1</v>
      </c>
      <c r="K92" t="str">
        <v>Permanent</v>
      </c>
      <c r="L92" t="str">
        <v>Auckland, New Zealand</v>
      </c>
      <c r="M92">
        <v>3.4821917808219176</v>
      </c>
      <c r="N92" t="str">
        <v>Full time</v>
      </c>
    </row>
    <row r="93" spans="2:14" x14ac:dyDescent="0.3">
      <c r="B93" t="str">
        <v>SQ02223</v>
      </c>
      <c r="C93" t="str">
        <v>Pippy</v>
      </c>
      <c r="D93" t="str">
        <v>Shepperd</v>
      </c>
      <c r="E93" t="str">
        <v>Female</v>
      </c>
      <c r="F93" t="str">
        <v>Accounting</v>
      </c>
      <c r="G93" s="27">
        <v>44845.33</v>
      </c>
      <c r="H93" t="str">
        <v>Under 50k</v>
      </c>
      <c r="I93" s="29">
        <v>43277</v>
      </c>
      <c r="J93">
        <v>1</v>
      </c>
      <c r="K93" t="str">
        <v>Permanent</v>
      </c>
      <c r="L93" t="str">
        <v>Seattle, USA</v>
      </c>
      <c r="M93">
        <v>5.9917808219178079</v>
      </c>
      <c r="N93" t="str">
        <v>Full time</v>
      </c>
    </row>
    <row r="94" spans="2:14" x14ac:dyDescent="0.3">
      <c r="B94" t="str">
        <v>SQ02246</v>
      </c>
      <c r="C94" t="str">
        <v>Matias</v>
      </c>
      <c r="D94" t="str">
        <v>Cormack</v>
      </c>
      <c r="E94" t="str">
        <v>Male</v>
      </c>
      <c r="F94" t="str">
        <v>Research and Development</v>
      </c>
      <c r="G94" s="27">
        <v>85455.53</v>
      </c>
      <c r="H94" t="str">
        <v>50k to 100k</v>
      </c>
      <c r="I94" s="29">
        <v>43839</v>
      </c>
      <c r="J94">
        <v>1</v>
      </c>
      <c r="K94" t="str">
        <v>Permanent</v>
      </c>
      <c r="L94" t="str">
        <v>Wellington, New Zealand</v>
      </c>
      <c r="M94">
        <v>4.4520547945205475</v>
      </c>
      <c r="N94" t="str">
        <v>Full time</v>
      </c>
    </row>
    <row r="95" spans="2:14" x14ac:dyDescent="0.3">
      <c r="B95" t="str">
        <v>SQ02371</v>
      </c>
      <c r="C95" t="str">
        <v>Alida</v>
      </c>
      <c r="D95" t="str">
        <v>Welman</v>
      </c>
      <c r="E95" t="str">
        <v>Male</v>
      </c>
      <c r="F95" t="str">
        <v>Human Resources</v>
      </c>
      <c r="G95" s="27">
        <v>69862.38</v>
      </c>
      <c r="H95" t="str">
        <v>50k to 100k</v>
      </c>
      <c r="I95" s="29">
        <v>43458</v>
      </c>
      <c r="J95">
        <v>1</v>
      </c>
      <c r="K95" t="str">
        <v>Permanent</v>
      </c>
      <c r="L95" t="str">
        <v>Wellington, New Zealand</v>
      </c>
      <c r="M95">
        <v>5.4958904109589044</v>
      </c>
      <c r="N95" t="str">
        <v>Full time</v>
      </c>
    </row>
    <row r="96" spans="2:14" x14ac:dyDescent="0.3">
      <c r="B96" t="str">
        <v>SQ02424</v>
      </c>
      <c r="C96" t="str">
        <v>Kevalkumar</v>
      </c>
      <c r="D96" t="str">
        <v>Solanki</v>
      </c>
      <c r="E96" t="str">
        <v>Male</v>
      </c>
      <c r="F96" t="str">
        <v>Accounting</v>
      </c>
      <c r="G96" s="27">
        <v>52270.22</v>
      </c>
      <c r="H96" t="str">
        <v>50k to 100k</v>
      </c>
      <c r="I96" s="29">
        <v>43521</v>
      </c>
      <c r="J96">
        <v>0.3</v>
      </c>
      <c r="K96" t="str">
        <v>Permanent</v>
      </c>
      <c r="L96" t="str">
        <v>Chennai, India</v>
      </c>
      <c r="M96">
        <v>5.3232876712328769</v>
      </c>
      <c r="N96" t="str">
        <v>Part time</v>
      </c>
    </row>
    <row r="97" spans="2:14" x14ac:dyDescent="0.3">
      <c r="B97" t="str">
        <v>SQ02465</v>
      </c>
      <c r="C97" t="str">
        <v>Bernie</v>
      </c>
      <c r="D97" t="str">
        <v>Gorges</v>
      </c>
      <c r="E97" t="str">
        <v>Female</v>
      </c>
      <c r="F97" t="str">
        <v>Training</v>
      </c>
      <c r="G97" s="27">
        <v>99965.97</v>
      </c>
      <c r="H97" t="str">
        <v>50k to 100k</v>
      </c>
      <c r="I97" s="29">
        <v>43133</v>
      </c>
      <c r="J97">
        <v>1</v>
      </c>
      <c r="K97" t="str">
        <v>Permanent</v>
      </c>
      <c r="L97" t="str">
        <v>Remote</v>
      </c>
      <c r="M97">
        <v>6.3863013698630136</v>
      </c>
      <c r="N97" t="str">
        <v>Full time</v>
      </c>
    </row>
    <row r="98" spans="2:14" x14ac:dyDescent="0.3">
      <c r="B98" t="str">
        <v>SQ02525</v>
      </c>
      <c r="C98" t="str">
        <v>Mickie</v>
      </c>
      <c r="D98" t="str">
        <v>Dagwell</v>
      </c>
      <c r="E98" t="str">
        <v>Male</v>
      </c>
      <c r="F98" t="str">
        <v>Engineering</v>
      </c>
      <c r="G98" s="27">
        <v>50855.53</v>
      </c>
      <c r="H98" t="str">
        <v>50k to 100k</v>
      </c>
      <c r="I98" s="29">
        <v>44221</v>
      </c>
      <c r="J98">
        <v>1</v>
      </c>
      <c r="K98" t="str">
        <v>Permanent</v>
      </c>
      <c r="L98" t="str">
        <v>Wellington, New Zealand</v>
      </c>
      <c r="M98">
        <v>3.4054794520547946</v>
      </c>
      <c r="N98" t="str">
        <v>Full time</v>
      </c>
    </row>
    <row r="99" spans="2:14" x14ac:dyDescent="0.3">
      <c r="B99" t="str">
        <v>SQ02559</v>
      </c>
      <c r="C99" t="str">
        <v>Aldrich</v>
      </c>
      <c r="D99" t="str">
        <v>Glenny</v>
      </c>
      <c r="E99" t="str">
        <v>Male</v>
      </c>
      <c r="F99" t="str">
        <v>Business Development</v>
      </c>
      <c r="G99" s="27">
        <v>90884.32</v>
      </c>
      <c r="H99" t="str">
        <v>50k to 100k</v>
      </c>
      <c r="I99" s="29">
        <v>43826</v>
      </c>
      <c r="J99">
        <v>1</v>
      </c>
      <c r="K99" t="str">
        <v>Permanent</v>
      </c>
      <c r="L99" t="str">
        <v>Columbus, USA</v>
      </c>
      <c r="M99">
        <v>4.4876712328767123</v>
      </c>
      <c r="N99" t="str">
        <v>Full time</v>
      </c>
    </row>
    <row r="100" spans="2:14" x14ac:dyDescent="0.3">
      <c r="B100" t="str">
        <v>SQ02559</v>
      </c>
      <c r="C100" t="str">
        <v>Aldrich</v>
      </c>
      <c r="D100" t="str">
        <v>Glenny</v>
      </c>
      <c r="E100" t="str">
        <v>Male</v>
      </c>
      <c r="F100" t="str">
        <v>Business Development</v>
      </c>
      <c r="G100" s="27">
        <v>90884.32</v>
      </c>
      <c r="H100" t="str">
        <v>50k to 100k</v>
      </c>
      <c r="I100" s="29">
        <v>43826</v>
      </c>
      <c r="J100">
        <v>1</v>
      </c>
      <c r="K100" t="str">
        <v>Permanent</v>
      </c>
      <c r="L100" t="str">
        <v>Columbus, USA</v>
      </c>
      <c r="M100">
        <v>4.4876712328767123</v>
      </c>
      <c r="N100" t="str">
        <v>Full time</v>
      </c>
    </row>
    <row r="101" spans="2:14" x14ac:dyDescent="0.3">
      <c r="B101" t="str">
        <v>SQ02565</v>
      </c>
      <c r="C101" t="str">
        <v>Konstantin</v>
      </c>
      <c r="D101" t="str">
        <v>Timblett</v>
      </c>
      <c r="E101" t="str">
        <v>Female</v>
      </c>
      <c r="F101" t="str">
        <v>Training</v>
      </c>
      <c r="G101" s="27">
        <v>56253.81</v>
      </c>
      <c r="H101" t="str">
        <v>50k to 100k</v>
      </c>
      <c r="I101" s="29">
        <v>44421</v>
      </c>
      <c r="J101">
        <v>1</v>
      </c>
      <c r="K101" t="str">
        <v>Permanent</v>
      </c>
      <c r="L101" t="str">
        <v>Auckland, New Zealand</v>
      </c>
      <c r="M101">
        <v>2.8575342465753426</v>
      </c>
      <c r="N101" t="str">
        <v>Full time</v>
      </c>
    </row>
    <row r="102" spans="2:14" x14ac:dyDescent="0.3">
      <c r="B102" t="str">
        <v>SQ02582</v>
      </c>
      <c r="C102" t="str">
        <v>Kaishori</v>
      </c>
      <c r="D102" t="str">
        <v>Harathi</v>
      </c>
      <c r="E102" t="str">
        <v>Female</v>
      </c>
      <c r="F102" t="str">
        <v>Product Management</v>
      </c>
      <c r="G102" s="27">
        <v>51798.25</v>
      </c>
      <c r="H102" t="str">
        <v>50k to 100k</v>
      </c>
      <c r="I102" s="29">
        <v>43665</v>
      </c>
      <c r="J102">
        <v>1</v>
      </c>
      <c r="K102" t="str">
        <v>Permanent</v>
      </c>
      <c r="L102" t="str">
        <v>Hyderabad, India</v>
      </c>
      <c r="M102">
        <v>4.9287671232876713</v>
      </c>
      <c r="N102" t="str">
        <v>Full time</v>
      </c>
    </row>
    <row r="103" spans="2:14" x14ac:dyDescent="0.3">
      <c r="B103" t="str">
        <v>SQ02624</v>
      </c>
      <c r="C103" t="str">
        <v>Gwenneth</v>
      </c>
      <c r="D103" t="str">
        <v>Fealey</v>
      </c>
      <c r="E103" t="str">
        <v>Female</v>
      </c>
      <c r="F103" t="str">
        <v>Engineering</v>
      </c>
      <c r="G103" s="27">
        <v>114772.32</v>
      </c>
      <c r="H103" t="str">
        <v>Above 100k</v>
      </c>
      <c r="I103" s="29">
        <v>44251</v>
      </c>
      <c r="J103">
        <v>1</v>
      </c>
      <c r="K103" t="str">
        <v>Permanent</v>
      </c>
      <c r="L103" t="str">
        <v>Columbus, USA</v>
      </c>
      <c r="M103">
        <v>3.3232876712328765</v>
      </c>
      <c r="N103" t="str">
        <v>Full time</v>
      </c>
    </row>
    <row r="104" spans="2:14" x14ac:dyDescent="0.3">
      <c r="B104" t="str">
        <v>SQ02638</v>
      </c>
      <c r="C104" t="str">
        <v>Cara</v>
      </c>
      <c r="D104" t="str">
        <v>Havers</v>
      </c>
      <c r="E104" t="str">
        <v>Male</v>
      </c>
      <c r="F104" t="str">
        <v>Marketing</v>
      </c>
      <c r="G104" s="27">
        <v>89605.13</v>
      </c>
      <c r="H104" t="str">
        <v>50k to 100k</v>
      </c>
      <c r="I104" s="29">
        <v>43258</v>
      </c>
      <c r="J104">
        <v>1</v>
      </c>
      <c r="K104" t="str">
        <v>Permanent</v>
      </c>
      <c r="L104" t="str">
        <v>Seattle, USA</v>
      </c>
      <c r="M104">
        <v>6.043835616438356</v>
      </c>
      <c r="N104" t="str">
        <v>Full time</v>
      </c>
    </row>
    <row r="105" spans="2:14" x14ac:dyDescent="0.3">
      <c r="B105" t="str">
        <v>SQ02643</v>
      </c>
      <c r="C105" t="str">
        <v>Indu</v>
      </c>
      <c r="D105" t="str">
        <v>Varada</v>
      </c>
      <c r="E105" t="str">
        <v>Female</v>
      </c>
      <c r="F105" t="str">
        <v>Engineering</v>
      </c>
      <c r="G105" s="27">
        <v>88425.08</v>
      </c>
      <c r="H105" t="str">
        <v>50k to 100k</v>
      </c>
      <c r="I105" s="29">
        <v>43662</v>
      </c>
      <c r="J105">
        <v>1</v>
      </c>
      <c r="K105" t="str">
        <v>Permanent</v>
      </c>
      <c r="L105" t="str">
        <v>Hyderabad, India</v>
      </c>
      <c r="M105">
        <v>4.9369863013698634</v>
      </c>
      <c r="N105" t="str">
        <v>Full time</v>
      </c>
    </row>
    <row r="106" spans="2:14" x14ac:dyDescent="0.3">
      <c r="B106" t="str">
        <v>SQ02703</v>
      </c>
      <c r="C106" t="str">
        <v>Deepit</v>
      </c>
      <c r="D106" t="str">
        <v>Ranjana</v>
      </c>
      <c r="E106" t="str">
        <v>Female</v>
      </c>
      <c r="F106" t="str">
        <v>Marketing</v>
      </c>
      <c r="G106" s="27">
        <v>104903.79</v>
      </c>
      <c r="H106" t="str">
        <v>Above 100k</v>
      </c>
      <c r="I106" s="29">
        <v>43649</v>
      </c>
      <c r="J106">
        <v>1</v>
      </c>
      <c r="K106" t="str">
        <v>Permanent</v>
      </c>
      <c r="L106" t="str">
        <v>Chennai, India</v>
      </c>
      <c r="M106">
        <v>4.9726027397260273</v>
      </c>
      <c r="N106" t="str">
        <v>Full time</v>
      </c>
    </row>
    <row r="107" spans="2:14" x14ac:dyDescent="0.3">
      <c r="B107" t="str">
        <v>SQ03024</v>
      </c>
      <c r="C107" t="str">
        <v>Inge</v>
      </c>
      <c r="D107" t="str">
        <v>Creer</v>
      </c>
      <c r="E107" t="str">
        <v>Female</v>
      </c>
      <c r="F107" t="str">
        <v>Services</v>
      </c>
      <c r="G107" s="27">
        <v>69057.320000000007</v>
      </c>
      <c r="H107" t="str">
        <v>50k to 100k</v>
      </c>
      <c r="I107" s="29">
        <v>43390</v>
      </c>
      <c r="J107">
        <v>1</v>
      </c>
      <c r="K107" t="str">
        <v>Permanent</v>
      </c>
      <c r="L107" t="str">
        <v>Wellington, New Zealand</v>
      </c>
      <c r="M107">
        <v>5.6821917808219178</v>
      </c>
      <c r="N107" t="str">
        <v>Full time</v>
      </c>
    </row>
    <row r="108" spans="2:14" x14ac:dyDescent="0.3">
      <c r="B108" t="str">
        <v>SQ03024</v>
      </c>
      <c r="C108" t="str">
        <v>Inge</v>
      </c>
      <c r="D108" t="str">
        <v>Creer</v>
      </c>
      <c r="E108" t="str">
        <v>Female</v>
      </c>
      <c r="F108" t="str">
        <v>Services</v>
      </c>
      <c r="G108" s="27">
        <v>69057.320000000007</v>
      </c>
      <c r="H108" t="str">
        <v>50k to 100k</v>
      </c>
      <c r="I108" s="29">
        <v>43390</v>
      </c>
      <c r="J108">
        <v>1</v>
      </c>
      <c r="K108" t="str">
        <v>Permanent</v>
      </c>
      <c r="L108" t="str">
        <v>Wellington, New Zealand</v>
      </c>
      <c r="M108">
        <v>5.6821917808219178</v>
      </c>
      <c r="N108" t="str">
        <v>Full time</v>
      </c>
    </row>
    <row r="109" spans="2:14" x14ac:dyDescent="0.3">
      <c r="B109" t="str">
        <v>SQ03112</v>
      </c>
      <c r="C109" t="str">
        <v>Kantimoy</v>
      </c>
      <c r="D109" t="str">
        <v>Pritish</v>
      </c>
      <c r="E109" t="str">
        <v>Male</v>
      </c>
      <c r="F109" t="str">
        <v>Product Management</v>
      </c>
      <c r="G109" s="27">
        <v>77743.149999999994</v>
      </c>
      <c r="H109" t="str">
        <v>50k to 100k</v>
      </c>
      <c r="I109" s="29">
        <v>43920</v>
      </c>
      <c r="J109">
        <v>1</v>
      </c>
      <c r="K109" t="str">
        <v>Permanent</v>
      </c>
      <c r="L109" t="str">
        <v>Chennai, India</v>
      </c>
      <c r="M109">
        <v>4.2301369863013702</v>
      </c>
      <c r="N109" t="str">
        <v>Full time</v>
      </c>
    </row>
    <row r="110" spans="2:14" x14ac:dyDescent="0.3">
      <c r="B110" t="str">
        <v>SQ03116</v>
      </c>
      <c r="C110" t="str">
        <v>Syd</v>
      </c>
      <c r="D110" t="str">
        <v>Fearn</v>
      </c>
      <c r="E110" t="str">
        <v>Male</v>
      </c>
      <c r="F110" t="str">
        <v>Engineering</v>
      </c>
      <c r="G110" s="27">
        <v>108872.77</v>
      </c>
      <c r="H110" t="str">
        <v>Above 100k</v>
      </c>
      <c r="I110" s="29">
        <v>43521</v>
      </c>
      <c r="J110">
        <v>1</v>
      </c>
      <c r="K110" t="str">
        <v>Permanent</v>
      </c>
      <c r="L110" t="str">
        <v>Remote</v>
      </c>
      <c r="M110">
        <v>5.3232876712328769</v>
      </c>
      <c r="N110" t="str">
        <v>Full time</v>
      </c>
    </row>
    <row r="111" spans="2:14" x14ac:dyDescent="0.3">
      <c r="B111" t="str">
        <v>SQ03321</v>
      </c>
      <c r="C111" t="str">
        <v>Gradey</v>
      </c>
      <c r="D111" t="str">
        <v>Litton</v>
      </c>
      <c r="E111" t="str">
        <v>Female</v>
      </c>
      <c r="F111" t="str">
        <v>Accounting</v>
      </c>
      <c r="G111" s="27">
        <v>68887.839999999997</v>
      </c>
      <c r="H111" t="str">
        <v>50k to 100k</v>
      </c>
      <c r="I111" s="29">
        <v>43297</v>
      </c>
      <c r="J111">
        <v>1</v>
      </c>
      <c r="K111" t="str">
        <v>Permanent</v>
      </c>
      <c r="L111" t="str">
        <v>Remote</v>
      </c>
      <c r="M111">
        <v>5.9369863013698634</v>
      </c>
      <c r="N111" t="str">
        <v>Full time</v>
      </c>
    </row>
    <row r="112" spans="2:14" x14ac:dyDescent="0.3">
      <c r="B112" t="str">
        <v>SQ03350</v>
      </c>
      <c r="C112" t="str">
        <v>Felice</v>
      </c>
      <c r="D112" t="str">
        <v>McMurty</v>
      </c>
      <c r="E112" t="str">
        <v>Female</v>
      </c>
      <c r="F112" t="str">
        <v>Product Management</v>
      </c>
      <c r="G112" s="27">
        <v>66865.490000000005</v>
      </c>
      <c r="H112" t="str">
        <v>50k to 100k</v>
      </c>
      <c r="I112" s="29">
        <v>43514</v>
      </c>
      <c r="J112">
        <v>1</v>
      </c>
      <c r="K112" t="str">
        <v>Permanent</v>
      </c>
      <c r="L112" t="str">
        <v>Seattle, USA</v>
      </c>
      <c r="M112">
        <v>5.3424657534246576</v>
      </c>
      <c r="N112" t="str">
        <v>Full time</v>
      </c>
    </row>
    <row r="113" spans="2:14" x14ac:dyDescent="0.3">
      <c r="B113" t="str">
        <v>SQ03350</v>
      </c>
      <c r="C113" t="str">
        <v>Felice</v>
      </c>
      <c r="D113" t="str">
        <v>McMurty</v>
      </c>
      <c r="E113" t="str">
        <v>Female</v>
      </c>
      <c r="F113" t="str">
        <v>Product Management</v>
      </c>
      <c r="G113" s="27">
        <v>66865.490000000005</v>
      </c>
      <c r="H113" t="str">
        <v>50k to 100k</v>
      </c>
      <c r="I113" s="29">
        <v>43514</v>
      </c>
      <c r="J113">
        <v>1</v>
      </c>
      <c r="K113" t="str">
        <v>Permanent</v>
      </c>
      <c r="L113" t="str">
        <v>Seattle, USA</v>
      </c>
      <c r="M113">
        <v>5.3424657534246576</v>
      </c>
      <c r="N113" t="str">
        <v>Full time</v>
      </c>
    </row>
    <row r="114" spans="2:14" x14ac:dyDescent="0.3">
      <c r="B114" t="str">
        <v>SQ03387</v>
      </c>
      <c r="C114" t="str">
        <v>Robinia</v>
      </c>
      <c r="D114" t="str">
        <v>Scholling</v>
      </c>
      <c r="E114" t="str">
        <v>Female</v>
      </c>
      <c r="F114" t="str">
        <v>Human Resources</v>
      </c>
      <c r="G114" s="27">
        <v>100731.95</v>
      </c>
      <c r="H114" t="str">
        <v>Above 100k</v>
      </c>
      <c r="I114" s="29">
        <v>43936</v>
      </c>
      <c r="J114">
        <v>1</v>
      </c>
      <c r="K114" t="str">
        <v>Permanent</v>
      </c>
      <c r="L114" t="str">
        <v>Auckland, New Zealand</v>
      </c>
      <c r="M114">
        <v>4.1863013698630134</v>
      </c>
      <c r="N114" t="str">
        <v>Full time</v>
      </c>
    </row>
    <row r="115" spans="2:14" x14ac:dyDescent="0.3">
      <c r="B115" t="str">
        <v>SQ03476</v>
      </c>
      <c r="C115" t="str">
        <v>Ramalingam</v>
      </c>
      <c r="D115" t="str">
        <v>Kothapeta</v>
      </c>
      <c r="E115" t="str">
        <v>Need to check</v>
      </c>
      <c r="F115" t="str">
        <v>Accounting</v>
      </c>
      <c r="G115" s="27">
        <v>107107.6</v>
      </c>
      <c r="H115" t="str">
        <v>Above 100k</v>
      </c>
      <c r="I115" s="29">
        <v>43325</v>
      </c>
      <c r="J115">
        <v>0.9</v>
      </c>
      <c r="K115" t="str">
        <v>Permanent</v>
      </c>
      <c r="L115" t="str">
        <v>Chennai, India</v>
      </c>
      <c r="M115">
        <v>5.86027397260274</v>
      </c>
      <c r="N115" t="str">
        <v>Part time</v>
      </c>
    </row>
    <row r="116" spans="2:14" x14ac:dyDescent="0.3">
      <c r="B116" t="str">
        <v>SQ03491</v>
      </c>
      <c r="C116" t="str">
        <v>Freda</v>
      </c>
      <c r="D116" t="str">
        <v>Legan</v>
      </c>
      <c r="E116" t="str">
        <v>Female</v>
      </c>
      <c r="F116" t="str">
        <v>Sales</v>
      </c>
      <c r="G116" s="27">
        <v>102129.37</v>
      </c>
      <c r="H116" t="str">
        <v>Above 100k</v>
      </c>
      <c r="I116" s="29">
        <v>44396</v>
      </c>
      <c r="J116">
        <v>1</v>
      </c>
      <c r="K116" t="str">
        <v>Permanent</v>
      </c>
      <c r="L116" t="str">
        <v>Columbus, USA</v>
      </c>
      <c r="M116">
        <v>2.9260273972602739</v>
      </c>
      <c r="N116" t="str">
        <v>Full time</v>
      </c>
    </row>
    <row r="117" spans="2:14" x14ac:dyDescent="0.3">
      <c r="B117" t="str">
        <v>SQ03546</v>
      </c>
      <c r="C117" t="str">
        <v>Amlankusum</v>
      </c>
      <c r="D117" t="str">
        <v>Rajabhushan</v>
      </c>
      <c r="E117" t="str">
        <v>Female</v>
      </c>
      <c r="F117" t="str">
        <v>Legal</v>
      </c>
      <c r="G117" s="27">
        <v>75733.740000000005</v>
      </c>
      <c r="H117" t="str">
        <v>50k to 100k</v>
      </c>
      <c r="I117" s="29">
        <v>44382</v>
      </c>
      <c r="J117">
        <v>1</v>
      </c>
      <c r="K117" t="str">
        <v>Permanent</v>
      </c>
      <c r="L117" t="str">
        <v>Hyderabad, India</v>
      </c>
      <c r="M117">
        <v>2.9643835616438357</v>
      </c>
      <c r="N117" t="str">
        <v>Full time</v>
      </c>
    </row>
    <row r="118" spans="2:14" x14ac:dyDescent="0.3">
      <c r="B118" t="str">
        <v>SQ03625</v>
      </c>
      <c r="C118" t="str">
        <v>Fidela</v>
      </c>
      <c r="D118" t="str">
        <v>Artis</v>
      </c>
      <c r="E118" t="str">
        <v>Female</v>
      </c>
      <c r="F118" t="str">
        <v>Sales</v>
      </c>
      <c r="G118" s="27">
        <v>78020.39</v>
      </c>
      <c r="H118" t="str">
        <v>50k to 100k</v>
      </c>
      <c r="I118" s="29">
        <v>43899</v>
      </c>
      <c r="J118">
        <v>1</v>
      </c>
      <c r="K118" t="str">
        <v>Permanent</v>
      </c>
      <c r="L118" t="str">
        <v>Remote</v>
      </c>
      <c r="M118">
        <v>4.2876712328767121</v>
      </c>
      <c r="N118" t="str">
        <v>Full time</v>
      </c>
    </row>
    <row r="119" spans="2:14" x14ac:dyDescent="0.3">
      <c r="B119" t="str">
        <v>SQ03626</v>
      </c>
      <c r="C119" t="str">
        <v>Krishnakanta</v>
      </c>
      <c r="D119" t="str">
        <v>Vellanki</v>
      </c>
      <c r="E119" t="str">
        <v>Female</v>
      </c>
      <c r="F119" t="str">
        <v>Training</v>
      </c>
      <c r="G119" s="27">
        <v>95677.9</v>
      </c>
      <c r="H119" t="str">
        <v>50k to 100k</v>
      </c>
      <c r="I119" s="29">
        <v>44396</v>
      </c>
      <c r="J119">
        <v>0.3</v>
      </c>
      <c r="K119" t="str">
        <v>Permanent</v>
      </c>
      <c r="L119" t="str">
        <v>Chennai, India</v>
      </c>
      <c r="M119">
        <v>2.9260273972602739</v>
      </c>
      <c r="N119" t="str">
        <v>Part time</v>
      </c>
    </row>
    <row r="120" spans="2:14" x14ac:dyDescent="0.3">
      <c r="B120" t="str">
        <v>SQ03733</v>
      </c>
      <c r="C120" t="str">
        <v>Revkah</v>
      </c>
      <c r="D120" t="str">
        <v>Antonacci</v>
      </c>
      <c r="E120" t="str">
        <v>Male</v>
      </c>
      <c r="F120" t="str">
        <v>Engineering</v>
      </c>
      <c r="G120" s="27">
        <v>109143.17</v>
      </c>
      <c r="H120" t="str">
        <v>Above 100k</v>
      </c>
      <c r="I120" s="29">
        <v>43945</v>
      </c>
      <c r="J120">
        <v>1</v>
      </c>
      <c r="K120" t="str">
        <v>Permanent</v>
      </c>
      <c r="L120" t="str">
        <v>Wellington, New Zealand</v>
      </c>
      <c r="M120">
        <v>4.161643835616438</v>
      </c>
      <c r="N120" t="str">
        <v>Full time</v>
      </c>
    </row>
    <row r="121" spans="2:14" x14ac:dyDescent="0.3">
      <c r="B121" t="str">
        <v>SQ04437</v>
      </c>
      <c r="C121" t="str">
        <v>Hephzibah</v>
      </c>
      <c r="D121" t="str">
        <v>Summerell</v>
      </c>
      <c r="E121" t="str">
        <v>Female</v>
      </c>
      <c r="F121" t="str">
        <v>Services</v>
      </c>
      <c r="G121" s="27">
        <v>28305.08</v>
      </c>
      <c r="H121" t="str">
        <v>Under 50k</v>
      </c>
      <c r="I121" s="29">
        <v>43754</v>
      </c>
      <c r="J121">
        <v>1</v>
      </c>
      <c r="K121" t="str">
        <v>Permanent</v>
      </c>
      <c r="L121" t="str">
        <v>Remote</v>
      </c>
      <c r="M121">
        <v>4.6849315068493151</v>
      </c>
      <c r="N121" t="str">
        <v>Full time</v>
      </c>
    </row>
    <row r="122" spans="2:14" x14ac:dyDescent="0.3">
      <c r="B122" t="str">
        <v>SQ04488</v>
      </c>
      <c r="C122" t="str">
        <v>Ramnath</v>
      </c>
      <c r="D122" t="str">
        <v>Ravuri</v>
      </c>
      <c r="E122" t="str">
        <v>Male</v>
      </c>
      <c r="F122" t="str">
        <v>Marketing</v>
      </c>
      <c r="G122" s="27">
        <v>76932.600000000006</v>
      </c>
      <c r="H122" t="str">
        <v>50k to 100k</v>
      </c>
      <c r="I122" s="29">
        <v>43493</v>
      </c>
      <c r="J122">
        <v>1</v>
      </c>
      <c r="K122" t="str">
        <v>Permanent</v>
      </c>
      <c r="L122" t="str">
        <v>Hyderabad, India</v>
      </c>
      <c r="M122">
        <v>5.4</v>
      </c>
      <c r="N122" t="str">
        <v>Full time</v>
      </c>
    </row>
    <row r="123" spans="2:14" x14ac:dyDescent="0.3">
      <c r="B123" t="str">
        <v>SQ04598</v>
      </c>
      <c r="C123" t="str">
        <v>Pearla</v>
      </c>
      <c r="D123" t="str">
        <v>Beteriss</v>
      </c>
      <c r="E123" t="str">
        <v>Male</v>
      </c>
      <c r="F123" t="str">
        <v>Services</v>
      </c>
      <c r="G123" s="27">
        <v>69913.39</v>
      </c>
      <c r="H123" t="str">
        <v>50k to 100k</v>
      </c>
      <c r="I123" s="29">
        <v>43584</v>
      </c>
      <c r="J123">
        <v>1</v>
      </c>
      <c r="K123" t="str">
        <v>Permanent</v>
      </c>
      <c r="L123" t="str">
        <v>Remote</v>
      </c>
      <c r="M123">
        <v>5.1506849315068495</v>
      </c>
      <c r="N123" t="str">
        <v>Full time</v>
      </c>
    </row>
    <row r="124" spans="2:14" x14ac:dyDescent="0.3">
      <c r="B124" t="str">
        <v>SQ04603</v>
      </c>
      <c r="C124" t="str">
        <v>Natalee</v>
      </c>
      <c r="D124" t="str">
        <v>Craiker</v>
      </c>
      <c r="E124" t="str">
        <v>Male</v>
      </c>
      <c r="F124" t="str">
        <v>Product Management</v>
      </c>
      <c r="G124" s="27">
        <v>111229.47</v>
      </c>
      <c r="H124" t="str">
        <v>Above 100k</v>
      </c>
      <c r="I124" s="29">
        <v>43402</v>
      </c>
      <c r="J124">
        <v>1</v>
      </c>
      <c r="K124" t="str">
        <v>Permanent</v>
      </c>
      <c r="L124" t="str">
        <v>Remote</v>
      </c>
      <c r="M124">
        <v>5.6493150684931503</v>
      </c>
      <c r="N124" t="str">
        <v>Full time</v>
      </c>
    </row>
    <row r="125" spans="2:14" x14ac:dyDescent="0.3">
      <c r="B125" t="str">
        <v>SQ04612</v>
      </c>
      <c r="C125" t="str">
        <v>Mick</v>
      </c>
      <c r="D125" t="str">
        <v>Spraberry</v>
      </c>
      <c r="E125" t="str">
        <v>Female</v>
      </c>
      <c r="F125" t="str">
        <v>Services</v>
      </c>
      <c r="G125" s="27">
        <v>120000</v>
      </c>
      <c r="H125" t="str">
        <v>Above 100k</v>
      </c>
      <c r="I125" s="29">
        <v>43902</v>
      </c>
      <c r="J125">
        <v>0.9</v>
      </c>
      <c r="K125" t="str">
        <v>Permanent</v>
      </c>
      <c r="L125" t="str">
        <v>Remote</v>
      </c>
      <c r="M125">
        <v>4.279452054794521</v>
      </c>
      <c r="N125" t="str">
        <v>Part time</v>
      </c>
    </row>
    <row r="126" spans="2:14" x14ac:dyDescent="0.3">
      <c r="B126" t="str">
        <v>SQ04613</v>
      </c>
      <c r="C126" t="str">
        <v>Sarojini</v>
      </c>
      <c r="D126" t="str">
        <v>Naueshwara</v>
      </c>
      <c r="E126" t="str">
        <v>Female</v>
      </c>
      <c r="F126" t="str">
        <v>Human Resources</v>
      </c>
      <c r="G126" s="27">
        <v>85264.38</v>
      </c>
      <c r="H126" t="str">
        <v>50k to 100k</v>
      </c>
      <c r="I126" s="29">
        <v>43220</v>
      </c>
      <c r="J126">
        <v>1</v>
      </c>
      <c r="K126" t="str">
        <v>Permanent</v>
      </c>
      <c r="L126" t="str">
        <v>Chennai, India</v>
      </c>
      <c r="M126">
        <v>6.1479452054794521</v>
      </c>
      <c r="N126" t="str">
        <v>Full time</v>
      </c>
    </row>
    <row r="127" spans="2:14" x14ac:dyDescent="0.3">
      <c r="B127" t="str">
        <v>SQ04665</v>
      </c>
      <c r="C127" t="str">
        <v>Collin</v>
      </c>
      <c r="D127" t="str">
        <v>Jagson</v>
      </c>
      <c r="E127" t="str">
        <v>Male</v>
      </c>
      <c r="F127" t="str">
        <v>Services</v>
      </c>
      <c r="G127" s="27">
        <v>100424.23</v>
      </c>
      <c r="H127" t="str">
        <v>Above 100k</v>
      </c>
      <c r="I127" s="29">
        <v>43801</v>
      </c>
      <c r="J127">
        <v>1</v>
      </c>
      <c r="K127" t="str">
        <v>Permanent</v>
      </c>
      <c r="L127" t="str">
        <v>Auckland, New Zealand</v>
      </c>
      <c r="M127">
        <v>4.5561643835616437</v>
      </c>
      <c r="N127" t="str">
        <v>Full time</v>
      </c>
    </row>
    <row r="128" spans="2:14" x14ac:dyDescent="0.3">
      <c r="B128" t="str">
        <v>SQ04960</v>
      </c>
      <c r="C128" t="str">
        <v>Shubhra</v>
      </c>
      <c r="D128" t="str">
        <v>Potla</v>
      </c>
      <c r="E128" t="str">
        <v>Female</v>
      </c>
      <c r="F128" t="str">
        <v>Support</v>
      </c>
      <c r="G128" s="27">
        <v>71924.850000000006</v>
      </c>
      <c r="H128" t="str">
        <v>50k to 100k</v>
      </c>
      <c r="I128" s="29">
        <v>43822</v>
      </c>
      <c r="J128">
        <v>1</v>
      </c>
      <c r="K128" t="str">
        <v>Permanent</v>
      </c>
      <c r="L128" t="str">
        <v>Chennai, India</v>
      </c>
      <c r="M128">
        <v>4.4986301369863018</v>
      </c>
      <c r="N128" t="str">
        <v>Full time</v>
      </c>
    </row>
    <row r="129" spans="2:14" x14ac:dyDescent="0.3">
      <c r="B129" t="str">
        <v>TN00083</v>
      </c>
      <c r="C129" t="str">
        <v>Chandana</v>
      </c>
      <c r="D129" t="str">
        <v>Sannidhi</v>
      </c>
      <c r="E129" t="str">
        <v>Female</v>
      </c>
      <c r="F129" t="str">
        <v>Business Development</v>
      </c>
      <c r="G129" s="27">
        <v>61688.77</v>
      </c>
      <c r="H129" t="str">
        <v>50k to 100k</v>
      </c>
      <c r="I129" s="29">
        <v>43346</v>
      </c>
      <c r="J129">
        <v>0.9</v>
      </c>
      <c r="K129" t="str">
        <v>Permanent</v>
      </c>
      <c r="L129" t="str">
        <v>Chennai, India</v>
      </c>
      <c r="M129">
        <v>5.8027397260273972</v>
      </c>
      <c r="N129" t="str">
        <v>Part time</v>
      </c>
    </row>
    <row r="130" spans="2:14" x14ac:dyDescent="0.3">
      <c r="B130" t="str">
        <v>TN00182</v>
      </c>
      <c r="C130" t="str">
        <v>Camilla</v>
      </c>
      <c r="D130" t="str">
        <v>Castle</v>
      </c>
      <c r="E130" t="str">
        <v>Female</v>
      </c>
      <c r="F130" t="str">
        <v>Product Management</v>
      </c>
      <c r="G130" s="27">
        <v>75475.929999999993</v>
      </c>
      <c r="H130" t="str">
        <v>50k to 100k</v>
      </c>
      <c r="I130" s="29">
        <v>43794</v>
      </c>
      <c r="J130">
        <v>1</v>
      </c>
      <c r="K130" t="str">
        <v>Permanent</v>
      </c>
      <c r="L130" t="str">
        <v>Remote</v>
      </c>
      <c r="M130">
        <v>4.5753424657534243</v>
      </c>
      <c r="N130" t="str">
        <v>Full time</v>
      </c>
    </row>
    <row r="131" spans="2:14" x14ac:dyDescent="0.3">
      <c r="B131" t="str">
        <v>TN00214</v>
      </c>
      <c r="C131" t="str">
        <v>Devsena</v>
      </c>
      <c r="D131" t="str">
        <v>Veluvalapalli</v>
      </c>
      <c r="E131" t="str">
        <v>Female</v>
      </c>
      <c r="F131" t="str">
        <v>Training</v>
      </c>
      <c r="G131" s="27">
        <v>37902.35</v>
      </c>
      <c r="H131" t="str">
        <v>Under 50k</v>
      </c>
      <c r="I131" s="29">
        <v>43823</v>
      </c>
      <c r="J131">
        <v>1</v>
      </c>
      <c r="K131" t="str">
        <v>Permanent</v>
      </c>
      <c r="L131" t="str">
        <v>Chennai, India</v>
      </c>
      <c r="M131">
        <v>4.4958904109589044</v>
      </c>
      <c r="N131" t="str">
        <v>Full time</v>
      </c>
    </row>
    <row r="132" spans="2:14" x14ac:dyDescent="0.3">
      <c r="B132" t="str">
        <v>TN00214</v>
      </c>
      <c r="C132" t="str">
        <v>Hemavati</v>
      </c>
      <c r="D132" t="str">
        <v>Muthiah</v>
      </c>
      <c r="E132" t="str">
        <v>Female</v>
      </c>
      <c r="F132" t="str">
        <v>Training</v>
      </c>
      <c r="G132" s="27">
        <v>37902.35</v>
      </c>
      <c r="H132" t="str">
        <v>Under 50k</v>
      </c>
      <c r="I132" s="29">
        <v>43823</v>
      </c>
      <c r="J132">
        <v>1</v>
      </c>
      <c r="K132" t="str">
        <v>Permanent</v>
      </c>
      <c r="L132" t="str">
        <v>Chennai, India</v>
      </c>
      <c r="M132">
        <v>4.4958904109589044</v>
      </c>
      <c r="N132" t="str">
        <v>Full time</v>
      </c>
    </row>
    <row r="133" spans="2:14" x14ac:dyDescent="0.3">
      <c r="B133" t="str">
        <v>TN00227</v>
      </c>
      <c r="C133" t="str">
        <v>Raghuveer</v>
      </c>
      <c r="D133" t="str">
        <v>Yettugunna</v>
      </c>
      <c r="E133" t="str">
        <v>Female</v>
      </c>
      <c r="F133" t="str">
        <v>Support</v>
      </c>
      <c r="G133" s="27">
        <v>63555.73</v>
      </c>
      <c r="H133" t="str">
        <v>50k to 100k</v>
      </c>
      <c r="I133" s="29">
        <v>44159</v>
      </c>
      <c r="J133">
        <v>1</v>
      </c>
      <c r="K133" t="str">
        <v>Permanent</v>
      </c>
      <c r="L133" t="str">
        <v>Chennai, India</v>
      </c>
      <c r="M133">
        <v>3.5753424657534247</v>
      </c>
      <c r="N133" t="str">
        <v>Full time</v>
      </c>
    </row>
    <row r="134" spans="2:14" x14ac:dyDescent="0.3">
      <c r="B134" t="str">
        <v>TN00258</v>
      </c>
      <c r="C134" t="str">
        <v>Joyce</v>
      </c>
      <c r="D134" t="str">
        <v>Leyband</v>
      </c>
      <c r="E134" t="str">
        <v>Female</v>
      </c>
      <c r="F134" t="str">
        <v>Product Management</v>
      </c>
      <c r="G134" s="27">
        <v>68197.899999999994</v>
      </c>
      <c r="H134" t="str">
        <v>50k to 100k</v>
      </c>
      <c r="I134" s="29">
        <v>44119</v>
      </c>
      <c r="J134">
        <v>1</v>
      </c>
      <c r="K134" t="str">
        <v>Permanent</v>
      </c>
      <c r="L134" t="str">
        <v>Auckland, New Zealand</v>
      </c>
      <c r="M134">
        <v>3.6849315068493151</v>
      </c>
      <c r="N134" t="str">
        <v>Full time</v>
      </c>
    </row>
    <row r="135" spans="2:14" x14ac:dyDescent="0.3">
      <c r="B135" t="str">
        <v>TN00328</v>
      </c>
      <c r="C135" t="str">
        <v>Jeannie</v>
      </c>
      <c r="D135" t="str">
        <v>Petracco</v>
      </c>
      <c r="E135" t="str">
        <v>Female</v>
      </c>
      <c r="F135" t="str">
        <v>Engineering</v>
      </c>
      <c r="G135" s="27">
        <v>94815.28</v>
      </c>
      <c r="H135" t="str">
        <v>50k to 100k</v>
      </c>
      <c r="I135" s="29">
        <v>43440</v>
      </c>
      <c r="J135">
        <v>1</v>
      </c>
      <c r="K135" t="str">
        <v>Permanent</v>
      </c>
      <c r="L135" t="str">
        <v>Seattle, USA</v>
      </c>
      <c r="M135">
        <v>5.5452054794520551</v>
      </c>
      <c r="N135" t="str">
        <v>Full time</v>
      </c>
    </row>
    <row r="136" spans="2:14" x14ac:dyDescent="0.3">
      <c r="B136" t="str">
        <v>TN00464</v>
      </c>
      <c r="C136" t="str">
        <v>Gopal</v>
      </c>
      <c r="D136" t="str">
        <v>Venkata</v>
      </c>
      <c r="E136" t="str">
        <v>Male</v>
      </c>
      <c r="F136" t="str">
        <v>Research and Development</v>
      </c>
      <c r="G136" s="27">
        <v>52748.63</v>
      </c>
      <c r="H136" t="str">
        <v>50k to 100k</v>
      </c>
      <c r="I136" s="29">
        <v>43857</v>
      </c>
      <c r="J136">
        <v>1</v>
      </c>
      <c r="K136" t="str">
        <v>Permanent</v>
      </c>
      <c r="L136" t="str">
        <v>Chennai, India</v>
      </c>
      <c r="M136">
        <v>4.4027397260273968</v>
      </c>
      <c r="N136" t="str">
        <v>Full time</v>
      </c>
    </row>
    <row r="137" spans="2:14" x14ac:dyDescent="0.3">
      <c r="B137" t="str">
        <v>TN00579</v>
      </c>
      <c r="C137" t="str">
        <v>Rafaelita</v>
      </c>
      <c r="D137" t="str">
        <v>Blaksland</v>
      </c>
      <c r="E137" t="str">
        <v>Female</v>
      </c>
      <c r="F137" t="str">
        <v>Services</v>
      </c>
      <c r="G137" s="27">
        <v>109163.39</v>
      </c>
      <c r="H137" t="str">
        <v>Above 100k</v>
      </c>
      <c r="I137" s="29">
        <v>44019</v>
      </c>
      <c r="J137">
        <v>0.8</v>
      </c>
      <c r="K137" t="str">
        <v>Permanent</v>
      </c>
      <c r="L137" t="str">
        <v>Seattle, USA</v>
      </c>
      <c r="M137">
        <v>3.9589041095890409</v>
      </c>
      <c r="N137" t="str">
        <v>Part time</v>
      </c>
    </row>
    <row r="138" spans="2:14" x14ac:dyDescent="0.3">
      <c r="B138" t="str">
        <v>TN00698</v>
      </c>
      <c r="C138" t="str">
        <v>Barbara-anne</v>
      </c>
      <c r="D138" t="str">
        <v>Kenchington</v>
      </c>
      <c r="E138" t="str">
        <v>Female</v>
      </c>
      <c r="F138" t="str">
        <v>Support</v>
      </c>
      <c r="G138" s="27">
        <v>88034.67</v>
      </c>
      <c r="H138" t="str">
        <v>50k to 100k</v>
      </c>
      <c r="I138" s="29">
        <v>43669</v>
      </c>
      <c r="J138">
        <v>1</v>
      </c>
      <c r="K138" t="str">
        <v>Permanent</v>
      </c>
      <c r="L138" t="str">
        <v>Remote</v>
      </c>
      <c r="M138">
        <v>4.9178082191780819</v>
      </c>
      <c r="N138" t="str">
        <v>Full time</v>
      </c>
    </row>
    <row r="139" spans="2:14" x14ac:dyDescent="0.3">
      <c r="B139" t="str">
        <v>TN00727</v>
      </c>
      <c r="C139" t="str">
        <v>Dulsea</v>
      </c>
      <c r="D139" t="str">
        <v>Folkes</v>
      </c>
      <c r="E139" t="str">
        <v>Female</v>
      </c>
      <c r="F139" t="str">
        <v>Services</v>
      </c>
      <c r="G139" s="27">
        <v>42161.77</v>
      </c>
      <c r="H139" t="str">
        <v>Under 50k</v>
      </c>
      <c r="I139" s="29">
        <v>43494</v>
      </c>
      <c r="J139">
        <v>1</v>
      </c>
      <c r="K139" t="str">
        <v>Permanent</v>
      </c>
      <c r="L139" t="str">
        <v>Auckland, New Zealand</v>
      </c>
      <c r="M139">
        <v>5.397260273972603</v>
      </c>
      <c r="N139" t="str">
        <v>Full time</v>
      </c>
    </row>
    <row r="140" spans="2:14" x14ac:dyDescent="0.3">
      <c r="B140" t="str">
        <v>TN00735</v>
      </c>
      <c r="C140" t="str">
        <v>Caresa</v>
      </c>
      <c r="D140" t="str">
        <v>Christer</v>
      </c>
      <c r="E140" t="str">
        <v>Male</v>
      </c>
      <c r="F140" t="str">
        <v>Support</v>
      </c>
      <c r="G140" s="27">
        <v>59258.19</v>
      </c>
      <c r="H140" t="str">
        <v>50k to 100k</v>
      </c>
      <c r="I140" s="29">
        <v>43452</v>
      </c>
      <c r="J140">
        <v>0.8</v>
      </c>
      <c r="K140" t="str">
        <v>Permanent</v>
      </c>
      <c r="L140" t="str">
        <v>Seattle, USA</v>
      </c>
      <c r="M140">
        <v>5.5123287671232877</v>
      </c>
      <c r="N140" t="str">
        <v>Part time</v>
      </c>
    </row>
    <row r="141" spans="2:14" x14ac:dyDescent="0.3">
      <c r="B141" t="str">
        <v>TN00735</v>
      </c>
      <c r="C141" t="str">
        <v>Caresa</v>
      </c>
      <c r="D141" t="str">
        <v>Christer</v>
      </c>
      <c r="E141" t="str">
        <v>Male</v>
      </c>
      <c r="F141" t="str">
        <v>Support</v>
      </c>
      <c r="G141" s="27">
        <v>59258.19</v>
      </c>
      <c r="H141" t="str">
        <v>50k to 100k</v>
      </c>
      <c r="I141" s="29">
        <v>43452</v>
      </c>
      <c r="J141">
        <v>0.8</v>
      </c>
      <c r="K141" t="str">
        <v>Permanent</v>
      </c>
      <c r="L141" t="str">
        <v>Seattle, USA</v>
      </c>
      <c r="M141">
        <v>5.5123287671232877</v>
      </c>
      <c r="N141" t="str">
        <v>Part time</v>
      </c>
    </row>
    <row r="142" spans="2:14" x14ac:dyDescent="0.3">
      <c r="B142" t="str">
        <v>TN00890</v>
      </c>
      <c r="C142" t="str">
        <v>Mayur</v>
      </c>
      <c r="D142" t="str">
        <v>Kousika</v>
      </c>
      <c r="E142" t="str">
        <v>Female</v>
      </c>
      <c r="F142" t="str">
        <v>Training</v>
      </c>
      <c r="G142" s="27">
        <v>71570.990000000005</v>
      </c>
      <c r="H142" t="str">
        <v>50k to 100k</v>
      </c>
      <c r="I142" s="29">
        <v>44249</v>
      </c>
      <c r="J142">
        <v>0.5</v>
      </c>
      <c r="K142" t="str">
        <v>Permanent</v>
      </c>
      <c r="L142" t="str">
        <v>Hyderabad, India</v>
      </c>
      <c r="M142">
        <v>3.3287671232876712</v>
      </c>
      <c r="N142" t="str">
        <v>Part time</v>
      </c>
    </row>
    <row r="143" spans="2:14" x14ac:dyDescent="0.3">
      <c r="B143" t="str">
        <v>TN01028</v>
      </c>
      <c r="C143" t="str">
        <v>Alicea</v>
      </c>
      <c r="D143" t="str">
        <v>Pudsall</v>
      </c>
      <c r="E143" t="str">
        <v>Male</v>
      </c>
      <c r="F143" t="str">
        <v>Accounting</v>
      </c>
      <c r="G143" s="27">
        <v>67633.850000000006</v>
      </c>
      <c r="H143" t="str">
        <v>50k to 100k</v>
      </c>
      <c r="I143" s="29">
        <v>43340</v>
      </c>
      <c r="J143">
        <v>1</v>
      </c>
      <c r="K143" t="str">
        <v>Permanent</v>
      </c>
      <c r="L143" t="str">
        <v>Columbus, USA</v>
      </c>
      <c r="M143">
        <v>5.8191780821917805</v>
      </c>
      <c r="N143" t="str">
        <v>Full time</v>
      </c>
    </row>
    <row r="144" spans="2:14" x14ac:dyDescent="0.3">
      <c r="B144" t="str">
        <v>TN01210</v>
      </c>
      <c r="C144" t="str">
        <v>Alyosha</v>
      </c>
      <c r="D144" t="str">
        <v>Riquet</v>
      </c>
      <c r="E144" t="str">
        <v>Male</v>
      </c>
      <c r="F144" t="str">
        <v>Legal</v>
      </c>
      <c r="G144" s="27">
        <v>89838.77</v>
      </c>
      <c r="H144" t="str">
        <v>50k to 100k</v>
      </c>
      <c r="I144" s="29">
        <v>43602</v>
      </c>
      <c r="J144">
        <v>1</v>
      </c>
      <c r="K144" t="str">
        <v>Permanent</v>
      </c>
      <c r="L144" t="str">
        <v>Remote</v>
      </c>
      <c r="M144">
        <v>5.1013698630136988</v>
      </c>
      <c r="N144" t="str">
        <v>Full time</v>
      </c>
    </row>
    <row r="145" spans="2:14" x14ac:dyDescent="0.3">
      <c r="B145" t="str">
        <v>TN01256</v>
      </c>
      <c r="C145" t="str">
        <v>Shattesh</v>
      </c>
      <c r="D145" t="str">
        <v>Utpat</v>
      </c>
      <c r="E145" t="str">
        <v>Male</v>
      </c>
      <c r="F145" t="str">
        <v>Legal</v>
      </c>
      <c r="G145" s="27">
        <v>28481.16</v>
      </c>
      <c r="H145" t="str">
        <v>Under 50k</v>
      </c>
      <c r="I145" s="29">
        <v>43916</v>
      </c>
      <c r="J145">
        <v>1</v>
      </c>
      <c r="K145" t="str">
        <v>Permanent</v>
      </c>
      <c r="L145" t="str">
        <v>Hyderabad, India</v>
      </c>
      <c r="M145">
        <v>4.2410958904109588</v>
      </c>
      <c r="N145" t="str">
        <v>Full time</v>
      </c>
    </row>
    <row r="146" spans="2:14" x14ac:dyDescent="0.3">
      <c r="B146" t="str">
        <v>TN01256</v>
      </c>
      <c r="C146" t="str">
        <v>Sawini</v>
      </c>
      <c r="D146" t="str">
        <v>Chandan</v>
      </c>
      <c r="E146" t="str">
        <v>Male</v>
      </c>
      <c r="F146" t="str">
        <v>Legal</v>
      </c>
      <c r="G146" s="27">
        <v>28481.16</v>
      </c>
      <c r="H146" t="str">
        <v>Under 50k</v>
      </c>
      <c r="I146" s="29">
        <v>43916</v>
      </c>
      <c r="J146">
        <v>1</v>
      </c>
      <c r="K146" t="str">
        <v>Permanent</v>
      </c>
      <c r="L146" t="str">
        <v>Hyderabad, India</v>
      </c>
      <c r="M146">
        <v>4.2410958904109588</v>
      </c>
      <c r="N146" t="str">
        <v>Full time</v>
      </c>
    </row>
    <row r="147" spans="2:14" x14ac:dyDescent="0.3">
      <c r="B147" t="str">
        <v>TN01281</v>
      </c>
      <c r="C147" t="str">
        <v>Cletus</v>
      </c>
      <c r="D147" t="str">
        <v>McGarahan</v>
      </c>
      <c r="E147" t="str">
        <v>Female</v>
      </c>
      <c r="F147" t="str">
        <v>Engineering</v>
      </c>
      <c r="G147" s="27">
        <v>114425.19</v>
      </c>
      <c r="H147" t="str">
        <v>Above 100k</v>
      </c>
      <c r="I147" s="29">
        <v>43857</v>
      </c>
      <c r="J147">
        <v>1</v>
      </c>
      <c r="K147" t="str">
        <v>Permanent</v>
      </c>
      <c r="L147" t="str">
        <v>Wellington, New Zealand</v>
      </c>
      <c r="M147">
        <v>4.4027397260273968</v>
      </c>
      <c r="N147" t="str">
        <v>Full time</v>
      </c>
    </row>
    <row r="148" spans="2:14" x14ac:dyDescent="0.3">
      <c r="B148" t="str">
        <v>TN01340</v>
      </c>
      <c r="C148" t="str">
        <v>Granny</v>
      </c>
      <c r="D148" t="str">
        <v>Spencelayh</v>
      </c>
      <c r="E148" t="str">
        <v>Male</v>
      </c>
      <c r="F148" t="str">
        <v>Legal</v>
      </c>
      <c r="G148" s="27">
        <v>99460.78</v>
      </c>
      <c r="H148" t="str">
        <v>50k to 100k</v>
      </c>
      <c r="I148" s="29">
        <v>43956</v>
      </c>
      <c r="J148">
        <v>1</v>
      </c>
      <c r="K148" t="str">
        <v>Permanent</v>
      </c>
      <c r="L148" t="str">
        <v>Remote</v>
      </c>
      <c r="M148">
        <v>4.1315068493150688</v>
      </c>
      <c r="N148" t="str">
        <v>Full time</v>
      </c>
    </row>
    <row r="149" spans="2:14" x14ac:dyDescent="0.3">
      <c r="B149" t="str">
        <v>TN01396</v>
      </c>
      <c r="C149" t="str">
        <v>Koral</v>
      </c>
      <c r="D149" t="str">
        <v>Gerriet</v>
      </c>
      <c r="E149" t="str">
        <v>Male</v>
      </c>
      <c r="F149" t="str">
        <v>Support</v>
      </c>
      <c r="G149" s="27">
        <v>30077.45</v>
      </c>
      <c r="H149" t="str">
        <v>Under 50k</v>
      </c>
      <c r="I149" s="29">
        <v>43474</v>
      </c>
      <c r="J149">
        <v>1</v>
      </c>
      <c r="K149" t="str">
        <v>Permanent</v>
      </c>
      <c r="L149" t="str">
        <v>Wellington, New Zealand</v>
      </c>
      <c r="M149">
        <v>5.4520547945205475</v>
      </c>
      <c r="N149" t="str">
        <v>Full time</v>
      </c>
    </row>
    <row r="150" spans="2:14" x14ac:dyDescent="0.3">
      <c r="B150" t="str">
        <v>TN01566</v>
      </c>
      <c r="C150" t="str">
        <v>Fonzie</v>
      </c>
      <c r="D150" t="str">
        <v>O'Shea</v>
      </c>
      <c r="E150" t="str">
        <v>Male</v>
      </c>
      <c r="F150" t="str">
        <v>Product Management</v>
      </c>
      <c r="G150" s="27">
        <v>80360.41</v>
      </c>
      <c r="H150" t="str">
        <v>50k to 100k</v>
      </c>
      <c r="I150" s="29">
        <v>44167</v>
      </c>
      <c r="J150">
        <v>1</v>
      </c>
      <c r="K150" t="str">
        <v>Permanent</v>
      </c>
      <c r="L150" t="str">
        <v>Remote</v>
      </c>
      <c r="M150">
        <v>3.5534246575342467</v>
      </c>
      <c r="N150" t="str">
        <v>Full time</v>
      </c>
    </row>
    <row r="151" spans="2:14" x14ac:dyDescent="0.3">
      <c r="B151" t="str">
        <v>TN01601</v>
      </c>
      <c r="C151" t="str">
        <v>Melva</v>
      </c>
      <c r="D151" t="str">
        <v>Jickells</v>
      </c>
      <c r="E151" t="str">
        <v>Female</v>
      </c>
      <c r="F151" t="str">
        <v>Product Management</v>
      </c>
      <c r="G151" s="27">
        <v>68795.48</v>
      </c>
      <c r="H151" t="str">
        <v>50k to 100k</v>
      </c>
      <c r="I151" s="29">
        <v>44277</v>
      </c>
      <c r="J151">
        <v>0.2</v>
      </c>
      <c r="K151" t="str">
        <v>Permanent</v>
      </c>
      <c r="L151" t="str">
        <v>Remote</v>
      </c>
      <c r="M151">
        <v>3.2520547945205478</v>
      </c>
      <c r="N151" t="str">
        <v>Part time</v>
      </c>
    </row>
    <row r="152" spans="2:14" x14ac:dyDescent="0.3">
      <c r="B152" t="str">
        <v>TN01601</v>
      </c>
      <c r="C152" t="str">
        <v>Melva</v>
      </c>
      <c r="D152" t="str">
        <v>Jickells</v>
      </c>
      <c r="E152" t="str">
        <v>Female</v>
      </c>
      <c r="F152" t="str">
        <v>Product Management</v>
      </c>
      <c r="G152" s="27">
        <v>68795.48</v>
      </c>
      <c r="H152" t="str">
        <v>50k to 100k</v>
      </c>
      <c r="I152" s="29">
        <v>44277</v>
      </c>
      <c r="J152">
        <v>0.2</v>
      </c>
      <c r="K152" t="str">
        <v>Permanent</v>
      </c>
      <c r="L152" t="str">
        <v>Remote</v>
      </c>
      <c r="M152">
        <v>3.2520547945205478</v>
      </c>
      <c r="N152" t="str">
        <v>Part time</v>
      </c>
    </row>
    <row r="153" spans="2:14" x14ac:dyDescent="0.3">
      <c r="B153" t="str">
        <v>TN01632</v>
      </c>
      <c r="C153" t="str">
        <v>Katya</v>
      </c>
      <c r="D153" t="str">
        <v>Hundy</v>
      </c>
      <c r="E153" t="str">
        <v>Male</v>
      </c>
      <c r="F153" t="str">
        <v>Business Development</v>
      </c>
      <c r="G153" s="27">
        <v>88511.17</v>
      </c>
      <c r="H153" t="str">
        <v>50k to 100k</v>
      </c>
      <c r="I153" s="29">
        <v>43950</v>
      </c>
      <c r="J153">
        <v>1</v>
      </c>
      <c r="K153" t="str">
        <v>Permanent</v>
      </c>
      <c r="L153" t="str">
        <v>Columbus, USA</v>
      </c>
      <c r="M153">
        <v>4.1479452054794521</v>
      </c>
      <c r="N153" t="str">
        <v>Full time</v>
      </c>
    </row>
    <row r="154" spans="2:14" x14ac:dyDescent="0.3">
      <c r="B154" t="str">
        <v>TN01701</v>
      </c>
      <c r="C154" t="str">
        <v>Yves</v>
      </c>
      <c r="D154" t="str">
        <v>Pawlik</v>
      </c>
      <c r="E154" t="str">
        <v>Male</v>
      </c>
      <c r="F154" t="str">
        <v>Accounting</v>
      </c>
      <c r="G154" s="27">
        <v>57925.91</v>
      </c>
      <c r="H154" t="str">
        <v>50k to 100k</v>
      </c>
      <c r="I154" s="29">
        <v>43572</v>
      </c>
      <c r="J154">
        <v>0.5</v>
      </c>
      <c r="K154" t="str">
        <v>Permanent</v>
      </c>
      <c r="L154" t="str">
        <v>Wellington, New Zealand</v>
      </c>
      <c r="M154">
        <v>5.183561643835616</v>
      </c>
      <c r="N154" t="str">
        <v>Part time</v>
      </c>
    </row>
    <row r="155" spans="2:14" x14ac:dyDescent="0.3">
      <c r="B155" t="str">
        <v>TN01876</v>
      </c>
      <c r="C155" t="str">
        <v>Aileen</v>
      </c>
      <c r="D155" t="str">
        <v>McCritchie</v>
      </c>
      <c r="E155" t="str">
        <v>Male</v>
      </c>
      <c r="F155" t="str">
        <v>Business Development</v>
      </c>
      <c r="G155" s="27">
        <v>80169.42</v>
      </c>
      <c r="H155" t="str">
        <v>50k to 100k</v>
      </c>
      <c r="I155" s="29">
        <v>44053</v>
      </c>
      <c r="J155">
        <v>1</v>
      </c>
      <c r="K155" t="str">
        <v>Permanent</v>
      </c>
      <c r="L155" t="str">
        <v>Auckland, New Zealand</v>
      </c>
      <c r="M155">
        <v>3.8657534246575342</v>
      </c>
      <c r="N155" t="str">
        <v>Full time</v>
      </c>
    </row>
    <row r="156" spans="2:14" x14ac:dyDescent="0.3">
      <c r="B156" t="str">
        <v>TN01876</v>
      </c>
      <c r="C156" t="str">
        <v>Aileen</v>
      </c>
      <c r="D156" t="str">
        <v>McCritchie</v>
      </c>
      <c r="E156" t="str">
        <v>Male</v>
      </c>
      <c r="F156" t="str">
        <v>Business Development</v>
      </c>
      <c r="G156" s="27">
        <v>80169.42</v>
      </c>
      <c r="H156" t="str">
        <v>50k to 100k</v>
      </c>
      <c r="I156" s="29">
        <v>44053</v>
      </c>
      <c r="J156">
        <v>1</v>
      </c>
      <c r="K156" t="str">
        <v>Permanent</v>
      </c>
      <c r="L156" t="str">
        <v>Auckland, New Zealand</v>
      </c>
      <c r="M156">
        <v>3.8657534246575342</v>
      </c>
      <c r="N156" t="str">
        <v>Full time</v>
      </c>
    </row>
    <row r="157" spans="2:14" x14ac:dyDescent="0.3">
      <c r="B157" t="str">
        <v>TN01912</v>
      </c>
      <c r="C157" t="str">
        <v>Fred</v>
      </c>
      <c r="D157" t="str">
        <v>Dudeney</v>
      </c>
      <c r="E157" t="str">
        <v>Male</v>
      </c>
      <c r="F157" t="str">
        <v>Services</v>
      </c>
      <c r="G157" s="27">
        <v>88689.09</v>
      </c>
      <c r="H157" t="str">
        <v>50k to 100k</v>
      </c>
      <c r="I157" s="29">
        <v>43740</v>
      </c>
      <c r="J157">
        <v>1</v>
      </c>
      <c r="K157" t="str">
        <v>Permanent</v>
      </c>
      <c r="L157" t="str">
        <v>Seattle, USA</v>
      </c>
      <c r="M157">
        <v>4.7232876712328764</v>
      </c>
      <c r="N157" t="str">
        <v>Full time</v>
      </c>
    </row>
    <row r="158" spans="2:14" x14ac:dyDescent="0.3">
      <c r="B158" t="str">
        <v>TN02204</v>
      </c>
      <c r="C158" t="str">
        <v>Aldrich</v>
      </c>
      <c r="D158" t="str">
        <v>Glenny</v>
      </c>
      <c r="E158" t="str">
        <v>Male</v>
      </c>
      <c r="F158" t="str">
        <v>Business Development</v>
      </c>
      <c r="G158" s="27">
        <v>90884.32</v>
      </c>
      <c r="H158" t="str">
        <v>50k to 100k</v>
      </c>
      <c r="I158" s="29">
        <v>44039</v>
      </c>
      <c r="J158">
        <v>0.5</v>
      </c>
      <c r="K158" t="str">
        <v>Permanent</v>
      </c>
      <c r="L158" t="str">
        <v>Columbus, USA</v>
      </c>
      <c r="M158">
        <v>3.904109589041096</v>
      </c>
      <c r="N158" t="str">
        <v>Part time</v>
      </c>
    </row>
    <row r="159" spans="2:14" x14ac:dyDescent="0.3">
      <c r="B159" t="str">
        <v>TN02205</v>
      </c>
      <c r="C159" t="str">
        <v>Madhumati</v>
      </c>
      <c r="D159" t="str">
        <v>Gazala</v>
      </c>
      <c r="E159" t="str">
        <v>Male</v>
      </c>
      <c r="F159" t="str">
        <v>Research and Development</v>
      </c>
      <c r="G159" s="27">
        <v>69709.509999999995</v>
      </c>
      <c r="H159" t="str">
        <v>50k to 100k</v>
      </c>
      <c r="I159" s="29">
        <v>43472</v>
      </c>
      <c r="J159">
        <v>1</v>
      </c>
      <c r="K159" t="str">
        <v>Permanent</v>
      </c>
      <c r="L159" t="str">
        <v>Hyderabad, India</v>
      </c>
      <c r="M159">
        <v>5.4575342465753423</v>
      </c>
      <c r="N159" t="str">
        <v>Full time</v>
      </c>
    </row>
    <row r="160" spans="2:14" x14ac:dyDescent="0.3">
      <c r="B160" t="str">
        <v>TN02377</v>
      </c>
      <c r="C160" t="str">
        <v>Anjela</v>
      </c>
      <c r="D160" t="str">
        <v>Spancock</v>
      </c>
      <c r="E160" t="str">
        <v>Need to check</v>
      </c>
      <c r="F160" t="str">
        <v>Accounting</v>
      </c>
      <c r="G160" s="27">
        <v>98012.63</v>
      </c>
      <c r="H160" t="str">
        <v>50k to 100k</v>
      </c>
      <c r="I160" s="29">
        <v>43780</v>
      </c>
      <c r="J160">
        <v>1</v>
      </c>
      <c r="K160" t="str">
        <v>Permanent</v>
      </c>
      <c r="L160" t="str">
        <v>Remote</v>
      </c>
      <c r="M160">
        <v>4.6136986301369864</v>
      </c>
      <c r="N160" t="str">
        <v>Full time</v>
      </c>
    </row>
    <row r="161" spans="2:14" x14ac:dyDescent="0.3">
      <c r="B161" t="str">
        <v>TN02397</v>
      </c>
      <c r="C161" t="str">
        <v>Mendel</v>
      </c>
      <c r="D161" t="str">
        <v>Gentsch</v>
      </c>
      <c r="E161" t="str">
        <v>Male</v>
      </c>
      <c r="F161" t="str">
        <v>Human Resources</v>
      </c>
      <c r="G161" s="27">
        <v>28329.77</v>
      </c>
      <c r="H161" t="str">
        <v>Under 50k</v>
      </c>
      <c r="I161" s="29">
        <v>43402</v>
      </c>
      <c r="J161">
        <v>1</v>
      </c>
      <c r="K161" t="str">
        <v>Permanent</v>
      </c>
      <c r="L161" t="str">
        <v>Seattle, USA</v>
      </c>
      <c r="M161">
        <v>5.6493150684931503</v>
      </c>
      <c r="N161" t="str">
        <v>Full time</v>
      </c>
    </row>
    <row r="162" spans="2:14" x14ac:dyDescent="0.3">
      <c r="B162" t="str">
        <v>TN02496</v>
      </c>
      <c r="C162" t="str">
        <v>Ponnan</v>
      </c>
      <c r="D162" t="str">
        <v>Delhi</v>
      </c>
      <c r="E162" t="str">
        <v>Need to check</v>
      </c>
      <c r="F162" t="str">
        <v>Human Resources</v>
      </c>
      <c r="G162" s="27">
        <v>67957.899999999994</v>
      </c>
      <c r="H162" t="str">
        <v>50k to 100k</v>
      </c>
      <c r="I162" s="29">
        <v>43430</v>
      </c>
      <c r="J162">
        <v>1</v>
      </c>
      <c r="K162" t="str">
        <v>Permanent</v>
      </c>
      <c r="L162" t="str">
        <v>Chennai, India</v>
      </c>
      <c r="M162">
        <v>5.5726027397260278</v>
      </c>
      <c r="N162" t="str">
        <v>Full time</v>
      </c>
    </row>
    <row r="163" spans="2:14" x14ac:dyDescent="0.3">
      <c r="B163" t="str">
        <v>TN02570</v>
      </c>
      <c r="C163" t="str">
        <v>Grady</v>
      </c>
      <c r="D163" t="str">
        <v>Rochelle</v>
      </c>
      <c r="E163" t="str">
        <v>Female</v>
      </c>
      <c r="F163" t="str">
        <v>Accounting</v>
      </c>
      <c r="G163" s="27">
        <v>69163.39</v>
      </c>
      <c r="H163" t="str">
        <v>50k to 100k</v>
      </c>
      <c r="I163" s="29">
        <v>43397</v>
      </c>
      <c r="J163">
        <v>1</v>
      </c>
      <c r="K163" t="str">
        <v>Permanent</v>
      </c>
      <c r="L163" t="str">
        <v>Remote</v>
      </c>
      <c r="M163">
        <v>5.6630136986301371</v>
      </c>
      <c r="N163" t="str">
        <v>Full time</v>
      </c>
    </row>
    <row r="164" spans="2:14" x14ac:dyDescent="0.3">
      <c r="B164" t="str">
        <v>TN02570</v>
      </c>
      <c r="C164" t="str">
        <v>Grady</v>
      </c>
      <c r="D164" t="str">
        <v>Rochelle</v>
      </c>
      <c r="E164" t="str">
        <v>Female</v>
      </c>
      <c r="F164" t="str">
        <v>Accounting</v>
      </c>
      <c r="G164" s="27">
        <v>69163.39</v>
      </c>
      <c r="H164" t="str">
        <v>50k to 100k</v>
      </c>
      <c r="I164" s="29">
        <v>43397</v>
      </c>
      <c r="J164">
        <v>1</v>
      </c>
      <c r="K164" t="str">
        <v>Permanent</v>
      </c>
      <c r="L164" t="str">
        <v>Remote</v>
      </c>
      <c r="M164">
        <v>5.6630136986301371</v>
      </c>
      <c r="N164" t="str">
        <v>Full time</v>
      </c>
    </row>
    <row r="165" spans="2:14" x14ac:dyDescent="0.3">
      <c r="B165" t="str">
        <v>TN02674</v>
      </c>
      <c r="C165" t="str">
        <v>Antonetta</v>
      </c>
      <c r="D165" t="str">
        <v>Coggeshall</v>
      </c>
      <c r="E165" t="str">
        <v>Male</v>
      </c>
      <c r="F165" t="str">
        <v>Sales</v>
      </c>
      <c r="G165" s="27">
        <v>96753.78</v>
      </c>
      <c r="H165" t="str">
        <v>50k to 100k</v>
      </c>
      <c r="I165" s="29">
        <v>44494</v>
      </c>
      <c r="J165">
        <v>1</v>
      </c>
      <c r="K165" t="str">
        <v>Permanent</v>
      </c>
      <c r="L165" t="str">
        <v>Auckland, New Zealand</v>
      </c>
      <c r="M165">
        <v>2.6575342465753424</v>
      </c>
      <c r="N165" t="str">
        <v>Full time</v>
      </c>
    </row>
    <row r="166" spans="2:14" x14ac:dyDescent="0.3">
      <c r="B166" t="str">
        <v>TN02674</v>
      </c>
      <c r="C166" t="str">
        <v>Antonetta</v>
      </c>
      <c r="D166" t="str">
        <v>Coggeshall</v>
      </c>
      <c r="E166" t="str">
        <v>Male</v>
      </c>
      <c r="F166" t="str">
        <v>Sales</v>
      </c>
      <c r="G166" s="27">
        <v>96753.78</v>
      </c>
      <c r="H166" t="str">
        <v>50k to 100k</v>
      </c>
      <c r="I166" s="29">
        <v>44494</v>
      </c>
      <c r="J166">
        <v>1</v>
      </c>
      <c r="K166" t="str">
        <v>Permanent</v>
      </c>
      <c r="L166" t="str">
        <v>Auckland, New Zealand</v>
      </c>
      <c r="M166">
        <v>2.6575342465753424</v>
      </c>
      <c r="N166" t="str">
        <v>Full time</v>
      </c>
    </row>
    <row r="167" spans="2:14" x14ac:dyDescent="0.3">
      <c r="B167" t="str">
        <v>TN02727</v>
      </c>
      <c r="C167" t="str">
        <v>Wald</v>
      </c>
      <c r="D167" t="str">
        <v>Bountiff</v>
      </c>
      <c r="E167" t="str">
        <v>Female</v>
      </c>
      <c r="F167" t="str">
        <v>Support</v>
      </c>
      <c r="G167" s="27">
        <v>28974.03</v>
      </c>
      <c r="H167" t="str">
        <v>Under 50k</v>
      </c>
      <c r="I167" s="29">
        <v>43733</v>
      </c>
      <c r="J167">
        <v>1</v>
      </c>
      <c r="K167" t="str">
        <v>Permanent</v>
      </c>
      <c r="L167" t="str">
        <v>Auckland, New Zealand</v>
      </c>
      <c r="M167">
        <v>4.7424657534246579</v>
      </c>
      <c r="N167" t="str">
        <v>Full time</v>
      </c>
    </row>
    <row r="168" spans="2:14" x14ac:dyDescent="0.3">
      <c r="B168" t="str">
        <v>TN02749</v>
      </c>
      <c r="C168" t="str">
        <v>Parasuramudu</v>
      </c>
      <c r="D168" t="str">
        <v>Jamakayala</v>
      </c>
      <c r="E168" t="str">
        <v>Female</v>
      </c>
      <c r="F168" t="str">
        <v>Training</v>
      </c>
      <c r="G168" s="27">
        <v>57002.02</v>
      </c>
      <c r="H168" t="str">
        <v>50k to 100k</v>
      </c>
      <c r="I168" s="29">
        <v>43192</v>
      </c>
      <c r="J168">
        <v>0.7</v>
      </c>
      <c r="K168" t="str">
        <v>Permanent</v>
      </c>
      <c r="L168" t="str">
        <v>Hyderabad, India</v>
      </c>
      <c r="M168">
        <v>6.2246575342465755</v>
      </c>
      <c r="N168" t="str">
        <v>Part time</v>
      </c>
    </row>
    <row r="169" spans="2:14" x14ac:dyDescent="0.3">
      <c r="B169" t="str">
        <v>TN02798</v>
      </c>
      <c r="C169" t="str">
        <v>Krittika</v>
      </c>
      <c r="D169" t="str">
        <v>Gaekwad</v>
      </c>
      <c r="E169" t="str">
        <v>Female</v>
      </c>
      <c r="F169" t="str">
        <v>Business Development</v>
      </c>
      <c r="G169" s="27">
        <v>33031.26</v>
      </c>
      <c r="H169" t="str">
        <v>Under 50k</v>
      </c>
      <c r="I169" s="29">
        <v>43468</v>
      </c>
      <c r="J169">
        <v>0.4</v>
      </c>
      <c r="K169" t="str">
        <v>Permanent</v>
      </c>
      <c r="L169" t="str">
        <v>Hyderabad, India</v>
      </c>
      <c r="M169">
        <v>5.4684931506849317</v>
      </c>
      <c r="N169" t="str">
        <v>Part time</v>
      </c>
    </row>
    <row r="170" spans="2:14" x14ac:dyDescent="0.3">
      <c r="B170" t="str">
        <v>TN02883</v>
      </c>
      <c r="C170" t="str">
        <v>John</v>
      </c>
      <c r="D170" t="str">
        <v>Joseph</v>
      </c>
      <c r="E170" t="str">
        <v>Female</v>
      </c>
      <c r="F170" t="str">
        <v>Sales</v>
      </c>
      <c r="G170" s="27">
        <v>84762.76</v>
      </c>
      <c r="H170" t="str">
        <v>50k to 100k</v>
      </c>
      <c r="I170" s="29">
        <v>43332</v>
      </c>
      <c r="J170">
        <v>1</v>
      </c>
      <c r="K170" t="str">
        <v>Permanent</v>
      </c>
      <c r="L170" t="str">
        <v>Hyderabad, India</v>
      </c>
      <c r="M170">
        <v>5.8410958904109593</v>
      </c>
      <c r="N170" t="str">
        <v>Full time</v>
      </c>
    </row>
    <row r="171" spans="2:14" x14ac:dyDescent="0.3">
      <c r="B171" t="str">
        <v>TN02988</v>
      </c>
      <c r="C171" t="str">
        <v>Mahindra</v>
      </c>
      <c r="D171" t="str">
        <v>Sreedharan</v>
      </c>
      <c r="E171" t="str">
        <v>Male</v>
      </c>
      <c r="F171" t="str">
        <v>Engineering</v>
      </c>
      <c r="G171" s="27">
        <v>92943.89</v>
      </c>
      <c r="H171" t="str">
        <v>50k to 100k</v>
      </c>
      <c r="I171" s="29">
        <v>44510</v>
      </c>
      <c r="J171">
        <v>1</v>
      </c>
      <c r="K171" t="str">
        <v>Permanent</v>
      </c>
      <c r="L171" t="str">
        <v>Hyderabad, India</v>
      </c>
      <c r="M171">
        <v>2.6136986301369864</v>
      </c>
      <c r="N171" t="str">
        <v>Full time</v>
      </c>
    </row>
    <row r="172" spans="2:14" x14ac:dyDescent="0.3">
      <c r="B172" t="str">
        <v>TN03032</v>
      </c>
      <c r="C172" t="str">
        <v>Jaipal</v>
      </c>
      <c r="D172" t="str">
        <v>Potanapudi</v>
      </c>
      <c r="E172" t="str">
        <v>Female</v>
      </c>
      <c r="F172" t="str">
        <v>Research and Development</v>
      </c>
      <c r="G172" s="27">
        <v>39700.82</v>
      </c>
      <c r="H172" t="str">
        <v>Under 50k</v>
      </c>
      <c r="I172" s="29">
        <v>44203</v>
      </c>
      <c r="J172">
        <v>0.8</v>
      </c>
      <c r="K172" t="str">
        <v>Permanent</v>
      </c>
      <c r="L172" t="str">
        <v>Chennai, India</v>
      </c>
      <c r="M172">
        <v>3.4547945205479453</v>
      </c>
      <c r="N172" t="str">
        <v>Part time</v>
      </c>
    </row>
    <row r="173" spans="2:14" x14ac:dyDescent="0.3">
      <c r="B173" t="str">
        <v>TN03032</v>
      </c>
      <c r="C173" t="str">
        <v>Fullara</v>
      </c>
      <c r="D173" t="str">
        <v>Sushanti</v>
      </c>
      <c r="E173" t="str">
        <v>Female</v>
      </c>
      <c r="F173" t="str">
        <v>Research and Development</v>
      </c>
      <c r="G173" s="27">
        <v>39700.82</v>
      </c>
      <c r="H173" t="str">
        <v>Under 50k</v>
      </c>
      <c r="I173" s="29">
        <v>44203</v>
      </c>
      <c r="J173">
        <v>0.8</v>
      </c>
      <c r="K173" t="str">
        <v>Permanent</v>
      </c>
      <c r="L173" t="str">
        <v>Chennai, India</v>
      </c>
      <c r="M173">
        <v>3.4547945205479453</v>
      </c>
      <c r="N173" t="str">
        <v>Part time</v>
      </c>
    </row>
    <row r="174" spans="2:14" x14ac:dyDescent="0.3">
      <c r="B174" t="str">
        <v>TN03068</v>
      </c>
      <c r="C174" t="str">
        <v>Gumwant</v>
      </c>
      <c r="D174" t="str">
        <v>Veera</v>
      </c>
      <c r="E174" t="str">
        <v>Male</v>
      </c>
      <c r="F174" t="str">
        <v>Business Development</v>
      </c>
      <c r="G174" s="27">
        <v>39784.239999999998</v>
      </c>
      <c r="H174" t="str">
        <v>Under 50k</v>
      </c>
      <c r="I174" s="29">
        <v>43465</v>
      </c>
      <c r="J174">
        <v>1</v>
      </c>
      <c r="K174" t="str">
        <v>Fixed Term</v>
      </c>
      <c r="L174" t="str">
        <v>Chennai, India</v>
      </c>
      <c r="M174">
        <v>5.4767123287671229</v>
      </c>
      <c r="N174" t="str">
        <v>Full time</v>
      </c>
    </row>
    <row r="175" spans="2:14" x14ac:dyDescent="0.3">
      <c r="B175" t="str">
        <v>TN03097</v>
      </c>
      <c r="C175" t="str">
        <v>Bendite</v>
      </c>
      <c r="D175" t="str">
        <v>Bloan</v>
      </c>
      <c r="E175" t="str">
        <v>Male</v>
      </c>
      <c r="F175" t="str">
        <v>Marketing</v>
      </c>
      <c r="G175" s="27">
        <v>31816.57</v>
      </c>
      <c r="H175" t="str">
        <v>Under 50k</v>
      </c>
      <c r="I175" s="29">
        <v>43497</v>
      </c>
      <c r="J175">
        <v>0.3</v>
      </c>
      <c r="K175" t="str">
        <v>Fixed Term</v>
      </c>
      <c r="L175" t="str">
        <v>Remote</v>
      </c>
      <c r="M175">
        <v>5.3890410958904109</v>
      </c>
      <c r="N175" t="str">
        <v>Part time</v>
      </c>
    </row>
    <row r="176" spans="2:14" x14ac:dyDescent="0.3">
      <c r="B176" t="str">
        <v>TN03169</v>
      </c>
      <c r="C176" t="str">
        <v>Doe</v>
      </c>
      <c r="D176" t="str">
        <v>Clubley</v>
      </c>
      <c r="E176" t="str">
        <v>Female</v>
      </c>
      <c r="F176" t="str">
        <v>Product Management</v>
      </c>
      <c r="G176" s="27">
        <v>67818.14</v>
      </c>
      <c r="H176" t="str">
        <v>50k to 100k</v>
      </c>
      <c r="I176" s="29">
        <v>43406</v>
      </c>
      <c r="J176">
        <v>0.6</v>
      </c>
      <c r="K176" t="str">
        <v>Fixed Term</v>
      </c>
      <c r="L176" t="str">
        <v>Remote</v>
      </c>
      <c r="M176">
        <v>5.6383561643835618</v>
      </c>
      <c r="N176" t="str">
        <v>Part time</v>
      </c>
    </row>
    <row r="177" spans="2:14" x14ac:dyDescent="0.3">
      <c r="B177" t="str">
        <v>TN03169</v>
      </c>
      <c r="C177" t="str">
        <v>Doe</v>
      </c>
      <c r="D177" t="str">
        <v>Clubley</v>
      </c>
      <c r="E177" t="str">
        <v>Female</v>
      </c>
      <c r="F177" t="str">
        <v>Product Management</v>
      </c>
      <c r="G177" s="27">
        <v>67818.14</v>
      </c>
      <c r="H177" t="str">
        <v>50k to 100k</v>
      </c>
      <c r="I177" s="29">
        <v>43406</v>
      </c>
      <c r="J177">
        <v>0.6</v>
      </c>
      <c r="K177" t="str">
        <v>Fixed Term</v>
      </c>
      <c r="L177" t="str">
        <v>Remote</v>
      </c>
      <c r="M177">
        <v>5.6383561643835618</v>
      </c>
      <c r="N177" t="str">
        <v>Part time</v>
      </c>
    </row>
    <row r="178" spans="2:14" x14ac:dyDescent="0.3">
      <c r="B178" t="str">
        <v>TN03210</v>
      </c>
      <c r="C178" t="str">
        <v>Suman</v>
      </c>
      <c r="D178" t="str">
        <v>Katte</v>
      </c>
      <c r="E178" t="str">
        <v>Male</v>
      </c>
      <c r="F178" t="str">
        <v>Training</v>
      </c>
      <c r="G178" s="27">
        <v>79567.69</v>
      </c>
      <c r="H178" t="str">
        <v>50k to 100k</v>
      </c>
      <c r="I178" s="29">
        <v>43272</v>
      </c>
      <c r="J178">
        <v>1</v>
      </c>
      <c r="K178" t="str">
        <v>Fixed Term</v>
      </c>
      <c r="L178" t="str">
        <v>Chennai, India</v>
      </c>
      <c r="M178">
        <v>6.0054794520547947</v>
      </c>
      <c r="N178" t="str">
        <v>Full time</v>
      </c>
    </row>
    <row r="179" spans="2:14" x14ac:dyDescent="0.3">
      <c r="B179" t="str">
        <v>TN03331</v>
      </c>
      <c r="C179" t="str">
        <v>Crawford</v>
      </c>
      <c r="D179" t="str">
        <v>Scad</v>
      </c>
      <c r="E179" t="str">
        <v>Male</v>
      </c>
      <c r="F179" t="str">
        <v>Human Resources</v>
      </c>
      <c r="G179" s="27">
        <v>72876.91</v>
      </c>
      <c r="H179" t="str">
        <v>50k to 100k</v>
      </c>
      <c r="I179" s="29">
        <v>43612</v>
      </c>
      <c r="J179">
        <v>0.4</v>
      </c>
      <c r="K179" t="str">
        <v>Fixed Term</v>
      </c>
      <c r="L179" t="str">
        <v>Auckland, New Zealand</v>
      </c>
      <c r="M179">
        <v>5.0739726027397261</v>
      </c>
      <c r="N179" t="str">
        <v>Part time</v>
      </c>
    </row>
    <row r="180" spans="2:14" x14ac:dyDescent="0.3">
      <c r="B180" t="str">
        <v>TN03355</v>
      </c>
      <c r="C180" t="str">
        <v>Ruby</v>
      </c>
      <c r="D180" t="str">
        <v>Cracie</v>
      </c>
      <c r="E180" t="str">
        <v>Male</v>
      </c>
      <c r="F180" t="str">
        <v>Research and Development</v>
      </c>
      <c r="G180" s="27">
        <v>78705.929999999993</v>
      </c>
      <c r="H180" t="str">
        <v>50k to 100k</v>
      </c>
      <c r="I180" s="29">
        <v>43409</v>
      </c>
      <c r="J180">
        <v>1</v>
      </c>
      <c r="K180" t="str">
        <v>Fixed Term</v>
      </c>
      <c r="L180" t="str">
        <v>Seattle, USA</v>
      </c>
      <c r="M180">
        <v>5.6301369863013697</v>
      </c>
      <c r="N180" t="str">
        <v>Full time</v>
      </c>
    </row>
    <row r="181" spans="2:14" x14ac:dyDescent="0.3">
      <c r="B181" t="str">
        <v>TN03416</v>
      </c>
      <c r="C181" t="str">
        <v>Seward</v>
      </c>
      <c r="D181" t="str">
        <v>Kubera</v>
      </c>
      <c r="E181" t="str">
        <v>Male</v>
      </c>
      <c r="F181" t="str">
        <v>Engineering</v>
      </c>
      <c r="G181" s="27">
        <v>43329.22</v>
      </c>
      <c r="H181" t="str">
        <v>Under 50k</v>
      </c>
      <c r="I181" s="29">
        <v>43809</v>
      </c>
      <c r="J181">
        <v>0.5</v>
      </c>
      <c r="K181" t="str">
        <v>Fixed Term</v>
      </c>
      <c r="L181" t="str">
        <v>Remote</v>
      </c>
      <c r="M181">
        <v>4.5342465753424657</v>
      </c>
      <c r="N181" t="str">
        <v>Part time</v>
      </c>
    </row>
    <row r="182" spans="2:14" x14ac:dyDescent="0.3">
      <c r="B182" t="str">
        <v>TN03575</v>
      </c>
      <c r="C182" t="str">
        <v>Janina</v>
      </c>
      <c r="D182" t="str">
        <v>Wolverson</v>
      </c>
      <c r="E182" t="str">
        <v>Female</v>
      </c>
      <c r="F182" t="str">
        <v>Research and Development</v>
      </c>
      <c r="G182" s="27">
        <v>99683.67</v>
      </c>
      <c r="H182" t="str">
        <v>50k to 100k</v>
      </c>
      <c r="I182" s="29">
        <v>43500</v>
      </c>
      <c r="J182">
        <v>1</v>
      </c>
      <c r="K182" t="str">
        <v>Fixed Term</v>
      </c>
      <c r="L182" t="str">
        <v>Seattle, USA</v>
      </c>
      <c r="M182">
        <v>5.3808219178082188</v>
      </c>
      <c r="N182" t="str">
        <v>Full time</v>
      </c>
    </row>
    <row r="183" spans="2:14" x14ac:dyDescent="0.3">
      <c r="B183" t="str">
        <v>TN03575</v>
      </c>
      <c r="C183" t="str">
        <v>Janina</v>
      </c>
      <c r="D183" t="str">
        <v>Wolverson</v>
      </c>
      <c r="E183" t="str">
        <v>Female</v>
      </c>
      <c r="F183" t="str">
        <v>Research and Development</v>
      </c>
      <c r="G183" s="27">
        <v>99683.67</v>
      </c>
      <c r="H183" t="str">
        <v>50k to 100k</v>
      </c>
      <c r="I183" s="29">
        <v>43500</v>
      </c>
      <c r="J183">
        <v>1</v>
      </c>
      <c r="K183" t="str">
        <v>Fixed Term</v>
      </c>
      <c r="L183" t="str">
        <v>Seattle, USA</v>
      </c>
      <c r="M183">
        <v>5.3808219178082188</v>
      </c>
      <c r="N183" t="str">
        <v>Full time</v>
      </c>
    </row>
    <row r="184" spans="2:14" x14ac:dyDescent="0.3">
      <c r="B184" t="str">
        <v>TN04058</v>
      </c>
      <c r="C184" t="str">
        <v>Subbarao</v>
      </c>
      <c r="D184" t="str">
        <v>Malladi</v>
      </c>
      <c r="E184" t="str">
        <v>Male</v>
      </c>
      <c r="F184" t="str">
        <v>Product Management</v>
      </c>
      <c r="G184" s="27">
        <v>106775.14</v>
      </c>
      <c r="H184" t="str">
        <v>Above 100k</v>
      </c>
      <c r="I184" s="29">
        <v>43563</v>
      </c>
      <c r="J184">
        <v>1</v>
      </c>
      <c r="K184" t="str">
        <v>Fixed Term</v>
      </c>
      <c r="L184" t="str">
        <v>Hyderabad, India</v>
      </c>
      <c r="M184">
        <v>5.2082191780821914</v>
      </c>
      <c r="N184" t="str">
        <v>Full time</v>
      </c>
    </row>
    <row r="185" spans="2:14" x14ac:dyDescent="0.3">
      <c r="B185" t="str">
        <v>TN04058</v>
      </c>
      <c r="C185" t="str">
        <v>Vasu</v>
      </c>
      <c r="D185" t="str">
        <v>Nandin</v>
      </c>
      <c r="E185" t="str">
        <v>Male</v>
      </c>
      <c r="F185" t="str">
        <v>Product Management</v>
      </c>
      <c r="G185" s="27">
        <v>106775.14</v>
      </c>
      <c r="H185" t="str">
        <v>Above 100k</v>
      </c>
      <c r="I185" s="29">
        <v>43563</v>
      </c>
      <c r="J185">
        <v>1</v>
      </c>
      <c r="K185" t="str">
        <v>Fixed Term</v>
      </c>
      <c r="L185" t="str">
        <v>Hyderabad, India</v>
      </c>
      <c r="M185">
        <v>5.2082191780821914</v>
      </c>
      <c r="N185" t="str">
        <v>Full time</v>
      </c>
    </row>
    <row r="186" spans="2:14" x14ac:dyDescent="0.3">
      <c r="B186" t="str">
        <v>TN04067</v>
      </c>
      <c r="C186" t="str">
        <v>Lea</v>
      </c>
      <c r="D186" t="str">
        <v>Chaplin</v>
      </c>
      <c r="E186" t="str">
        <v>Female</v>
      </c>
      <c r="F186" t="str">
        <v>Human Resources</v>
      </c>
      <c r="G186" s="27">
        <v>73488.679999999993</v>
      </c>
      <c r="H186" t="str">
        <v>50k to 100k</v>
      </c>
      <c r="I186" s="29">
        <v>43570</v>
      </c>
      <c r="J186">
        <v>1</v>
      </c>
      <c r="K186" t="str">
        <v>Fixed Term</v>
      </c>
      <c r="L186" t="str">
        <v>Seattle, USA</v>
      </c>
      <c r="M186">
        <v>5.1890410958904107</v>
      </c>
      <c r="N186" t="str">
        <v>Full time</v>
      </c>
    </row>
    <row r="187" spans="2:14" x14ac:dyDescent="0.3">
      <c r="B187" t="str">
        <v>TN04101</v>
      </c>
      <c r="C187" t="str">
        <v>Marline</v>
      </c>
      <c r="D187" t="str">
        <v>Wahncke</v>
      </c>
      <c r="E187" t="str">
        <v>Male</v>
      </c>
      <c r="F187" t="str">
        <v>Legal</v>
      </c>
      <c r="G187" s="27">
        <v>72843.23</v>
      </c>
      <c r="H187" t="str">
        <v>50k to 100k</v>
      </c>
      <c r="I187" s="29">
        <v>43280</v>
      </c>
      <c r="J187">
        <v>1</v>
      </c>
      <c r="K187" t="str">
        <v>Fixed Term</v>
      </c>
      <c r="L187" t="str">
        <v>Wellington, New Zealand</v>
      </c>
      <c r="M187">
        <v>5.9835616438356167</v>
      </c>
      <c r="N187" t="str">
        <v>Full time</v>
      </c>
    </row>
    <row r="188" spans="2:14" x14ac:dyDescent="0.3">
      <c r="B188" t="str">
        <v>TN04166</v>
      </c>
      <c r="C188" t="str">
        <v>Tadio</v>
      </c>
      <c r="D188" t="str">
        <v>Dowdle</v>
      </c>
      <c r="E188" t="str">
        <v>Female</v>
      </c>
      <c r="F188" t="str">
        <v>Product Management</v>
      </c>
      <c r="G188" s="27">
        <v>91929.69</v>
      </c>
      <c r="H188" t="str">
        <v>50k to 100k</v>
      </c>
      <c r="I188" s="29">
        <v>44085</v>
      </c>
      <c r="J188">
        <v>1</v>
      </c>
      <c r="K188" t="str">
        <v>Fixed Term</v>
      </c>
      <c r="L188" t="str">
        <v>Remote</v>
      </c>
      <c r="M188">
        <v>3.7780821917808218</v>
      </c>
      <c r="N188" t="str">
        <v>Full time</v>
      </c>
    </row>
    <row r="189" spans="2:14" x14ac:dyDescent="0.3">
      <c r="B189" t="str">
        <v>TN04175</v>
      </c>
      <c r="C189" t="str">
        <v>Hinda</v>
      </c>
      <c r="D189" t="str">
        <v>Label</v>
      </c>
      <c r="E189" t="str">
        <v>Female</v>
      </c>
      <c r="F189" t="str">
        <v>Human Resources</v>
      </c>
      <c r="G189" s="27">
        <v>92704.48</v>
      </c>
      <c r="H189" t="str">
        <v>50k to 100k</v>
      </c>
      <c r="I189" s="29">
        <v>43430</v>
      </c>
      <c r="J189">
        <v>1</v>
      </c>
      <c r="K189" t="str">
        <v>Fixed Term</v>
      </c>
      <c r="L189" t="str">
        <v>Columbus, USA</v>
      </c>
      <c r="M189">
        <v>5.5726027397260278</v>
      </c>
      <c r="N189" t="str">
        <v>Full time</v>
      </c>
    </row>
    <row r="190" spans="2:14" x14ac:dyDescent="0.3">
      <c r="B190" t="str">
        <v>TN04246</v>
      </c>
      <c r="C190" t="str">
        <v>Shaylyn</v>
      </c>
      <c r="D190" t="str">
        <v>Ransbury</v>
      </c>
      <c r="E190" t="str">
        <v>Female</v>
      </c>
      <c r="F190" t="str">
        <v>Support</v>
      </c>
      <c r="G190" s="27">
        <v>100371.31</v>
      </c>
      <c r="H190" t="str">
        <v>Above 100k</v>
      </c>
      <c r="I190" s="29">
        <v>44067</v>
      </c>
      <c r="J190">
        <v>0.8</v>
      </c>
      <c r="K190" t="str">
        <v>Fixed Term</v>
      </c>
      <c r="L190" t="str">
        <v>Auckland, New Zealand</v>
      </c>
      <c r="M190">
        <v>3.8273972602739725</v>
      </c>
      <c r="N190" t="str">
        <v>Part time</v>
      </c>
    </row>
    <row r="191" spans="2:14" x14ac:dyDescent="0.3">
      <c r="B191" t="str">
        <v>TN04265</v>
      </c>
      <c r="C191" t="str">
        <v>Rushil</v>
      </c>
      <c r="D191" t="str">
        <v>Kripa</v>
      </c>
      <c r="E191" t="str">
        <v>Female</v>
      </c>
      <c r="F191" t="str">
        <v>Training</v>
      </c>
      <c r="G191" s="27">
        <v>93964.3</v>
      </c>
      <c r="H191" t="str">
        <v>50k to 100k</v>
      </c>
      <c r="I191" s="29">
        <v>44454</v>
      </c>
      <c r="J191">
        <v>0.4</v>
      </c>
      <c r="K191" t="str">
        <v>Fixed Term</v>
      </c>
      <c r="L191" t="str">
        <v>Hyderabad, India</v>
      </c>
      <c r="M191">
        <v>2.7671232876712328</v>
      </c>
      <c r="N191" t="str">
        <v>Part time</v>
      </c>
    </row>
    <row r="192" spans="2:14" x14ac:dyDescent="0.3">
      <c r="B192" t="str">
        <v>TN04428</v>
      </c>
      <c r="C192" t="str">
        <v>Tadio</v>
      </c>
      <c r="D192" t="str">
        <v>Audritt</v>
      </c>
      <c r="E192" t="str">
        <v>Need to check</v>
      </c>
      <c r="F192" t="str">
        <v>Human Resources</v>
      </c>
      <c r="G192" s="27">
        <v>99448.78</v>
      </c>
      <c r="H192" t="str">
        <v>50k to 100k</v>
      </c>
      <c r="I192" s="29">
        <v>43473</v>
      </c>
      <c r="J192">
        <v>1</v>
      </c>
      <c r="K192" t="str">
        <v>Fixed Term</v>
      </c>
      <c r="L192" t="str">
        <v>Wellington, New Zealand</v>
      </c>
      <c r="M192">
        <v>5.4547945205479449</v>
      </c>
      <c r="N192" t="str">
        <v>Full time</v>
      </c>
    </row>
    <row r="193" spans="2:14" x14ac:dyDescent="0.3">
      <c r="B193" t="str">
        <v>TN04428</v>
      </c>
      <c r="C193" t="str">
        <v>Tadio</v>
      </c>
      <c r="D193" t="str">
        <v>Audritt</v>
      </c>
      <c r="E193" t="str">
        <v>Need to check</v>
      </c>
      <c r="F193" t="str">
        <v>Human Resources</v>
      </c>
      <c r="G193" s="27">
        <v>99448.78</v>
      </c>
      <c r="H193" t="str">
        <v>50k to 100k</v>
      </c>
      <c r="I193" s="29">
        <v>43473</v>
      </c>
      <c r="J193">
        <v>1</v>
      </c>
      <c r="K193" t="str">
        <v>Fixed Term</v>
      </c>
      <c r="L193" t="str">
        <v>Wellington, New Zealand</v>
      </c>
      <c r="M193">
        <v>5.4547945205479449</v>
      </c>
      <c r="N193" t="str">
        <v>Full time</v>
      </c>
    </row>
    <row r="194" spans="2:14" x14ac:dyDescent="0.3">
      <c r="B194" t="str">
        <v>TN04660</v>
      </c>
      <c r="C194" t="str">
        <v>Thedrick</v>
      </c>
      <c r="D194" t="str">
        <v>Bothwell</v>
      </c>
      <c r="E194" t="str">
        <v>Male</v>
      </c>
      <c r="F194" t="str">
        <v>Business Development</v>
      </c>
      <c r="G194" s="27">
        <v>69764.100000000006</v>
      </c>
      <c r="H194" t="str">
        <v>50k to 100k</v>
      </c>
      <c r="I194" s="29">
        <v>44195</v>
      </c>
      <c r="J194">
        <v>1</v>
      </c>
      <c r="K194" t="str">
        <v>Fixed Term</v>
      </c>
      <c r="L194" t="str">
        <v>Seattle, USA</v>
      </c>
      <c r="M194">
        <v>3.4767123287671233</v>
      </c>
      <c r="N194" t="str">
        <v>Full time</v>
      </c>
    </row>
    <row r="195" spans="2:14" x14ac:dyDescent="0.3">
      <c r="B195" t="str">
        <v>TN04740</v>
      </c>
      <c r="C195" t="str">
        <v>Tristam</v>
      </c>
      <c r="D195" t="str">
        <v>Cuming</v>
      </c>
      <c r="E195" t="str">
        <v>Female</v>
      </c>
      <c r="F195" t="str">
        <v>Support</v>
      </c>
      <c r="G195" s="27">
        <v>104038.9</v>
      </c>
      <c r="H195" t="str">
        <v>Above 100k</v>
      </c>
      <c r="I195" s="29">
        <v>43815</v>
      </c>
      <c r="J195">
        <v>1</v>
      </c>
      <c r="K195" t="str">
        <v>Fixed Term</v>
      </c>
      <c r="L195" t="str">
        <v>Remote</v>
      </c>
      <c r="M195">
        <v>4.5178082191780824</v>
      </c>
      <c r="N195" t="str">
        <v>Full time</v>
      </c>
    </row>
    <row r="196" spans="2:14" x14ac:dyDescent="0.3">
      <c r="B196" t="str">
        <v>TN04775</v>
      </c>
      <c r="C196" t="str">
        <v>Hridaynath</v>
      </c>
      <c r="D196" t="str">
        <v>Tendulkar</v>
      </c>
      <c r="E196" t="str">
        <v>Female</v>
      </c>
      <c r="F196" t="str">
        <v>Legal</v>
      </c>
      <c r="G196" s="27">
        <v>31089.22</v>
      </c>
      <c r="H196" t="str">
        <v>Under 50k</v>
      </c>
      <c r="I196" s="29">
        <v>43776</v>
      </c>
      <c r="J196">
        <v>1</v>
      </c>
      <c r="K196" t="str">
        <v>Fixed Term</v>
      </c>
      <c r="L196" t="str">
        <v>Chennai, India</v>
      </c>
      <c r="M196">
        <v>4.624657534246575</v>
      </c>
      <c r="N196" t="str">
        <v>Full time</v>
      </c>
    </row>
    <row r="197" spans="2:14" x14ac:dyDescent="0.3">
      <c r="B197" t="str">
        <v>TN04892</v>
      </c>
      <c r="C197" t="str">
        <v>Luca</v>
      </c>
      <c r="D197" t="str">
        <v>Wolstenholme</v>
      </c>
      <c r="E197" t="str">
        <v>Male</v>
      </c>
      <c r="F197" t="str">
        <v>Engineering</v>
      </c>
      <c r="G197" s="27">
        <v>53184.02</v>
      </c>
      <c r="H197" t="str">
        <v>50k to 100k</v>
      </c>
      <c r="I197" s="29">
        <v>43180</v>
      </c>
      <c r="J197">
        <v>1</v>
      </c>
      <c r="K197" t="str">
        <v>Fixed Term</v>
      </c>
      <c r="L197" t="str">
        <v>Remote</v>
      </c>
      <c r="M197">
        <v>6.2575342465753421</v>
      </c>
      <c r="N197" t="str">
        <v>Full time</v>
      </c>
    </row>
    <row r="198" spans="2:14" x14ac:dyDescent="0.3">
      <c r="B198" t="str">
        <v>VT00194</v>
      </c>
      <c r="C198" t="str">
        <v>Violante</v>
      </c>
      <c r="D198" t="str">
        <v>Courtonne</v>
      </c>
      <c r="E198" t="str">
        <v>Female</v>
      </c>
      <c r="F198" t="str">
        <v>Product Management</v>
      </c>
      <c r="G198" s="27">
        <v>49625.64</v>
      </c>
      <c r="H198" t="str">
        <v>Under 50k</v>
      </c>
      <c r="I198" s="29">
        <v>44384</v>
      </c>
      <c r="J198">
        <v>0.5</v>
      </c>
      <c r="K198" t="str">
        <v>Fixed Term</v>
      </c>
      <c r="L198" t="str">
        <v>Remote</v>
      </c>
      <c r="M198">
        <v>2.9589041095890409</v>
      </c>
      <c r="N198" t="str">
        <v>Part time</v>
      </c>
    </row>
    <row r="199" spans="2:14" x14ac:dyDescent="0.3">
      <c r="B199" t="str">
        <v>VT00336</v>
      </c>
      <c r="C199" t="str">
        <v>Shevantilal</v>
      </c>
      <c r="D199" t="str">
        <v>Muppala</v>
      </c>
      <c r="E199" t="str">
        <v>Male</v>
      </c>
      <c r="F199" t="str">
        <v>Services</v>
      </c>
      <c r="G199" s="27">
        <v>47646.95</v>
      </c>
      <c r="H199" t="str">
        <v>Under 50k</v>
      </c>
      <c r="I199" s="29">
        <v>43791</v>
      </c>
      <c r="J199">
        <v>0.3</v>
      </c>
      <c r="K199" t="str">
        <v>Fixed Term</v>
      </c>
      <c r="L199" t="str">
        <v>Chennai, India</v>
      </c>
      <c r="M199">
        <v>4.5835616438356164</v>
      </c>
      <c r="N199" t="str">
        <v>Part time</v>
      </c>
    </row>
    <row r="200" spans="2:14" x14ac:dyDescent="0.3">
      <c r="B200" t="str">
        <v>VT00476</v>
      </c>
      <c r="C200" t="str">
        <v>Adolph</v>
      </c>
      <c r="D200" t="str">
        <v>Hartin</v>
      </c>
      <c r="E200" t="str">
        <v>Male</v>
      </c>
      <c r="F200" t="str">
        <v>Product Management</v>
      </c>
      <c r="G200" s="27">
        <v>89960.6</v>
      </c>
      <c r="H200" t="str">
        <v>50k to 100k</v>
      </c>
      <c r="I200" s="29">
        <v>43515</v>
      </c>
      <c r="J200">
        <v>1</v>
      </c>
      <c r="K200" t="str">
        <v>Fixed Term</v>
      </c>
      <c r="L200" t="str">
        <v>Auckland, New Zealand</v>
      </c>
      <c r="M200">
        <v>5.3397260273972602</v>
      </c>
      <c r="N200" t="str">
        <v>Full time</v>
      </c>
    </row>
    <row r="201" spans="2:14" x14ac:dyDescent="0.3">
      <c r="B201" t="str">
        <v>VT00534</v>
      </c>
      <c r="C201" t="str">
        <v>Roselle</v>
      </c>
      <c r="D201" t="str">
        <v>Wandrach</v>
      </c>
      <c r="E201" t="str">
        <v>Male</v>
      </c>
      <c r="F201" t="str">
        <v>Sales</v>
      </c>
      <c r="G201" s="27">
        <v>91314.75</v>
      </c>
      <c r="H201" t="str">
        <v>50k to 100k</v>
      </c>
      <c r="I201" s="29">
        <v>43931</v>
      </c>
      <c r="J201">
        <v>1</v>
      </c>
      <c r="K201" t="str">
        <v>Fixed Term</v>
      </c>
      <c r="L201" t="str">
        <v>Seattle, USA</v>
      </c>
      <c r="M201">
        <v>4.2</v>
      </c>
      <c r="N201" t="str">
        <v>Full time</v>
      </c>
    </row>
    <row r="202" spans="2:14" x14ac:dyDescent="0.3">
      <c r="B202" t="str">
        <v>VT00578</v>
      </c>
      <c r="C202" t="str">
        <v>Magnum</v>
      </c>
      <c r="D202" t="str">
        <v>Locksley</v>
      </c>
      <c r="E202" t="str">
        <v>Female</v>
      </c>
      <c r="F202" t="str">
        <v>Services</v>
      </c>
      <c r="G202" s="27">
        <v>42314.39</v>
      </c>
      <c r="H202" t="str">
        <v>Under 50k</v>
      </c>
      <c r="I202" s="29">
        <v>44487</v>
      </c>
      <c r="J202">
        <v>1</v>
      </c>
      <c r="K202" t="str">
        <v>Fixed Term</v>
      </c>
      <c r="L202" t="str">
        <v>Remote</v>
      </c>
      <c r="M202">
        <v>2.6767123287671235</v>
      </c>
      <c r="N202" t="str">
        <v>Full time</v>
      </c>
    </row>
    <row r="203" spans="2:14" x14ac:dyDescent="0.3">
      <c r="B203" t="str">
        <v>VT00596</v>
      </c>
      <c r="C203" t="str">
        <v>Letisha</v>
      </c>
      <c r="D203" t="str">
        <v>Carrett</v>
      </c>
      <c r="E203" t="str">
        <v>Female</v>
      </c>
      <c r="F203" t="str">
        <v>Sales</v>
      </c>
      <c r="G203" s="27">
        <v>84598.88</v>
      </c>
      <c r="H203" t="str">
        <v>50k to 100k</v>
      </c>
      <c r="I203" s="29">
        <v>44116</v>
      </c>
      <c r="J203">
        <v>1</v>
      </c>
      <c r="K203" t="str">
        <v>Fixed Term</v>
      </c>
      <c r="L203" t="str">
        <v>Seattle, USA</v>
      </c>
      <c r="M203">
        <v>3.6931506849315068</v>
      </c>
      <c r="N203" t="str">
        <v>Full time</v>
      </c>
    </row>
    <row r="204" spans="2:14" x14ac:dyDescent="0.3">
      <c r="B204" t="str">
        <v>VT00596</v>
      </c>
      <c r="C204" t="str">
        <v>Letisha</v>
      </c>
      <c r="D204" t="str">
        <v>Carrett</v>
      </c>
      <c r="E204" t="str">
        <v>Female</v>
      </c>
      <c r="F204" t="str">
        <v>Sales</v>
      </c>
      <c r="G204" s="27">
        <v>84598.88</v>
      </c>
      <c r="H204" t="str">
        <v>50k to 100k</v>
      </c>
      <c r="I204" s="29">
        <v>44116</v>
      </c>
      <c r="J204">
        <v>1</v>
      </c>
      <c r="K204" t="str">
        <v>Fixed Term</v>
      </c>
      <c r="L204" t="str">
        <v>Seattle, USA</v>
      </c>
      <c r="M204">
        <v>3.6931506849315068</v>
      </c>
      <c r="N204" t="str">
        <v>Full time</v>
      </c>
    </row>
    <row r="205" spans="2:14" x14ac:dyDescent="0.3">
      <c r="B205" t="str">
        <v>VT00687</v>
      </c>
      <c r="C205" t="str">
        <v>Godavari</v>
      </c>
      <c r="D205" t="str">
        <v>Veena</v>
      </c>
      <c r="E205" t="str">
        <v>Male</v>
      </c>
      <c r="F205" t="str">
        <v>Engineering</v>
      </c>
      <c r="G205" s="27">
        <v>78443.78</v>
      </c>
      <c r="H205" t="str">
        <v>50k to 100k</v>
      </c>
      <c r="I205" s="29">
        <v>43599</v>
      </c>
      <c r="J205">
        <v>1</v>
      </c>
      <c r="K205" t="str">
        <v>Fixed Term</v>
      </c>
      <c r="L205" t="str">
        <v>Hyderabad, India</v>
      </c>
      <c r="M205">
        <v>5.1095890410958908</v>
      </c>
      <c r="N205" t="str">
        <v>Full time</v>
      </c>
    </row>
    <row r="206" spans="2:14" x14ac:dyDescent="0.3">
      <c r="B206" t="str">
        <v>VT00740</v>
      </c>
      <c r="C206" t="str">
        <v>Chitrasen</v>
      </c>
      <c r="D206" t="str">
        <v>Laul</v>
      </c>
      <c r="E206" t="str">
        <v>Female</v>
      </c>
      <c r="F206" t="str">
        <v>Research and Development</v>
      </c>
      <c r="G206" s="27">
        <v>46751.7</v>
      </c>
      <c r="H206" t="str">
        <v>Under 50k</v>
      </c>
      <c r="I206" s="29">
        <v>43843</v>
      </c>
      <c r="J206">
        <v>1</v>
      </c>
      <c r="K206" t="str">
        <v>Fixed Term</v>
      </c>
      <c r="L206" t="str">
        <v>Hyderabad, India</v>
      </c>
      <c r="M206">
        <v>4.441095890410959</v>
      </c>
      <c r="N206" t="str">
        <v>Full time</v>
      </c>
    </row>
    <row r="207" spans="2:14" x14ac:dyDescent="0.3">
      <c r="B207" t="str">
        <v>VT01092</v>
      </c>
      <c r="C207" t="str">
        <v>Tabby</v>
      </c>
      <c r="D207" t="str">
        <v>Astall</v>
      </c>
      <c r="E207" t="str">
        <v>Male</v>
      </c>
      <c r="F207" t="str">
        <v>Accounting</v>
      </c>
      <c r="G207" s="27">
        <v>57419.35</v>
      </c>
      <c r="H207" t="str">
        <v>50k to 100k</v>
      </c>
      <c r="I207" s="29">
        <v>43305</v>
      </c>
      <c r="J207">
        <v>1</v>
      </c>
      <c r="K207" t="str">
        <v>Fixed Term</v>
      </c>
      <c r="L207" t="str">
        <v>Auckland, New Zealand</v>
      </c>
      <c r="M207">
        <v>5.9150684931506845</v>
      </c>
      <c r="N207" t="str">
        <v>Full time</v>
      </c>
    </row>
    <row r="208" spans="2:14" x14ac:dyDescent="0.3">
      <c r="B208" t="str">
        <v>VT01101</v>
      </c>
      <c r="C208" t="str">
        <v>Adela</v>
      </c>
      <c r="D208" t="str">
        <v>Dowsett</v>
      </c>
      <c r="E208" t="str">
        <v>Male</v>
      </c>
      <c r="F208" t="str">
        <v>Support</v>
      </c>
      <c r="G208" s="27">
        <v>95017.1</v>
      </c>
      <c r="H208" t="str">
        <v>50k to 100k</v>
      </c>
      <c r="I208" s="29">
        <v>43283</v>
      </c>
      <c r="J208">
        <v>1</v>
      </c>
      <c r="K208" t="str">
        <v>Fixed Term</v>
      </c>
      <c r="L208" t="str">
        <v>Seattle, USA</v>
      </c>
      <c r="M208">
        <v>5.9753424657534246</v>
      </c>
      <c r="N208" t="str">
        <v>Full time</v>
      </c>
    </row>
    <row r="209" spans="2:14" x14ac:dyDescent="0.3">
      <c r="B209" t="str">
        <v>VT01246</v>
      </c>
      <c r="C209" t="str">
        <v>Zach</v>
      </c>
      <c r="D209" t="str">
        <v>Polon</v>
      </c>
      <c r="E209" t="str">
        <v>Male</v>
      </c>
      <c r="F209" t="str">
        <v>Marketing</v>
      </c>
      <c r="G209" s="27">
        <v>53535.62</v>
      </c>
      <c r="H209" t="str">
        <v>50k to 100k</v>
      </c>
      <c r="I209" s="29">
        <v>44110</v>
      </c>
      <c r="J209">
        <v>0.5</v>
      </c>
      <c r="K209" t="str">
        <v>Fixed Term</v>
      </c>
      <c r="L209" t="str">
        <v>Seattle, USA</v>
      </c>
      <c r="M209">
        <v>3.7095890410958905</v>
      </c>
      <c r="N209" t="str">
        <v>Part time</v>
      </c>
    </row>
    <row r="210" spans="2:14" x14ac:dyDescent="0.3">
      <c r="B210" t="str">
        <v>VT01249</v>
      </c>
      <c r="C210" t="str">
        <v>Brendan</v>
      </c>
      <c r="D210" t="str">
        <v>Edgeller</v>
      </c>
      <c r="E210" t="str">
        <v>Female</v>
      </c>
      <c r="F210" t="str">
        <v>Legal</v>
      </c>
      <c r="G210" s="27">
        <v>31042.51</v>
      </c>
      <c r="H210" t="str">
        <v>Under 50k</v>
      </c>
      <c r="I210" s="29">
        <v>44473</v>
      </c>
      <c r="J210">
        <v>0.3</v>
      </c>
      <c r="K210" t="str">
        <v>Fixed Term</v>
      </c>
      <c r="L210" t="str">
        <v>Remote</v>
      </c>
      <c r="M210">
        <v>2.7150684931506848</v>
      </c>
      <c r="N210" t="str">
        <v>Part time</v>
      </c>
    </row>
    <row r="211" spans="2:14" x14ac:dyDescent="0.3">
      <c r="B211" t="str">
        <v>VT01323</v>
      </c>
      <c r="C211" t="str">
        <v>Mardav</v>
      </c>
      <c r="D211" t="str">
        <v>Ramaswami</v>
      </c>
      <c r="E211" t="str">
        <v>Female</v>
      </c>
      <c r="F211" t="str">
        <v>Business Development</v>
      </c>
      <c r="G211" s="27">
        <v>86233.83</v>
      </c>
      <c r="H211" t="str">
        <v>50k to 100k</v>
      </c>
      <c r="I211" s="29">
        <v>43706</v>
      </c>
      <c r="J211">
        <v>1</v>
      </c>
      <c r="K211" t="str">
        <v>Fixed Term</v>
      </c>
      <c r="L211" t="str">
        <v>Chennai, India</v>
      </c>
      <c r="M211">
        <v>4.816438356164384</v>
      </c>
      <c r="N211" t="str">
        <v>Full time</v>
      </c>
    </row>
    <row r="212" spans="2:14" x14ac:dyDescent="0.3">
      <c r="B212" t="str">
        <v>VT01523</v>
      </c>
      <c r="C212" t="str">
        <v>Charmane</v>
      </c>
      <c r="D212" t="str">
        <v>Heistermann</v>
      </c>
      <c r="E212" t="str">
        <v>Female</v>
      </c>
      <c r="F212" t="str">
        <v>Business Development</v>
      </c>
      <c r="G212" s="27">
        <v>86558.58</v>
      </c>
      <c r="H212" t="str">
        <v>50k to 100k</v>
      </c>
      <c r="I212" s="29">
        <v>43887</v>
      </c>
      <c r="J212">
        <v>1</v>
      </c>
      <c r="K212" t="str">
        <v>Fixed Term</v>
      </c>
      <c r="L212" t="str">
        <v>Remote</v>
      </c>
      <c r="M212">
        <v>4.3205479452054796</v>
      </c>
      <c r="N212" t="str">
        <v>Full time</v>
      </c>
    </row>
    <row r="213" spans="2:14" x14ac:dyDescent="0.3">
      <c r="B213" t="str">
        <v>VT01610</v>
      </c>
      <c r="C213" t="str">
        <v>Dhruv</v>
      </c>
      <c r="D213" t="str">
        <v>Manjunath</v>
      </c>
      <c r="E213" t="str">
        <v>Female</v>
      </c>
      <c r="F213" t="str">
        <v>Accounting</v>
      </c>
      <c r="G213" s="27">
        <v>76303.820000000007</v>
      </c>
      <c r="H213" t="str">
        <v>50k to 100k</v>
      </c>
      <c r="I213" s="29">
        <v>43458</v>
      </c>
      <c r="J213">
        <v>1</v>
      </c>
      <c r="K213" t="str">
        <v>Fixed Term</v>
      </c>
      <c r="L213" t="str">
        <v>Hyderabad, India</v>
      </c>
      <c r="M213">
        <v>5.4958904109589044</v>
      </c>
      <c r="N213" t="str">
        <v>Full time</v>
      </c>
    </row>
    <row r="214" spans="2:14" x14ac:dyDescent="0.3">
      <c r="B214" t="str">
        <v>VT01610</v>
      </c>
      <c r="C214" t="str">
        <v>Kunja</v>
      </c>
      <c r="D214" t="str">
        <v>Prashanta</v>
      </c>
      <c r="E214" t="str">
        <v>Female</v>
      </c>
      <c r="F214" t="str">
        <v>Accounting</v>
      </c>
      <c r="G214" s="27">
        <v>76303.820000000007</v>
      </c>
      <c r="H214" t="str">
        <v>50k to 100k</v>
      </c>
      <c r="I214" s="29">
        <v>43458</v>
      </c>
      <c r="J214">
        <v>1</v>
      </c>
      <c r="K214" t="str">
        <v>Fixed Term</v>
      </c>
      <c r="L214" t="str">
        <v>Hyderabad, India</v>
      </c>
      <c r="M214">
        <v>5.4958904109589044</v>
      </c>
      <c r="N214" t="str">
        <v>Full time</v>
      </c>
    </row>
    <row r="215" spans="2:14" x14ac:dyDescent="0.3">
      <c r="B215" t="str">
        <v>VT01684</v>
      </c>
      <c r="C215" t="str">
        <v>Audry</v>
      </c>
      <c r="D215" t="str">
        <v>Yu</v>
      </c>
      <c r="E215" t="str">
        <v>Female</v>
      </c>
      <c r="F215" t="str">
        <v>Training</v>
      </c>
      <c r="G215" s="27">
        <v>101187.36</v>
      </c>
      <c r="H215" t="str">
        <v>Above 100k</v>
      </c>
      <c r="I215" s="29">
        <v>43258</v>
      </c>
      <c r="J215">
        <v>1</v>
      </c>
      <c r="K215" t="str">
        <v>Fixed Term</v>
      </c>
      <c r="L215" t="str">
        <v>Columbus, USA</v>
      </c>
      <c r="M215">
        <v>6.043835616438356</v>
      </c>
      <c r="N215" t="str">
        <v>Full time</v>
      </c>
    </row>
    <row r="216" spans="2:14" x14ac:dyDescent="0.3">
      <c r="B216" t="str">
        <v>VT01703</v>
      </c>
      <c r="C216" t="str">
        <v>Upendra</v>
      </c>
      <c r="D216" t="str">
        <v>Swati</v>
      </c>
      <c r="E216" t="str">
        <v>Male</v>
      </c>
      <c r="F216" t="str">
        <v>Engineering</v>
      </c>
      <c r="G216" s="27">
        <v>61624.77</v>
      </c>
      <c r="H216" t="str">
        <v>50k to 100k</v>
      </c>
      <c r="I216" s="29">
        <v>43430</v>
      </c>
      <c r="J216">
        <v>0.3</v>
      </c>
      <c r="K216" t="str">
        <v>Fixed Term</v>
      </c>
      <c r="L216" t="str">
        <v>Hyderabad, India</v>
      </c>
      <c r="M216">
        <v>5.5726027397260278</v>
      </c>
      <c r="N216" t="str">
        <v>Part time</v>
      </c>
    </row>
    <row r="217" spans="2:14" x14ac:dyDescent="0.3">
      <c r="B217" t="str">
        <v>VT01740</v>
      </c>
      <c r="C217" t="str">
        <v>Ginger</v>
      </c>
      <c r="D217" t="str">
        <v>Myott</v>
      </c>
      <c r="E217" t="str">
        <v>Female</v>
      </c>
      <c r="F217" t="str">
        <v>Services</v>
      </c>
      <c r="G217" s="27">
        <v>31172.77</v>
      </c>
      <c r="H217" t="str">
        <v>Under 50k</v>
      </c>
      <c r="I217" s="29">
        <v>43665</v>
      </c>
      <c r="J217">
        <v>1</v>
      </c>
      <c r="K217" t="str">
        <v>Fixed Term</v>
      </c>
      <c r="L217" t="str">
        <v>Remote</v>
      </c>
      <c r="M217">
        <v>4.9287671232876713</v>
      </c>
      <c r="N217" t="str">
        <v>Full time</v>
      </c>
    </row>
    <row r="218" spans="2:14" x14ac:dyDescent="0.3">
      <c r="B218" t="str">
        <v>VT01762</v>
      </c>
      <c r="C218" t="str">
        <v>Geena</v>
      </c>
      <c r="D218" t="str">
        <v>Raghavanpillai</v>
      </c>
      <c r="E218" t="str">
        <v>Male</v>
      </c>
      <c r="F218" t="str">
        <v>Accounting</v>
      </c>
      <c r="G218" s="27">
        <v>102515.81</v>
      </c>
      <c r="H218" t="str">
        <v>Above 100k</v>
      </c>
      <c r="I218" s="29">
        <v>43902</v>
      </c>
      <c r="J218">
        <v>1</v>
      </c>
      <c r="K218" t="str">
        <v>Fixed Term</v>
      </c>
      <c r="L218" t="str">
        <v>Chennai, India</v>
      </c>
      <c r="M218">
        <v>4.279452054794521</v>
      </c>
      <c r="N218" t="str">
        <v>Full time</v>
      </c>
    </row>
    <row r="219" spans="2:14" x14ac:dyDescent="0.3">
      <c r="B219" t="str">
        <v>VT01803</v>
      </c>
      <c r="C219" t="str">
        <v>Freddy</v>
      </c>
      <c r="D219" t="str">
        <v>Linford</v>
      </c>
      <c r="E219" t="str">
        <v>Female</v>
      </c>
      <c r="F219" t="str">
        <v>Training</v>
      </c>
      <c r="G219" s="27">
        <v>93128.34</v>
      </c>
      <c r="H219" t="str">
        <v>50k to 100k</v>
      </c>
      <c r="I219" s="29">
        <v>43164</v>
      </c>
      <c r="J219">
        <v>1</v>
      </c>
      <c r="K219" t="str">
        <v>Fixed Term</v>
      </c>
      <c r="L219" t="str">
        <v>Seattle, USA</v>
      </c>
      <c r="M219">
        <v>6.3013698630136989</v>
      </c>
      <c r="N219" t="str">
        <v>Full time</v>
      </c>
    </row>
    <row r="220" spans="2:14" x14ac:dyDescent="0.3">
      <c r="B220" t="str">
        <v>VT01893</v>
      </c>
      <c r="C220" t="str">
        <v>Lindy</v>
      </c>
      <c r="D220" t="str">
        <v>Guillet</v>
      </c>
      <c r="E220" t="str">
        <v>Male</v>
      </c>
      <c r="F220" t="str">
        <v>Training</v>
      </c>
      <c r="G220" s="27">
        <v>112778.28</v>
      </c>
      <c r="H220" t="str">
        <v>Above 100k</v>
      </c>
      <c r="I220" s="29">
        <v>43250</v>
      </c>
      <c r="J220">
        <v>1</v>
      </c>
      <c r="K220" t="str">
        <v>Fixed Term</v>
      </c>
      <c r="L220" t="str">
        <v>Remote</v>
      </c>
      <c r="M220">
        <v>6.065753424657534</v>
      </c>
      <c r="N220" t="str">
        <v>Full time</v>
      </c>
    </row>
    <row r="221" spans="2:14" x14ac:dyDescent="0.3">
      <c r="B221" t="str">
        <v>VT01893</v>
      </c>
      <c r="C221" t="str">
        <v>Lindy</v>
      </c>
      <c r="D221" t="str">
        <v>Guillet</v>
      </c>
      <c r="E221" t="str">
        <v>Male</v>
      </c>
      <c r="F221" t="str">
        <v>Training</v>
      </c>
      <c r="G221" s="27">
        <v>112778.28</v>
      </c>
      <c r="H221" t="str">
        <v>Above 100k</v>
      </c>
      <c r="I221" s="29">
        <v>43250</v>
      </c>
      <c r="J221">
        <v>1</v>
      </c>
      <c r="K221" t="str">
        <v>Fixed Term</v>
      </c>
      <c r="L221" t="str">
        <v>Remote</v>
      </c>
      <c r="M221">
        <v>6.065753424657534</v>
      </c>
      <c r="N221" t="str">
        <v>Full time</v>
      </c>
    </row>
    <row r="222" spans="2:14" x14ac:dyDescent="0.3">
      <c r="B222" t="str">
        <v>VT01996</v>
      </c>
      <c r="C222" t="str">
        <v>Hali</v>
      </c>
      <c r="D222" t="str">
        <v>Behnecke</v>
      </c>
      <c r="E222" t="str">
        <v>Male</v>
      </c>
      <c r="F222" t="str">
        <v>Human Resources</v>
      </c>
      <c r="G222" s="27">
        <v>65569.36</v>
      </c>
      <c r="H222" t="str">
        <v>50k to 100k</v>
      </c>
      <c r="I222" s="29">
        <v>43293</v>
      </c>
      <c r="J222">
        <v>1</v>
      </c>
      <c r="K222" t="str">
        <v>Fixed Term</v>
      </c>
      <c r="L222" t="str">
        <v>Auckland, New Zealand</v>
      </c>
      <c r="M222">
        <v>5.9479452054794519</v>
      </c>
      <c r="N222" t="str">
        <v>Full time</v>
      </c>
    </row>
    <row r="223" spans="2:14" x14ac:dyDescent="0.3">
      <c r="B223" t="str">
        <v>VT02118</v>
      </c>
      <c r="C223" t="str">
        <v>Oorjit</v>
      </c>
      <c r="D223" t="str">
        <v>Nandanavanam</v>
      </c>
      <c r="E223" t="str">
        <v>Female</v>
      </c>
      <c r="F223" t="str">
        <v>Engineering</v>
      </c>
      <c r="G223" s="27">
        <v>51165.37</v>
      </c>
      <c r="H223" t="str">
        <v>50k to 100k</v>
      </c>
      <c r="I223" s="29">
        <v>44237</v>
      </c>
      <c r="J223">
        <v>1</v>
      </c>
      <c r="K223" t="str">
        <v>Fixed Term</v>
      </c>
      <c r="L223" t="str">
        <v>Hyderabad, India</v>
      </c>
      <c r="M223">
        <v>3.3616438356164382</v>
      </c>
      <c r="N223" t="str">
        <v>Full time</v>
      </c>
    </row>
    <row r="224" spans="2:14" x14ac:dyDescent="0.3">
      <c r="B224" t="str">
        <v>VT02260</v>
      </c>
      <c r="C224" t="str">
        <v>Rhiamon</v>
      </c>
      <c r="D224" t="str">
        <v>Mollison</v>
      </c>
      <c r="E224" t="str">
        <v>Female</v>
      </c>
      <c r="F224" t="str">
        <v>Research and Development</v>
      </c>
      <c r="G224" s="27">
        <v>59434.18</v>
      </c>
      <c r="H224" t="str">
        <v>50k to 100k</v>
      </c>
      <c r="I224" s="29">
        <v>43931</v>
      </c>
      <c r="J224">
        <v>1</v>
      </c>
      <c r="K224" t="str">
        <v>Temporary</v>
      </c>
      <c r="L224" t="str">
        <v>Seattle, USA</v>
      </c>
      <c r="M224">
        <v>4.2</v>
      </c>
      <c r="N224" t="str">
        <v>Full time</v>
      </c>
    </row>
    <row r="225" spans="2:14" x14ac:dyDescent="0.3">
      <c r="B225" t="str">
        <v>VT02313</v>
      </c>
      <c r="C225" t="str">
        <v>Thekla</v>
      </c>
      <c r="D225" t="str">
        <v>Lynnett</v>
      </c>
      <c r="E225" t="str">
        <v>Male</v>
      </c>
      <c r="F225" t="str">
        <v>Training</v>
      </c>
      <c r="G225" s="27">
        <v>53949.26</v>
      </c>
      <c r="H225" t="str">
        <v>50k to 100k</v>
      </c>
      <c r="I225" s="29">
        <v>43808</v>
      </c>
      <c r="J225">
        <v>1</v>
      </c>
      <c r="K225" t="str">
        <v>Temporary</v>
      </c>
      <c r="L225" t="str">
        <v>Columbus, USA</v>
      </c>
      <c r="M225">
        <v>4.536986301369863</v>
      </c>
      <c r="N225" t="str">
        <v>Full time</v>
      </c>
    </row>
    <row r="226" spans="2:14" x14ac:dyDescent="0.3">
      <c r="B226" t="str">
        <v>VT02313</v>
      </c>
      <c r="C226" t="str">
        <v>Thekla</v>
      </c>
      <c r="D226" t="str">
        <v>Lynnett</v>
      </c>
      <c r="E226" t="str">
        <v>Male</v>
      </c>
      <c r="F226" t="str">
        <v>Training</v>
      </c>
      <c r="G226" s="27">
        <v>53949.26</v>
      </c>
      <c r="H226" t="str">
        <v>50k to 100k</v>
      </c>
      <c r="I226" s="29">
        <v>43808</v>
      </c>
      <c r="J226">
        <v>1</v>
      </c>
      <c r="K226" t="str">
        <v>Temporary</v>
      </c>
      <c r="L226" t="str">
        <v>Columbus, USA</v>
      </c>
      <c r="M226">
        <v>4.536986301369863</v>
      </c>
      <c r="N226" t="str">
        <v>Full time</v>
      </c>
    </row>
    <row r="227" spans="2:14" x14ac:dyDescent="0.3">
      <c r="B227" t="str">
        <v>VT02319</v>
      </c>
      <c r="C227" t="str">
        <v>Tarala</v>
      </c>
      <c r="D227" t="str">
        <v>Vishaal</v>
      </c>
      <c r="E227" t="str">
        <v>Female</v>
      </c>
      <c r="F227" t="str">
        <v>Research and Development</v>
      </c>
      <c r="G227" s="27">
        <v>96555.53</v>
      </c>
      <c r="H227" t="str">
        <v>50k to 100k</v>
      </c>
      <c r="I227" s="29">
        <v>43489</v>
      </c>
      <c r="J227">
        <v>0.2</v>
      </c>
      <c r="K227" t="str">
        <v>Temporary</v>
      </c>
      <c r="L227" t="str">
        <v>Hyderabad, India</v>
      </c>
      <c r="M227">
        <v>5.4109589041095889</v>
      </c>
      <c r="N227" t="str">
        <v>Part time</v>
      </c>
    </row>
    <row r="228" spans="2:14" x14ac:dyDescent="0.3">
      <c r="B228" t="str">
        <v>VT02374</v>
      </c>
      <c r="C228" t="str">
        <v>Delphine</v>
      </c>
      <c r="D228" t="str">
        <v>Jewis</v>
      </c>
      <c r="E228" t="str">
        <v>Female</v>
      </c>
      <c r="F228" t="str">
        <v>Accounting</v>
      </c>
      <c r="G228" s="27">
        <v>71823.56</v>
      </c>
      <c r="H228" t="str">
        <v>50k to 100k</v>
      </c>
      <c r="I228" s="29">
        <v>43374</v>
      </c>
      <c r="J228">
        <v>0.3</v>
      </c>
      <c r="K228" t="str">
        <v>Temporary</v>
      </c>
      <c r="L228" t="str">
        <v>Remote</v>
      </c>
      <c r="M228">
        <v>5.7260273972602738</v>
      </c>
      <c r="N228" t="str">
        <v>Part time</v>
      </c>
    </row>
    <row r="229" spans="2:14" x14ac:dyDescent="0.3">
      <c r="B229" t="str">
        <v>VT02374</v>
      </c>
      <c r="C229" t="str">
        <v>Delphine</v>
      </c>
      <c r="D229" t="str">
        <v>Jewis</v>
      </c>
      <c r="E229" t="str">
        <v>Female</v>
      </c>
      <c r="F229" t="str">
        <v>Accounting</v>
      </c>
      <c r="G229" s="27">
        <v>71823.56</v>
      </c>
      <c r="H229" t="str">
        <v>50k to 100k</v>
      </c>
      <c r="I229" s="29">
        <v>43374</v>
      </c>
      <c r="J229">
        <v>0.3</v>
      </c>
      <c r="K229" t="str">
        <v>Temporary</v>
      </c>
      <c r="L229" t="str">
        <v>Remote</v>
      </c>
      <c r="M229">
        <v>5.7260273972602738</v>
      </c>
      <c r="N229" t="str">
        <v>Part time</v>
      </c>
    </row>
    <row r="230" spans="2:14" x14ac:dyDescent="0.3">
      <c r="B230" t="str">
        <v>VT02417</v>
      </c>
      <c r="C230" t="str">
        <v>Evangelina</v>
      </c>
      <c r="D230" t="str">
        <v>Lergan</v>
      </c>
      <c r="E230" t="str">
        <v>Male</v>
      </c>
      <c r="F230" t="str">
        <v>Support</v>
      </c>
      <c r="G230" s="27">
        <v>61214.26</v>
      </c>
      <c r="H230" t="str">
        <v>50k to 100k</v>
      </c>
      <c r="I230" s="29">
        <v>43171</v>
      </c>
      <c r="J230">
        <v>1</v>
      </c>
      <c r="K230" t="str">
        <v>Temporary</v>
      </c>
      <c r="L230" t="str">
        <v>Auckland, New Zealand</v>
      </c>
      <c r="M230">
        <v>6.2821917808219174</v>
      </c>
      <c r="N230" t="str">
        <v>Full time</v>
      </c>
    </row>
    <row r="231" spans="2:14" x14ac:dyDescent="0.3">
      <c r="B231" t="str">
        <v>VT02491</v>
      </c>
      <c r="C231" t="str">
        <v>Alexis</v>
      </c>
      <c r="D231" t="str">
        <v>Gotfrey</v>
      </c>
      <c r="E231" t="str">
        <v>Male</v>
      </c>
      <c r="F231" t="str">
        <v>Engineering</v>
      </c>
      <c r="G231" s="27">
        <v>114465.93</v>
      </c>
      <c r="H231" t="str">
        <v>Above 100k</v>
      </c>
      <c r="I231" s="29">
        <v>43291</v>
      </c>
      <c r="J231">
        <v>1</v>
      </c>
      <c r="K231" t="str">
        <v>Temporary</v>
      </c>
      <c r="L231" t="str">
        <v>Wellington, New Zealand</v>
      </c>
      <c r="M231">
        <v>5.9534246575342467</v>
      </c>
      <c r="N231" t="str">
        <v>Full time</v>
      </c>
    </row>
    <row r="232" spans="2:14" x14ac:dyDescent="0.3">
      <c r="B232" t="str">
        <v>VT02532</v>
      </c>
      <c r="C232" t="str">
        <v>Adey</v>
      </c>
      <c r="D232" t="str">
        <v>Ryal</v>
      </c>
      <c r="E232" t="str">
        <v>Female</v>
      </c>
      <c r="F232" t="str">
        <v>Legal</v>
      </c>
      <c r="G232" s="27">
        <v>32496.880000000001</v>
      </c>
      <c r="H232" t="str">
        <v>Under 50k</v>
      </c>
      <c r="I232" s="29">
        <v>43234</v>
      </c>
      <c r="J232">
        <v>1</v>
      </c>
      <c r="K232" t="str">
        <v>Temporary</v>
      </c>
      <c r="L232" t="str">
        <v>Remote</v>
      </c>
      <c r="M232">
        <v>6.1095890410958908</v>
      </c>
      <c r="N232" t="str">
        <v>Full time</v>
      </c>
    </row>
    <row r="233" spans="2:14" x14ac:dyDescent="0.3">
      <c r="B233" t="str">
        <v>VT02539</v>
      </c>
      <c r="C233" t="str">
        <v>Devinne</v>
      </c>
      <c r="D233" t="str">
        <v>Tuny</v>
      </c>
      <c r="E233" t="str">
        <v>Male</v>
      </c>
      <c r="F233" t="str">
        <v>Engineering</v>
      </c>
      <c r="G233" s="27">
        <v>39969.72</v>
      </c>
      <c r="H233" t="str">
        <v>Under 50k</v>
      </c>
      <c r="I233" s="29">
        <v>43444</v>
      </c>
      <c r="J233">
        <v>1</v>
      </c>
      <c r="K233" t="str">
        <v>Temporary</v>
      </c>
      <c r="L233" t="str">
        <v>Columbus, USA</v>
      </c>
      <c r="M233">
        <v>5.5342465753424657</v>
      </c>
      <c r="N233" t="str">
        <v>Full time</v>
      </c>
    </row>
    <row r="234" spans="2:14" x14ac:dyDescent="0.3">
      <c r="B234" t="str">
        <v>VT02663</v>
      </c>
      <c r="C234" t="str">
        <v>Sravanthi</v>
      </c>
      <c r="D234" t="str">
        <v>Chalaki</v>
      </c>
      <c r="E234" t="str">
        <v>Male</v>
      </c>
      <c r="F234" t="str">
        <v>Legal</v>
      </c>
      <c r="G234" s="27">
        <v>28481.16</v>
      </c>
      <c r="H234" t="str">
        <v>Under 50k</v>
      </c>
      <c r="I234" s="29">
        <v>44228</v>
      </c>
      <c r="J234">
        <v>1</v>
      </c>
      <c r="K234" t="str">
        <v>Temporary</v>
      </c>
      <c r="L234" t="str">
        <v>Chennai, India</v>
      </c>
      <c r="M234">
        <v>3.3863013698630136</v>
      </c>
      <c r="N234" t="str">
        <v>Full time</v>
      </c>
    </row>
    <row r="235" spans="2:14" x14ac:dyDescent="0.3">
      <c r="B235" t="str">
        <v>VT02801</v>
      </c>
      <c r="C235" t="str">
        <v>Shellysheldon</v>
      </c>
      <c r="D235" t="str">
        <v>Mahady</v>
      </c>
      <c r="E235" t="str">
        <v>Male</v>
      </c>
      <c r="F235" t="str">
        <v>Training</v>
      </c>
      <c r="G235" s="27">
        <v>114691.03</v>
      </c>
      <c r="H235" t="str">
        <v>Above 100k</v>
      </c>
      <c r="I235" s="29">
        <v>44039</v>
      </c>
      <c r="J235">
        <v>1</v>
      </c>
      <c r="K235" t="str">
        <v>Temporary</v>
      </c>
      <c r="L235" t="str">
        <v>Wellington, New Zealand</v>
      </c>
      <c r="M235">
        <v>3.904109589041096</v>
      </c>
      <c r="N235" t="str">
        <v>Full time</v>
      </c>
    </row>
    <row r="236" spans="2:14" x14ac:dyDescent="0.3">
      <c r="B236" t="str">
        <v>VT03298</v>
      </c>
      <c r="C236" t="str">
        <v>Nonah</v>
      </c>
      <c r="D236" t="str">
        <v>Bissell</v>
      </c>
      <c r="E236" t="str">
        <v>Male</v>
      </c>
      <c r="F236" t="str">
        <v>Engineering</v>
      </c>
      <c r="G236" s="27">
        <v>82239.53</v>
      </c>
      <c r="H236" t="str">
        <v>50k to 100k</v>
      </c>
      <c r="I236" s="29">
        <v>43846</v>
      </c>
      <c r="J236">
        <v>1</v>
      </c>
      <c r="K236" t="str">
        <v>Temporary</v>
      </c>
      <c r="L236" t="str">
        <v>Columbus, USA</v>
      </c>
      <c r="M236">
        <v>4.4328767123287669</v>
      </c>
      <c r="N236" t="str">
        <v>Full time</v>
      </c>
    </row>
    <row r="237" spans="2:14" x14ac:dyDescent="0.3">
      <c r="B237" t="str">
        <v>VT03307</v>
      </c>
      <c r="C237" t="str">
        <v>Tallie</v>
      </c>
      <c r="D237" t="str">
        <v>Chaikovski</v>
      </c>
      <c r="E237" t="str">
        <v>Male</v>
      </c>
      <c r="F237" t="str">
        <v>Sales</v>
      </c>
      <c r="G237" s="27">
        <v>83191.95</v>
      </c>
      <c r="H237" t="str">
        <v>50k to 100k</v>
      </c>
      <c r="I237" s="29">
        <v>43700</v>
      </c>
      <c r="J237">
        <v>0.6</v>
      </c>
      <c r="K237" t="str">
        <v>Temporary</v>
      </c>
      <c r="L237" t="str">
        <v>Remote</v>
      </c>
      <c r="M237">
        <v>4.8328767123287673</v>
      </c>
      <c r="N237" t="str">
        <v>Part time</v>
      </c>
    </row>
    <row r="238" spans="2:14" x14ac:dyDescent="0.3">
      <c r="B238" t="str">
        <v>VT03421</v>
      </c>
      <c r="C238" t="str">
        <v>Alic</v>
      </c>
      <c r="D238" t="str">
        <v>Bagg</v>
      </c>
      <c r="E238" t="str">
        <v>Male</v>
      </c>
      <c r="F238" t="str">
        <v>Legal</v>
      </c>
      <c r="G238" s="27">
        <v>113747.56</v>
      </c>
      <c r="H238" t="str">
        <v>Above 100k</v>
      </c>
      <c r="I238" s="29">
        <v>44270</v>
      </c>
      <c r="J238">
        <v>0.7</v>
      </c>
      <c r="K238" t="str">
        <v>Temporary</v>
      </c>
      <c r="L238" t="str">
        <v>Columbus, USA</v>
      </c>
      <c r="M238">
        <v>3.2712328767123289</v>
      </c>
      <c r="N238" t="str">
        <v>Part time</v>
      </c>
    </row>
    <row r="239" spans="2:14" x14ac:dyDescent="0.3">
      <c r="B239" t="str">
        <v>VT03421</v>
      </c>
      <c r="C239" t="str">
        <v>Alic</v>
      </c>
      <c r="D239" t="str">
        <v>Bagg</v>
      </c>
      <c r="E239" t="str">
        <v>Male</v>
      </c>
      <c r="F239" t="str">
        <v>Legal</v>
      </c>
      <c r="G239" s="27">
        <v>113747.56</v>
      </c>
      <c r="H239" t="str">
        <v>Above 100k</v>
      </c>
      <c r="I239" s="29">
        <v>44270</v>
      </c>
      <c r="J239">
        <v>0.7</v>
      </c>
      <c r="K239" t="str">
        <v>Temporary</v>
      </c>
      <c r="L239" t="str">
        <v>Columbus, USA</v>
      </c>
      <c r="M239">
        <v>3.2712328767123289</v>
      </c>
      <c r="N239" t="str">
        <v>Part time</v>
      </c>
    </row>
    <row r="240" spans="2:14" x14ac:dyDescent="0.3">
      <c r="B240" t="str">
        <v>VT03500</v>
      </c>
      <c r="C240" t="str">
        <v>Shiuli</v>
      </c>
      <c r="D240" t="str">
        <v>Sapna</v>
      </c>
      <c r="E240" t="str">
        <v>Male</v>
      </c>
      <c r="F240" t="str">
        <v>Support</v>
      </c>
      <c r="G240" s="27">
        <v>37062.1</v>
      </c>
      <c r="H240" t="str">
        <v>Under 50k</v>
      </c>
      <c r="I240" s="29">
        <v>44357</v>
      </c>
      <c r="J240">
        <v>1</v>
      </c>
      <c r="K240" t="str">
        <v>Temporary</v>
      </c>
      <c r="L240" t="str">
        <v>Chennai, India</v>
      </c>
      <c r="M240">
        <v>3.032876712328767</v>
      </c>
      <c r="N240" t="str">
        <v>Full time</v>
      </c>
    </row>
    <row r="241" spans="2:14" x14ac:dyDescent="0.3">
      <c r="B241" t="str">
        <v>VT03537</v>
      </c>
      <c r="C241" t="str">
        <v>Renaldo</v>
      </c>
      <c r="D241" t="str">
        <v>Thomassin</v>
      </c>
      <c r="E241" t="str">
        <v>Male</v>
      </c>
      <c r="F241" t="str">
        <v>Business Development</v>
      </c>
      <c r="G241" s="27">
        <v>73360.38</v>
      </c>
      <c r="H241" t="str">
        <v>50k to 100k</v>
      </c>
      <c r="I241" s="29">
        <v>43972</v>
      </c>
      <c r="J241">
        <v>1</v>
      </c>
      <c r="K241" t="str">
        <v>Temporary</v>
      </c>
      <c r="L241" t="str">
        <v>Remote</v>
      </c>
      <c r="M241">
        <v>4.087671232876712</v>
      </c>
      <c r="N241" t="str">
        <v>Full time</v>
      </c>
    </row>
    <row r="242" spans="2:14" x14ac:dyDescent="0.3">
      <c r="B242" t="str">
        <v>VT03537</v>
      </c>
      <c r="C242" t="str">
        <v>Renaldo</v>
      </c>
      <c r="D242" t="str">
        <v>Thomassin</v>
      </c>
      <c r="E242" t="str">
        <v>Male</v>
      </c>
      <c r="F242" t="str">
        <v>Business Development</v>
      </c>
      <c r="G242" s="27">
        <v>73360.38</v>
      </c>
      <c r="H242" t="str">
        <v>50k to 100k</v>
      </c>
      <c r="I242" s="29">
        <v>43972</v>
      </c>
      <c r="J242">
        <v>1</v>
      </c>
      <c r="K242" t="str">
        <v>Temporary</v>
      </c>
      <c r="L242" t="str">
        <v>Remote</v>
      </c>
      <c r="M242">
        <v>4.087671232876712</v>
      </c>
      <c r="N242" t="str">
        <v>Full time</v>
      </c>
    </row>
    <row r="243" spans="2:14" x14ac:dyDescent="0.3">
      <c r="B243" t="str">
        <v>VT03552</v>
      </c>
      <c r="C243" t="str">
        <v>Kamalakshi</v>
      </c>
      <c r="D243" t="str">
        <v>Mukundan</v>
      </c>
      <c r="E243" t="str">
        <v>Male</v>
      </c>
      <c r="F243" t="str">
        <v>Engineering</v>
      </c>
      <c r="G243" s="27">
        <v>36536.26</v>
      </c>
      <c r="H243" t="str">
        <v>Under 50k</v>
      </c>
      <c r="I243" s="29">
        <v>44358</v>
      </c>
      <c r="J243">
        <v>1</v>
      </c>
      <c r="K243" t="str">
        <v>Temporary</v>
      </c>
      <c r="L243" t="str">
        <v>Hyderabad, India</v>
      </c>
      <c r="M243">
        <v>3.0301369863013701</v>
      </c>
      <c r="N243" t="str">
        <v>Full time</v>
      </c>
    </row>
    <row r="244" spans="2:14" x14ac:dyDescent="0.3">
      <c r="B244" t="str">
        <v>VT03701</v>
      </c>
      <c r="C244" t="str">
        <v>Narois</v>
      </c>
      <c r="D244" t="str">
        <v>Motiwala</v>
      </c>
      <c r="E244" t="str">
        <v>Female</v>
      </c>
      <c r="F244" t="str">
        <v>Product Management</v>
      </c>
      <c r="G244" s="27">
        <v>89829.33</v>
      </c>
      <c r="H244" t="str">
        <v>50k to 100k</v>
      </c>
      <c r="I244" s="29">
        <v>43794</v>
      </c>
      <c r="J244">
        <v>1</v>
      </c>
      <c r="K244" t="str">
        <v>Temporary</v>
      </c>
      <c r="L244" t="str">
        <v>Chennai, India</v>
      </c>
      <c r="M244">
        <v>4.5753424657534243</v>
      </c>
      <c r="N244" t="str">
        <v>Full time</v>
      </c>
    </row>
    <row r="245" spans="2:14" x14ac:dyDescent="0.3">
      <c r="B245" t="str">
        <v>VT03704</v>
      </c>
      <c r="C245" t="str">
        <v>Egor</v>
      </c>
      <c r="D245" t="str">
        <v>Minto</v>
      </c>
      <c r="E245" t="str">
        <v>Need to check</v>
      </c>
      <c r="F245" t="str">
        <v>Legal</v>
      </c>
      <c r="G245" s="27">
        <v>63447.07</v>
      </c>
      <c r="H245" t="str">
        <v>50k to 100k</v>
      </c>
      <c r="I245" s="29">
        <v>44148</v>
      </c>
      <c r="J245">
        <v>1</v>
      </c>
      <c r="K245" t="str">
        <v>Temporary</v>
      </c>
      <c r="L245" t="str">
        <v>Wellington, New Zealand</v>
      </c>
      <c r="M245">
        <v>3.6054794520547944</v>
      </c>
      <c r="N245" t="str">
        <v>Full time</v>
      </c>
    </row>
    <row r="246" spans="2:14" x14ac:dyDescent="0.3">
      <c r="B246" t="str">
        <v>VT03771</v>
      </c>
      <c r="C246" t="str">
        <v>Marjie</v>
      </c>
      <c r="D246" t="str">
        <v>Bamford</v>
      </c>
      <c r="E246" t="str">
        <v>Male</v>
      </c>
      <c r="F246" t="str">
        <v>Sales</v>
      </c>
      <c r="G246" s="27">
        <v>80772.92</v>
      </c>
      <c r="H246" t="str">
        <v>50k to 100k</v>
      </c>
      <c r="I246" s="29">
        <v>44137</v>
      </c>
      <c r="J246">
        <v>1</v>
      </c>
      <c r="K246" t="str">
        <v>Temporary</v>
      </c>
      <c r="L246" t="str">
        <v>Remote</v>
      </c>
      <c r="M246">
        <v>3.6356164383561644</v>
      </c>
      <c r="N246" t="str">
        <v>Full time</v>
      </c>
    </row>
    <row r="247" spans="2:14" x14ac:dyDescent="0.3">
      <c r="B247" t="str">
        <v>VT03849</v>
      </c>
      <c r="C247" t="str">
        <v>Leonidas</v>
      </c>
      <c r="D247" t="str">
        <v>Cavaney</v>
      </c>
      <c r="E247" t="str">
        <v>Male</v>
      </c>
      <c r="F247" t="str">
        <v>Accounting</v>
      </c>
      <c r="G247" s="27">
        <v>52246.29</v>
      </c>
      <c r="H247" t="str">
        <v>50k to 100k</v>
      </c>
      <c r="I247" s="29">
        <v>43573</v>
      </c>
      <c r="J247">
        <v>1</v>
      </c>
      <c r="K247" t="str">
        <v>Temporary</v>
      </c>
      <c r="L247" t="str">
        <v>Wellington, New Zealand</v>
      </c>
      <c r="M247">
        <v>5.1808219178082195</v>
      </c>
      <c r="N247" t="str">
        <v>Full time</v>
      </c>
    </row>
    <row r="248" spans="2:14" x14ac:dyDescent="0.3">
      <c r="B248" t="str">
        <v>VT03988</v>
      </c>
      <c r="C248" t="str">
        <v>Venkat</v>
      </c>
      <c r="D248" t="str">
        <v>Kodi</v>
      </c>
      <c r="E248" t="str">
        <v>Female</v>
      </c>
      <c r="F248" t="str">
        <v>Support</v>
      </c>
      <c r="G248" s="27">
        <v>58935.92</v>
      </c>
      <c r="H248" t="str">
        <v>50k to 100k</v>
      </c>
      <c r="I248" s="29">
        <v>43717</v>
      </c>
      <c r="J248">
        <v>1</v>
      </c>
      <c r="K248" t="str">
        <v>Temporary</v>
      </c>
      <c r="L248" t="str">
        <v>Hyderabad, India</v>
      </c>
      <c r="M248">
        <v>4.7863013698630139</v>
      </c>
      <c r="N248" t="str">
        <v>Full time</v>
      </c>
    </row>
    <row r="249" spans="2:14" x14ac:dyDescent="0.3">
      <c r="B249" t="str">
        <v>VT03993</v>
      </c>
      <c r="C249" t="str">
        <v>Dulce</v>
      </c>
      <c r="D249" t="str">
        <v>Colbeck</v>
      </c>
      <c r="E249" t="str">
        <v>Male</v>
      </c>
      <c r="F249" t="str">
        <v>Human Resources</v>
      </c>
      <c r="G249" s="27">
        <v>83396.5</v>
      </c>
      <c r="H249" t="str">
        <v>50k to 100k</v>
      </c>
      <c r="I249" s="29">
        <v>44285</v>
      </c>
      <c r="J249">
        <v>1</v>
      </c>
      <c r="K249" t="str">
        <v>Temporary</v>
      </c>
      <c r="L249" t="str">
        <v>Auckland, New Zealand</v>
      </c>
      <c r="M249">
        <v>3.2301369863013698</v>
      </c>
      <c r="N249" t="str">
        <v>Full time</v>
      </c>
    </row>
    <row r="250" spans="2:14" x14ac:dyDescent="0.3">
      <c r="B250" t="str">
        <v>VT04028</v>
      </c>
      <c r="C250" t="str">
        <v>Michale</v>
      </c>
      <c r="D250" t="str">
        <v>Rolf</v>
      </c>
      <c r="E250" t="str">
        <v>Male</v>
      </c>
      <c r="F250" t="str">
        <v>Services</v>
      </c>
      <c r="G250" s="27">
        <v>111815.49</v>
      </c>
      <c r="H250" t="str">
        <v>Above 100k</v>
      </c>
      <c r="I250" s="29">
        <v>43895</v>
      </c>
      <c r="J250">
        <v>0.7</v>
      </c>
      <c r="K250" t="str">
        <v>Temporary</v>
      </c>
      <c r="L250" t="str">
        <v>Remote</v>
      </c>
      <c r="M250">
        <v>4.2986301369863016</v>
      </c>
      <c r="N250" t="str">
        <v>Part time</v>
      </c>
    </row>
    <row r="251" spans="2:14" x14ac:dyDescent="0.3">
      <c r="B251" t="str">
        <v>VT04028</v>
      </c>
      <c r="C251" t="str">
        <v>Michale</v>
      </c>
      <c r="D251" t="str">
        <v>Rolf</v>
      </c>
      <c r="E251" t="str">
        <v>Male</v>
      </c>
      <c r="F251" t="str">
        <v>Services</v>
      </c>
      <c r="G251" s="27">
        <v>111815.49</v>
      </c>
      <c r="H251" t="str">
        <v>Above 100k</v>
      </c>
      <c r="I251" s="29">
        <v>43895</v>
      </c>
      <c r="J251">
        <v>0.7</v>
      </c>
      <c r="K251" t="str">
        <v>Temporary</v>
      </c>
      <c r="L251" t="str">
        <v>Remote</v>
      </c>
      <c r="M251">
        <v>4.2986301369863016</v>
      </c>
      <c r="N251" t="str">
        <v>Part time</v>
      </c>
    </row>
    <row r="252" spans="2:14" x14ac:dyDescent="0.3">
      <c r="B252" t="str">
        <v>VT04093</v>
      </c>
      <c r="C252" t="str">
        <v>Prasanna</v>
      </c>
      <c r="D252" t="str">
        <v>Lakshmi</v>
      </c>
      <c r="E252" t="str">
        <v>Female</v>
      </c>
      <c r="F252" t="str">
        <v>Training</v>
      </c>
      <c r="G252" s="27">
        <v>116767.63</v>
      </c>
      <c r="H252" t="str">
        <v>Above 100k</v>
      </c>
      <c r="I252" s="29">
        <v>43949</v>
      </c>
      <c r="J252">
        <v>0.4</v>
      </c>
      <c r="K252" t="str">
        <v>Temporary</v>
      </c>
      <c r="L252" t="str">
        <v>Chennai, India</v>
      </c>
      <c r="M252">
        <v>4.1506849315068495</v>
      </c>
      <c r="N252" t="str">
        <v>Part time</v>
      </c>
    </row>
    <row r="253" spans="2:14" x14ac:dyDescent="0.3">
      <c r="B253" t="str">
        <v>VT04093</v>
      </c>
      <c r="C253" t="str">
        <v>Baruna</v>
      </c>
      <c r="D253" t="str">
        <v>Ogale</v>
      </c>
      <c r="E253" t="str">
        <v>Female</v>
      </c>
      <c r="F253" t="str">
        <v>Training</v>
      </c>
      <c r="G253" s="27">
        <v>116767.63</v>
      </c>
      <c r="H253" t="str">
        <v>Above 100k</v>
      </c>
      <c r="I253" s="29">
        <v>43949</v>
      </c>
      <c r="J253">
        <v>0.4</v>
      </c>
      <c r="K253" t="str">
        <v>Temporary</v>
      </c>
      <c r="L253" t="str">
        <v>Chennai, India</v>
      </c>
      <c r="M253">
        <v>4.1506849315068495</v>
      </c>
      <c r="N253" t="str">
        <v>Part time</v>
      </c>
    </row>
    <row r="254" spans="2:14" x14ac:dyDescent="0.3">
      <c r="B254" t="str">
        <v>VT04137</v>
      </c>
      <c r="C254" t="str">
        <v>Marissa</v>
      </c>
      <c r="D254" t="str">
        <v>Infante</v>
      </c>
      <c r="E254" t="str">
        <v>Need to check</v>
      </c>
      <c r="F254" t="str">
        <v>Training</v>
      </c>
      <c r="G254" s="27">
        <v>78840.23</v>
      </c>
      <c r="H254" t="str">
        <v>50k to 100k</v>
      </c>
      <c r="I254" s="29">
        <v>43633</v>
      </c>
      <c r="J254">
        <v>1</v>
      </c>
      <c r="K254" t="str">
        <v>Temporary</v>
      </c>
      <c r="L254" t="str">
        <v>Remote</v>
      </c>
      <c r="M254">
        <v>5.0164383561643833</v>
      </c>
      <c r="N254" t="str">
        <v>Full time</v>
      </c>
    </row>
    <row r="255" spans="2:14" x14ac:dyDescent="0.3">
      <c r="B255" t="str">
        <v>VT04273</v>
      </c>
      <c r="C255" t="str">
        <v>Brad</v>
      </c>
      <c r="D255" t="str">
        <v>Gumb</v>
      </c>
      <c r="E255" t="str">
        <v>Male</v>
      </c>
      <c r="F255" t="str">
        <v>Accounting</v>
      </c>
      <c r="G255" s="27">
        <v>38825.18</v>
      </c>
      <c r="H255" t="str">
        <v>Under 50k</v>
      </c>
      <c r="I255" s="29">
        <v>43696</v>
      </c>
      <c r="J255">
        <v>1</v>
      </c>
      <c r="K255" t="str">
        <v>Temporary</v>
      </c>
      <c r="L255" t="str">
        <v>Remote</v>
      </c>
      <c r="M255">
        <v>4.8438356164383558</v>
      </c>
      <c r="N255" t="str">
        <v>Full time</v>
      </c>
    </row>
    <row r="256" spans="2:14" x14ac:dyDescent="0.3">
      <c r="B256" t="str">
        <v>VT04350</v>
      </c>
      <c r="C256" t="str">
        <v>Kulbhushan</v>
      </c>
      <c r="D256" t="str">
        <v>Moorthy</v>
      </c>
      <c r="E256" t="str">
        <v>Male</v>
      </c>
      <c r="F256" t="str">
        <v>Business Development</v>
      </c>
      <c r="G256" s="27">
        <v>106400.02</v>
      </c>
      <c r="H256" t="str">
        <v>Above 100k</v>
      </c>
      <c r="I256" s="29">
        <v>44021</v>
      </c>
      <c r="J256">
        <v>1</v>
      </c>
      <c r="K256" t="str">
        <v>Temporary</v>
      </c>
      <c r="L256" t="str">
        <v>Chennai, India</v>
      </c>
      <c r="M256">
        <v>3.9534246575342467</v>
      </c>
      <c r="N256" t="str">
        <v>Full time</v>
      </c>
    </row>
    <row r="257" spans="2:17" x14ac:dyDescent="0.3">
      <c r="B257" t="str">
        <v>VT04350</v>
      </c>
      <c r="C257" t="str">
        <v>Lalit</v>
      </c>
      <c r="D257" t="str">
        <v>Kothari</v>
      </c>
      <c r="E257" t="str">
        <v>Male</v>
      </c>
      <c r="F257" t="str">
        <v>Business Development</v>
      </c>
      <c r="G257" s="27">
        <v>106400.02</v>
      </c>
      <c r="H257" t="str">
        <v>Above 100k</v>
      </c>
      <c r="I257" s="29">
        <v>44021</v>
      </c>
      <c r="J257">
        <v>1</v>
      </c>
      <c r="K257" t="str">
        <v>Temporary</v>
      </c>
      <c r="L257" t="str">
        <v>Chennai, India</v>
      </c>
      <c r="M257">
        <v>3.9534246575342467</v>
      </c>
      <c r="N257" t="str">
        <v>Full time</v>
      </c>
    </row>
    <row r="258" spans="2:17" x14ac:dyDescent="0.3">
      <c r="B258" t="str">
        <v>VT04373</v>
      </c>
      <c r="C258" t="str">
        <v>Edi</v>
      </c>
      <c r="D258" t="str">
        <v>Hofton</v>
      </c>
      <c r="E258" t="str">
        <v>Male</v>
      </c>
      <c r="F258" t="str">
        <v>Research and Development</v>
      </c>
      <c r="G258" s="27">
        <v>28160.79</v>
      </c>
      <c r="H258" t="str">
        <v>Under 50k</v>
      </c>
      <c r="I258" s="29">
        <v>43129</v>
      </c>
      <c r="J258">
        <v>1</v>
      </c>
      <c r="K258" t="str">
        <v>Temporary</v>
      </c>
      <c r="L258" t="str">
        <v>Remote</v>
      </c>
      <c r="M258">
        <v>6.397260273972603</v>
      </c>
      <c r="N258" t="str">
        <v>Full time</v>
      </c>
    </row>
    <row r="259" spans="2:17" x14ac:dyDescent="0.3">
      <c r="B259" t="str">
        <v>VT04415</v>
      </c>
      <c r="C259" t="str">
        <v>Malory</v>
      </c>
      <c r="D259" t="str">
        <v>Biles</v>
      </c>
      <c r="E259" t="str">
        <v>Female</v>
      </c>
      <c r="F259" t="str">
        <v>Training</v>
      </c>
      <c r="G259" s="27">
        <v>58744.17</v>
      </c>
      <c r="H259" t="str">
        <v>50k to 100k</v>
      </c>
      <c r="I259" s="29">
        <v>43171</v>
      </c>
      <c r="J259">
        <v>1</v>
      </c>
      <c r="K259" t="str">
        <v>Temporary</v>
      </c>
      <c r="L259" t="str">
        <v>Columbus, USA</v>
      </c>
      <c r="M259">
        <v>6.2821917808219174</v>
      </c>
      <c r="N259" t="str">
        <v>Full time</v>
      </c>
    </row>
    <row r="260" spans="2:17" x14ac:dyDescent="0.3">
      <c r="B260" t="str">
        <v>VT04467</v>
      </c>
      <c r="C260" t="str">
        <v>Amal</v>
      </c>
      <c r="D260" t="str">
        <v>Nimesh</v>
      </c>
      <c r="E260" t="str">
        <v>Female</v>
      </c>
      <c r="F260" t="str">
        <v>Marketing</v>
      </c>
      <c r="G260" s="27">
        <v>70755.5</v>
      </c>
      <c r="H260" t="str">
        <v>50k to 100k</v>
      </c>
      <c r="I260" s="29">
        <v>44090</v>
      </c>
      <c r="J260">
        <v>0.8</v>
      </c>
      <c r="K260" t="str">
        <v>Temporary</v>
      </c>
      <c r="L260" t="str">
        <v>Hyderabad, India</v>
      </c>
      <c r="M260">
        <v>3.7643835616438355</v>
      </c>
      <c r="N260" t="str">
        <v>Part time</v>
      </c>
    </row>
    <row r="261" spans="2:17" x14ac:dyDescent="0.3">
      <c r="B261" t="str">
        <v>VT04552</v>
      </c>
      <c r="C261" t="str">
        <v>Theresita</v>
      </c>
      <c r="D261" t="str">
        <v>Chasmer</v>
      </c>
      <c r="E261" t="str">
        <v>Female</v>
      </c>
      <c r="F261" t="str">
        <v>Product Management</v>
      </c>
      <c r="G261" s="27">
        <v>106665.67</v>
      </c>
      <c r="H261" t="str">
        <v>Above 100k</v>
      </c>
      <c r="I261" s="29">
        <v>43311</v>
      </c>
      <c r="J261">
        <v>1</v>
      </c>
      <c r="K261" t="str">
        <v>Temporary</v>
      </c>
      <c r="L261" t="str">
        <v>Columbus, USA</v>
      </c>
      <c r="M261">
        <v>5.8986301369863012</v>
      </c>
      <c r="N261" t="str">
        <v>Full time</v>
      </c>
    </row>
    <row r="262" spans="2:17" x14ac:dyDescent="0.3">
      <c r="B262" t="str">
        <v>VT04627</v>
      </c>
      <c r="C262" t="str">
        <v>Yvette</v>
      </c>
      <c r="D262" t="str">
        <v>Bett</v>
      </c>
      <c r="E262" t="str">
        <v>Male</v>
      </c>
      <c r="F262" t="str">
        <v>Human Resources</v>
      </c>
      <c r="G262" s="27">
        <v>76320.44</v>
      </c>
      <c r="H262" t="str">
        <v>50k to 100k</v>
      </c>
      <c r="I262" s="29">
        <v>44383</v>
      </c>
      <c r="J262">
        <v>0.8</v>
      </c>
      <c r="K262" t="str">
        <v>Temporary</v>
      </c>
      <c r="L262" t="str">
        <v>Remote</v>
      </c>
      <c r="M262">
        <v>2.9616438356164383</v>
      </c>
      <c r="N262" t="str">
        <v>Part time</v>
      </c>
    </row>
    <row r="263" spans="2:17" x14ac:dyDescent="0.3">
      <c r="B263" t="str">
        <v>VT04681</v>
      </c>
      <c r="C263" t="str">
        <v>Nickolai</v>
      </c>
      <c r="D263" t="str">
        <v>Artin</v>
      </c>
      <c r="E263" t="str">
        <v>Female</v>
      </c>
      <c r="F263" t="str">
        <v>Product Management</v>
      </c>
      <c r="G263" s="27">
        <v>110906.35</v>
      </c>
      <c r="H263" t="str">
        <v>Above 100k</v>
      </c>
      <c r="I263" s="29">
        <v>43434</v>
      </c>
      <c r="J263">
        <v>1</v>
      </c>
      <c r="K263" t="str">
        <v>Temporary</v>
      </c>
      <c r="L263" t="str">
        <v>Wellington, New Zealand</v>
      </c>
      <c r="M263">
        <v>5.5616438356164384</v>
      </c>
      <c r="N263" t="str">
        <v>Full time</v>
      </c>
    </row>
    <row r="264" spans="2:17" x14ac:dyDescent="0.3">
      <c r="B264" t="str">
        <v>VT04905</v>
      </c>
      <c r="C264" t="str">
        <v>Suchira</v>
      </c>
      <c r="D264" t="str">
        <v>Bhanupriya</v>
      </c>
      <c r="E264" t="str">
        <v>Female</v>
      </c>
      <c r="F264" t="str">
        <v>Human Resources</v>
      </c>
      <c r="G264" s="27">
        <v>29808.07</v>
      </c>
      <c r="H264" t="str">
        <v>Under 50k</v>
      </c>
      <c r="I264" s="29">
        <v>43291</v>
      </c>
      <c r="J264">
        <v>0.3</v>
      </c>
      <c r="K264" t="str">
        <v>Temporary</v>
      </c>
      <c r="L264" t="str">
        <v>Hyderabad, India</v>
      </c>
      <c r="M264">
        <v>5.9534246575342467</v>
      </c>
      <c r="N264" t="str">
        <v>Part time</v>
      </c>
    </row>
    <row r="265" spans="2:17" x14ac:dyDescent="0.3">
      <c r="B265" t="str">
        <v>VT04984</v>
      </c>
      <c r="C265" t="str">
        <v>Dell</v>
      </c>
      <c r="D265" t="str">
        <v>Molloy</v>
      </c>
      <c r="E265" t="str">
        <v>Male</v>
      </c>
      <c r="F265" t="str">
        <v>Engineering</v>
      </c>
      <c r="G265" s="27">
        <v>47362.62</v>
      </c>
      <c r="H265" t="str">
        <v>Under 50k</v>
      </c>
      <c r="I265" s="29">
        <v>43973</v>
      </c>
      <c r="J265">
        <v>1</v>
      </c>
      <c r="K265" t="str">
        <v>Temporary</v>
      </c>
      <c r="L265" t="str">
        <v>Remote</v>
      </c>
      <c r="M265">
        <v>4.0849315068493155</v>
      </c>
      <c r="N265" t="str">
        <v>Full time</v>
      </c>
    </row>
    <row r="267" spans="2:17" ht="15.6" x14ac:dyDescent="0.3">
      <c r="B267" s="40" t="s">
        <v>773</v>
      </c>
      <c r="L267" s="40" t="s">
        <v>775</v>
      </c>
      <c r="N267" s="34">
        <v>43831</v>
      </c>
      <c r="P267" s="36" t="s">
        <v>777</v>
      </c>
      <c r="Q267" s="36" t="s">
        <v>778</v>
      </c>
    </row>
    <row r="268" spans="2:17" ht="15.6" x14ac:dyDescent="0.3">
      <c r="H268" s="31">
        <v>100000</v>
      </c>
      <c r="P268" s="35">
        <v>43831</v>
      </c>
      <c r="Q268" s="35">
        <v>45669</v>
      </c>
    </row>
    <row r="269" spans="2:17" x14ac:dyDescent="0.3">
      <c r="B269" t="s">
        <v>774</v>
      </c>
      <c r="L269" t="s">
        <v>776</v>
      </c>
    </row>
    <row r="270" spans="2:17" ht="21" x14ac:dyDescent="0.4">
      <c r="B270" s="32" t="str" cm="1">
        <f t="array" ref="B270:F270">_xlfn.CHOOSECOLS(staff[#Headers],1,2,3,5,6)</f>
        <v>Emp ID</v>
      </c>
      <c r="C270" s="32" t="str">
        <v>First Name</v>
      </c>
      <c r="D270" s="32" t="str">
        <v>Last Name</v>
      </c>
      <c r="E270" s="32" t="str">
        <v>Department</v>
      </c>
      <c r="F270" s="32" t="str">
        <v>Salary</v>
      </c>
    </row>
    <row r="271" spans="2:17" x14ac:dyDescent="0.3">
      <c r="B271" t="str" cm="1">
        <f t="array" ref="B271:F317">_xlfn.CHOOSECOLS(_xlfn._xlws.FILTER(staff[],staff[Salary]&gt;H268),1,2,3,5,6)</f>
        <v>PR00147</v>
      </c>
      <c r="C271" t="str">
        <v>Minerva</v>
      </c>
      <c r="D271" t="str">
        <v>Ricardot</v>
      </c>
      <c r="E271" t="str">
        <v>Engineering</v>
      </c>
      <c r="F271">
        <v>120000</v>
      </c>
      <c r="K271" t="str" cm="1">
        <f t="array" ref="K271:P283">_xlfn._xlws.FILTER(staff[[Emp ID]:[Salary]], (staff[Salary]&gt;H268)*(staff[Gender]="Female")*((staff[Start Date]&gt;P268)*(staff[Start Date]&lt;Q268)))</f>
        <v>PR00746</v>
      </c>
      <c r="L271" t="str">
        <v>Hogan</v>
      </c>
      <c r="M271" t="str">
        <v>Iles</v>
      </c>
      <c r="N271" t="str">
        <v>Female</v>
      </c>
      <c r="O271" t="str">
        <v>Accounting</v>
      </c>
      <c r="P271">
        <v>114177.23</v>
      </c>
    </row>
    <row r="272" spans="2:17" x14ac:dyDescent="0.3">
      <c r="B272" t="str">
        <v>PR00746</v>
      </c>
      <c r="C272" t="str">
        <v>Hogan</v>
      </c>
      <c r="D272" t="str">
        <v>Iles</v>
      </c>
      <c r="E272" t="str">
        <v>Accounting</v>
      </c>
      <c r="F272">
        <v>114177.23</v>
      </c>
      <c r="K272" t="str">
        <v>PR02208</v>
      </c>
      <c r="L272" t="str">
        <v>Gowri</v>
      </c>
      <c r="M272" t="str">
        <v>Sankar</v>
      </c>
      <c r="N272" t="str">
        <v>Female</v>
      </c>
      <c r="O272" t="str">
        <v>Training</v>
      </c>
      <c r="P272">
        <v>102934.09</v>
      </c>
    </row>
    <row r="273" spans="2:16" x14ac:dyDescent="0.3">
      <c r="B273" t="str">
        <v>PR01159</v>
      </c>
      <c r="C273" t="str">
        <v>Mollie</v>
      </c>
      <c r="D273" t="str">
        <v>Hanway</v>
      </c>
      <c r="E273" t="str">
        <v>Engineering</v>
      </c>
      <c r="F273">
        <v>112645.99</v>
      </c>
      <c r="K273" t="str">
        <v>SQ00498</v>
      </c>
      <c r="L273" t="str">
        <v>Amery</v>
      </c>
      <c r="M273" t="str">
        <v>Ofer</v>
      </c>
      <c r="N273" t="str">
        <v>Female</v>
      </c>
      <c r="O273" t="str">
        <v>Legal</v>
      </c>
      <c r="P273">
        <v>111049.84</v>
      </c>
    </row>
    <row r="274" spans="2:16" x14ac:dyDescent="0.3">
      <c r="B274" t="str">
        <v>PR02010</v>
      </c>
      <c r="C274" t="str">
        <v>Prerana</v>
      </c>
      <c r="D274" t="str">
        <v>Nishita</v>
      </c>
      <c r="E274" t="str">
        <v>Product Management</v>
      </c>
      <c r="F274">
        <v>115191.38</v>
      </c>
      <c r="K274" t="str">
        <v>SQ02174</v>
      </c>
      <c r="L274" t="str">
        <v>Sidoney</v>
      </c>
      <c r="M274" t="str">
        <v>Yitzhok</v>
      </c>
      <c r="N274" t="str">
        <v>Female</v>
      </c>
      <c r="O274" t="str">
        <v>Engineering</v>
      </c>
      <c r="P274">
        <v>118442.54</v>
      </c>
    </row>
    <row r="275" spans="2:16" x14ac:dyDescent="0.3">
      <c r="B275" t="str">
        <v>PR02208</v>
      </c>
      <c r="C275" t="str">
        <v>Gowri</v>
      </c>
      <c r="D275" t="str">
        <v>Sankar</v>
      </c>
      <c r="E275" t="str">
        <v>Training</v>
      </c>
      <c r="F275">
        <v>102934.09</v>
      </c>
      <c r="K275" t="str">
        <v>SQ02624</v>
      </c>
      <c r="L275" t="str">
        <v>Gwenneth</v>
      </c>
      <c r="M275" t="str">
        <v>Fealey</v>
      </c>
      <c r="N275" t="str">
        <v>Female</v>
      </c>
      <c r="O275" t="str">
        <v>Engineering</v>
      </c>
      <c r="P275">
        <v>114772.32</v>
      </c>
    </row>
    <row r="276" spans="2:16" x14ac:dyDescent="0.3">
      <c r="B276" t="str">
        <v>PR02288</v>
      </c>
      <c r="C276" t="str">
        <v>Althea</v>
      </c>
      <c r="D276" t="str">
        <v>Bronger</v>
      </c>
      <c r="E276" t="str">
        <v>Product Management</v>
      </c>
      <c r="F276">
        <v>104335.03999999999</v>
      </c>
      <c r="K276" t="str">
        <v>SQ03387</v>
      </c>
      <c r="L276" t="str">
        <v>Robinia</v>
      </c>
      <c r="M276" t="str">
        <v>Scholling</v>
      </c>
      <c r="N276" t="str">
        <v>Female</v>
      </c>
      <c r="O276" t="str">
        <v>Human Resources</v>
      </c>
      <c r="P276">
        <v>100731.95</v>
      </c>
    </row>
    <row r="277" spans="2:16" x14ac:dyDescent="0.3">
      <c r="B277" t="str">
        <v>PR03886</v>
      </c>
      <c r="C277" t="str">
        <v>Edd</v>
      </c>
      <c r="D277" t="str">
        <v>MacKnockiter</v>
      </c>
      <c r="E277" t="str">
        <v>Accounting</v>
      </c>
      <c r="F277">
        <v>119022.49</v>
      </c>
      <c r="K277" t="str">
        <v>SQ03491</v>
      </c>
      <c r="L277" t="str">
        <v>Freda</v>
      </c>
      <c r="M277" t="str">
        <v>Legan</v>
      </c>
      <c r="N277" t="str">
        <v>Female</v>
      </c>
      <c r="O277" t="str">
        <v>Sales</v>
      </c>
      <c r="P277">
        <v>102129.37</v>
      </c>
    </row>
    <row r="278" spans="2:16" x14ac:dyDescent="0.3">
      <c r="B278" t="str">
        <v>PR04601</v>
      </c>
      <c r="C278" t="str">
        <v>Yedukondalu</v>
      </c>
      <c r="D278" t="str">
        <v>Panditula</v>
      </c>
      <c r="E278" t="str">
        <v>Support</v>
      </c>
      <c r="F278">
        <v>104802.63</v>
      </c>
      <c r="K278" t="str">
        <v>SQ04612</v>
      </c>
      <c r="L278" t="str">
        <v>Mick</v>
      </c>
      <c r="M278" t="str">
        <v>Spraberry</v>
      </c>
      <c r="N278" t="str">
        <v>Female</v>
      </c>
      <c r="O278" t="str">
        <v>Services</v>
      </c>
      <c r="P278">
        <v>120000</v>
      </c>
    </row>
    <row r="279" spans="2:16" x14ac:dyDescent="0.3">
      <c r="B279" t="str">
        <v>SQ00022</v>
      </c>
      <c r="C279" t="str">
        <v>Carlin</v>
      </c>
      <c r="D279" t="str">
        <v>Demke</v>
      </c>
      <c r="E279" t="str">
        <v>Business Development</v>
      </c>
      <c r="F279">
        <v>110042.37</v>
      </c>
      <c r="K279" t="str">
        <v>TN00579</v>
      </c>
      <c r="L279" t="str">
        <v>Rafaelita</v>
      </c>
      <c r="M279" t="str">
        <v>Blaksland</v>
      </c>
      <c r="N279" t="str">
        <v>Female</v>
      </c>
      <c r="O279" t="str">
        <v>Services</v>
      </c>
      <c r="P279">
        <v>109163.39</v>
      </c>
    </row>
    <row r="280" spans="2:16" x14ac:dyDescent="0.3">
      <c r="B280" t="str">
        <v>SQ00144</v>
      </c>
      <c r="C280" t="str">
        <v>Collen</v>
      </c>
      <c r="D280" t="str">
        <v>Dunbleton</v>
      </c>
      <c r="E280" t="str">
        <v>Engineering</v>
      </c>
      <c r="F280">
        <v>118976.16</v>
      </c>
      <c r="K280" t="str">
        <v>TN01281</v>
      </c>
      <c r="L280" t="str">
        <v>Cletus</v>
      </c>
      <c r="M280" t="str">
        <v>McGarahan</v>
      </c>
      <c r="N280" t="str">
        <v>Female</v>
      </c>
      <c r="O280" t="str">
        <v>Engineering</v>
      </c>
      <c r="P280">
        <v>114425.19</v>
      </c>
    </row>
    <row r="281" spans="2:16" x14ac:dyDescent="0.3">
      <c r="B281" t="str">
        <v>SQ00498</v>
      </c>
      <c r="C281" t="str">
        <v>Amery</v>
      </c>
      <c r="D281" t="str">
        <v>Ofer</v>
      </c>
      <c r="E281" t="str">
        <v>Legal</v>
      </c>
      <c r="F281">
        <v>111049.84</v>
      </c>
      <c r="K281" t="str">
        <v>TN04246</v>
      </c>
      <c r="L281" t="str">
        <v>Shaylyn</v>
      </c>
      <c r="M281" t="str">
        <v>Ransbury</v>
      </c>
      <c r="N281" t="str">
        <v>Female</v>
      </c>
      <c r="O281" t="str">
        <v>Support</v>
      </c>
      <c r="P281">
        <v>100371.31</v>
      </c>
    </row>
    <row r="282" spans="2:16" x14ac:dyDescent="0.3">
      <c r="B282" t="str">
        <v>SQ01620</v>
      </c>
      <c r="C282" t="str">
        <v>Westbrook</v>
      </c>
      <c r="D282" t="str">
        <v>Brandino</v>
      </c>
      <c r="E282" t="str">
        <v>Legal</v>
      </c>
      <c r="F282">
        <v>113616.23</v>
      </c>
      <c r="K282" t="str">
        <v>VT04093</v>
      </c>
      <c r="L282" t="str">
        <v>Prasanna</v>
      </c>
      <c r="M282" t="str">
        <v>Lakshmi</v>
      </c>
      <c r="N282" t="str">
        <v>Female</v>
      </c>
      <c r="O282" t="str">
        <v>Training</v>
      </c>
      <c r="P282">
        <v>116767.63</v>
      </c>
    </row>
    <row r="283" spans="2:16" x14ac:dyDescent="0.3">
      <c r="B283" t="str">
        <v>SQ02035</v>
      </c>
      <c r="C283" t="str">
        <v>Anni</v>
      </c>
      <c r="D283" t="str">
        <v>Izzard</v>
      </c>
      <c r="E283" t="str">
        <v>Human Resources</v>
      </c>
      <c r="F283">
        <v>103494.94</v>
      </c>
      <c r="K283" t="str">
        <v>VT04093</v>
      </c>
      <c r="L283" t="str">
        <v>Baruna</v>
      </c>
      <c r="M283" t="str">
        <v>Ogale</v>
      </c>
      <c r="N283" t="str">
        <v>Female</v>
      </c>
      <c r="O283" t="str">
        <v>Training</v>
      </c>
      <c r="P283">
        <v>116767.63</v>
      </c>
    </row>
    <row r="284" spans="2:16" x14ac:dyDescent="0.3">
      <c r="B284" t="str">
        <v>SQ02035</v>
      </c>
      <c r="C284" t="str">
        <v>Anni</v>
      </c>
      <c r="D284" t="str">
        <v>Izzard</v>
      </c>
      <c r="E284" t="str">
        <v>Human Resources</v>
      </c>
      <c r="F284">
        <v>103494.94</v>
      </c>
    </row>
    <row r="285" spans="2:16" x14ac:dyDescent="0.3">
      <c r="B285" t="str">
        <v>SQ02174</v>
      </c>
      <c r="C285" t="str">
        <v>Sidoney</v>
      </c>
      <c r="D285" t="str">
        <v>Yitzhok</v>
      </c>
      <c r="E285" t="str">
        <v>Engineering</v>
      </c>
      <c r="F285">
        <v>118442.54</v>
      </c>
    </row>
    <row r="286" spans="2:16" x14ac:dyDescent="0.3">
      <c r="B286" t="str">
        <v>SQ02624</v>
      </c>
      <c r="C286" t="str">
        <v>Gwenneth</v>
      </c>
      <c r="D286" t="str">
        <v>Fealey</v>
      </c>
      <c r="E286" t="str">
        <v>Engineering</v>
      </c>
      <c r="F286">
        <v>114772.32</v>
      </c>
    </row>
    <row r="287" spans="2:16" x14ac:dyDescent="0.3">
      <c r="B287" t="str">
        <v>SQ02703</v>
      </c>
      <c r="C287" t="str">
        <v>Deepit</v>
      </c>
      <c r="D287" t="str">
        <v>Ranjana</v>
      </c>
      <c r="E287" t="str">
        <v>Marketing</v>
      </c>
      <c r="F287">
        <v>104903.79</v>
      </c>
    </row>
    <row r="288" spans="2:16" x14ac:dyDescent="0.3">
      <c r="B288" t="str">
        <v>SQ03116</v>
      </c>
      <c r="C288" t="str">
        <v>Syd</v>
      </c>
      <c r="D288" t="str">
        <v>Fearn</v>
      </c>
      <c r="E288" t="str">
        <v>Engineering</v>
      </c>
      <c r="F288">
        <v>108872.77</v>
      </c>
    </row>
    <row r="289" spans="2:6" x14ac:dyDescent="0.3">
      <c r="B289" t="str">
        <v>SQ03387</v>
      </c>
      <c r="C289" t="str">
        <v>Robinia</v>
      </c>
      <c r="D289" t="str">
        <v>Scholling</v>
      </c>
      <c r="E289" t="str">
        <v>Human Resources</v>
      </c>
      <c r="F289">
        <v>100731.95</v>
      </c>
    </row>
    <row r="290" spans="2:6" x14ac:dyDescent="0.3">
      <c r="B290" t="str">
        <v>SQ03476</v>
      </c>
      <c r="C290" t="str">
        <v>Ramalingam</v>
      </c>
      <c r="D290" t="str">
        <v>Kothapeta</v>
      </c>
      <c r="E290" t="str">
        <v>Accounting</v>
      </c>
      <c r="F290">
        <v>107107.6</v>
      </c>
    </row>
    <row r="291" spans="2:6" x14ac:dyDescent="0.3">
      <c r="B291" t="str">
        <v>SQ03491</v>
      </c>
      <c r="C291" t="str">
        <v>Freda</v>
      </c>
      <c r="D291" t="str">
        <v>Legan</v>
      </c>
      <c r="E291" t="str">
        <v>Sales</v>
      </c>
      <c r="F291">
        <v>102129.37</v>
      </c>
    </row>
    <row r="292" spans="2:6" x14ac:dyDescent="0.3">
      <c r="B292" t="str">
        <v>SQ03733</v>
      </c>
      <c r="C292" t="str">
        <v>Revkah</v>
      </c>
      <c r="D292" t="str">
        <v>Antonacci</v>
      </c>
      <c r="E292" t="str">
        <v>Engineering</v>
      </c>
      <c r="F292">
        <v>109143.17</v>
      </c>
    </row>
    <row r="293" spans="2:6" x14ac:dyDescent="0.3">
      <c r="B293" t="str">
        <v>SQ04603</v>
      </c>
      <c r="C293" t="str">
        <v>Natalee</v>
      </c>
      <c r="D293" t="str">
        <v>Craiker</v>
      </c>
      <c r="E293" t="str">
        <v>Product Management</v>
      </c>
      <c r="F293">
        <v>111229.47</v>
      </c>
    </row>
    <row r="294" spans="2:6" x14ac:dyDescent="0.3">
      <c r="B294" t="str">
        <v>SQ04612</v>
      </c>
      <c r="C294" t="str">
        <v>Mick</v>
      </c>
      <c r="D294" t="str">
        <v>Spraberry</v>
      </c>
      <c r="E294" t="str">
        <v>Services</v>
      </c>
      <c r="F294">
        <v>120000</v>
      </c>
    </row>
    <row r="295" spans="2:6" x14ac:dyDescent="0.3">
      <c r="B295" t="str">
        <v>SQ04665</v>
      </c>
      <c r="C295" t="str">
        <v>Collin</v>
      </c>
      <c r="D295" t="str">
        <v>Jagson</v>
      </c>
      <c r="E295" t="str">
        <v>Services</v>
      </c>
      <c r="F295">
        <v>100424.23</v>
      </c>
    </row>
    <row r="296" spans="2:6" x14ac:dyDescent="0.3">
      <c r="B296" t="str">
        <v>TN00579</v>
      </c>
      <c r="C296" t="str">
        <v>Rafaelita</v>
      </c>
      <c r="D296" t="str">
        <v>Blaksland</v>
      </c>
      <c r="E296" t="str">
        <v>Services</v>
      </c>
      <c r="F296">
        <v>109163.39</v>
      </c>
    </row>
    <row r="297" spans="2:6" x14ac:dyDescent="0.3">
      <c r="B297" t="str">
        <v>TN01281</v>
      </c>
      <c r="C297" t="str">
        <v>Cletus</v>
      </c>
      <c r="D297" t="str">
        <v>McGarahan</v>
      </c>
      <c r="E297" t="str">
        <v>Engineering</v>
      </c>
      <c r="F297">
        <v>114425.19</v>
      </c>
    </row>
    <row r="298" spans="2:6" x14ac:dyDescent="0.3">
      <c r="B298" t="str">
        <v>TN04058</v>
      </c>
      <c r="C298" t="str">
        <v>Subbarao</v>
      </c>
      <c r="D298" t="str">
        <v>Malladi</v>
      </c>
      <c r="E298" t="str">
        <v>Product Management</v>
      </c>
      <c r="F298">
        <v>106775.14</v>
      </c>
    </row>
    <row r="299" spans="2:6" x14ac:dyDescent="0.3">
      <c r="B299" t="str">
        <v>TN04058</v>
      </c>
      <c r="C299" t="str">
        <v>Vasu</v>
      </c>
      <c r="D299" t="str">
        <v>Nandin</v>
      </c>
      <c r="E299" t="str">
        <v>Product Management</v>
      </c>
      <c r="F299">
        <v>106775.14</v>
      </c>
    </row>
    <row r="300" spans="2:6" x14ac:dyDescent="0.3">
      <c r="B300" t="str">
        <v>TN04246</v>
      </c>
      <c r="C300" t="str">
        <v>Shaylyn</v>
      </c>
      <c r="D300" t="str">
        <v>Ransbury</v>
      </c>
      <c r="E300" t="str">
        <v>Support</v>
      </c>
      <c r="F300">
        <v>100371.31</v>
      </c>
    </row>
    <row r="301" spans="2:6" x14ac:dyDescent="0.3">
      <c r="B301" t="str">
        <v>TN04740</v>
      </c>
      <c r="C301" t="str">
        <v>Tristam</v>
      </c>
      <c r="D301" t="str">
        <v>Cuming</v>
      </c>
      <c r="E301" t="str">
        <v>Support</v>
      </c>
      <c r="F301">
        <v>104038.9</v>
      </c>
    </row>
    <row r="302" spans="2:6" x14ac:dyDescent="0.3">
      <c r="B302" t="str">
        <v>VT01684</v>
      </c>
      <c r="C302" t="str">
        <v>Audry</v>
      </c>
      <c r="D302" t="str">
        <v>Yu</v>
      </c>
      <c r="E302" t="str">
        <v>Training</v>
      </c>
      <c r="F302">
        <v>101187.36</v>
      </c>
    </row>
    <row r="303" spans="2:6" x14ac:dyDescent="0.3">
      <c r="B303" t="str">
        <v>VT01762</v>
      </c>
      <c r="C303" t="str">
        <v>Geena</v>
      </c>
      <c r="D303" t="str">
        <v>Raghavanpillai</v>
      </c>
      <c r="E303" t="str">
        <v>Accounting</v>
      </c>
      <c r="F303">
        <v>102515.81</v>
      </c>
    </row>
    <row r="304" spans="2:6" x14ac:dyDescent="0.3">
      <c r="B304" t="str">
        <v>VT01893</v>
      </c>
      <c r="C304" t="str">
        <v>Lindy</v>
      </c>
      <c r="D304" t="str">
        <v>Guillet</v>
      </c>
      <c r="E304" t="str">
        <v>Training</v>
      </c>
      <c r="F304">
        <v>112778.28</v>
      </c>
    </row>
    <row r="305" spans="2:6" x14ac:dyDescent="0.3">
      <c r="B305" t="str">
        <v>VT01893</v>
      </c>
      <c r="C305" t="str">
        <v>Lindy</v>
      </c>
      <c r="D305" t="str">
        <v>Guillet</v>
      </c>
      <c r="E305" t="str">
        <v>Training</v>
      </c>
      <c r="F305">
        <v>112778.28</v>
      </c>
    </row>
    <row r="306" spans="2:6" x14ac:dyDescent="0.3">
      <c r="B306" t="str">
        <v>VT02491</v>
      </c>
      <c r="C306" t="str">
        <v>Alexis</v>
      </c>
      <c r="D306" t="str">
        <v>Gotfrey</v>
      </c>
      <c r="E306" t="str">
        <v>Engineering</v>
      </c>
      <c r="F306">
        <v>114465.93</v>
      </c>
    </row>
    <row r="307" spans="2:6" x14ac:dyDescent="0.3">
      <c r="B307" t="str">
        <v>VT02801</v>
      </c>
      <c r="C307" t="str">
        <v>Shellysheldon</v>
      </c>
      <c r="D307" t="str">
        <v>Mahady</v>
      </c>
      <c r="E307" t="str">
        <v>Training</v>
      </c>
      <c r="F307">
        <v>114691.03</v>
      </c>
    </row>
    <row r="308" spans="2:6" x14ac:dyDescent="0.3">
      <c r="B308" t="str">
        <v>VT03421</v>
      </c>
      <c r="C308" t="str">
        <v>Alic</v>
      </c>
      <c r="D308" t="str">
        <v>Bagg</v>
      </c>
      <c r="E308" t="str">
        <v>Legal</v>
      </c>
      <c r="F308">
        <v>113747.56</v>
      </c>
    </row>
    <row r="309" spans="2:6" x14ac:dyDescent="0.3">
      <c r="B309" t="str">
        <v>VT03421</v>
      </c>
      <c r="C309" t="str">
        <v>Alic</v>
      </c>
      <c r="D309" t="str">
        <v>Bagg</v>
      </c>
      <c r="E309" t="str">
        <v>Legal</v>
      </c>
      <c r="F309">
        <v>113747.56</v>
      </c>
    </row>
    <row r="310" spans="2:6" x14ac:dyDescent="0.3">
      <c r="B310" t="str">
        <v>VT04028</v>
      </c>
      <c r="C310" t="str">
        <v>Michale</v>
      </c>
      <c r="D310" t="str">
        <v>Rolf</v>
      </c>
      <c r="E310" t="str">
        <v>Services</v>
      </c>
      <c r="F310">
        <v>111815.49</v>
      </c>
    </row>
    <row r="311" spans="2:6" x14ac:dyDescent="0.3">
      <c r="B311" t="str">
        <v>VT04028</v>
      </c>
      <c r="C311" t="str">
        <v>Michale</v>
      </c>
      <c r="D311" t="str">
        <v>Rolf</v>
      </c>
      <c r="E311" t="str">
        <v>Services</v>
      </c>
      <c r="F311">
        <v>111815.49</v>
      </c>
    </row>
    <row r="312" spans="2:6" x14ac:dyDescent="0.3">
      <c r="B312" t="str">
        <v>VT04093</v>
      </c>
      <c r="C312" t="str">
        <v>Prasanna</v>
      </c>
      <c r="D312" t="str">
        <v>Lakshmi</v>
      </c>
      <c r="E312" t="str">
        <v>Training</v>
      </c>
      <c r="F312">
        <v>116767.63</v>
      </c>
    </row>
    <row r="313" spans="2:6" x14ac:dyDescent="0.3">
      <c r="B313" t="str">
        <v>VT04093</v>
      </c>
      <c r="C313" t="str">
        <v>Baruna</v>
      </c>
      <c r="D313" t="str">
        <v>Ogale</v>
      </c>
      <c r="E313" t="str">
        <v>Training</v>
      </c>
      <c r="F313">
        <v>116767.63</v>
      </c>
    </row>
    <row r="314" spans="2:6" x14ac:dyDescent="0.3">
      <c r="B314" t="str">
        <v>VT04350</v>
      </c>
      <c r="C314" t="str">
        <v>Kulbhushan</v>
      </c>
      <c r="D314" t="str">
        <v>Moorthy</v>
      </c>
      <c r="E314" t="str">
        <v>Business Development</v>
      </c>
      <c r="F314">
        <v>106400.02</v>
      </c>
    </row>
    <row r="315" spans="2:6" x14ac:dyDescent="0.3">
      <c r="B315" t="str">
        <v>VT04350</v>
      </c>
      <c r="C315" t="str">
        <v>Lalit</v>
      </c>
      <c r="D315" t="str">
        <v>Kothari</v>
      </c>
      <c r="E315" t="str">
        <v>Business Development</v>
      </c>
      <c r="F315">
        <v>106400.02</v>
      </c>
    </row>
    <row r="316" spans="2:6" x14ac:dyDescent="0.3">
      <c r="B316" t="str">
        <v>VT04552</v>
      </c>
      <c r="C316" t="str">
        <v>Theresita</v>
      </c>
      <c r="D316" t="str">
        <v>Chasmer</v>
      </c>
      <c r="E316" t="str">
        <v>Product Management</v>
      </c>
      <c r="F316">
        <v>106665.67</v>
      </c>
    </row>
    <row r="317" spans="2:6" x14ac:dyDescent="0.3">
      <c r="B317" t="str">
        <v>VT04681</v>
      </c>
      <c r="C317" t="str">
        <v>Nickolai</v>
      </c>
      <c r="D317" t="str">
        <v>Artin</v>
      </c>
      <c r="E317" t="str">
        <v>Product Management</v>
      </c>
      <c r="F317">
        <v>110906.35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BB2B-D26C-4837-B6A3-39899E4178B7}">
  <dimension ref="B1:G19"/>
  <sheetViews>
    <sheetView workbookViewId="0">
      <selection activeCell="C6" sqref="C6"/>
    </sheetView>
  </sheetViews>
  <sheetFormatPr defaultRowHeight="14.4" x14ac:dyDescent="0.3"/>
  <cols>
    <col min="2" max="2" width="15.21875" customWidth="1"/>
    <col min="3" max="3" width="17.109375" customWidth="1"/>
    <col min="4" max="4" width="12.109375" customWidth="1"/>
    <col min="5" max="5" width="13.109375" customWidth="1"/>
    <col min="7" max="7" width="8.88671875" customWidth="1"/>
  </cols>
  <sheetData>
    <row r="1" spans="2:7" ht="44.4" customHeight="1" x14ac:dyDescent="0.4">
      <c r="B1" s="39" t="s">
        <v>788</v>
      </c>
      <c r="E1" s="27"/>
    </row>
    <row r="4" spans="2:7" ht="15.6" x14ac:dyDescent="0.3">
      <c r="B4" s="40" t="s">
        <v>779</v>
      </c>
    </row>
    <row r="6" spans="2:7" ht="21" x14ac:dyDescent="0.4">
      <c r="C6" s="26" t="s">
        <v>783</v>
      </c>
      <c r="D6" s="26" t="s">
        <v>15</v>
      </c>
      <c r="E6" s="26" t="s">
        <v>24</v>
      </c>
    </row>
    <row r="7" spans="2:7" x14ac:dyDescent="0.3">
      <c r="B7" s="37" t="s">
        <v>780</v>
      </c>
      <c r="C7" s="38">
        <f>MIN(staff[Salary])</f>
        <v>28160.79</v>
      </c>
      <c r="D7" s="38">
        <f>_xlfn.MINIFS(staff[Salary],staff[Gender],$D$6)</f>
        <v>28160.79</v>
      </c>
      <c r="E7" s="38">
        <f>_xlfn.MINIFS(staff[Salary],staff[Gender],$E$6)</f>
        <v>28305.08</v>
      </c>
    </row>
    <row r="8" spans="2:7" x14ac:dyDescent="0.3">
      <c r="B8" s="37" t="s">
        <v>781</v>
      </c>
      <c r="C8" s="38">
        <f>MAX(staff[Salary])</f>
        <v>120000</v>
      </c>
      <c r="D8" s="38">
        <f>_xlfn.MAXIFS(staff[Salary],staff[Gender],$D$6)</f>
        <v>120000</v>
      </c>
      <c r="E8" s="38">
        <f>_xlfn.MAXIFS(staff[Salary],staff[Gender],$E$6)</f>
        <v>120000</v>
      </c>
    </row>
    <row r="9" spans="2:7" x14ac:dyDescent="0.3">
      <c r="B9" s="37" t="s">
        <v>782</v>
      </c>
      <c r="C9" s="38" cm="1">
        <f t="array" ref="C9:C13">LARGE(staff[Salary],G9:G13)</f>
        <v>120000</v>
      </c>
      <c r="D9" s="38" cm="1">
        <f t="array" ref="D9">LARGE(_xlfn._xlws.FILTER(staff[Salary],staff[Gender]=$D$6),G9)</f>
        <v>120000</v>
      </c>
      <c r="E9" s="38" cm="1">
        <f t="array" ref="E9">LARGE(_xlfn._xlws.FILTER(staff[Salary],staff[Gender]=$E$6),G9)</f>
        <v>120000</v>
      </c>
      <c r="G9">
        <v>1</v>
      </c>
    </row>
    <row r="10" spans="2:7" x14ac:dyDescent="0.3">
      <c r="C10" s="38">
        <v>120000</v>
      </c>
      <c r="D10" s="38" cm="1">
        <f t="array" ref="D10">LARGE(_xlfn._xlws.FILTER(staff[Salary],staff[Gender]=$D$6),G10)</f>
        <v>119022.49</v>
      </c>
      <c r="E10" s="38" cm="1">
        <f t="array" ref="E10">LARGE(_xlfn._xlws.FILTER(staff[Salary],staff[Gender]=$E$6),G10)</f>
        <v>118442.54</v>
      </c>
      <c r="G10">
        <v>2</v>
      </c>
    </row>
    <row r="11" spans="2:7" x14ac:dyDescent="0.3">
      <c r="C11" s="38">
        <v>119022.49</v>
      </c>
      <c r="D11" s="38" cm="1">
        <f t="array" ref="D11">LARGE(_xlfn._xlws.FILTER(staff[Salary],staff[Gender]=$D$6),G11)</f>
        <v>118976.16</v>
      </c>
      <c r="E11" s="38" cm="1">
        <f t="array" ref="E11">LARGE(_xlfn._xlws.FILTER(staff[Salary],staff[Gender]=$E$6),G11)</f>
        <v>116767.63</v>
      </c>
      <c r="G11">
        <v>3</v>
      </c>
    </row>
    <row r="12" spans="2:7" x14ac:dyDescent="0.3">
      <c r="C12" s="38">
        <v>118976.16</v>
      </c>
      <c r="D12" s="38" cm="1">
        <f t="array" ref="D12">LARGE(_xlfn._xlws.FILTER(staff[Salary],staff[Gender]=$D$6),G12)</f>
        <v>115191.38</v>
      </c>
      <c r="E12" s="38" cm="1">
        <f t="array" ref="E12">LARGE(_xlfn._xlws.FILTER(staff[Salary],staff[Gender]=$E$6),G12)</f>
        <v>116767.63</v>
      </c>
      <c r="G12">
        <v>4</v>
      </c>
    </row>
    <row r="13" spans="2:7" x14ac:dyDescent="0.3">
      <c r="C13" s="38">
        <v>118442.54</v>
      </c>
      <c r="D13" s="38" cm="1">
        <f t="array" ref="D13">LARGE(_xlfn._xlws.FILTER(staff[Salary],staff[Gender]=$D$6),G13)</f>
        <v>114691.03</v>
      </c>
      <c r="E13" s="38" cm="1">
        <f t="array" ref="E13">LARGE(_xlfn._xlws.FILTER(staff[Salary],staff[Gender]=$E$6),G13)</f>
        <v>114772.32</v>
      </c>
      <c r="G13">
        <v>5</v>
      </c>
    </row>
    <row r="14" spans="2:7" x14ac:dyDescent="0.3">
      <c r="C14" s="27"/>
      <c r="D14" s="27"/>
      <c r="E14" s="27"/>
    </row>
    <row r="15" spans="2:7" x14ac:dyDescent="0.3">
      <c r="B15" s="37" t="s">
        <v>782</v>
      </c>
      <c r="C15" s="38" cm="1">
        <f t="array" ref="C15:C19">_xlfn.TAKE(_xlfn._xlws.SORT(staff[Salary],,-1),F15)</f>
        <v>120000</v>
      </c>
      <c r="D15" s="38"/>
      <c r="E15" s="38"/>
      <c r="F15" s="30">
        <v>5</v>
      </c>
    </row>
    <row r="16" spans="2:7" x14ac:dyDescent="0.3">
      <c r="B16" s="37" t="s">
        <v>784</v>
      </c>
      <c r="C16" s="38">
        <v>120000</v>
      </c>
      <c r="D16" s="38"/>
      <c r="E16" s="38"/>
    </row>
    <row r="17" spans="3:5" x14ac:dyDescent="0.3">
      <c r="C17" s="38">
        <v>119022.49</v>
      </c>
      <c r="D17" s="38"/>
      <c r="E17" s="38"/>
    </row>
    <row r="18" spans="3:5" x14ac:dyDescent="0.3">
      <c r="C18" s="38">
        <v>118976.16</v>
      </c>
      <c r="D18" s="38"/>
      <c r="E18" s="38"/>
    </row>
    <row r="19" spans="3:5" x14ac:dyDescent="0.3">
      <c r="C19" s="38">
        <v>118442.54</v>
      </c>
      <c r="D19" s="38"/>
      <c r="E19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DBA4-4642-44B5-9598-B3773A7BBF0A}">
  <dimension ref="A1:H19"/>
  <sheetViews>
    <sheetView workbookViewId="0">
      <selection activeCell="A4" sqref="A4"/>
    </sheetView>
  </sheetViews>
  <sheetFormatPr defaultRowHeight="14.4" x14ac:dyDescent="0.3"/>
  <sheetData>
    <row r="1" spans="1:8" ht="44.4" customHeight="1" x14ac:dyDescent="0.4">
      <c r="B1" s="39" t="s">
        <v>788</v>
      </c>
      <c r="E1" s="27"/>
    </row>
    <row r="4" spans="1:8" ht="15.6" x14ac:dyDescent="0.3">
      <c r="A4" s="40" t="s">
        <v>789</v>
      </c>
    </row>
    <row r="6" spans="1:8" ht="15.6" x14ac:dyDescent="0.3">
      <c r="A6" t="s">
        <v>4</v>
      </c>
      <c r="H6" s="40" t="s">
        <v>790</v>
      </c>
    </row>
    <row r="8" spans="1:8" x14ac:dyDescent="0.3">
      <c r="A8" t="str" cm="1">
        <f t="array" ref="A8:A19">_xlfn._xlws.SORT(_xlfn.UNIQUE(staff[Department]))</f>
        <v>Accounting</v>
      </c>
      <c r="D8" t="s">
        <v>785</v>
      </c>
      <c r="E8">
        <f>COUNTA(_xlfn.ANCHORARRAY(A8))</f>
        <v>12</v>
      </c>
      <c r="H8" t="str">
        <f>_xlfn.TEXTJOIN(",",TRUE,_xlfn._xlws.SORT(_xlfn.UNIQUE(staff[Department])))</f>
        <v>Accounting,Business Development,Engineering,Human Resources,Legal,Marketing,Product Management,Research and Development,Sales,Services,Support,Training</v>
      </c>
    </row>
    <row r="9" spans="1:8" x14ac:dyDescent="0.3">
      <c r="A9" t="str">
        <v>Business Development</v>
      </c>
    </row>
    <row r="10" spans="1:8" x14ac:dyDescent="0.3">
      <c r="A10" t="str">
        <v>Engineering</v>
      </c>
    </row>
    <row r="11" spans="1:8" x14ac:dyDescent="0.3">
      <c r="A11" t="str">
        <v>Human Resources</v>
      </c>
    </row>
    <row r="12" spans="1:8" x14ac:dyDescent="0.3">
      <c r="A12" t="str">
        <v>Legal</v>
      </c>
    </row>
    <row r="13" spans="1:8" x14ac:dyDescent="0.3">
      <c r="A13" t="str">
        <v>Marketing</v>
      </c>
    </row>
    <row r="14" spans="1:8" x14ac:dyDescent="0.3">
      <c r="A14" t="str">
        <v>Product Management</v>
      </c>
    </row>
    <row r="15" spans="1:8" x14ac:dyDescent="0.3">
      <c r="A15" t="str">
        <v>Research and Development</v>
      </c>
    </row>
    <row r="16" spans="1:8" x14ac:dyDescent="0.3">
      <c r="A16" t="str">
        <v>Sales</v>
      </c>
    </row>
    <row r="17" spans="1:1" x14ac:dyDescent="0.3">
      <c r="A17" t="str">
        <v>Services</v>
      </c>
    </row>
    <row r="18" spans="1:1" x14ac:dyDescent="0.3">
      <c r="A18" t="str">
        <v>Support</v>
      </c>
    </row>
    <row r="19" spans="1:1" x14ac:dyDescent="0.3">
      <c r="A19" t="str">
        <v>Training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3CD8-F38F-4F9F-8BCB-DF131D8BEFA8}">
  <dimension ref="A1:R40"/>
  <sheetViews>
    <sheetView topLeftCell="B1" workbookViewId="0">
      <selection activeCell="G34" sqref="G34"/>
    </sheetView>
  </sheetViews>
  <sheetFormatPr defaultRowHeight="14.4" x14ac:dyDescent="0.3"/>
  <cols>
    <col min="1" max="1" width="5.77734375" customWidth="1"/>
    <col min="2" max="2" width="14.5546875" customWidth="1"/>
    <col min="3" max="3" width="11.6640625" style="41" customWidth="1"/>
    <col min="4" max="4" width="12.44140625" customWidth="1"/>
    <col min="6" max="6" width="12.6640625" style="41" customWidth="1"/>
  </cols>
  <sheetData>
    <row r="1" spans="1:6" ht="44.4" customHeight="1" x14ac:dyDescent="0.4">
      <c r="B1" s="39" t="s">
        <v>798</v>
      </c>
    </row>
    <row r="3" spans="1:6" ht="15.6" x14ac:dyDescent="0.3">
      <c r="B3" s="40" t="s">
        <v>749</v>
      </c>
    </row>
    <row r="5" spans="1:6" x14ac:dyDescent="0.3">
      <c r="B5" t="s">
        <v>793</v>
      </c>
      <c r="C5" s="43" t="s">
        <v>501</v>
      </c>
    </row>
    <row r="6" spans="1:6" x14ac:dyDescent="0.3">
      <c r="C6" s="44" t="s">
        <v>796</v>
      </c>
      <c r="F6" s="42" t="s">
        <v>797</v>
      </c>
    </row>
    <row r="8" spans="1:6" x14ac:dyDescent="0.3">
      <c r="A8">
        <v>2</v>
      </c>
      <c r="B8" t="s">
        <v>794</v>
      </c>
      <c r="C8" s="41" t="str">
        <f>IFERROR(VLOOKUP($C$5,staff[],A8,FALSE),"Not Found")</f>
        <v>Edd</v>
      </c>
      <c r="F8" s="41" t="str">
        <f>_xlfn.XLOOKUP($C$5,staff[Emp ID],staff[First Name],"Not Found")</f>
        <v>Edd</v>
      </c>
    </row>
    <row r="9" spans="1:6" x14ac:dyDescent="0.3">
      <c r="A9">
        <v>3</v>
      </c>
      <c r="B9" t="s">
        <v>795</v>
      </c>
      <c r="C9" s="41" t="str">
        <f>IFERROR(VLOOKUP($C$5,staff[],A9,FALSE),"Not Found")</f>
        <v>MacKnockiter</v>
      </c>
      <c r="F9" s="41" t="str">
        <f>_xlfn.XLOOKUP($C$5,staff[Emp ID],staff[Last Name],"Not Found")</f>
        <v>MacKnockiter</v>
      </c>
    </row>
    <row r="10" spans="1:6" x14ac:dyDescent="0.3">
      <c r="A10">
        <v>5</v>
      </c>
      <c r="B10" t="s">
        <v>4</v>
      </c>
      <c r="C10" s="41" t="str">
        <f>IFERROR(VLOOKUP($C$5,staff[],A10,FALSE),"Not Found")</f>
        <v>Accounting</v>
      </c>
      <c r="F10" s="41" t="str">
        <f>_xlfn.XLOOKUP($C$5,staff[Emp ID],staff[Department],"Not Found")</f>
        <v>Accounting</v>
      </c>
    </row>
    <row r="11" spans="1:6" x14ac:dyDescent="0.3">
      <c r="A11">
        <v>6</v>
      </c>
      <c r="B11" t="s">
        <v>5</v>
      </c>
      <c r="C11" s="41">
        <f>IFERROR(VLOOKUP($C$5,staff[],A11,FALSE),"Not Found")</f>
        <v>119022.49</v>
      </c>
      <c r="F11" s="41">
        <f>_xlfn.XLOOKUP($C$5,staff[Emp ID],staff[Salary],"Not Found")</f>
        <v>119022.49</v>
      </c>
    </row>
    <row r="16" spans="1:6" x14ac:dyDescent="0.3">
      <c r="B16" t="s">
        <v>795</v>
      </c>
      <c r="C16" s="43" t="s">
        <v>284</v>
      </c>
    </row>
    <row r="18" spans="2:18" x14ac:dyDescent="0.3">
      <c r="C18" s="41">
        <f>MATCH(C16,staff[Last Name],)</f>
        <v>3</v>
      </c>
    </row>
    <row r="19" spans="2:18" x14ac:dyDescent="0.3">
      <c r="B19" t="s">
        <v>793</v>
      </c>
      <c r="C19" s="41" t="str">
        <f>INDEX(staff[Emp ID],MATCH($C$16,staff[Last Name],0))</f>
        <v>PR00113</v>
      </c>
      <c r="F19" s="41" t="str">
        <f>_xlfn.XLOOKUP($C$16,staff[Last Name],staff[Emp ID],"Not Found")</f>
        <v>PR00113</v>
      </c>
    </row>
    <row r="20" spans="2:18" x14ac:dyDescent="0.3">
      <c r="B20" t="s">
        <v>4</v>
      </c>
      <c r="C20" s="41" t="str">
        <f>INDEX(staff[Department],MATCH($C$16,staff[Last Name],0))</f>
        <v>Business Development</v>
      </c>
      <c r="F20" s="41" t="str">
        <f>_xlfn.XLOOKUP($C$16,staff[Last Name],staff[Department],"Not Found")</f>
        <v>Business Development</v>
      </c>
    </row>
    <row r="21" spans="2:18" x14ac:dyDescent="0.3">
      <c r="B21" t="s">
        <v>5</v>
      </c>
      <c r="C21" s="41">
        <f>INDEX(staff[Salary],MATCH($C$16,staff[Last Name],0))</f>
        <v>80695.740000000005</v>
      </c>
      <c r="F21" s="41">
        <f>_xlfn.XLOOKUP($C$16,staff[Last Name],staff[Salary],"Not Found")</f>
        <v>80695.740000000005</v>
      </c>
    </row>
    <row r="23" spans="2:18" x14ac:dyDescent="0.3">
      <c r="B23" t="str" cm="1">
        <f t="array" ref="B23:N23">_xlfn.XLOOKUP($C$16,staff[Last Name],staff[])</f>
        <v>PR00113</v>
      </c>
      <c r="C23" s="41" t="str">
        <v>Van</v>
      </c>
      <c r="D23" t="str">
        <v>Tuxwell</v>
      </c>
      <c r="E23" t="str">
        <v>Female</v>
      </c>
      <c r="F23" s="41" t="str">
        <v>Business Development</v>
      </c>
      <c r="G23">
        <v>80695.740000000005</v>
      </c>
      <c r="H23" t="str">
        <v>50k to 100k</v>
      </c>
      <c r="I23">
        <v>43360</v>
      </c>
      <c r="J23">
        <v>1</v>
      </c>
      <c r="K23" t="str">
        <v>Permanent</v>
      </c>
      <c r="L23" t="str">
        <v>Columbus, USA</v>
      </c>
      <c r="M23">
        <v>5.7643835616438359</v>
      </c>
      <c r="N23" t="str">
        <v>Full time</v>
      </c>
    </row>
    <row r="25" spans="2:18" x14ac:dyDescent="0.3">
      <c r="B25" s="37" t="str" cm="1">
        <f t="array" ref="B25:B37">TRANSPOSE(_xlfn.XLOOKUP($C$16,staff[Last Name],staff[]))</f>
        <v>PR00113</v>
      </c>
      <c r="D25">
        <f>_xlfn.XLOOKUP($C$5,staff[Emp ID],staff[Salary])</f>
        <v>119022.49</v>
      </c>
    </row>
    <row r="26" spans="2:18" x14ac:dyDescent="0.3">
      <c r="B26" s="37" t="str">
        <v>Van</v>
      </c>
      <c r="F26" s="41" t="str" cm="1">
        <f t="array" ref="F26">_xlfn.XLOOKUP(TRUE,staff[Salary]&gt;$B$40,staff[First Name],"Not Found")</f>
        <v>Not Found</v>
      </c>
    </row>
    <row r="27" spans="2:18" x14ac:dyDescent="0.3">
      <c r="B27" s="37" t="str">
        <v>Tuxwell</v>
      </c>
    </row>
    <row r="28" spans="2:18" x14ac:dyDescent="0.3">
      <c r="B28" s="37" t="str">
        <v>Female</v>
      </c>
    </row>
    <row r="29" spans="2:18" x14ac:dyDescent="0.3">
      <c r="B29" s="37" t="str">
        <v>Business Development</v>
      </c>
      <c r="F29" s="41" t="str" cm="1">
        <f t="array" ref="F29:R30">_xlfn._xlws.FILTER(staff[],staff[Salary] = $B$40,"Not found")</f>
        <v>PR00147</v>
      </c>
      <c r="G29" t="str">
        <v>Minerva</v>
      </c>
      <c r="H29" t="str">
        <v>Ricardot</v>
      </c>
      <c r="I29" t="str">
        <v>Male</v>
      </c>
      <c r="J29" t="str">
        <v>Engineering</v>
      </c>
      <c r="K29">
        <v>120000</v>
      </c>
      <c r="L29" t="str">
        <v>Above 100k</v>
      </c>
      <c r="M29">
        <v>43416</v>
      </c>
      <c r="N29">
        <v>1</v>
      </c>
      <c r="O29" t="str">
        <v>Permanent</v>
      </c>
      <c r="P29" t="str">
        <v>Remote</v>
      </c>
      <c r="Q29">
        <v>5.6109589041095891</v>
      </c>
      <c r="R29" t="str">
        <v>Full time</v>
      </c>
    </row>
    <row r="30" spans="2:18" x14ac:dyDescent="0.3">
      <c r="B30" s="37">
        <v>80695.740000000005</v>
      </c>
      <c r="F30" s="41" t="str">
        <v>SQ04612</v>
      </c>
      <c r="G30" t="str">
        <v>Mick</v>
      </c>
      <c r="H30" t="str">
        <v>Spraberry</v>
      </c>
      <c r="I30" t="str">
        <v>Female</v>
      </c>
      <c r="J30" t="str">
        <v>Services</v>
      </c>
      <c r="K30">
        <v>120000</v>
      </c>
      <c r="L30" t="str">
        <v>Above 100k</v>
      </c>
      <c r="M30">
        <v>43902</v>
      </c>
      <c r="N30">
        <v>0.9</v>
      </c>
      <c r="O30" t="str">
        <v>Permanent</v>
      </c>
      <c r="P30" t="str">
        <v>Remote</v>
      </c>
      <c r="Q30">
        <v>4.279452054794521</v>
      </c>
      <c r="R30" t="str">
        <v>Part time</v>
      </c>
    </row>
    <row r="31" spans="2:18" x14ac:dyDescent="0.3">
      <c r="B31" s="37" t="str">
        <v>50k to 100k</v>
      </c>
    </row>
    <row r="32" spans="2:18" x14ac:dyDescent="0.3">
      <c r="B32" s="37">
        <v>43360</v>
      </c>
    </row>
    <row r="33" spans="2:2" x14ac:dyDescent="0.3">
      <c r="B33" s="37">
        <v>1</v>
      </c>
    </row>
    <row r="34" spans="2:2" x14ac:dyDescent="0.3">
      <c r="B34" s="37" t="str">
        <v>Permanent</v>
      </c>
    </row>
    <row r="35" spans="2:2" x14ac:dyDescent="0.3">
      <c r="B35" s="37" t="str">
        <v>Columbus, USA</v>
      </c>
    </row>
    <row r="36" spans="2:2" x14ac:dyDescent="0.3">
      <c r="B36" s="37">
        <v>5.7643835616438359</v>
      </c>
    </row>
    <row r="37" spans="2:2" x14ac:dyDescent="0.3">
      <c r="B37" s="37" t="str">
        <v>Full time</v>
      </c>
    </row>
    <row r="40" spans="2:2" x14ac:dyDescent="0.3">
      <c r="B40" s="45">
        <v>120000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B469-566D-46A5-BECB-B59A4DA346DB}">
  <dimension ref="A1:T76"/>
  <sheetViews>
    <sheetView workbookViewId="0">
      <selection activeCell="A15" sqref="A15:C15"/>
    </sheetView>
  </sheetViews>
  <sheetFormatPr defaultRowHeight="14.4" x14ac:dyDescent="0.3"/>
  <cols>
    <col min="1" max="1" width="11.77734375" customWidth="1"/>
    <col min="2" max="2" width="15.21875" customWidth="1"/>
    <col min="3" max="3" width="14.77734375" customWidth="1"/>
    <col min="8" max="8" width="10.5546875" style="29" bestFit="1" customWidth="1"/>
    <col min="13" max="13" width="16.5546875" style="29" bestFit="1" customWidth="1"/>
  </cols>
  <sheetData>
    <row r="1" spans="1:20" ht="21" x14ac:dyDescent="0.4">
      <c r="A1" s="39" t="s">
        <v>800</v>
      </c>
    </row>
    <row r="3" spans="1:20" ht="15.6" x14ac:dyDescent="0.3">
      <c r="A3" s="40" t="s">
        <v>799</v>
      </c>
    </row>
    <row r="6" spans="1:20" x14ac:dyDescent="0.3">
      <c r="A6" t="s">
        <v>802</v>
      </c>
      <c r="C6" t="str" cm="1">
        <f t="array" ref="C6">_xlfn.XLOOKUP(MAX(staff[Salary]),staff[Salary],staff[First Name]&amp;" "&amp;staff[Last Name])</f>
        <v>Minerva Ricardot</v>
      </c>
    </row>
    <row r="9" spans="1:20" x14ac:dyDescent="0.3">
      <c r="A9" t="s">
        <v>803</v>
      </c>
      <c r="C9" t="str" cm="1">
        <f t="array" ref="C9">_xlfn.TEXTJOIN(",",TRUE,_xlfn._xlws.FILTER(staff[First Name]&amp;" "&amp;staff[Last Name],staff[Salary]=MAX(staff[Salary])))</f>
        <v>Minerva Ricardot,Mick Spraberry</v>
      </c>
    </row>
    <row r="12" spans="1:20" ht="15.6" x14ac:dyDescent="0.3">
      <c r="A12" s="40" t="s">
        <v>801</v>
      </c>
      <c r="F12" s="40" t="s">
        <v>804</v>
      </c>
    </row>
    <row r="15" spans="1:20" ht="21.6" customHeight="1" x14ac:dyDescent="0.4">
      <c r="A15" s="26" t="s">
        <v>0</v>
      </c>
      <c r="B15" s="26" t="s">
        <v>1</v>
      </c>
      <c r="C15" s="26" t="s">
        <v>2</v>
      </c>
      <c r="F15" t="str" cm="1">
        <f t="array" ref="F15:R76">_xlfn._xlws.FILTER(staff[],(TEXT(staff[Start Date],"dddd") ="Monday") * (staff[Gender] = "Female"), "No Employees")</f>
        <v>PR00007</v>
      </c>
      <c r="G15" t="str">
        <v>Torrance</v>
      </c>
      <c r="H15" s="29" t="str">
        <v>Collier</v>
      </c>
      <c r="I15" t="str">
        <v>Female</v>
      </c>
      <c r="J15" t="str">
        <v>Training</v>
      </c>
      <c r="K15">
        <v>96135.75</v>
      </c>
      <c r="L15" t="str">
        <v>50k to 100k</v>
      </c>
      <c r="M15" s="29">
        <v>44025</v>
      </c>
      <c r="N15">
        <v>0.3</v>
      </c>
      <c r="O15" t="str">
        <v>Permanent</v>
      </c>
      <c r="P15" t="str">
        <v>Wellington, New Zealand</v>
      </c>
      <c r="Q15">
        <v>3.9424657534246577</v>
      </c>
      <c r="R15" t="str">
        <v>Part time</v>
      </c>
      <c r="T15">
        <f>WEEKDAY(M15)</f>
        <v>2</v>
      </c>
    </row>
    <row r="16" spans="1:20" x14ac:dyDescent="0.3">
      <c r="A16" t="str" cm="1">
        <f t="array" ref="A16:C37">_xlfn._xlws.FILTER(staff[[Emp ID]:[Last Name]],MONTH(staff[Start Date])=3)</f>
        <v>PR00746</v>
      </c>
      <c r="B16" t="str">
        <v>Hogan</v>
      </c>
      <c r="C16" t="str">
        <v>Iles</v>
      </c>
      <c r="F16" t="str">
        <v>PR00095</v>
      </c>
      <c r="G16" t="str">
        <v>Devrat</v>
      </c>
      <c r="H16" s="29" t="str">
        <v>Damarsingh</v>
      </c>
      <c r="I16" t="str">
        <v>Female</v>
      </c>
      <c r="J16" t="str">
        <v>Business Development</v>
      </c>
      <c r="K16">
        <v>70649.460000000006</v>
      </c>
      <c r="L16" t="str">
        <v>50k to 100k</v>
      </c>
      <c r="M16" s="29">
        <v>43843</v>
      </c>
      <c r="N16">
        <v>1</v>
      </c>
      <c r="O16" t="str">
        <v>Permanent</v>
      </c>
      <c r="P16" t="str">
        <v>Hyderabad, India</v>
      </c>
      <c r="Q16">
        <v>4.441095890410959</v>
      </c>
      <c r="R16" t="str">
        <v>Full time</v>
      </c>
      <c r="T16">
        <f t="shared" ref="T16:T76" si="0">WEEKDAY(M16)</f>
        <v>2</v>
      </c>
    </row>
    <row r="17" spans="1:20" x14ac:dyDescent="0.3">
      <c r="A17" t="str">
        <v>PR00893</v>
      </c>
      <c r="B17" t="str">
        <v>Vasavi</v>
      </c>
      <c r="C17" t="str">
        <v>Veeravasarapu</v>
      </c>
      <c r="F17" t="str">
        <v>PR00113</v>
      </c>
      <c r="G17" t="str">
        <v>Van</v>
      </c>
      <c r="H17" s="29" t="str">
        <v>Tuxwell</v>
      </c>
      <c r="I17" t="str">
        <v>Female</v>
      </c>
      <c r="J17" t="str">
        <v>Business Development</v>
      </c>
      <c r="K17">
        <v>80695.740000000005</v>
      </c>
      <c r="L17" t="str">
        <v>50k to 100k</v>
      </c>
      <c r="M17" s="29">
        <v>43360</v>
      </c>
      <c r="N17">
        <v>1</v>
      </c>
      <c r="O17" t="str">
        <v>Permanent</v>
      </c>
      <c r="P17" t="str">
        <v>Columbus, USA</v>
      </c>
      <c r="Q17">
        <v>5.7643835616438359</v>
      </c>
      <c r="R17" t="str">
        <v>Full time</v>
      </c>
      <c r="T17">
        <f t="shared" si="0"/>
        <v>2</v>
      </c>
    </row>
    <row r="18" spans="1:20" x14ac:dyDescent="0.3">
      <c r="A18" t="str">
        <v>SQ00022</v>
      </c>
      <c r="B18" t="str">
        <v>Carlin</v>
      </c>
      <c r="C18" t="str">
        <v>Demke</v>
      </c>
      <c r="F18" t="str">
        <v>PR00113</v>
      </c>
      <c r="G18" t="str">
        <v>Van</v>
      </c>
      <c r="H18" s="29" t="str">
        <v>Tuxwell</v>
      </c>
      <c r="I18" t="str">
        <v>Female</v>
      </c>
      <c r="J18" t="str">
        <v>Business Development</v>
      </c>
      <c r="K18">
        <v>80695.740000000005</v>
      </c>
      <c r="L18" t="str">
        <v>50k to 100k</v>
      </c>
      <c r="M18" s="29">
        <v>43360</v>
      </c>
      <c r="N18">
        <v>1</v>
      </c>
      <c r="O18" t="str">
        <v>Permanent</v>
      </c>
      <c r="P18" t="str">
        <v>Columbus, USA</v>
      </c>
      <c r="Q18">
        <v>5.7643835616438359</v>
      </c>
      <c r="R18" t="str">
        <v>Full time</v>
      </c>
      <c r="T18">
        <f t="shared" si="0"/>
        <v>2</v>
      </c>
    </row>
    <row r="19" spans="1:20" x14ac:dyDescent="0.3">
      <c r="A19" t="str">
        <v>SQ00105</v>
      </c>
      <c r="B19" t="str">
        <v>Sarayu</v>
      </c>
      <c r="C19" t="str">
        <v>Ragunathan</v>
      </c>
      <c r="F19" t="str">
        <v>PR00576</v>
      </c>
      <c r="G19" t="str">
        <v>Lalitchandra</v>
      </c>
      <c r="H19" s="29" t="str">
        <v>Vadali</v>
      </c>
      <c r="I19" t="str">
        <v>Female</v>
      </c>
      <c r="J19" t="str">
        <v>Legal</v>
      </c>
      <c r="K19">
        <v>63705.4</v>
      </c>
      <c r="L19" t="str">
        <v>50k to 100k</v>
      </c>
      <c r="M19" s="29">
        <v>43682</v>
      </c>
      <c r="N19">
        <v>1</v>
      </c>
      <c r="O19" t="str">
        <v>Permanent</v>
      </c>
      <c r="P19" t="str">
        <v>Hyderabad, India</v>
      </c>
      <c r="Q19">
        <v>4.882191780821918</v>
      </c>
      <c r="R19" t="str">
        <v>Full time</v>
      </c>
      <c r="T19">
        <f t="shared" si="0"/>
        <v>2</v>
      </c>
    </row>
    <row r="20" spans="1:20" x14ac:dyDescent="0.3">
      <c r="A20" t="str">
        <v>SQ01519</v>
      </c>
      <c r="B20" t="str">
        <v>Caron</v>
      </c>
      <c r="C20" t="str">
        <v>Kolakovic</v>
      </c>
      <c r="F20" t="str">
        <v>PR00916</v>
      </c>
      <c r="G20" t="str">
        <v>Inger</v>
      </c>
      <c r="H20" s="29" t="str">
        <v>Chapelhow</v>
      </c>
      <c r="I20" t="str">
        <v>Female</v>
      </c>
      <c r="J20" t="str">
        <v>Research and Development</v>
      </c>
      <c r="K20">
        <v>84309.95</v>
      </c>
      <c r="L20" t="str">
        <v>50k to 100k</v>
      </c>
      <c r="M20" s="29">
        <v>44501</v>
      </c>
      <c r="N20">
        <v>1</v>
      </c>
      <c r="O20" t="str">
        <v>Permanent</v>
      </c>
      <c r="P20" t="str">
        <v>Remote</v>
      </c>
      <c r="Q20">
        <v>2.6383561643835618</v>
      </c>
      <c r="R20" t="str">
        <v>Full time</v>
      </c>
      <c r="T20">
        <f t="shared" si="0"/>
        <v>2</v>
      </c>
    </row>
    <row r="21" spans="1:20" x14ac:dyDescent="0.3">
      <c r="A21" t="str">
        <v>SQ03112</v>
      </c>
      <c r="B21" t="str">
        <v>Kantimoy</v>
      </c>
      <c r="C21" t="str">
        <v>Pritish</v>
      </c>
      <c r="F21" t="str">
        <v>PR01383</v>
      </c>
      <c r="G21" t="str">
        <v>Addi</v>
      </c>
      <c r="H21" s="29" t="str">
        <v>Studdeard</v>
      </c>
      <c r="I21" t="str">
        <v>Female</v>
      </c>
      <c r="J21" t="str">
        <v>Product Management</v>
      </c>
      <c r="K21">
        <v>72502.61</v>
      </c>
      <c r="L21" t="str">
        <v>50k to 100k</v>
      </c>
      <c r="M21" s="29">
        <v>44235</v>
      </c>
      <c r="N21">
        <v>1</v>
      </c>
      <c r="O21" t="str">
        <v>Permanent</v>
      </c>
      <c r="P21" t="str">
        <v>Wellington, New Zealand</v>
      </c>
      <c r="Q21">
        <v>3.3671232876712329</v>
      </c>
      <c r="R21" t="str">
        <v>Full time</v>
      </c>
      <c r="T21">
        <f t="shared" si="0"/>
        <v>2</v>
      </c>
    </row>
    <row r="22" spans="1:20" x14ac:dyDescent="0.3">
      <c r="A22" t="str">
        <v>SQ03625</v>
      </c>
      <c r="B22" t="str">
        <v>Fidela</v>
      </c>
      <c r="C22" t="str">
        <v>Artis</v>
      </c>
      <c r="F22" t="str">
        <v>PR02016</v>
      </c>
      <c r="G22" t="str">
        <v>Iris</v>
      </c>
      <c r="H22" s="29" t="str">
        <v>Wagg</v>
      </c>
      <c r="I22" t="str">
        <v>Female</v>
      </c>
      <c r="J22" t="str">
        <v>Engineering</v>
      </c>
      <c r="K22">
        <v>58861.19</v>
      </c>
      <c r="L22" t="str">
        <v>50k to 100k</v>
      </c>
      <c r="M22" s="29">
        <v>43654</v>
      </c>
      <c r="N22">
        <v>1</v>
      </c>
      <c r="O22" t="str">
        <v>Permanent</v>
      </c>
      <c r="P22" t="str">
        <v>Columbus, USA</v>
      </c>
      <c r="Q22">
        <v>4.9589041095890414</v>
      </c>
      <c r="R22" t="str">
        <v>Full time</v>
      </c>
      <c r="T22">
        <f t="shared" si="0"/>
        <v>2</v>
      </c>
    </row>
    <row r="23" spans="1:20" x14ac:dyDescent="0.3">
      <c r="A23" t="str">
        <v>SQ04612</v>
      </c>
      <c r="B23" t="str">
        <v>Mick</v>
      </c>
      <c r="C23" t="str">
        <v>Spraberry</v>
      </c>
      <c r="F23" t="str">
        <v>PR02113</v>
      </c>
      <c r="G23" t="str">
        <v>Beverie</v>
      </c>
      <c r="H23" s="29" t="str">
        <v>Moffet</v>
      </c>
      <c r="I23" t="str">
        <v>Female</v>
      </c>
      <c r="J23" t="str">
        <v>Support</v>
      </c>
      <c r="K23">
        <v>75974.990000000005</v>
      </c>
      <c r="L23" t="str">
        <v>50k to 100k</v>
      </c>
      <c r="M23" s="29">
        <v>44172</v>
      </c>
      <c r="N23">
        <v>1</v>
      </c>
      <c r="O23" t="str">
        <v>Permanent</v>
      </c>
      <c r="P23" t="str">
        <v>Remote</v>
      </c>
      <c r="Q23">
        <v>3.5397260273972604</v>
      </c>
      <c r="R23" t="str">
        <v>Full time</v>
      </c>
      <c r="T23">
        <f t="shared" si="0"/>
        <v>2</v>
      </c>
    </row>
    <row r="24" spans="1:20" x14ac:dyDescent="0.3">
      <c r="A24" t="str">
        <v>TN01256</v>
      </c>
      <c r="B24" t="str">
        <v>Shattesh</v>
      </c>
      <c r="C24" t="str">
        <v>Utpat</v>
      </c>
      <c r="F24" t="str">
        <v>PR02275</v>
      </c>
      <c r="G24" t="str">
        <v>Louise</v>
      </c>
      <c r="H24" s="29" t="str">
        <v>Lamming</v>
      </c>
      <c r="I24" t="str">
        <v>Female</v>
      </c>
      <c r="J24" t="str">
        <v>Sales</v>
      </c>
      <c r="K24">
        <v>41934.71</v>
      </c>
      <c r="L24" t="str">
        <v>Under 50k</v>
      </c>
      <c r="M24" s="29">
        <v>43780</v>
      </c>
      <c r="N24">
        <v>1</v>
      </c>
      <c r="O24" t="str">
        <v>Permanent</v>
      </c>
      <c r="P24" t="str">
        <v>Remote</v>
      </c>
      <c r="Q24">
        <v>4.6136986301369864</v>
      </c>
      <c r="R24" t="str">
        <v>Full time</v>
      </c>
      <c r="T24">
        <f t="shared" si="0"/>
        <v>2</v>
      </c>
    </row>
    <row r="25" spans="1:20" x14ac:dyDescent="0.3">
      <c r="A25" t="str">
        <v>TN01256</v>
      </c>
      <c r="B25" t="str">
        <v>Sawini</v>
      </c>
      <c r="C25" t="str">
        <v>Chandan</v>
      </c>
      <c r="F25" t="str">
        <v>PR02436</v>
      </c>
      <c r="G25" t="str">
        <v>Marmaduke</v>
      </c>
      <c r="H25" s="29" t="str">
        <v>Worssam</v>
      </c>
      <c r="I25" t="str">
        <v>Female</v>
      </c>
      <c r="J25" t="str">
        <v>Engineering</v>
      </c>
      <c r="K25">
        <v>78378.2</v>
      </c>
      <c r="L25" t="str">
        <v>50k to 100k</v>
      </c>
      <c r="M25" s="29">
        <v>43465</v>
      </c>
      <c r="N25">
        <v>0.4</v>
      </c>
      <c r="O25" t="str">
        <v>Permanent</v>
      </c>
      <c r="P25" t="str">
        <v>Remote</v>
      </c>
      <c r="Q25">
        <v>5.4767123287671229</v>
      </c>
      <c r="R25" t="str">
        <v>Part time</v>
      </c>
      <c r="T25">
        <f t="shared" si="0"/>
        <v>2</v>
      </c>
    </row>
    <row r="26" spans="1:20" x14ac:dyDescent="0.3">
      <c r="A26" t="str">
        <v>TN01601</v>
      </c>
      <c r="B26" t="str">
        <v>Melva</v>
      </c>
      <c r="C26" t="str">
        <v>Jickells</v>
      </c>
      <c r="F26" t="str">
        <v>PR02603</v>
      </c>
      <c r="G26" t="str">
        <v>Dinanath</v>
      </c>
      <c r="H26" s="29" t="str">
        <v>Simhambhatla</v>
      </c>
      <c r="I26" t="str">
        <v>Female</v>
      </c>
      <c r="J26" t="str">
        <v>Human Resources</v>
      </c>
      <c r="K26">
        <v>61994.76</v>
      </c>
      <c r="L26" t="str">
        <v>50k to 100k</v>
      </c>
      <c r="M26" s="29">
        <v>43794</v>
      </c>
      <c r="N26">
        <v>0.3</v>
      </c>
      <c r="O26" t="str">
        <v>Permanent</v>
      </c>
      <c r="P26" t="str">
        <v>Hyderabad, India</v>
      </c>
      <c r="Q26">
        <v>4.5753424657534243</v>
      </c>
      <c r="R26" t="str">
        <v>Part time</v>
      </c>
      <c r="T26">
        <f t="shared" si="0"/>
        <v>2</v>
      </c>
    </row>
    <row r="27" spans="1:20" x14ac:dyDescent="0.3">
      <c r="A27" t="str">
        <v>TN01601</v>
      </c>
      <c r="B27" t="str">
        <v>Melva</v>
      </c>
      <c r="C27" t="str">
        <v>Jickells</v>
      </c>
      <c r="F27" t="str">
        <v>PR03158</v>
      </c>
      <c r="G27" t="str">
        <v>Danica</v>
      </c>
      <c r="H27" s="29" t="str">
        <v>Nayshe</v>
      </c>
      <c r="I27" t="str">
        <v>Female</v>
      </c>
      <c r="J27" t="str">
        <v>Services</v>
      </c>
      <c r="K27">
        <v>89690.38</v>
      </c>
      <c r="L27" t="str">
        <v>50k to 100k</v>
      </c>
      <c r="M27" s="29">
        <v>43206</v>
      </c>
      <c r="N27">
        <v>1</v>
      </c>
      <c r="O27" t="str">
        <v>Permanent</v>
      </c>
      <c r="P27" t="str">
        <v>Wellington, New Zealand</v>
      </c>
      <c r="Q27">
        <v>6.1863013698630134</v>
      </c>
      <c r="R27" t="str">
        <v>Full time</v>
      </c>
      <c r="T27">
        <f t="shared" si="0"/>
        <v>2</v>
      </c>
    </row>
    <row r="28" spans="1:20" x14ac:dyDescent="0.3">
      <c r="A28" t="str">
        <v>TN04892</v>
      </c>
      <c r="B28" t="str">
        <v>Luca</v>
      </c>
      <c r="C28" t="str">
        <v>Wolstenholme</v>
      </c>
      <c r="F28" t="str">
        <v>PR04380</v>
      </c>
      <c r="G28" t="str">
        <v>Van</v>
      </c>
      <c r="H28" s="29" t="str">
        <v>Tuxwell</v>
      </c>
      <c r="I28" t="str">
        <v>Female</v>
      </c>
      <c r="J28" t="str">
        <v>Business Development</v>
      </c>
      <c r="K28">
        <v>80695.740000000005</v>
      </c>
      <c r="L28" t="str">
        <v>50k to 100k</v>
      </c>
      <c r="M28" s="29">
        <v>43787</v>
      </c>
      <c r="N28">
        <v>0.8</v>
      </c>
      <c r="O28" t="str">
        <v>Permanent</v>
      </c>
      <c r="P28" t="str">
        <v>Columbus, USA</v>
      </c>
      <c r="Q28">
        <v>4.5945205479452058</v>
      </c>
      <c r="R28" t="str">
        <v>Part time</v>
      </c>
      <c r="T28">
        <f t="shared" si="0"/>
        <v>2</v>
      </c>
    </row>
    <row r="29" spans="1:20" x14ac:dyDescent="0.3">
      <c r="A29" t="str">
        <v>VT01762</v>
      </c>
      <c r="B29" t="str">
        <v>Geena</v>
      </c>
      <c r="C29" t="str">
        <v>Raghavanpillai</v>
      </c>
      <c r="F29" t="str">
        <v>PR04446</v>
      </c>
      <c r="G29" t="str">
        <v>Sameer</v>
      </c>
      <c r="H29" s="29" t="str">
        <v>Shashank</v>
      </c>
      <c r="I29" t="str">
        <v>Female</v>
      </c>
      <c r="J29" t="str">
        <v>Research and Development</v>
      </c>
      <c r="K29">
        <v>92336.08</v>
      </c>
      <c r="L29" t="str">
        <v>50k to 100k</v>
      </c>
      <c r="M29" s="29">
        <v>44431</v>
      </c>
      <c r="N29">
        <v>1</v>
      </c>
      <c r="O29" t="str">
        <v>Permanent</v>
      </c>
      <c r="P29" t="str">
        <v>Hyderabad, India</v>
      </c>
      <c r="Q29">
        <v>2.8301369863013699</v>
      </c>
      <c r="R29" t="str">
        <v>Full time</v>
      </c>
      <c r="T29">
        <f t="shared" si="0"/>
        <v>2</v>
      </c>
    </row>
    <row r="30" spans="1:20" x14ac:dyDescent="0.3">
      <c r="A30" t="str">
        <v>VT01803</v>
      </c>
      <c r="B30" t="str">
        <v>Freddy</v>
      </c>
      <c r="C30" t="str">
        <v>Linford</v>
      </c>
      <c r="F30" t="str">
        <v>PR04473</v>
      </c>
      <c r="G30" t="str">
        <v>Wyn</v>
      </c>
      <c r="H30" s="29" t="str">
        <v>Treadger</v>
      </c>
      <c r="I30" t="str">
        <v>Female</v>
      </c>
      <c r="J30" t="str">
        <v>Business Development</v>
      </c>
      <c r="K30">
        <v>69192.850000000006</v>
      </c>
      <c r="L30" t="str">
        <v>50k to 100k</v>
      </c>
      <c r="M30" s="29">
        <v>44305</v>
      </c>
      <c r="N30">
        <v>1</v>
      </c>
      <c r="O30" t="str">
        <v>Permanent</v>
      </c>
      <c r="P30" t="str">
        <v>Columbus, USA</v>
      </c>
      <c r="Q30">
        <v>3.1753424657534248</v>
      </c>
      <c r="R30" t="str">
        <v>Full time</v>
      </c>
      <c r="T30">
        <f t="shared" si="0"/>
        <v>2</v>
      </c>
    </row>
    <row r="31" spans="1:20" x14ac:dyDescent="0.3">
      <c r="A31" t="str">
        <v>VT02417</v>
      </c>
      <c r="B31" t="str">
        <v>Evangelina</v>
      </c>
      <c r="C31" t="str">
        <v>Lergan</v>
      </c>
      <c r="F31" t="str">
        <v>PR04686</v>
      </c>
      <c r="G31" t="str">
        <v>Oona</v>
      </c>
      <c r="H31" s="29" t="str">
        <v>Donan</v>
      </c>
      <c r="I31" t="str">
        <v>Female</v>
      </c>
      <c r="J31" t="str">
        <v>Business Development</v>
      </c>
      <c r="K31">
        <v>98000</v>
      </c>
      <c r="L31" t="str">
        <v>50k to 100k</v>
      </c>
      <c r="M31" s="29">
        <v>43710</v>
      </c>
      <c r="N31">
        <v>0.9</v>
      </c>
      <c r="O31" t="str">
        <v>Permanent</v>
      </c>
      <c r="P31" t="str">
        <v>Seattle, USA</v>
      </c>
      <c r="Q31">
        <v>4.8054794520547945</v>
      </c>
      <c r="R31" t="str">
        <v>Part time</v>
      </c>
      <c r="T31">
        <f t="shared" si="0"/>
        <v>2</v>
      </c>
    </row>
    <row r="32" spans="1:20" x14ac:dyDescent="0.3">
      <c r="A32" t="str">
        <v>VT03421</v>
      </c>
      <c r="B32" t="str">
        <v>Alic</v>
      </c>
      <c r="C32" t="str">
        <v>Bagg</v>
      </c>
      <c r="F32" t="str">
        <v>SQ00105</v>
      </c>
      <c r="G32" t="str">
        <v>Sarayu</v>
      </c>
      <c r="H32" s="29" t="str">
        <v>Ragunathan</v>
      </c>
      <c r="I32" t="str">
        <v>Female</v>
      </c>
      <c r="J32" t="str">
        <v>Training</v>
      </c>
      <c r="K32">
        <v>86010.54</v>
      </c>
      <c r="L32" t="str">
        <v>50k to 100k</v>
      </c>
      <c r="M32" s="29">
        <v>43164</v>
      </c>
      <c r="N32">
        <v>1</v>
      </c>
      <c r="O32" t="str">
        <v>Permanent</v>
      </c>
      <c r="P32" t="str">
        <v>Chennai, India</v>
      </c>
      <c r="Q32">
        <v>6.3013698630136989</v>
      </c>
      <c r="R32" t="str">
        <v>Full time</v>
      </c>
      <c r="T32">
        <f t="shared" si="0"/>
        <v>2</v>
      </c>
    </row>
    <row r="33" spans="1:20" x14ac:dyDescent="0.3">
      <c r="A33" t="str">
        <v>VT03421</v>
      </c>
      <c r="B33" t="str">
        <v>Alic</v>
      </c>
      <c r="C33" t="str">
        <v>Bagg</v>
      </c>
      <c r="F33" t="str">
        <v>SQ00841</v>
      </c>
      <c r="G33" t="str">
        <v>Bhuvan</v>
      </c>
      <c r="H33" s="29" t="str">
        <v>Pals</v>
      </c>
      <c r="I33" t="str">
        <v>Female</v>
      </c>
      <c r="J33" t="str">
        <v>Services</v>
      </c>
      <c r="K33">
        <v>89690.38</v>
      </c>
      <c r="L33" t="str">
        <v>50k to 100k</v>
      </c>
      <c r="M33" s="29">
        <v>43213</v>
      </c>
      <c r="N33">
        <v>1</v>
      </c>
      <c r="O33" t="str">
        <v>Permanent</v>
      </c>
      <c r="P33" t="str">
        <v>Hyderabad, India</v>
      </c>
      <c r="Q33">
        <v>6.1671232876712327</v>
      </c>
      <c r="R33" t="str">
        <v>Full time</v>
      </c>
      <c r="T33">
        <f t="shared" si="0"/>
        <v>2</v>
      </c>
    </row>
    <row r="34" spans="1:20" x14ac:dyDescent="0.3">
      <c r="A34" t="str">
        <v>VT03993</v>
      </c>
      <c r="B34" t="str">
        <v>Dulce</v>
      </c>
      <c r="C34" t="str">
        <v>Colbeck</v>
      </c>
      <c r="F34" t="str">
        <v>SQ00914</v>
      </c>
      <c r="G34" t="str">
        <v>Duran</v>
      </c>
      <c r="H34" s="29" t="str">
        <v>Appala</v>
      </c>
      <c r="I34" t="str">
        <v>Female</v>
      </c>
      <c r="J34" t="str">
        <v>Product Management</v>
      </c>
      <c r="K34">
        <v>38438.239999999998</v>
      </c>
      <c r="L34" t="str">
        <v>Under 50k</v>
      </c>
      <c r="M34" s="29">
        <v>43962</v>
      </c>
      <c r="N34">
        <v>1</v>
      </c>
      <c r="O34" t="str">
        <v>Permanent</v>
      </c>
      <c r="P34" t="str">
        <v>Chennai, India</v>
      </c>
      <c r="Q34">
        <v>4.1150684931506847</v>
      </c>
      <c r="R34" t="str">
        <v>Full time</v>
      </c>
      <c r="T34">
        <f t="shared" si="0"/>
        <v>2</v>
      </c>
    </row>
    <row r="35" spans="1:20" x14ac:dyDescent="0.3">
      <c r="A35" t="str">
        <v>VT04028</v>
      </c>
      <c r="B35" t="str">
        <v>Michale</v>
      </c>
      <c r="C35" t="str">
        <v>Rolf</v>
      </c>
      <c r="F35" t="str">
        <v>SQ00914</v>
      </c>
      <c r="G35" t="str">
        <v>Karuna</v>
      </c>
      <c r="H35" s="29" t="str">
        <v>Pashupathy</v>
      </c>
      <c r="I35" t="str">
        <v>Female</v>
      </c>
      <c r="J35" t="str">
        <v>Product Management</v>
      </c>
      <c r="K35">
        <v>38438.239999999998</v>
      </c>
      <c r="L35" t="str">
        <v>Under 50k</v>
      </c>
      <c r="M35" s="29">
        <v>43962</v>
      </c>
      <c r="N35">
        <v>1</v>
      </c>
      <c r="O35" t="str">
        <v>Permanent</v>
      </c>
      <c r="P35" t="str">
        <v>Chennai, India</v>
      </c>
      <c r="Q35">
        <v>4.1150684931506847</v>
      </c>
      <c r="R35" t="str">
        <v>Full time</v>
      </c>
      <c r="T35">
        <f t="shared" si="0"/>
        <v>2</v>
      </c>
    </row>
    <row r="36" spans="1:20" x14ac:dyDescent="0.3">
      <c r="A36" t="str">
        <v>VT04028</v>
      </c>
      <c r="B36" t="str">
        <v>Michale</v>
      </c>
      <c r="C36" t="str">
        <v>Rolf</v>
      </c>
      <c r="F36" t="str">
        <v>SQ01402</v>
      </c>
      <c r="G36" t="str">
        <v>Sahaj</v>
      </c>
      <c r="H36" s="29" t="str">
        <v>Jonnalagadda</v>
      </c>
      <c r="I36" t="str">
        <v>Female</v>
      </c>
      <c r="J36" t="str">
        <v>Engineering</v>
      </c>
      <c r="K36">
        <v>44403.77</v>
      </c>
      <c r="L36" t="str">
        <v>Under 50k</v>
      </c>
      <c r="M36" s="29">
        <v>43416</v>
      </c>
      <c r="N36">
        <v>1</v>
      </c>
      <c r="O36" t="str">
        <v>Permanent</v>
      </c>
      <c r="P36" t="str">
        <v>Hyderabad, India</v>
      </c>
      <c r="Q36">
        <v>5.6109589041095891</v>
      </c>
      <c r="R36" t="str">
        <v>Full time</v>
      </c>
      <c r="T36">
        <f t="shared" si="0"/>
        <v>2</v>
      </c>
    </row>
    <row r="37" spans="1:20" x14ac:dyDescent="0.3">
      <c r="A37" t="str">
        <v>VT04415</v>
      </c>
      <c r="B37" t="str">
        <v>Malory</v>
      </c>
      <c r="C37" t="str">
        <v>Biles</v>
      </c>
      <c r="F37" t="str">
        <v>SQ01730</v>
      </c>
      <c r="G37" t="str">
        <v>Austine</v>
      </c>
      <c r="H37" s="29" t="str">
        <v>Littlewood</v>
      </c>
      <c r="I37" t="str">
        <v>Female</v>
      </c>
      <c r="J37" t="str">
        <v>Services</v>
      </c>
      <c r="K37">
        <v>32269.91</v>
      </c>
      <c r="L37" t="str">
        <v>Under 50k</v>
      </c>
      <c r="M37" s="29">
        <v>43346</v>
      </c>
      <c r="N37">
        <v>1</v>
      </c>
      <c r="O37" t="str">
        <v>Permanent</v>
      </c>
      <c r="P37" t="str">
        <v>Remote</v>
      </c>
      <c r="Q37">
        <v>5.8027397260273972</v>
      </c>
      <c r="R37" t="str">
        <v>Full time</v>
      </c>
      <c r="T37">
        <f t="shared" si="0"/>
        <v>2</v>
      </c>
    </row>
    <row r="38" spans="1:20" x14ac:dyDescent="0.3">
      <c r="F38" t="str">
        <v>SQ02174</v>
      </c>
      <c r="G38" t="str">
        <v>Sidoney</v>
      </c>
      <c r="H38" s="29" t="str">
        <v>Yitzhok</v>
      </c>
      <c r="I38" t="str">
        <v>Female</v>
      </c>
      <c r="J38" t="str">
        <v>Engineering</v>
      </c>
      <c r="K38">
        <v>118442.54</v>
      </c>
      <c r="L38" t="str">
        <v>Above 100k</v>
      </c>
      <c r="M38" s="29">
        <v>44193</v>
      </c>
      <c r="N38">
        <v>1</v>
      </c>
      <c r="O38" t="str">
        <v>Permanent</v>
      </c>
      <c r="P38" t="str">
        <v>Auckland, New Zealand</v>
      </c>
      <c r="Q38">
        <v>3.4821917808219176</v>
      </c>
      <c r="R38" t="str">
        <v>Full time</v>
      </c>
      <c r="T38">
        <f t="shared" si="0"/>
        <v>2</v>
      </c>
    </row>
    <row r="39" spans="1:20" x14ac:dyDescent="0.3">
      <c r="F39" t="str">
        <v>SQ03321</v>
      </c>
      <c r="G39" t="str">
        <v>Gradey</v>
      </c>
      <c r="H39" s="29" t="str">
        <v>Litton</v>
      </c>
      <c r="I39" t="str">
        <v>Female</v>
      </c>
      <c r="J39" t="str">
        <v>Accounting</v>
      </c>
      <c r="K39">
        <v>68887.839999999997</v>
      </c>
      <c r="L39" t="str">
        <v>50k to 100k</v>
      </c>
      <c r="M39" s="29">
        <v>43297</v>
      </c>
      <c r="N39">
        <v>1</v>
      </c>
      <c r="O39" t="str">
        <v>Permanent</v>
      </c>
      <c r="P39" t="str">
        <v>Remote</v>
      </c>
      <c r="Q39">
        <v>5.9369863013698634</v>
      </c>
      <c r="R39" t="str">
        <v>Full time</v>
      </c>
      <c r="T39">
        <f t="shared" si="0"/>
        <v>2</v>
      </c>
    </row>
    <row r="40" spans="1:20" x14ac:dyDescent="0.3">
      <c r="F40" t="str">
        <v>SQ03350</v>
      </c>
      <c r="G40" t="str">
        <v>Felice</v>
      </c>
      <c r="H40" s="29" t="str">
        <v>McMurty</v>
      </c>
      <c r="I40" t="str">
        <v>Female</v>
      </c>
      <c r="J40" t="str">
        <v>Product Management</v>
      </c>
      <c r="K40">
        <v>66865.490000000005</v>
      </c>
      <c r="L40" t="str">
        <v>50k to 100k</v>
      </c>
      <c r="M40" s="29">
        <v>43514</v>
      </c>
      <c r="N40">
        <v>1</v>
      </c>
      <c r="O40" t="str">
        <v>Permanent</v>
      </c>
      <c r="P40" t="str">
        <v>Seattle, USA</v>
      </c>
      <c r="Q40">
        <v>5.3424657534246576</v>
      </c>
      <c r="R40" t="str">
        <v>Full time</v>
      </c>
      <c r="T40">
        <f t="shared" si="0"/>
        <v>2</v>
      </c>
    </row>
    <row r="41" spans="1:20" x14ac:dyDescent="0.3">
      <c r="F41" t="str">
        <v>SQ03350</v>
      </c>
      <c r="G41" t="str">
        <v>Felice</v>
      </c>
      <c r="H41" s="29" t="str">
        <v>McMurty</v>
      </c>
      <c r="I41" t="str">
        <v>Female</v>
      </c>
      <c r="J41" t="str">
        <v>Product Management</v>
      </c>
      <c r="K41">
        <v>66865.490000000005</v>
      </c>
      <c r="L41" t="str">
        <v>50k to 100k</v>
      </c>
      <c r="M41" s="29">
        <v>43514</v>
      </c>
      <c r="N41">
        <v>1</v>
      </c>
      <c r="O41" t="str">
        <v>Permanent</v>
      </c>
      <c r="P41" t="str">
        <v>Seattle, USA</v>
      </c>
      <c r="Q41">
        <v>5.3424657534246576</v>
      </c>
      <c r="R41" t="str">
        <v>Full time</v>
      </c>
      <c r="T41">
        <f t="shared" si="0"/>
        <v>2</v>
      </c>
    </row>
    <row r="42" spans="1:20" x14ac:dyDescent="0.3">
      <c r="F42" t="str">
        <v>SQ03491</v>
      </c>
      <c r="G42" t="str">
        <v>Freda</v>
      </c>
      <c r="H42" s="29" t="str">
        <v>Legan</v>
      </c>
      <c r="I42" t="str">
        <v>Female</v>
      </c>
      <c r="J42" t="str">
        <v>Sales</v>
      </c>
      <c r="K42">
        <v>102129.37</v>
      </c>
      <c r="L42" t="str">
        <v>Above 100k</v>
      </c>
      <c r="M42" s="29">
        <v>44396</v>
      </c>
      <c r="N42">
        <v>1</v>
      </c>
      <c r="O42" t="str">
        <v>Permanent</v>
      </c>
      <c r="P42" t="str">
        <v>Columbus, USA</v>
      </c>
      <c r="Q42">
        <v>2.9260273972602739</v>
      </c>
      <c r="R42" t="str">
        <v>Full time</v>
      </c>
      <c r="T42">
        <f t="shared" si="0"/>
        <v>2</v>
      </c>
    </row>
    <row r="43" spans="1:20" x14ac:dyDescent="0.3">
      <c r="F43" t="str">
        <v>SQ03546</v>
      </c>
      <c r="G43" t="str">
        <v>Amlankusum</v>
      </c>
      <c r="H43" s="29" t="str">
        <v>Rajabhushan</v>
      </c>
      <c r="I43" t="str">
        <v>Female</v>
      </c>
      <c r="J43" t="str">
        <v>Legal</v>
      </c>
      <c r="K43">
        <v>75733.740000000005</v>
      </c>
      <c r="L43" t="str">
        <v>50k to 100k</v>
      </c>
      <c r="M43" s="29">
        <v>44382</v>
      </c>
      <c r="N43">
        <v>1</v>
      </c>
      <c r="O43" t="str">
        <v>Permanent</v>
      </c>
      <c r="P43" t="str">
        <v>Hyderabad, India</v>
      </c>
      <c r="Q43">
        <v>2.9643835616438357</v>
      </c>
      <c r="R43" t="str">
        <v>Full time</v>
      </c>
      <c r="T43">
        <f t="shared" si="0"/>
        <v>2</v>
      </c>
    </row>
    <row r="44" spans="1:20" x14ac:dyDescent="0.3">
      <c r="F44" t="str">
        <v>SQ03625</v>
      </c>
      <c r="G44" t="str">
        <v>Fidela</v>
      </c>
      <c r="H44" s="29" t="str">
        <v>Artis</v>
      </c>
      <c r="I44" t="str">
        <v>Female</v>
      </c>
      <c r="J44" t="str">
        <v>Sales</v>
      </c>
      <c r="K44">
        <v>78020.39</v>
      </c>
      <c r="L44" t="str">
        <v>50k to 100k</v>
      </c>
      <c r="M44" s="29">
        <v>43899</v>
      </c>
      <c r="N44">
        <v>1</v>
      </c>
      <c r="O44" t="str">
        <v>Permanent</v>
      </c>
      <c r="P44" t="str">
        <v>Remote</v>
      </c>
      <c r="Q44">
        <v>4.2876712328767121</v>
      </c>
      <c r="R44" t="str">
        <v>Full time</v>
      </c>
      <c r="T44">
        <f t="shared" si="0"/>
        <v>2</v>
      </c>
    </row>
    <row r="45" spans="1:20" x14ac:dyDescent="0.3">
      <c r="F45" t="str">
        <v>SQ03626</v>
      </c>
      <c r="G45" t="str">
        <v>Krishnakanta</v>
      </c>
      <c r="H45" s="29" t="str">
        <v>Vellanki</v>
      </c>
      <c r="I45" t="str">
        <v>Female</v>
      </c>
      <c r="J45" t="str">
        <v>Training</v>
      </c>
      <c r="K45">
        <v>95677.9</v>
      </c>
      <c r="L45" t="str">
        <v>50k to 100k</v>
      </c>
      <c r="M45" s="29">
        <v>44396</v>
      </c>
      <c r="N45">
        <v>0.3</v>
      </c>
      <c r="O45" t="str">
        <v>Permanent</v>
      </c>
      <c r="P45" t="str">
        <v>Chennai, India</v>
      </c>
      <c r="Q45">
        <v>2.9260273972602739</v>
      </c>
      <c r="R45" t="str">
        <v>Part time</v>
      </c>
      <c r="T45">
        <f t="shared" si="0"/>
        <v>2</v>
      </c>
    </row>
    <row r="46" spans="1:20" x14ac:dyDescent="0.3">
      <c r="F46" t="str">
        <v>SQ04613</v>
      </c>
      <c r="G46" t="str">
        <v>Sarojini</v>
      </c>
      <c r="H46" s="29" t="str">
        <v>Naueshwara</v>
      </c>
      <c r="I46" t="str">
        <v>Female</v>
      </c>
      <c r="J46" t="str">
        <v>Human Resources</v>
      </c>
      <c r="K46">
        <v>85264.38</v>
      </c>
      <c r="L46" t="str">
        <v>50k to 100k</v>
      </c>
      <c r="M46" s="29">
        <v>43220</v>
      </c>
      <c r="N46">
        <v>1</v>
      </c>
      <c r="O46" t="str">
        <v>Permanent</v>
      </c>
      <c r="P46" t="str">
        <v>Chennai, India</v>
      </c>
      <c r="Q46">
        <v>6.1479452054794521</v>
      </c>
      <c r="R46" t="str">
        <v>Full time</v>
      </c>
      <c r="T46">
        <f t="shared" si="0"/>
        <v>2</v>
      </c>
    </row>
    <row r="47" spans="1:20" x14ac:dyDescent="0.3">
      <c r="F47" t="str">
        <v>SQ04960</v>
      </c>
      <c r="G47" t="str">
        <v>Shubhra</v>
      </c>
      <c r="H47" s="29" t="str">
        <v>Potla</v>
      </c>
      <c r="I47" t="str">
        <v>Female</v>
      </c>
      <c r="J47" t="str">
        <v>Support</v>
      </c>
      <c r="K47">
        <v>71924.850000000006</v>
      </c>
      <c r="L47" t="str">
        <v>50k to 100k</v>
      </c>
      <c r="M47" s="29">
        <v>43822</v>
      </c>
      <c r="N47">
        <v>1</v>
      </c>
      <c r="O47" t="str">
        <v>Permanent</v>
      </c>
      <c r="P47" t="str">
        <v>Chennai, India</v>
      </c>
      <c r="Q47">
        <v>4.4986301369863018</v>
      </c>
      <c r="R47" t="str">
        <v>Full time</v>
      </c>
      <c r="T47">
        <f t="shared" si="0"/>
        <v>2</v>
      </c>
    </row>
    <row r="48" spans="1:20" x14ac:dyDescent="0.3">
      <c r="F48" t="str">
        <v>TN00083</v>
      </c>
      <c r="G48" t="str">
        <v>Chandana</v>
      </c>
      <c r="H48" s="29" t="str">
        <v>Sannidhi</v>
      </c>
      <c r="I48" t="str">
        <v>Female</v>
      </c>
      <c r="J48" t="str">
        <v>Business Development</v>
      </c>
      <c r="K48">
        <v>61688.77</v>
      </c>
      <c r="L48" t="str">
        <v>50k to 100k</v>
      </c>
      <c r="M48" s="29">
        <v>43346</v>
      </c>
      <c r="N48">
        <v>0.9</v>
      </c>
      <c r="O48" t="str">
        <v>Permanent</v>
      </c>
      <c r="P48" t="str">
        <v>Chennai, India</v>
      </c>
      <c r="Q48">
        <v>5.8027397260273972</v>
      </c>
      <c r="R48" t="str">
        <v>Part time</v>
      </c>
      <c r="T48">
        <f t="shared" si="0"/>
        <v>2</v>
      </c>
    </row>
    <row r="49" spans="6:20" x14ac:dyDescent="0.3">
      <c r="F49" t="str">
        <v>TN00182</v>
      </c>
      <c r="G49" t="str">
        <v>Camilla</v>
      </c>
      <c r="H49" s="29" t="str">
        <v>Castle</v>
      </c>
      <c r="I49" t="str">
        <v>Female</v>
      </c>
      <c r="J49" t="str">
        <v>Product Management</v>
      </c>
      <c r="K49">
        <v>75475.929999999993</v>
      </c>
      <c r="L49" t="str">
        <v>50k to 100k</v>
      </c>
      <c r="M49" s="29">
        <v>43794</v>
      </c>
      <c r="N49">
        <v>1</v>
      </c>
      <c r="O49" t="str">
        <v>Permanent</v>
      </c>
      <c r="P49" t="str">
        <v>Remote</v>
      </c>
      <c r="Q49">
        <v>4.5753424657534243</v>
      </c>
      <c r="R49" t="str">
        <v>Full time</v>
      </c>
      <c r="T49">
        <f t="shared" si="0"/>
        <v>2</v>
      </c>
    </row>
    <row r="50" spans="6:20" x14ac:dyDescent="0.3">
      <c r="F50" t="str">
        <v>TN00890</v>
      </c>
      <c r="G50" t="str">
        <v>Mayur</v>
      </c>
      <c r="H50" s="29" t="str">
        <v>Kousika</v>
      </c>
      <c r="I50" t="str">
        <v>Female</v>
      </c>
      <c r="J50" t="str">
        <v>Training</v>
      </c>
      <c r="K50">
        <v>71570.990000000005</v>
      </c>
      <c r="L50" t="str">
        <v>50k to 100k</v>
      </c>
      <c r="M50" s="29">
        <v>44249</v>
      </c>
      <c r="N50">
        <v>0.5</v>
      </c>
      <c r="O50" t="str">
        <v>Permanent</v>
      </c>
      <c r="P50" t="str">
        <v>Hyderabad, India</v>
      </c>
      <c r="Q50">
        <v>3.3287671232876712</v>
      </c>
      <c r="R50" t="str">
        <v>Part time</v>
      </c>
      <c r="T50">
        <f t="shared" si="0"/>
        <v>2</v>
      </c>
    </row>
    <row r="51" spans="6:20" x14ac:dyDescent="0.3">
      <c r="F51" t="str">
        <v>TN01281</v>
      </c>
      <c r="G51" t="str">
        <v>Cletus</v>
      </c>
      <c r="H51" s="29" t="str">
        <v>McGarahan</v>
      </c>
      <c r="I51" t="str">
        <v>Female</v>
      </c>
      <c r="J51" t="str">
        <v>Engineering</v>
      </c>
      <c r="K51">
        <v>114425.19</v>
      </c>
      <c r="L51" t="str">
        <v>Above 100k</v>
      </c>
      <c r="M51" s="29">
        <v>43857</v>
      </c>
      <c r="N51">
        <v>1</v>
      </c>
      <c r="O51" t="str">
        <v>Permanent</v>
      </c>
      <c r="P51" t="str">
        <v>Wellington, New Zealand</v>
      </c>
      <c r="Q51">
        <v>4.4027397260273968</v>
      </c>
      <c r="R51" t="str">
        <v>Full time</v>
      </c>
      <c r="T51">
        <f t="shared" si="0"/>
        <v>2</v>
      </c>
    </row>
    <row r="52" spans="6:20" x14ac:dyDescent="0.3">
      <c r="F52" t="str">
        <v>TN01601</v>
      </c>
      <c r="G52" t="str">
        <v>Melva</v>
      </c>
      <c r="H52" s="29" t="str">
        <v>Jickells</v>
      </c>
      <c r="I52" t="str">
        <v>Female</v>
      </c>
      <c r="J52" t="str">
        <v>Product Management</v>
      </c>
      <c r="K52">
        <v>68795.48</v>
      </c>
      <c r="L52" t="str">
        <v>50k to 100k</v>
      </c>
      <c r="M52" s="29">
        <v>44277</v>
      </c>
      <c r="N52">
        <v>0.2</v>
      </c>
      <c r="O52" t="str">
        <v>Permanent</v>
      </c>
      <c r="P52" t="str">
        <v>Remote</v>
      </c>
      <c r="Q52">
        <v>3.2520547945205478</v>
      </c>
      <c r="R52" t="str">
        <v>Part time</v>
      </c>
      <c r="T52">
        <f t="shared" si="0"/>
        <v>2</v>
      </c>
    </row>
    <row r="53" spans="6:20" x14ac:dyDescent="0.3">
      <c r="F53" t="str">
        <v>TN01601</v>
      </c>
      <c r="G53" t="str">
        <v>Melva</v>
      </c>
      <c r="H53" s="29" t="str">
        <v>Jickells</v>
      </c>
      <c r="I53" t="str">
        <v>Female</v>
      </c>
      <c r="J53" t="str">
        <v>Product Management</v>
      </c>
      <c r="K53">
        <v>68795.48</v>
      </c>
      <c r="L53" t="str">
        <v>50k to 100k</v>
      </c>
      <c r="M53" s="29">
        <v>44277</v>
      </c>
      <c r="N53">
        <v>0.2</v>
      </c>
      <c r="O53" t="str">
        <v>Permanent</v>
      </c>
      <c r="P53" t="str">
        <v>Remote</v>
      </c>
      <c r="Q53">
        <v>3.2520547945205478</v>
      </c>
      <c r="R53" t="str">
        <v>Part time</v>
      </c>
      <c r="T53">
        <f t="shared" si="0"/>
        <v>2</v>
      </c>
    </row>
    <row r="54" spans="6:20" x14ac:dyDescent="0.3">
      <c r="F54" t="str">
        <v>TN02749</v>
      </c>
      <c r="G54" t="str">
        <v>Parasuramudu</v>
      </c>
      <c r="H54" s="29" t="str">
        <v>Jamakayala</v>
      </c>
      <c r="I54" t="str">
        <v>Female</v>
      </c>
      <c r="J54" t="str">
        <v>Training</v>
      </c>
      <c r="K54">
        <v>57002.02</v>
      </c>
      <c r="L54" t="str">
        <v>50k to 100k</v>
      </c>
      <c r="M54" s="29">
        <v>43192</v>
      </c>
      <c r="N54">
        <v>0.7</v>
      </c>
      <c r="O54" t="str">
        <v>Permanent</v>
      </c>
      <c r="P54" t="str">
        <v>Hyderabad, India</v>
      </c>
      <c r="Q54">
        <v>6.2246575342465755</v>
      </c>
      <c r="R54" t="str">
        <v>Part time</v>
      </c>
      <c r="T54">
        <f t="shared" si="0"/>
        <v>2</v>
      </c>
    </row>
    <row r="55" spans="6:20" x14ac:dyDescent="0.3">
      <c r="F55" t="str">
        <v>TN02883</v>
      </c>
      <c r="G55" t="str">
        <v>John</v>
      </c>
      <c r="H55" s="29" t="str">
        <v>Joseph</v>
      </c>
      <c r="I55" t="str">
        <v>Female</v>
      </c>
      <c r="J55" t="str">
        <v>Sales</v>
      </c>
      <c r="K55">
        <v>84762.76</v>
      </c>
      <c r="L55" t="str">
        <v>50k to 100k</v>
      </c>
      <c r="M55" s="29">
        <v>43332</v>
      </c>
      <c r="N55">
        <v>1</v>
      </c>
      <c r="O55" t="str">
        <v>Permanent</v>
      </c>
      <c r="P55" t="str">
        <v>Hyderabad, India</v>
      </c>
      <c r="Q55">
        <v>5.8410958904109593</v>
      </c>
      <c r="R55" t="str">
        <v>Full time</v>
      </c>
      <c r="T55">
        <f t="shared" si="0"/>
        <v>2</v>
      </c>
    </row>
    <row r="56" spans="6:20" x14ac:dyDescent="0.3">
      <c r="F56" t="str">
        <v>TN03575</v>
      </c>
      <c r="G56" t="str">
        <v>Janina</v>
      </c>
      <c r="H56" s="29" t="str">
        <v>Wolverson</v>
      </c>
      <c r="I56" t="str">
        <v>Female</v>
      </c>
      <c r="J56" t="str">
        <v>Research and Development</v>
      </c>
      <c r="K56">
        <v>99683.67</v>
      </c>
      <c r="L56" t="str">
        <v>50k to 100k</v>
      </c>
      <c r="M56" s="29">
        <v>43500</v>
      </c>
      <c r="N56">
        <v>1</v>
      </c>
      <c r="O56" t="str">
        <v>Fixed Term</v>
      </c>
      <c r="P56" t="str">
        <v>Seattle, USA</v>
      </c>
      <c r="Q56">
        <v>5.3808219178082188</v>
      </c>
      <c r="R56" t="str">
        <v>Full time</v>
      </c>
      <c r="T56">
        <f t="shared" si="0"/>
        <v>2</v>
      </c>
    </row>
    <row r="57" spans="6:20" x14ac:dyDescent="0.3">
      <c r="F57" t="str">
        <v>TN03575</v>
      </c>
      <c r="G57" t="str">
        <v>Janina</v>
      </c>
      <c r="H57" s="29" t="str">
        <v>Wolverson</v>
      </c>
      <c r="I57" t="str">
        <v>Female</v>
      </c>
      <c r="J57" t="str">
        <v>Research and Development</v>
      </c>
      <c r="K57">
        <v>99683.67</v>
      </c>
      <c r="L57" t="str">
        <v>50k to 100k</v>
      </c>
      <c r="M57" s="29">
        <v>43500</v>
      </c>
      <c r="N57">
        <v>1</v>
      </c>
      <c r="O57" t="str">
        <v>Fixed Term</v>
      </c>
      <c r="P57" t="str">
        <v>Seattle, USA</v>
      </c>
      <c r="Q57">
        <v>5.3808219178082188</v>
      </c>
      <c r="R57" t="str">
        <v>Full time</v>
      </c>
      <c r="T57">
        <f t="shared" si="0"/>
        <v>2</v>
      </c>
    </row>
    <row r="58" spans="6:20" x14ac:dyDescent="0.3">
      <c r="F58" t="str">
        <v>TN04067</v>
      </c>
      <c r="G58" t="str">
        <v>Lea</v>
      </c>
      <c r="H58" s="29" t="str">
        <v>Chaplin</v>
      </c>
      <c r="I58" t="str">
        <v>Female</v>
      </c>
      <c r="J58" t="str">
        <v>Human Resources</v>
      </c>
      <c r="K58">
        <v>73488.679999999993</v>
      </c>
      <c r="L58" t="str">
        <v>50k to 100k</v>
      </c>
      <c r="M58" s="29">
        <v>43570</v>
      </c>
      <c r="N58">
        <v>1</v>
      </c>
      <c r="O58" t="str">
        <v>Fixed Term</v>
      </c>
      <c r="P58" t="str">
        <v>Seattle, USA</v>
      </c>
      <c r="Q58">
        <v>5.1890410958904107</v>
      </c>
      <c r="R58" t="str">
        <v>Full time</v>
      </c>
      <c r="T58">
        <f t="shared" si="0"/>
        <v>2</v>
      </c>
    </row>
    <row r="59" spans="6:20" x14ac:dyDescent="0.3">
      <c r="F59" t="str">
        <v>TN04175</v>
      </c>
      <c r="G59" t="str">
        <v>Hinda</v>
      </c>
      <c r="H59" s="29" t="str">
        <v>Label</v>
      </c>
      <c r="I59" t="str">
        <v>Female</v>
      </c>
      <c r="J59" t="str">
        <v>Human Resources</v>
      </c>
      <c r="K59">
        <v>92704.48</v>
      </c>
      <c r="L59" t="str">
        <v>50k to 100k</v>
      </c>
      <c r="M59" s="29">
        <v>43430</v>
      </c>
      <c r="N59">
        <v>1</v>
      </c>
      <c r="O59" t="str">
        <v>Fixed Term</v>
      </c>
      <c r="P59" t="str">
        <v>Columbus, USA</v>
      </c>
      <c r="Q59">
        <v>5.5726027397260278</v>
      </c>
      <c r="R59" t="str">
        <v>Full time</v>
      </c>
      <c r="T59">
        <f t="shared" si="0"/>
        <v>2</v>
      </c>
    </row>
    <row r="60" spans="6:20" x14ac:dyDescent="0.3">
      <c r="F60" t="str">
        <v>TN04246</v>
      </c>
      <c r="G60" t="str">
        <v>Shaylyn</v>
      </c>
      <c r="H60" s="29" t="str">
        <v>Ransbury</v>
      </c>
      <c r="I60" t="str">
        <v>Female</v>
      </c>
      <c r="J60" t="str">
        <v>Support</v>
      </c>
      <c r="K60">
        <v>100371.31</v>
      </c>
      <c r="L60" t="str">
        <v>Above 100k</v>
      </c>
      <c r="M60" s="29">
        <v>44067</v>
      </c>
      <c r="N60">
        <v>0.8</v>
      </c>
      <c r="O60" t="str">
        <v>Fixed Term</v>
      </c>
      <c r="P60" t="str">
        <v>Auckland, New Zealand</v>
      </c>
      <c r="Q60">
        <v>3.8273972602739725</v>
      </c>
      <c r="R60" t="str">
        <v>Part time</v>
      </c>
      <c r="T60">
        <f t="shared" si="0"/>
        <v>2</v>
      </c>
    </row>
    <row r="61" spans="6:20" x14ac:dyDescent="0.3">
      <c r="F61" t="str">
        <v>TN04740</v>
      </c>
      <c r="G61" t="str">
        <v>Tristam</v>
      </c>
      <c r="H61" s="29" t="str">
        <v>Cuming</v>
      </c>
      <c r="I61" t="str">
        <v>Female</v>
      </c>
      <c r="J61" t="str">
        <v>Support</v>
      </c>
      <c r="K61">
        <v>104038.9</v>
      </c>
      <c r="L61" t="str">
        <v>Above 100k</v>
      </c>
      <c r="M61" s="29">
        <v>43815</v>
      </c>
      <c r="N61">
        <v>1</v>
      </c>
      <c r="O61" t="str">
        <v>Fixed Term</v>
      </c>
      <c r="P61" t="str">
        <v>Remote</v>
      </c>
      <c r="Q61">
        <v>4.5178082191780824</v>
      </c>
      <c r="R61" t="str">
        <v>Full time</v>
      </c>
      <c r="T61">
        <f t="shared" si="0"/>
        <v>2</v>
      </c>
    </row>
    <row r="62" spans="6:20" x14ac:dyDescent="0.3">
      <c r="F62" t="str">
        <v>VT00578</v>
      </c>
      <c r="G62" t="str">
        <v>Magnum</v>
      </c>
      <c r="H62" s="29" t="str">
        <v>Locksley</v>
      </c>
      <c r="I62" t="str">
        <v>Female</v>
      </c>
      <c r="J62" t="str">
        <v>Services</v>
      </c>
      <c r="K62">
        <v>42314.39</v>
      </c>
      <c r="L62" t="str">
        <v>Under 50k</v>
      </c>
      <c r="M62" s="29">
        <v>44487</v>
      </c>
      <c r="N62">
        <v>1</v>
      </c>
      <c r="O62" t="str">
        <v>Fixed Term</v>
      </c>
      <c r="P62" t="str">
        <v>Remote</v>
      </c>
      <c r="Q62">
        <v>2.6767123287671235</v>
      </c>
      <c r="R62" t="str">
        <v>Full time</v>
      </c>
      <c r="T62">
        <f t="shared" si="0"/>
        <v>2</v>
      </c>
    </row>
    <row r="63" spans="6:20" x14ac:dyDescent="0.3">
      <c r="F63" t="str">
        <v>VT00596</v>
      </c>
      <c r="G63" t="str">
        <v>Letisha</v>
      </c>
      <c r="H63" s="29" t="str">
        <v>Carrett</v>
      </c>
      <c r="I63" t="str">
        <v>Female</v>
      </c>
      <c r="J63" t="str">
        <v>Sales</v>
      </c>
      <c r="K63">
        <v>84598.88</v>
      </c>
      <c r="L63" t="str">
        <v>50k to 100k</v>
      </c>
      <c r="M63" s="29">
        <v>44116</v>
      </c>
      <c r="N63">
        <v>1</v>
      </c>
      <c r="O63" t="str">
        <v>Fixed Term</v>
      </c>
      <c r="P63" t="str">
        <v>Seattle, USA</v>
      </c>
      <c r="Q63">
        <v>3.6931506849315068</v>
      </c>
      <c r="R63" t="str">
        <v>Full time</v>
      </c>
      <c r="T63">
        <f t="shared" si="0"/>
        <v>2</v>
      </c>
    </row>
    <row r="64" spans="6:20" x14ac:dyDescent="0.3">
      <c r="F64" t="str">
        <v>VT00596</v>
      </c>
      <c r="G64" t="str">
        <v>Letisha</v>
      </c>
      <c r="H64" s="29" t="str">
        <v>Carrett</v>
      </c>
      <c r="I64" t="str">
        <v>Female</v>
      </c>
      <c r="J64" t="str">
        <v>Sales</v>
      </c>
      <c r="K64">
        <v>84598.88</v>
      </c>
      <c r="L64" t="str">
        <v>50k to 100k</v>
      </c>
      <c r="M64" s="29">
        <v>44116</v>
      </c>
      <c r="N64">
        <v>1</v>
      </c>
      <c r="O64" t="str">
        <v>Fixed Term</v>
      </c>
      <c r="P64" t="str">
        <v>Seattle, USA</v>
      </c>
      <c r="Q64">
        <v>3.6931506849315068</v>
      </c>
      <c r="R64" t="str">
        <v>Full time</v>
      </c>
      <c r="T64">
        <f t="shared" si="0"/>
        <v>2</v>
      </c>
    </row>
    <row r="65" spans="6:20" x14ac:dyDescent="0.3">
      <c r="F65" t="str">
        <v>VT00740</v>
      </c>
      <c r="G65" t="str">
        <v>Chitrasen</v>
      </c>
      <c r="H65" s="29" t="str">
        <v>Laul</v>
      </c>
      <c r="I65" t="str">
        <v>Female</v>
      </c>
      <c r="J65" t="str">
        <v>Research and Development</v>
      </c>
      <c r="K65">
        <v>46751.7</v>
      </c>
      <c r="L65" t="str">
        <v>Under 50k</v>
      </c>
      <c r="M65" s="29">
        <v>43843</v>
      </c>
      <c r="N65">
        <v>1</v>
      </c>
      <c r="O65" t="str">
        <v>Fixed Term</v>
      </c>
      <c r="P65" t="str">
        <v>Hyderabad, India</v>
      </c>
      <c r="Q65">
        <v>4.441095890410959</v>
      </c>
      <c r="R65" t="str">
        <v>Full time</v>
      </c>
      <c r="T65">
        <f t="shared" si="0"/>
        <v>2</v>
      </c>
    </row>
    <row r="66" spans="6:20" x14ac:dyDescent="0.3">
      <c r="F66" t="str">
        <v>VT01249</v>
      </c>
      <c r="G66" t="str">
        <v>Brendan</v>
      </c>
      <c r="H66" s="29" t="str">
        <v>Edgeller</v>
      </c>
      <c r="I66" t="str">
        <v>Female</v>
      </c>
      <c r="J66" t="str">
        <v>Legal</v>
      </c>
      <c r="K66">
        <v>31042.51</v>
      </c>
      <c r="L66" t="str">
        <v>Under 50k</v>
      </c>
      <c r="M66" s="29">
        <v>44473</v>
      </c>
      <c r="N66">
        <v>0.3</v>
      </c>
      <c r="O66" t="str">
        <v>Fixed Term</v>
      </c>
      <c r="P66" t="str">
        <v>Remote</v>
      </c>
      <c r="Q66">
        <v>2.7150684931506848</v>
      </c>
      <c r="R66" t="str">
        <v>Part time</v>
      </c>
      <c r="T66">
        <f t="shared" si="0"/>
        <v>2</v>
      </c>
    </row>
    <row r="67" spans="6:20" x14ac:dyDescent="0.3">
      <c r="F67" t="str">
        <v>VT01610</v>
      </c>
      <c r="G67" t="str">
        <v>Dhruv</v>
      </c>
      <c r="H67" s="29" t="str">
        <v>Manjunath</v>
      </c>
      <c r="I67" t="str">
        <v>Female</v>
      </c>
      <c r="J67" t="str">
        <v>Accounting</v>
      </c>
      <c r="K67">
        <v>76303.820000000007</v>
      </c>
      <c r="L67" t="str">
        <v>50k to 100k</v>
      </c>
      <c r="M67" s="29">
        <v>43458</v>
      </c>
      <c r="N67">
        <v>1</v>
      </c>
      <c r="O67" t="str">
        <v>Fixed Term</v>
      </c>
      <c r="P67" t="str">
        <v>Hyderabad, India</v>
      </c>
      <c r="Q67">
        <v>5.4958904109589044</v>
      </c>
      <c r="R67" t="str">
        <v>Full time</v>
      </c>
      <c r="T67">
        <f t="shared" si="0"/>
        <v>2</v>
      </c>
    </row>
    <row r="68" spans="6:20" x14ac:dyDescent="0.3">
      <c r="F68" t="str">
        <v>VT01610</v>
      </c>
      <c r="G68" t="str">
        <v>Kunja</v>
      </c>
      <c r="H68" s="29" t="str">
        <v>Prashanta</v>
      </c>
      <c r="I68" t="str">
        <v>Female</v>
      </c>
      <c r="J68" t="str">
        <v>Accounting</v>
      </c>
      <c r="K68">
        <v>76303.820000000007</v>
      </c>
      <c r="L68" t="str">
        <v>50k to 100k</v>
      </c>
      <c r="M68" s="29">
        <v>43458</v>
      </c>
      <c r="N68">
        <v>1</v>
      </c>
      <c r="O68" t="str">
        <v>Fixed Term</v>
      </c>
      <c r="P68" t="str">
        <v>Hyderabad, India</v>
      </c>
      <c r="Q68">
        <v>5.4958904109589044</v>
      </c>
      <c r="R68" t="str">
        <v>Full time</v>
      </c>
      <c r="T68">
        <f t="shared" si="0"/>
        <v>2</v>
      </c>
    </row>
    <row r="69" spans="6:20" x14ac:dyDescent="0.3">
      <c r="F69" t="str">
        <v>VT01803</v>
      </c>
      <c r="G69" t="str">
        <v>Freddy</v>
      </c>
      <c r="H69" s="29" t="str">
        <v>Linford</v>
      </c>
      <c r="I69" t="str">
        <v>Female</v>
      </c>
      <c r="J69" t="str">
        <v>Training</v>
      </c>
      <c r="K69">
        <v>93128.34</v>
      </c>
      <c r="L69" t="str">
        <v>50k to 100k</v>
      </c>
      <c r="M69" s="29">
        <v>43164</v>
      </c>
      <c r="N69">
        <v>1</v>
      </c>
      <c r="O69" t="str">
        <v>Fixed Term</v>
      </c>
      <c r="P69" t="str">
        <v>Seattle, USA</v>
      </c>
      <c r="Q69">
        <v>6.3013698630136989</v>
      </c>
      <c r="R69" t="str">
        <v>Full time</v>
      </c>
      <c r="T69">
        <f t="shared" si="0"/>
        <v>2</v>
      </c>
    </row>
    <row r="70" spans="6:20" x14ac:dyDescent="0.3">
      <c r="F70" t="str">
        <v>VT02374</v>
      </c>
      <c r="G70" t="str">
        <v>Delphine</v>
      </c>
      <c r="H70" s="29" t="str">
        <v>Jewis</v>
      </c>
      <c r="I70" t="str">
        <v>Female</v>
      </c>
      <c r="J70" t="str">
        <v>Accounting</v>
      </c>
      <c r="K70">
        <v>71823.56</v>
      </c>
      <c r="L70" t="str">
        <v>50k to 100k</v>
      </c>
      <c r="M70" s="29">
        <v>43374</v>
      </c>
      <c r="N70">
        <v>0.3</v>
      </c>
      <c r="O70" t="str">
        <v>Temporary</v>
      </c>
      <c r="P70" t="str">
        <v>Remote</v>
      </c>
      <c r="Q70">
        <v>5.7260273972602738</v>
      </c>
      <c r="R70" t="str">
        <v>Part time</v>
      </c>
      <c r="T70">
        <f t="shared" si="0"/>
        <v>2</v>
      </c>
    </row>
    <row r="71" spans="6:20" x14ac:dyDescent="0.3">
      <c r="F71" t="str">
        <v>VT02374</v>
      </c>
      <c r="G71" t="str">
        <v>Delphine</v>
      </c>
      <c r="H71" s="29" t="str">
        <v>Jewis</v>
      </c>
      <c r="I71" t="str">
        <v>Female</v>
      </c>
      <c r="J71" t="str">
        <v>Accounting</v>
      </c>
      <c r="K71">
        <v>71823.56</v>
      </c>
      <c r="L71" t="str">
        <v>50k to 100k</v>
      </c>
      <c r="M71" s="29">
        <v>43374</v>
      </c>
      <c r="N71">
        <v>0.3</v>
      </c>
      <c r="O71" t="str">
        <v>Temporary</v>
      </c>
      <c r="P71" t="str">
        <v>Remote</v>
      </c>
      <c r="Q71">
        <v>5.7260273972602738</v>
      </c>
      <c r="R71" t="str">
        <v>Part time</v>
      </c>
      <c r="T71">
        <f t="shared" si="0"/>
        <v>2</v>
      </c>
    </row>
    <row r="72" spans="6:20" x14ac:dyDescent="0.3">
      <c r="F72" t="str">
        <v>VT02532</v>
      </c>
      <c r="G72" t="str">
        <v>Adey</v>
      </c>
      <c r="H72" s="29" t="str">
        <v>Ryal</v>
      </c>
      <c r="I72" t="str">
        <v>Female</v>
      </c>
      <c r="J72" t="str">
        <v>Legal</v>
      </c>
      <c r="K72">
        <v>32496.880000000001</v>
      </c>
      <c r="L72" t="str">
        <v>Under 50k</v>
      </c>
      <c r="M72" s="29">
        <v>43234</v>
      </c>
      <c r="N72">
        <v>1</v>
      </c>
      <c r="O72" t="str">
        <v>Temporary</v>
      </c>
      <c r="P72" t="str">
        <v>Remote</v>
      </c>
      <c r="Q72">
        <v>6.1095890410958908</v>
      </c>
      <c r="R72" t="str">
        <v>Full time</v>
      </c>
      <c r="T72">
        <f t="shared" si="0"/>
        <v>2</v>
      </c>
    </row>
    <row r="73" spans="6:20" x14ac:dyDescent="0.3">
      <c r="F73" t="str">
        <v>VT03701</v>
      </c>
      <c r="G73" t="str">
        <v>Narois</v>
      </c>
      <c r="H73" s="29" t="str">
        <v>Motiwala</v>
      </c>
      <c r="I73" t="str">
        <v>Female</v>
      </c>
      <c r="J73" t="str">
        <v>Product Management</v>
      </c>
      <c r="K73">
        <v>89829.33</v>
      </c>
      <c r="L73" t="str">
        <v>50k to 100k</v>
      </c>
      <c r="M73" s="29">
        <v>43794</v>
      </c>
      <c r="N73">
        <v>1</v>
      </c>
      <c r="O73" t="str">
        <v>Temporary</v>
      </c>
      <c r="P73" t="str">
        <v>Chennai, India</v>
      </c>
      <c r="Q73">
        <v>4.5753424657534243</v>
      </c>
      <c r="R73" t="str">
        <v>Full time</v>
      </c>
      <c r="T73">
        <f t="shared" si="0"/>
        <v>2</v>
      </c>
    </row>
    <row r="74" spans="6:20" x14ac:dyDescent="0.3">
      <c r="F74" t="str">
        <v>VT03988</v>
      </c>
      <c r="G74" t="str">
        <v>Venkat</v>
      </c>
      <c r="H74" s="29" t="str">
        <v>Kodi</v>
      </c>
      <c r="I74" t="str">
        <v>Female</v>
      </c>
      <c r="J74" t="str">
        <v>Support</v>
      </c>
      <c r="K74">
        <v>58935.92</v>
      </c>
      <c r="L74" t="str">
        <v>50k to 100k</v>
      </c>
      <c r="M74" s="29">
        <v>43717</v>
      </c>
      <c r="N74">
        <v>1</v>
      </c>
      <c r="O74" t="str">
        <v>Temporary</v>
      </c>
      <c r="P74" t="str">
        <v>Hyderabad, India</v>
      </c>
      <c r="Q74">
        <v>4.7863013698630139</v>
      </c>
      <c r="R74" t="str">
        <v>Full time</v>
      </c>
      <c r="T74">
        <f t="shared" si="0"/>
        <v>2</v>
      </c>
    </row>
    <row r="75" spans="6:20" x14ac:dyDescent="0.3">
      <c r="F75" t="str">
        <v>VT04415</v>
      </c>
      <c r="G75" t="str">
        <v>Malory</v>
      </c>
      <c r="H75" s="29" t="str">
        <v>Biles</v>
      </c>
      <c r="I75" t="str">
        <v>Female</v>
      </c>
      <c r="J75" t="str">
        <v>Training</v>
      </c>
      <c r="K75">
        <v>58744.17</v>
      </c>
      <c r="L75" t="str">
        <v>50k to 100k</v>
      </c>
      <c r="M75" s="29">
        <v>43171</v>
      </c>
      <c r="N75">
        <v>1</v>
      </c>
      <c r="O75" t="str">
        <v>Temporary</v>
      </c>
      <c r="P75" t="str">
        <v>Columbus, USA</v>
      </c>
      <c r="Q75">
        <v>6.2821917808219174</v>
      </c>
      <c r="R75" t="str">
        <v>Full time</v>
      </c>
      <c r="T75">
        <f t="shared" si="0"/>
        <v>2</v>
      </c>
    </row>
    <row r="76" spans="6:20" x14ac:dyDescent="0.3">
      <c r="F76" t="str">
        <v>VT04552</v>
      </c>
      <c r="G76" t="str">
        <v>Theresita</v>
      </c>
      <c r="H76" s="29" t="str">
        <v>Chasmer</v>
      </c>
      <c r="I76" t="str">
        <v>Female</v>
      </c>
      <c r="J76" t="str">
        <v>Product Management</v>
      </c>
      <c r="K76">
        <v>106665.67</v>
      </c>
      <c r="L76" t="str">
        <v>Above 100k</v>
      </c>
      <c r="M76" s="29">
        <v>43311</v>
      </c>
      <c r="N76">
        <v>1</v>
      </c>
      <c r="O76" t="str">
        <v>Temporary</v>
      </c>
      <c r="P76" t="str">
        <v>Columbus, USA</v>
      </c>
      <c r="Q76">
        <v>5.8986301369863012</v>
      </c>
      <c r="R76" t="str">
        <v>Full time</v>
      </c>
      <c r="T76">
        <f t="shared" si="0"/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B57B-8568-4FF6-9D82-FF1FA015673A}">
  <dimension ref="A1:H17"/>
  <sheetViews>
    <sheetView tabSelected="1" workbookViewId="0">
      <selection activeCell="G6" sqref="G6"/>
    </sheetView>
  </sheetViews>
  <sheetFormatPr defaultRowHeight="14.4" x14ac:dyDescent="0.3"/>
  <cols>
    <col min="1" max="3" width="15" style="47" customWidth="1"/>
    <col min="4" max="4" width="21.77734375" style="47" customWidth="1"/>
    <col min="5" max="5" width="6.88671875" style="47" customWidth="1"/>
    <col min="6" max="6" width="14.21875" style="47" customWidth="1"/>
    <col min="7" max="7" width="12.88671875" customWidth="1"/>
    <col min="8" max="8" width="12.33203125" customWidth="1"/>
  </cols>
  <sheetData>
    <row r="1" spans="1:8" x14ac:dyDescent="0.3">
      <c r="A1" s="46" t="s">
        <v>805</v>
      </c>
    </row>
    <row r="3" spans="1:8" x14ac:dyDescent="0.3">
      <c r="A3" s="47" t="s">
        <v>806</v>
      </c>
      <c r="B3" s="47">
        <f>COUNTA(staff[Emp ID])</f>
        <v>260</v>
      </c>
      <c r="C3" s="49">
        <f>AVERAGE(staff[Salary])</f>
        <v>73861.325230769246</v>
      </c>
      <c r="F3" s="49">
        <f>MAX(staff[Salary])</f>
        <v>120000</v>
      </c>
    </row>
    <row r="5" spans="1:8" ht="22.8" customHeight="1" x14ac:dyDescent="0.3">
      <c r="A5" s="48" t="s">
        <v>4</v>
      </c>
      <c r="B5" s="48" t="s">
        <v>807</v>
      </c>
      <c r="C5" s="48" t="s">
        <v>808</v>
      </c>
      <c r="D5" s="51" t="s">
        <v>809</v>
      </c>
      <c r="E5" s="52"/>
      <c r="F5" s="48" t="s">
        <v>781</v>
      </c>
      <c r="G5" s="54" t="s">
        <v>810</v>
      </c>
      <c r="H5" s="54" t="s">
        <v>811</v>
      </c>
    </row>
    <row r="6" spans="1:8" x14ac:dyDescent="0.3">
      <c r="A6" s="47" t="str" cm="1">
        <f t="array" ref="A6:A17">_xlfn._xlws.SORT(_xlfn.UNIQUE(staff[Department]))</f>
        <v>Accounting</v>
      </c>
      <c r="B6" s="47" cm="1">
        <f t="array" ref="B6:B17">COUNTIFS(staff[Department],_xlfn.ANCHORARRAY(A6))</f>
        <v>26</v>
      </c>
      <c r="C6" s="49" cm="1">
        <f t="array" ref="C6:C17">AVERAGEIFS(staff[Salary],staff[Department],_xlfn.ANCHORARRAY(A6))</f>
        <v>69806.945769230777</v>
      </c>
      <c r="D6" s="50" cm="1">
        <f t="array" ref="D6:D17">_xlfn.ANCHORARRAY(C6)-C3</f>
        <v>-4054.3794615384686</v>
      </c>
      <c r="E6" s="53" cm="1">
        <f t="array" ref="E6:E17">_xlfn.ANCHORARRAY(D6)</f>
        <v>-4054.3794615384686</v>
      </c>
      <c r="F6" s="49" cm="1">
        <f t="array" ref="F6:F17">_xlfn.MAXIFS(staff[Salary],staff[Department],_xlfn.ANCHORARRAY(A6))</f>
        <v>119022.49</v>
      </c>
      <c r="G6" s="55">
        <f>MEDIAN(_xlfn.ANCHORARRAY(C6))</f>
        <v>72503.236641414143</v>
      </c>
      <c r="H6" s="56">
        <f>(COUNTIF(staff[Gender],"Female")/B3)</f>
        <v>0.48076923076923078</v>
      </c>
    </row>
    <row r="7" spans="1:8" x14ac:dyDescent="0.3">
      <c r="A7" s="47" t="str">
        <v>Business Development</v>
      </c>
      <c r="B7" s="47">
        <v>26</v>
      </c>
      <c r="C7" s="49">
        <v>79781.805769230778</v>
      </c>
      <c r="D7" s="50">
        <v>5920.480538461532</v>
      </c>
      <c r="E7" s="53">
        <v>5920.480538461532</v>
      </c>
      <c r="F7" s="49">
        <v>110042.37</v>
      </c>
    </row>
    <row r="8" spans="1:8" x14ac:dyDescent="0.3">
      <c r="A8" s="47" t="str">
        <v>Engineering</v>
      </c>
      <c r="B8" s="47">
        <v>26</v>
      </c>
      <c r="C8" s="49">
        <v>81976.441923076913</v>
      </c>
      <c r="D8" s="50">
        <v>8115.1166923076671</v>
      </c>
      <c r="E8" s="53">
        <v>8115.1166923076671</v>
      </c>
      <c r="F8" s="49">
        <v>120000</v>
      </c>
    </row>
    <row r="9" spans="1:8" x14ac:dyDescent="0.3">
      <c r="A9" s="47" t="str">
        <v>Human Resources</v>
      </c>
      <c r="B9" s="47">
        <v>22</v>
      </c>
      <c r="C9" s="49">
        <v>73109.377727272746</v>
      </c>
      <c r="D9" s="50">
        <v>-751.94750349649985</v>
      </c>
      <c r="E9" s="53">
        <v>-751.94750349649985</v>
      </c>
      <c r="F9" s="49">
        <v>103494.94</v>
      </c>
    </row>
    <row r="10" spans="1:8" x14ac:dyDescent="0.3">
      <c r="A10" s="47" t="str">
        <v>Legal</v>
      </c>
      <c r="B10" s="47">
        <v>21</v>
      </c>
      <c r="C10" s="49">
        <v>67242.51761904762</v>
      </c>
      <c r="D10" s="50">
        <v>-6618.807611721626</v>
      </c>
      <c r="E10" s="53">
        <v>-6618.807611721626</v>
      </c>
      <c r="F10" s="49">
        <v>113747.56</v>
      </c>
    </row>
    <row r="11" spans="1:8" x14ac:dyDescent="0.3">
      <c r="A11" s="47" t="str">
        <v>Marketing</v>
      </c>
      <c r="B11" s="47">
        <v>12</v>
      </c>
      <c r="C11" s="49">
        <v>64441.299999999996</v>
      </c>
      <c r="D11" s="50">
        <v>-9420.0252307692499</v>
      </c>
      <c r="E11" s="53">
        <v>-9420.0252307692499</v>
      </c>
      <c r="F11" s="49">
        <v>104903.79</v>
      </c>
    </row>
    <row r="12" spans="1:8" x14ac:dyDescent="0.3">
      <c r="A12" s="47" t="str">
        <v>Product Management</v>
      </c>
      <c r="B12" s="47">
        <v>29</v>
      </c>
      <c r="C12" s="49">
        <v>75179.064482758593</v>
      </c>
      <c r="D12" s="50">
        <v>1317.7392519893474</v>
      </c>
      <c r="E12" s="53">
        <v>1317.7392519893474</v>
      </c>
      <c r="F12" s="49">
        <v>115191.38</v>
      </c>
    </row>
    <row r="13" spans="1:8" x14ac:dyDescent="0.3">
      <c r="A13" s="47" t="str">
        <v>Research and Development</v>
      </c>
      <c r="B13" s="47">
        <v>18</v>
      </c>
      <c r="C13" s="49">
        <v>66910.765555555554</v>
      </c>
      <c r="D13" s="50">
        <v>-6950.5596752136917</v>
      </c>
      <c r="E13" s="53">
        <v>-6950.5596752136917</v>
      </c>
      <c r="F13" s="49">
        <v>99683.67</v>
      </c>
    </row>
    <row r="14" spans="1:8" x14ac:dyDescent="0.3">
      <c r="A14" s="47" t="str">
        <v>Sales</v>
      </c>
      <c r="B14" s="47">
        <v>18</v>
      </c>
      <c r="C14" s="49">
        <v>71897.095555555556</v>
      </c>
      <c r="D14" s="50">
        <v>-1964.2296752136899</v>
      </c>
      <c r="E14" s="53">
        <v>-1964.2296752136899</v>
      </c>
      <c r="F14" s="49">
        <v>102129.37</v>
      </c>
    </row>
    <row r="15" spans="1:8" x14ac:dyDescent="0.3">
      <c r="A15" s="47" t="str">
        <v>Services</v>
      </c>
      <c r="B15" s="47">
        <v>21</v>
      </c>
      <c r="C15" s="49">
        <v>74673.974761904756</v>
      </c>
      <c r="D15" s="50">
        <v>812.64953113551019</v>
      </c>
      <c r="E15" s="53">
        <v>812.64953113551019</v>
      </c>
      <c r="F15" s="49">
        <v>120000</v>
      </c>
    </row>
    <row r="16" spans="1:8" x14ac:dyDescent="0.3">
      <c r="A16" s="47" t="str">
        <v>Support</v>
      </c>
      <c r="B16" s="47">
        <v>17</v>
      </c>
      <c r="C16" s="49">
        <v>66432.455882352937</v>
      </c>
      <c r="D16" s="50">
        <v>-7428.8693484163086</v>
      </c>
      <c r="E16" s="53">
        <v>-7428.8693484163086</v>
      </c>
      <c r="F16" s="49">
        <v>104802.63</v>
      </c>
    </row>
    <row r="17" spans="1:6" x14ac:dyDescent="0.3">
      <c r="A17" s="47" t="str">
        <v>Training</v>
      </c>
      <c r="B17" s="47">
        <v>24</v>
      </c>
      <c r="C17" s="49">
        <v>83883.965000000011</v>
      </c>
      <c r="D17" s="50">
        <v>10022.639769230766</v>
      </c>
      <c r="E17" s="53">
        <v>10022.639769230766</v>
      </c>
      <c r="F17" s="49">
        <v>116767.63</v>
      </c>
    </row>
  </sheetData>
  <mergeCells count="1">
    <mergeCell ref="D5:E5"/>
  </mergeCells>
  <conditionalFormatting sqref="D6:D17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{95EEBFDB-02AA-487E-8281-6D5F4A57ADC3}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EEBFDB-02AA-487E-8281-6D5F4A57ADC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D6:D17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Concepts</vt:lpstr>
      <vt:lpstr>Data</vt:lpstr>
      <vt:lpstr>Questions</vt:lpstr>
      <vt:lpstr>1</vt:lpstr>
      <vt:lpstr>2</vt:lpstr>
      <vt:lpstr>3</vt:lpstr>
      <vt:lpstr>4</vt:lpstr>
      <vt:lpstr>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Meththani Ranasinghe Arachchige Don</cp:lastModifiedBy>
  <dcterms:created xsi:type="dcterms:W3CDTF">2021-03-14T20:21:32Z</dcterms:created>
  <dcterms:modified xsi:type="dcterms:W3CDTF">2025-01-14T00:29:05Z</dcterms:modified>
</cp:coreProperties>
</file>