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9\"/>
    </mc:Choice>
  </mc:AlternateContent>
  <xr:revisionPtr revIDLastSave="0" documentId="8_{DFA8B763-4865-4D31-9609-3F5F8F299CFA}" xr6:coauthVersionLast="43" xr6:coauthVersionMax="43" xr10:uidLastSave="{00000000-0000-0000-0000-000000000000}"/>
  <bookViews>
    <workbookView xWindow="20370" yWindow="-120" windowWidth="24240" windowHeight="13140" tabRatio="747" activeTab="5" xr2:uid="{773E27BB-8E20-4A51-A736-10D3F44FF3AE}"/>
  </bookViews>
  <sheets>
    <sheet name="Capa" sheetId="2" r:id="rId1"/>
    <sheet name="Teste de Chow" sheetId="8" r:id="rId2"/>
    <sheet name="1970-1981" sheetId="11" r:id="rId3"/>
    <sheet name="1982-1995" sheetId="12" r:id="rId4"/>
    <sheet name="1970-1995" sheetId="13" r:id="rId5"/>
    <sheet name="Alternativa Teste de Chow" sheetId="14" r:id="rId6"/>
    <sheet name="Resultados Modelo Qualitativo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4" l="1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5" i="14"/>
  <c r="P24" i="14"/>
  <c r="P23" i="14"/>
  <c r="P22" i="14"/>
  <c r="P21" i="14"/>
  <c r="M16" i="14"/>
  <c r="M17" i="14"/>
  <c r="M24" i="14" s="1"/>
  <c r="O24" i="14"/>
  <c r="O23" i="14"/>
  <c r="M23" i="14"/>
  <c r="O22" i="14"/>
  <c r="M22" i="14"/>
  <c r="O21" i="14"/>
  <c r="M21" i="14"/>
  <c r="O17" i="14"/>
  <c r="O16" i="14"/>
  <c r="O6" i="14"/>
  <c r="O7" i="14"/>
  <c r="O8" i="14"/>
  <c r="O5" i="14"/>
  <c r="M8" i="14"/>
  <c r="M7" i="14"/>
  <c r="M6" i="14"/>
  <c r="M5" i="14"/>
  <c r="L8" i="14"/>
  <c r="L7" i="14"/>
  <c r="L6" i="14"/>
  <c r="L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5" i="14"/>
  <c r="S4" i="14"/>
  <c r="R4" i="14"/>
  <c r="I9" i="14" l="1"/>
  <c r="I11" i="14" s="1"/>
  <c r="I8" i="14"/>
  <c r="I7" i="14"/>
  <c r="I6" i="14"/>
  <c r="I5" i="14"/>
  <c r="I12" i="14" l="1"/>
  <c r="I15" i="14" s="1"/>
  <c r="H15" i="8"/>
  <c r="H14" i="8"/>
  <c r="H12" i="8"/>
  <c r="H11" i="8"/>
  <c r="H9" i="8"/>
  <c r="H8" i="8"/>
  <c r="H7" i="8"/>
  <c r="H6" i="8"/>
  <c r="H5" i="8"/>
  <c r="I14" i="14" l="1"/>
</calcChain>
</file>

<file path=xl/sharedStrings.xml><?xml version="1.0" encoding="utf-8"?>
<sst xmlns="http://schemas.openxmlformats.org/spreadsheetml/2006/main" count="189" uniqueCount="88">
  <si>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</si>
  <si>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</si>
  <si>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</si>
  <si>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</si>
  <si>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</si>
  <si>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</si>
  <si>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</si>
  <si>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</si>
  <si>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</si>
  <si>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</si>
  <si>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</si>
  <si>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</si>
  <si>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</si>
  <si>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</si>
  <si>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</si>
  <si>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</si>
  <si>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</si>
  <si>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</si>
  <si>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</si>
  <si>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</si>
  <si>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</si>
  <si>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</si>
  <si>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</si>
  <si>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</si>
  <si>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Tabela 8.9</t>
  </si>
  <si>
    <t>Poupança</t>
  </si>
  <si>
    <t>Renda</t>
  </si>
  <si>
    <t>Estados Unidos - poupança e renda pessoal disponível (em bilhões de $), 1970-1995</t>
  </si>
  <si>
    <t>Fonte: Economic Report of the President</t>
  </si>
  <si>
    <t>Variável X 1</t>
  </si>
  <si>
    <t>Teste de Chow</t>
  </si>
  <si>
    <r>
      <t>SQR</t>
    </r>
    <r>
      <rPr>
        <vertAlign val="subscript"/>
        <sz val="11"/>
        <color theme="1"/>
        <rFont val="Calibri"/>
        <family val="2"/>
        <scheme val="minor"/>
      </rPr>
      <t xml:space="preserve">SR </t>
    </r>
    <r>
      <rPr>
        <sz val="11"/>
        <color theme="1"/>
        <rFont val="Calibri"/>
        <family val="2"/>
        <scheme val="minor"/>
      </rPr>
      <t>=</t>
    </r>
  </si>
  <si>
    <r>
      <t>SQR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</si>
  <si>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</si>
  <si>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</si>
  <si>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k (var.) =</t>
  </si>
  <si>
    <r>
      <rPr>
        <sz val="11"/>
        <color theme="1"/>
        <rFont val="Calibri"/>
        <family val="2"/>
      </rPr>
      <t>α</t>
    </r>
    <r>
      <rPr>
        <sz val="9.9"/>
        <color theme="1"/>
        <rFont val="Calibri"/>
        <family val="2"/>
      </rPr>
      <t xml:space="preserve"> =</t>
    </r>
  </si>
  <si>
    <t>gl1 =</t>
  </si>
  <si>
    <t>gl2</t>
  </si>
  <si>
    <t>F crítico =</t>
  </si>
  <si>
    <t>F calculado =</t>
  </si>
  <si>
    <t>Anos</t>
  </si>
  <si>
    <t>em que  Y =</t>
  </si>
  <si>
    <t>poupança</t>
  </si>
  <si>
    <t>X =</t>
  </si>
  <si>
    <t>renda</t>
  </si>
  <si>
    <t>t =</t>
  </si>
  <si>
    <t>tempo</t>
  </si>
  <si>
    <t>D =</t>
  </si>
  <si>
    <t>1, para observações em 1982-1995; e</t>
  </si>
  <si>
    <t>0, caso contrário (para observações em 1970-1981)</t>
  </si>
  <si>
    <t>Função poupança média para 1970-1981:</t>
  </si>
  <si>
    <t>A Variável Binária Alternativa ao Teste de Chow</t>
  </si>
  <si>
    <t>Função poupança média para 1982-1995:</t>
  </si>
  <si>
    <t>Dummy</t>
  </si>
  <si>
    <r>
      <t>D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t</t>
    </r>
  </si>
  <si>
    <t>Equações</t>
  </si>
  <si>
    <t>Intercepto diferencial</t>
  </si>
  <si>
    <t>Coef. angular diferencial</t>
  </si>
  <si>
    <t>E(Yt|Dt = 0, Xt) =</t>
  </si>
  <si>
    <t>E(Yt|Dt = 1, Xt) =</t>
  </si>
  <si>
    <t>(+)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</si>
  <si>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</si>
  <si>
    <t>Interseção (α1)</t>
  </si>
  <si>
    <t>Dummy (α2)</t>
  </si>
  <si>
    <t>Renda (β1)</t>
  </si>
  <si>
    <t>Coincidentes</t>
  </si>
  <si>
    <t>Paralelas</t>
  </si>
  <si>
    <t>Concorrentes</t>
  </si>
  <si>
    <t>Condição 1</t>
  </si>
  <si>
    <t>Condição 2</t>
  </si>
  <si>
    <t>Tipos de regressões</t>
  </si>
  <si>
    <t>Dissimilares</t>
  </si>
  <si>
    <t>(V - V)</t>
  </si>
  <si>
    <t>(V - F) ou (F-V)</t>
  </si>
  <si>
    <t>(V - F)</t>
  </si>
  <si>
    <t>Regra</t>
  </si>
  <si>
    <t>Regressões</t>
  </si>
  <si>
    <t>?</t>
  </si>
  <si>
    <t>Estimativas</t>
  </si>
  <si>
    <t>(1970-1981)</t>
  </si>
  <si>
    <t>(1982-1995)</t>
  </si>
  <si>
    <t>Solução:</t>
  </si>
  <si>
    <t>Equação de Chow</t>
  </si>
  <si>
    <r>
      <t>D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(β2)</t>
    </r>
  </si>
  <si>
    <t xml:space="preserve">P &lt; α(0,05) </t>
  </si>
  <si>
    <t>DtXt</t>
  </si>
  <si>
    <t>(F -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</si>
</sst>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3" fillId="0" borderId="4" applyNumberFormat="0" applyFill="0" applyAlignment="0" applyProtection="0"/>
    <xf numFmtId="0" fontId="2" fillId="4" borderId="0" applyNumberFormat="0" applyBorder="0" applyAlignment="0" applyProtection="0"/>
    <xf numFmtId="0" fontId="9" fillId="0" borderId="9" applyNumberFormat="0" applyFill="0" applyAlignment="0" applyProtection="0"/>
    <xf numFmtId="0" fontId="11" fillId="9" borderId="0" applyNumberFormat="0" applyBorder="0" applyAlignment="0" applyProtection="0"/>
    <xf numFmtId="0" fontId="2" fillId="10" borderId="0" applyNumberFormat="0" applyBorder="0" applyAlignment="0" applyProtection="0"/>
    <xf numFmtId="0" fontId="11" fillId="11" borderId="0" applyNumberFormat="0" applyBorder="0" applyAlignment="0" applyProtection="0"/>
    <xf numFmtId="0" fontId="2" fillId="12" borderId="0" applyNumberFormat="0" applyBorder="0" applyAlignment="0" applyProtection="0"/>
  </cellStyleXfs>
  <cellXfs count="67">
    <xf numFmtId="0" fontId="0" fillId="0" borderId="0" xfId="0"/>
    <xf numFmtId="0" fontId="1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1" fillId="3" borderId="3" xfId="0" applyFont="1" applyFill="1" applyBorder="1"/>
    <xf numFmtId="0" fontId="1" fillId="3" borderId="0" xfId="0" applyFont="1" applyFill="1" applyAlignment="1">
      <alignment horizontal="left" wrapText="1"/>
    </xf>
    <xf numFmtId="0" fontId="3" fillId="5" borderId="4" xfId="2" applyFill="1"/>
    <xf numFmtId="0" fontId="4" fillId="4" borderId="0" xfId="3" applyFont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0" fillId="8" borderId="8" xfId="0" applyFill="1" applyBorder="1"/>
    <xf numFmtId="0" fontId="0" fillId="8" borderId="7" xfId="0" applyFill="1" applyBorder="1"/>
    <xf numFmtId="0" fontId="1" fillId="8" borderId="8" xfId="0" applyFont="1" applyFill="1" applyBorder="1"/>
    <xf numFmtId="0" fontId="1" fillId="8" borderId="7" xfId="0" applyFont="1" applyFill="1" applyBorder="1"/>
    <xf numFmtId="0" fontId="0" fillId="6" borderId="0" xfId="0" applyFill="1"/>
    <xf numFmtId="0" fontId="7" fillId="6" borderId="0" xfId="0" applyFont="1" applyFill="1"/>
    <xf numFmtId="0" fontId="7" fillId="6" borderId="5" xfId="0" applyFont="1" applyFill="1" applyBorder="1"/>
    <xf numFmtId="0" fontId="0" fillId="6" borderId="5" xfId="0" applyFill="1" applyBorder="1"/>
    <xf numFmtId="0" fontId="1" fillId="7" borderId="1" xfId="1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1" fillId="8" borderId="7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11" fillId="11" borderId="10" xfId="7" applyBorder="1" applyAlignment="1">
      <alignment horizontal="center" wrapText="1"/>
    </xf>
    <xf numFmtId="0" fontId="2" fillId="12" borderId="0" xfId="8" applyAlignment="1">
      <alignment horizontal="left" indent="2"/>
    </xf>
    <xf numFmtId="0" fontId="2" fillId="12" borderId="0" xfId="8"/>
    <xf numFmtId="0" fontId="2" fillId="12" borderId="5" xfId="8" applyBorder="1" applyAlignment="1">
      <alignment horizontal="left" indent="2"/>
    </xf>
    <xf numFmtId="0" fontId="2" fillId="12" borderId="5" xfId="8" applyBorder="1"/>
    <xf numFmtId="164" fontId="2" fillId="12" borderId="0" xfId="8" applyNumberFormat="1" applyAlignment="1">
      <alignment horizontal="center"/>
    </xf>
    <xf numFmtId="164" fontId="2" fillId="12" borderId="5" xfId="8" applyNumberFormat="1" applyBorder="1" applyAlignment="1">
      <alignment horizontal="center"/>
    </xf>
    <xf numFmtId="0" fontId="11" fillId="11" borderId="6" xfId="7" applyBorder="1" applyAlignment="1">
      <alignment horizontal="center"/>
    </xf>
    <xf numFmtId="0" fontId="11" fillId="11" borderId="6" xfId="7" applyBorder="1" applyAlignment="1">
      <alignment horizontal="center" vertical="center"/>
    </xf>
    <xf numFmtId="0" fontId="2" fillId="12" borderId="0" xfId="8" applyAlignment="1">
      <alignment horizontal="center"/>
    </xf>
    <xf numFmtId="0" fontId="2" fillId="12" borderId="5" xfId="8" applyBorder="1" applyAlignment="1">
      <alignment horizontal="center"/>
    </xf>
    <xf numFmtId="0" fontId="11" fillId="11" borderId="6" xfId="7" applyBorder="1" applyAlignment="1">
      <alignment vertical="center"/>
    </xf>
    <xf numFmtId="0" fontId="10" fillId="11" borderId="10" xfId="7" applyFont="1" applyBorder="1" applyAlignment="1">
      <alignment horizontal="center" wrapText="1"/>
    </xf>
    <xf numFmtId="164" fontId="2" fillId="12" borderId="0" xfId="8" applyNumberFormat="1" applyAlignment="1">
      <alignment horizontal="right" indent="2"/>
    </xf>
    <xf numFmtId="164" fontId="2" fillId="12" borderId="5" xfId="8" applyNumberFormat="1" applyBorder="1" applyAlignment="1">
      <alignment horizontal="right" indent="2"/>
    </xf>
    <xf numFmtId="164" fontId="2" fillId="12" borderId="0" xfId="8" applyNumberFormat="1" applyAlignment="1">
      <alignment horizontal="left" indent="3"/>
    </xf>
    <xf numFmtId="164" fontId="2" fillId="12" borderId="5" xfId="8" applyNumberFormat="1" applyBorder="1" applyAlignment="1">
      <alignment horizontal="left" indent="3"/>
    </xf>
    <xf numFmtId="164" fontId="0" fillId="12" borderId="0" xfId="8" applyNumberFormat="1" applyFont="1" applyAlignment="1">
      <alignment horizontal="left"/>
    </xf>
    <xf numFmtId="164" fontId="0" fillId="12" borderId="5" xfId="8" applyNumberFormat="1" applyFont="1" applyBorder="1" applyAlignment="1">
      <alignment horizontal="left"/>
    </xf>
    <xf numFmtId="0" fontId="2" fillId="10" borderId="0" xfId="6"/>
    <xf numFmtId="0" fontId="2" fillId="10" borderId="0" xfId="6" applyAlignment="1">
      <alignment horizontal="center"/>
    </xf>
    <xf numFmtId="0" fontId="2" fillId="10" borderId="5" xfId="6" applyBorder="1"/>
    <xf numFmtId="0" fontId="11" fillId="13" borderId="5" xfId="5" applyFill="1" applyBorder="1"/>
    <xf numFmtId="0" fontId="11" fillId="13" borderId="5" xfId="5" applyFill="1" applyBorder="1" applyAlignment="1">
      <alignment horizontal="center"/>
    </xf>
    <xf numFmtId="0" fontId="9" fillId="0" borderId="9" xfId="4"/>
    <xf numFmtId="0" fontId="2" fillId="10" borderId="5" xfId="6" applyBorder="1" applyAlignment="1">
      <alignment horizontal="center"/>
    </xf>
    <xf numFmtId="0" fontId="0" fillId="14" borderId="0" xfId="0" applyFill="1"/>
    <xf numFmtId="165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 vertical="center"/>
    </xf>
    <xf numFmtId="165" fontId="0" fillId="6" borderId="5" xfId="0" applyNumberFormat="1" applyFill="1" applyBorder="1" applyAlignment="1">
      <alignment horizontal="center"/>
    </xf>
    <xf numFmtId="0" fontId="10" fillId="13" borderId="5" xfId="5" applyFont="1" applyFill="1" applyBorder="1"/>
    <xf numFmtId="0" fontId="11" fillId="15" borderId="0" xfId="7" applyFill="1" applyAlignment="1">
      <alignment vertical="center"/>
    </xf>
    <xf numFmtId="0" fontId="0" fillId="12" borderId="5" xfId="8" applyFont="1" applyBorder="1"/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horizontal="center"/>
    </xf>
    <xf numFmtId="0" fontId="10" fillId="11" borderId="10" xfId="7" applyFont="1" applyBorder="1" applyAlignment="1">
      <alignment horizontal="center" vertical="center"/>
    </xf>
  </cellXfs>
  <cellStyles count="9">
    <cellStyle name="20% - Ênfase3" xfId="3" builtinId="38"/>
    <cellStyle name="40% - Ênfase5" xfId="6" builtinId="47"/>
    <cellStyle name="40% - Ênfase6" xfId="8" builtinId="51"/>
    <cellStyle name="Ênfase5" xfId="5" builtinId="45"/>
    <cellStyle name="Ênfase6" xfId="7" builtinId="49"/>
    <cellStyle name="Normal" xfId="0" builtinId="0"/>
    <cellStyle name="Título 1" xfId="2" builtinId="16"/>
    <cellStyle name="Título 3" xfId="4" builtinId="18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1970-1981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'Teste de Chow'!$B$2:$D$2</c:f>
              <c:strCache>
                <c:ptCount val="1"/>
                <c:pt idx="0">
                  <c:v>Tabela 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'Teste de Chow'!$D$4:$D$16</c:f>
              <c:strCache>
                <c:ptCount val="13"/>
                <c:pt idx="0">
                  <c:v>Renda</c:v>
                </c:pt>
                <c:pt idx="1">
                  <c:v>727,1</c:v>
                </c:pt>
                <c:pt idx="2">
                  <c:v>790,2</c:v>
                </c:pt>
                <c:pt idx="3">
                  <c:v>855,3</c:v>
                </c:pt>
                <c:pt idx="4">
                  <c:v>965</c:v>
                </c:pt>
                <c:pt idx="5">
                  <c:v>1054,2</c:v>
                </c:pt>
                <c:pt idx="6">
                  <c:v>1159,2</c:v>
                </c:pt>
                <c:pt idx="7">
                  <c:v>1273</c:v>
                </c:pt>
                <c:pt idx="8">
                  <c:v>1401,4</c:v>
                </c:pt>
                <c:pt idx="9">
                  <c:v>1580,1</c:v>
                </c:pt>
                <c:pt idx="10">
                  <c:v>1769,5</c:v>
                </c:pt>
                <c:pt idx="11">
                  <c:v>1973,3</c:v>
                </c:pt>
                <c:pt idx="12">
                  <c:v>2200,2</c:v>
                </c:pt>
              </c:strCache>
            </c:strRef>
          </c:xVal>
          <c:yVal>
            <c:numRef>
              <c:f>'Teste de Chow'!$C$5:$C$16</c:f>
              <c:numCache>
                <c:formatCode>General</c:formatCode>
                <c:ptCount val="12"/>
                <c:pt idx="0">
                  <c:v>61</c:v>
                </c:pt>
                <c:pt idx="1">
                  <c:v>68.599999999999994</c:v>
                </c:pt>
                <c:pt idx="2">
                  <c:v>63.6</c:v>
                </c:pt>
                <c:pt idx="3">
                  <c:v>89.6</c:v>
                </c:pt>
                <c:pt idx="4">
                  <c:v>97.6</c:v>
                </c:pt>
                <c:pt idx="5">
                  <c:v>104.4</c:v>
                </c:pt>
                <c:pt idx="6">
                  <c:v>96.4</c:v>
                </c:pt>
                <c:pt idx="7">
                  <c:v>92.5</c:v>
                </c:pt>
                <c:pt idx="8">
                  <c:v>112.6</c:v>
                </c:pt>
                <c:pt idx="9">
                  <c:v>130.1</c:v>
                </c:pt>
                <c:pt idx="10">
                  <c:v>161.80000000000001</c:v>
                </c:pt>
                <c:pt idx="11">
                  <c:v>199.1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4ED2-9776-93A21E26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95551"/>
        <c:axId val="308579215"/>
      </c:scatterChart>
      <c:valAx>
        <c:axId val="3053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579215"/>
        <c:crosses val="autoZero"/>
        <c:crossBetween val="midCat"/>
      </c:valAx>
      <c:valAx>
        <c:axId val="3085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39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1982-1995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'Teste de Chow'!$B$2:$D$2</c:f>
              <c:strCache>
                <c:ptCount val="1"/>
                <c:pt idx="0">
                  <c:v>Tabela 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'Teste de Chow'!$D$17:$D$30</c:f>
              <c:numCache>
                <c:formatCode>General</c:formatCode>
                <c:ptCount val="14"/>
                <c:pt idx="0">
                  <c:v>2347.3000000000002</c:v>
                </c:pt>
                <c:pt idx="1">
                  <c:v>2522.4</c:v>
                </c:pt>
                <c:pt idx="2">
                  <c:v>2810</c:v>
                </c:pt>
                <c:pt idx="3">
                  <c:v>3002</c:v>
                </c:pt>
                <c:pt idx="4">
                  <c:v>3187.6</c:v>
                </c:pt>
                <c:pt idx="5">
                  <c:v>3363.1</c:v>
                </c:pt>
                <c:pt idx="6">
                  <c:v>3640.8</c:v>
                </c:pt>
                <c:pt idx="7">
                  <c:v>3894.5</c:v>
                </c:pt>
                <c:pt idx="8">
                  <c:v>4166.8</c:v>
                </c:pt>
                <c:pt idx="9">
                  <c:v>4343.7</c:v>
                </c:pt>
                <c:pt idx="10">
                  <c:v>4613.7</c:v>
                </c:pt>
                <c:pt idx="11">
                  <c:v>4790.2</c:v>
                </c:pt>
                <c:pt idx="12">
                  <c:v>5021.7</c:v>
                </c:pt>
                <c:pt idx="13">
                  <c:v>5320.8</c:v>
                </c:pt>
              </c:numCache>
            </c:numRef>
          </c:xVal>
          <c:yVal>
            <c:numRef>
              <c:f>'Teste de Chow'!$C$17:$C$30</c:f>
              <c:numCache>
                <c:formatCode>General</c:formatCode>
                <c:ptCount val="14"/>
                <c:pt idx="0">
                  <c:v>205.5</c:v>
                </c:pt>
                <c:pt idx="1">
                  <c:v>167</c:v>
                </c:pt>
                <c:pt idx="2">
                  <c:v>235.7</c:v>
                </c:pt>
                <c:pt idx="3">
                  <c:v>206.2</c:v>
                </c:pt>
                <c:pt idx="4">
                  <c:v>196.5</c:v>
                </c:pt>
                <c:pt idx="5">
                  <c:v>168.4</c:v>
                </c:pt>
                <c:pt idx="6">
                  <c:v>189.1</c:v>
                </c:pt>
                <c:pt idx="7">
                  <c:v>187.8</c:v>
                </c:pt>
                <c:pt idx="8">
                  <c:v>208.7</c:v>
                </c:pt>
                <c:pt idx="9">
                  <c:v>246.4</c:v>
                </c:pt>
                <c:pt idx="10">
                  <c:v>272.60000000000002</c:v>
                </c:pt>
                <c:pt idx="11">
                  <c:v>214.4</c:v>
                </c:pt>
                <c:pt idx="12">
                  <c:v>189.4</c:v>
                </c:pt>
                <c:pt idx="13">
                  <c:v>249.3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1-48AC-B5C8-325C7A89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32815"/>
        <c:axId val="308571311"/>
      </c:scatterChart>
      <c:valAx>
        <c:axId val="2202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571311"/>
        <c:crosses val="autoZero"/>
        <c:crossBetween val="midCat"/>
      </c:valAx>
      <c:valAx>
        <c:axId val="3085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'Teste de Chow'!$C$4</c:f>
              <c:strCache>
                <c:ptCount val="1"/>
                <c:pt idx="0">
                  <c:v>Poupança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'Teste de Chow'!$B$5:$B$30</c:f>
              <c:numCache>
                <c:formatCode>General</c:formatCode>
                <c:ptCount val="2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</c:numCache>
            </c:numRef>
          </c:xVal>
          <c:yVal>
            <c:numRef>
              <c:f>'Teste de Chow'!$C$5:$C$30</c:f>
              <c:numCache>
                <c:formatCode>General</c:formatCode>
                <c:ptCount val="26"/>
                <c:pt idx="0">
                  <c:v>61</c:v>
                </c:pt>
                <c:pt idx="1">
                  <c:v>68.599999999999994</c:v>
                </c:pt>
                <c:pt idx="2">
                  <c:v>63.6</c:v>
                </c:pt>
                <c:pt idx="3">
                  <c:v>89.6</c:v>
                </c:pt>
                <c:pt idx="4">
                  <c:v>97.6</c:v>
                </c:pt>
                <c:pt idx="5">
                  <c:v>104.4</c:v>
                </c:pt>
                <c:pt idx="6">
                  <c:v>96.4</c:v>
                </c:pt>
                <c:pt idx="7">
                  <c:v>92.5</c:v>
                </c:pt>
                <c:pt idx="8">
                  <c:v>112.6</c:v>
                </c:pt>
                <c:pt idx="9">
                  <c:v>130.1</c:v>
                </c:pt>
                <c:pt idx="10">
                  <c:v>161.80000000000001</c:v>
                </c:pt>
                <c:pt idx="11">
                  <c:v>199.1</c:v>
                </c:pt>
                <c:pt idx="12">
                  <c:v>205.5</c:v>
                </c:pt>
                <c:pt idx="13">
                  <c:v>167</c:v>
                </c:pt>
                <c:pt idx="14">
                  <c:v>235.7</c:v>
                </c:pt>
                <c:pt idx="15">
                  <c:v>206.2</c:v>
                </c:pt>
                <c:pt idx="16">
                  <c:v>196.5</c:v>
                </c:pt>
                <c:pt idx="17">
                  <c:v>168.4</c:v>
                </c:pt>
                <c:pt idx="18">
                  <c:v>189.1</c:v>
                </c:pt>
                <c:pt idx="19">
                  <c:v>187.8</c:v>
                </c:pt>
                <c:pt idx="20">
                  <c:v>208.7</c:v>
                </c:pt>
                <c:pt idx="21">
                  <c:v>246.4</c:v>
                </c:pt>
                <c:pt idx="22">
                  <c:v>272.60000000000002</c:v>
                </c:pt>
                <c:pt idx="23">
                  <c:v>214.4</c:v>
                </c:pt>
                <c:pt idx="24">
                  <c:v>189.4</c:v>
                </c:pt>
                <c:pt idx="25">
                  <c:v>249.3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8-43AF-B8C7-48DD31DF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6095"/>
        <c:axId val="70279775"/>
      </c:scatterChart>
      <c:valAx>
        <c:axId val="4555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79775"/>
        <c:crosses val="autoZero"/>
        <c:crossBetween val="midCat"/>
      </c:valAx>
      <c:valAx>
        <c:axId val="702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5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estabilidade estrutural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'Alternativa Teste de Chow'!$R$4</c:f>
              <c:strCache>
                <c:ptCount val="1"/>
                <c:pt idx="0">
                  <c:v>(1970-1981)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'Alternativa Teste de Chow'!$B$5:$B$30</c:f>
              <c:numCache>
                <c:formatCode>General</c:formatCode>
                <c:ptCount val="2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</c:numCache>
            </c:numRef>
          </c:cat>
          <c:val>
            <c:numRef>
              <c:f>'Alternativa Teste de Chow'!$R$5:$R$30</c:f>
              <c:numCache>
                <c:formatCode>0.0</c:formatCode>
                <c:ptCount val="26"/>
                <c:pt idx="0">
                  <c:v>59.425426379821836</c:v>
                </c:pt>
                <c:pt idx="1">
                  <c:v>64.494367923711309</c:v>
                </c:pt>
                <c:pt idx="2">
                  <c:v>69.723973224934838</c:v>
                </c:pt>
                <c:pt idx="3">
                  <c:v>78.536380314707827</c:v>
                </c:pt>
                <c:pt idx="4">
                  <c:v>85.701983891806748</c:v>
                </c:pt>
                <c:pt idx="5">
                  <c:v>94.136831151844703</c:v>
                </c:pt>
                <c:pt idx="6">
                  <c:v>103.27859894415251</c:v>
                </c:pt>
                <c:pt idx="7">
                  <c:v>113.59321216499893</c:v>
                </c:pt>
                <c:pt idx="8">
                  <c:v>127.94851888279685</c:v>
                </c:pt>
                <c:pt idx="9">
                  <c:v>143.16337670233199</c:v>
                </c:pt>
                <c:pt idx="10">
                  <c:v>159.53501357467232</c:v>
                </c:pt>
                <c:pt idx="11">
                  <c:v>177.76231684422098</c:v>
                </c:pt>
                <c:pt idx="12">
                  <c:v>189.57913619614087</c:v>
                </c:pt>
                <c:pt idx="13">
                  <c:v>203.64524815073747</c:v>
                </c:pt>
                <c:pt idx="14">
                  <c:v>226.74869645537478</c:v>
                </c:pt>
                <c:pt idx="15">
                  <c:v>242.17241715944417</c:v>
                </c:pt>
                <c:pt idx="16">
                  <c:v>257.08201384004457</c:v>
                </c:pt>
                <c:pt idx="17">
                  <c:v>271.18025854610801</c:v>
                </c:pt>
                <c:pt idx="18">
                  <c:v>293.48842125194176</c:v>
                </c:pt>
                <c:pt idx="19">
                  <c:v>313.86861886976681</c:v>
                </c:pt>
                <c:pt idx="20">
                  <c:v>335.74298943079856</c:v>
                </c:pt>
                <c:pt idx="21">
                  <c:v>349.95369876699584</c:v>
                </c:pt>
                <c:pt idx="22">
                  <c:v>371.64330600709343</c:v>
                </c:pt>
                <c:pt idx="23">
                  <c:v>385.82188259182391</c:v>
                </c:pt>
                <c:pt idx="24">
                  <c:v>404.4187125032409</c:v>
                </c:pt>
                <c:pt idx="25">
                  <c:v>428.44597741254904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780-972F-AA17E95CEECD}"/>
            </c:ext>
          </c:extLst>
        </c:ser>
        <c:ser>
          <c:idx val="1"/>
          <c:order val="1"/>
          <c:tx>
            <c:strRef>
              <c:f>'Alternativa Teste de Chow'!$S$4</c:f>
              <c:strCache>
                <c:ptCount val="1"/>
                <c:pt idx="0">
                  <c:v>(1982-1995)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'Alternativa Teste de Chow'!$B$5:$B$30</c:f>
              <c:numCache>
                <c:formatCode>General</c:formatCode>
                <c:ptCount val="2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</c:numCache>
            </c:numRef>
          </c:cat>
          <c:val>
            <c:numRef>
              <c:f>'Alternativa Teste de Chow'!$S$5:$S$30</c:f>
              <c:numCache>
                <c:formatCode>0.0</c:formatCode>
                <c:ptCount val="26"/>
                <c:pt idx="0">
                  <c:v>164.30114580449026</c:v>
                </c:pt>
                <c:pt idx="1">
                  <c:v>165.23896539212933</c:v>
                </c:pt>
                <c:pt idx="2">
                  <c:v>166.20650984783936</c:v>
                </c:pt>
                <c:pt idx="3">
                  <c:v>167.83691886153198</c:v>
                </c:pt>
                <c:pt idx="4">
                  <c:v>169.16264797749722</c:v>
                </c:pt>
                <c:pt idx="5">
                  <c:v>170.72320355122307</c:v>
                </c:pt>
                <c:pt idx="6">
                  <c:v>172.41454854446118</c:v>
                </c:pt>
                <c:pt idx="7">
                  <c:v>174.3228850746174</c:v>
                </c:pt>
                <c:pt idx="8">
                  <c:v>176.97880203675845</c:v>
                </c:pt>
                <c:pt idx="9">
                  <c:v>179.79374704307921</c:v>
                </c:pt>
                <c:pt idx="10">
                  <c:v>182.82271109951094</c:v>
                </c:pt>
                <c:pt idx="11">
                  <c:v>186.19499738216234</c:v>
                </c:pt>
                <c:pt idx="12">
                  <c:v>188.3812614287821</c:v>
                </c:pt>
                <c:pt idx="13">
                  <c:v>190.98367362839542</c:v>
                </c:pt>
                <c:pt idx="14">
                  <c:v>195.25810965700074</c:v>
                </c:pt>
                <c:pt idx="15">
                  <c:v>198.11169699181374</c:v>
                </c:pt>
                <c:pt idx="16">
                  <c:v>200.87016474879965</c:v>
                </c:pt>
                <c:pt idx="17">
                  <c:v>203.47852192202717</c:v>
                </c:pt>
                <c:pt idx="18">
                  <c:v>207.6058198536812</c:v>
                </c:pt>
                <c:pt idx="19">
                  <c:v>211.3764193684836</c:v>
                </c:pt>
                <c:pt idx="20">
                  <c:v>215.42346015634598</c:v>
                </c:pt>
                <c:pt idx="21">
                  <c:v>218.0526247372232</c:v>
                </c:pt>
                <c:pt idx="22">
                  <c:v>222.06548192680398</c:v>
                </c:pt>
                <c:pt idx="23">
                  <c:v>224.68870153406698</c:v>
                </c:pt>
                <c:pt idx="24">
                  <c:v>228.12935501328161</c:v>
                </c:pt>
                <c:pt idx="25">
                  <c:v>232.57470903329499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2-4780-972F-AA17E95C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94639"/>
        <c:axId val="1522168767"/>
      </c:lineChart>
      <c:catAx>
        <c:axId val="1393194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168767"/>
        <c:crosses val="autoZero"/>
        <c:auto val="1"/>
        <c:lblAlgn val="ctr"/>
        <c:lblOffset val="100"/>
        <c:noMultiLvlLbl val="0"/>
      </c:catAx>
      <c:valAx>
        <c:axId val="1522168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3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6</xdr:row>
      <xdr:rowOff>66675</xdr:rowOff>
    </xdr:from>
    <xdr:to>
      <xdr:col>9</xdr:col>
      <xdr:colOff>368202</xdr:colOff>
      <xdr:row>7</xdr:row>
      <xdr:rowOff>153174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3">
              <a:extLst>
                <a:ext uri="{FF2B5EF4-FFF2-40B4-BE49-F238E27FC236}">
                  <a16:creationId xmlns:a16="http://schemas.microsoft.com/office/drawing/2014/main" id="{4968D1E4-8844-4B0E-9EA2-5C5EE550E9C7}"/>
                </a:ext>
              </a:extLst>
            </xdr:cNvPr>
            <xdr:cNvSpPr txBox="1"/>
          </xdr:nvSpPr>
          <xdr:spPr>
            <a:xfrm>
              <a:off x="1857375" y="1190625"/>
              <a:ext cx="4159152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pt-BR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pt-BR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pt-BR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BR" b="1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pt-BR" b="1" i="1">
                        <a:latin typeface="Cambria Math" panose="02040503050406030204" pitchFamily="18" charset="0"/>
                      </a:rPr>
                      <m:t>)+</m:t>
                    </m:r>
                    <m:sSub>
                      <m:sSubPr>
                        <m:ctrlPr>
                          <a:rPr lang="pt-BR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𝒖</m:t>
                        </m:r>
                      </m:e>
                      <m:sub>
                        <m:r>
                          <a:rPr lang="pt-BR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m:oMathPara>
              </a14:m>
              <a:endParaRPr lang="pt-BR" b="1"/>
            </a:p>
          </xdr:txBody>
        </xdr:sp>
      </mc:Choice>
      <mc:Fallback xmlns="">
        <xdr:sp macro="" textlink="">
          <xdr:nvSpPr>
            <xdr:cNvPr id="2" name="CaixaDeTexto 3">
              <a:extLst>
                <a:ext uri="{FF2B5EF4-FFF2-40B4-BE49-F238E27FC236}">
                  <a16:creationId xmlns:a16="http://schemas.microsoft.com/office/drawing/2014/main" id="{4968D1E4-8844-4B0E-9EA2-5C5EE550E9C7}"/>
                </a:ext>
              </a:extLst>
            </xdr:cNvPr>
            <xdr:cNvSpPr txBox="1"/>
          </xdr:nvSpPr>
          <xdr:spPr>
            <a:xfrm>
              <a:off x="1857375" y="1190625"/>
              <a:ext cx="4159152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1" i="0">
                  <a:latin typeface="Cambria Math" panose="02040503050406030204" pitchFamily="18" charset="0"/>
                </a:rPr>
                <a:t>𝒀_𝒕=</a:t>
              </a:r>
              <a:r>
                <a:rPr lang="pt-BR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𝜶_</a:t>
              </a:r>
              <a:r>
                <a:rPr lang="pt-BR" b="1" i="0">
                  <a:latin typeface="Cambria Math" panose="02040503050406030204" pitchFamily="18" charset="0"/>
                </a:rPr>
                <a:t>𝟏+</a:t>
              </a:r>
              <a:r>
                <a:rPr lang="pt-BR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𝜶_</a:t>
              </a:r>
              <a:r>
                <a:rPr lang="pt-BR" b="1" i="0">
                  <a:latin typeface="Cambria Math" panose="02040503050406030204" pitchFamily="18" charset="0"/>
                </a:rPr>
                <a:t>𝟐 𝑫_𝒕+</a:t>
              </a:r>
              <a:r>
                <a:rPr lang="pt-BR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b="1" i="0">
                  <a:latin typeface="Cambria Math" panose="02040503050406030204" pitchFamily="18" charset="0"/>
                </a:rPr>
                <a:t>𝟏 𝑿_𝒕+</a:t>
              </a:r>
              <a:r>
                <a:rPr lang="pt-BR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b="1" i="0">
                  <a:latin typeface="Cambria Math" panose="02040503050406030204" pitchFamily="18" charset="0"/>
                </a:rPr>
                <a:t>𝟐 (𝑫_𝒕 𝑿_𝒕)+𝒖_𝒕</a:t>
              </a:r>
              <a:endParaRPr lang="pt-BR" b="1"/>
            </a:p>
          </xdr:txBody>
        </xdr:sp>
      </mc:Fallback>
    </mc:AlternateContent>
    <xdr:clientData/>
  </xdr:twoCellAnchor>
  <xdr:oneCellAnchor>
    <xdr:from>
      <xdr:col>2</xdr:col>
      <xdr:colOff>114300</xdr:colOff>
      <xdr:row>15</xdr:row>
      <xdr:rowOff>61912</xdr:rowOff>
    </xdr:from>
    <xdr:ext cx="225978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CEEEB4B-05B3-469A-A9A7-792E5937C8DE}"/>
                </a:ext>
              </a:extLst>
            </xdr:cNvPr>
            <xdr:cNvSpPr txBox="1"/>
          </xdr:nvSpPr>
          <xdr:spPr>
            <a:xfrm>
              <a:off x="1590675" y="2900362"/>
              <a:ext cx="22597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=0,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CEEEB4B-05B3-469A-A9A7-792E5937C8DE}"/>
                </a:ext>
              </a:extLst>
            </xdr:cNvPr>
            <xdr:cNvSpPr txBox="1"/>
          </xdr:nvSpPr>
          <xdr:spPr>
            <a:xfrm>
              <a:off x="1590675" y="2900362"/>
              <a:ext cx="22597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𝐸(𝑌_𝑡│𝐷_𝑡=0,𝑋_𝑡 )=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t-BR" sz="1400" b="0" i="0">
                  <a:latin typeface="Cambria Math" panose="02040503050406030204" pitchFamily="18" charset="0"/>
                </a:rPr>
                <a:t>1+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400" b="0" i="0">
                  <a:latin typeface="Cambria Math" panose="02040503050406030204" pitchFamily="18" charset="0"/>
                </a:rPr>
                <a:t>1 𝑋_𝑡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2</xdr:col>
      <xdr:colOff>85725</xdr:colOff>
      <xdr:row>18</xdr:row>
      <xdr:rowOff>61912</xdr:rowOff>
    </xdr:from>
    <xdr:ext cx="323813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A628C8D-B9EF-4EE0-91E0-9E5D11854863}"/>
                </a:ext>
              </a:extLst>
            </xdr:cNvPr>
            <xdr:cNvSpPr txBox="1"/>
          </xdr:nvSpPr>
          <xdr:spPr>
            <a:xfrm>
              <a:off x="1562100" y="3471862"/>
              <a:ext cx="32381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=1,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kumimoji="0" lang="pt-BR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kumimoji="0" lang="pt-BR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A628C8D-B9EF-4EE0-91E0-9E5D11854863}"/>
                </a:ext>
              </a:extLst>
            </xdr:cNvPr>
            <xdr:cNvSpPr txBox="1"/>
          </xdr:nvSpPr>
          <xdr:spPr>
            <a:xfrm>
              <a:off x="1562100" y="3471862"/>
              <a:ext cx="32381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𝐸(𝑌_𝑡│𝐷_𝑡=1,𝑋_𝑡 )=〖(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𝛼〗_</a:t>
              </a:r>
              <a:r>
                <a:rPr lang="pt-BR" sz="1400" b="0" i="0">
                  <a:latin typeface="Cambria Math" panose="02040503050406030204" pitchFamily="18" charset="0"/>
                </a:rPr>
                <a:t>1+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t-BR" sz="1400" b="0" i="0">
                  <a:latin typeface="Cambria Math" panose="02040503050406030204" pitchFamily="18" charset="0"/>
                </a:rPr>
                <a:t>+〖(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𝛽〗_</a:t>
              </a:r>
              <a:r>
                <a:rPr lang="pt-BR" sz="1400" b="0" i="0">
                  <a:latin typeface="Cambria Math" panose="02040503050406030204" pitchFamily="18" charset="0"/>
                </a:rPr>
                <a:t>1+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t-BR" sz="1400" b="0" i="0">
                  <a:latin typeface="Cambria Math" panose="02040503050406030204" pitchFamily="18" charset="0"/>
                </a:rPr>
                <a:t>𝑋_𝑡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86782</xdr:colOff>
      <xdr:row>3</xdr:row>
      <xdr:rowOff>5290</xdr:rowOff>
    </xdr:from>
    <xdr:to>
      <xdr:col>16</xdr:col>
      <xdr:colOff>361949</xdr:colOff>
      <xdr:row>17</xdr:row>
      <xdr:rowOff>67732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EEDF7A-92C0-4181-8768-E0F3FB96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367243</xdr:colOff>
      <xdr:row>2</xdr:row>
      <xdr:rowOff>111125</xdr:rowOff>
    </xdr:from>
    <xdr:to>
      <xdr:col>24</xdr:col>
      <xdr:colOff>32810</xdr:colOff>
      <xdr:row>17</xdr:row>
      <xdr:rowOff>49742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07ACAF-8C3D-4355-A4E9-AB42FBFE1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328083</xdr:colOff>
      <xdr:row>16</xdr:row>
      <xdr:rowOff>95250</xdr:rowOff>
    </xdr:from>
    <xdr:to>
      <xdr:col>8</xdr:col>
      <xdr:colOff>275167</xdr:colOff>
      <xdr:row>22</xdr:row>
      <xdr:rowOff>52895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388F3B52-7D08-4109-BC2C-C0FF02BF876B}"/>
            </a:ext>
          </a:extLst>
        </xdr:cNvPr>
        <xdr:cNvGrpSpPr/>
      </xdr:nvGrpSpPr>
      <xdr:grpSpPr>
        <a:xfrm>
          <a:off x="2242608" y="3171825"/>
          <a:ext cx="2280709" cy="1100645"/>
          <a:chOff x="2540000" y="3280833"/>
          <a:chExt cx="2286000" cy="1100645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FC3533DD-9B12-4BAE-A467-52DE1E2B80C2}"/>
              </a:ext>
            </a:extLst>
          </xdr:cNvPr>
          <xdr:cNvSpPr/>
        </xdr:nvSpPr>
        <xdr:spPr>
          <a:xfrm>
            <a:off x="2921000" y="3280833"/>
            <a:ext cx="1534583" cy="65616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79757B81-C8C6-4E4E-B17C-2DA033001CB6}"/>
              </a:ext>
            </a:extLst>
          </xdr:cNvPr>
          <xdr:cNvCxnSpPr/>
        </xdr:nvCxnSpPr>
        <xdr:spPr>
          <a:xfrm>
            <a:off x="2540000" y="3937001"/>
            <a:ext cx="2286000" cy="0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35F84420-932B-4CB4-945F-D04A911461AC}"/>
              </a:ext>
            </a:extLst>
          </xdr:cNvPr>
          <xdr:cNvSpPr txBox="1"/>
        </xdr:nvSpPr>
        <xdr:spPr>
          <a:xfrm>
            <a:off x="4201584" y="4116918"/>
            <a:ext cx="5046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+5,71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CCF0D139-D003-4A2D-882B-4D37D200CE22}"/>
              </a:ext>
            </a:extLst>
          </xdr:cNvPr>
          <xdr:cNvSpPr txBox="1"/>
        </xdr:nvSpPr>
        <xdr:spPr>
          <a:xfrm>
            <a:off x="2650067" y="4116918"/>
            <a:ext cx="47756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-5,71</a:t>
            </a:r>
          </a:p>
        </xdr:txBody>
      </xdr:sp>
      <xdr:cxnSp macro="">
        <xdr:nvCxnSpPr>
          <xdr:cNvPr id="11" name="Conector reto 10">
            <a:extLst>
              <a:ext uri="{FF2B5EF4-FFF2-40B4-BE49-F238E27FC236}">
                <a16:creationId xmlns:a16="http://schemas.microsoft.com/office/drawing/2014/main" id="{F45A83F3-A61A-4AD8-A034-203AFB1933FA}"/>
              </a:ext>
            </a:extLst>
          </xdr:cNvPr>
          <xdr:cNvCxnSpPr/>
        </xdr:nvCxnSpPr>
        <xdr:spPr>
          <a:xfrm flipH="1" flipV="1">
            <a:off x="2910417" y="3302000"/>
            <a:ext cx="0" cy="787401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Conector reto 13">
            <a:extLst>
              <a:ext uri="{FF2B5EF4-FFF2-40B4-BE49-F238E27FC236}">
                <a16:creationId xmlns:a16="http://schemas.microsoft.com/office/drawing/2014/main" id="{8F0FB6E0-A3D4-40A6-8895-4CA197185393}"/>
              </a:ext>
            </a:extLst>
          </xdr:cNvPr>
          <xdr:cNvCxnSpPr/>
        </xdr:nvCxnSpPr>
        <xdr:spPr>
          <a:xfrm flipH="1" flipV="1">
            <a:off x="4470400" y="3302000"/>
            <a:ext cx="0" cy="787401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3D8F723C-E366-4900-ADD0-8398ADCF03AE}"/>
              </a:ext>
            </a:extLst>
          </xdr:cNvPr>
          <xdr:cNvSpPr txBox="1"/>
        </xdr:nvSpPr>
        <xdr:spPr>
          <a:xfrm>
            <a:off x="3363383" y="3422651"/>
            <a:ext cx="764116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 b="1"/>
              <a:t>Região de aceitação</a:t>
            </a:r>
          </a:p>
        </xdr:txBody>
      </xdr:sp>
    </xdr:grpSp>
    <xdr:clientData/>
  </xdr:twoCellAnchor>
  <xdr:oneCellAnchor>
    <xdr:from>
      <xdr:col>8</xdr:col>
      <xdr:colOff>433387</xdr:colOff>
      <xdr:row>17</xdr:row>
      <xdr:rowOff>180975</xdr:rowOff>
    </xdr:from>
    <xdr:ext cx="2269019" cy="4485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F26FB7A-1A62-4475-B9FA-61D2AAEB9CB2}"/>
                </a:ext>
              </a:extLst>
            </xdr:cNvPr>
            <xdr:cNvSpPr txBox="1"/>
          </xdr:nvSpPr>
          <xdr:spPr>
            <a:xfrm>
              <a:off x="4681537" y="3448050"/>
              <a:ext cx="2269019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𝑆𝑄𝑅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𝑆𝑄𝑅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𝑆𝑅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)/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𝑆𝑄𝑅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)/(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F26FB7A-1A62-4475-B9FA-61D2AAEB9CB2}"/>
                </a:ext>
              </a:extLst>
            </xdr:cNvPr>
            <xdr:cNvSpPr txBox="1"/>
          </xdr:nvSpPr>
          <xdr:spPr>
            <a:xfrm>
              <a:off x="4681537" y="3448050"/>
              <a:ext cx="2269019" cy="448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𝐹=(〖(𝑆𝑄𝑅〗_𝑅−〖𝑆𝑄𝑅〗_𝑆𝑅)/𝑘)/((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〖𝑆𝑄𝑅〗_𝑆𝑅</a:t>
              </a:r>
              <a:r>
                <a:rPr lang="pt-BR" sz="1400" b="0" i="0">
                  <a:latin typeface="Cambria Math" panose="02040503050406030204" pitchFamily="18" charset="0"/>
                </a:rPr>
                <a:t>)/(𝑛_1+𝑛_2−2𝑘))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5</xdr:col>
      <xdr:colOff>144991</xdr:colOff>
      <xdr:row>23</xdr:row>
      <xdr:rowOff>0</xdr:rowOff>
    </xdr:from>
    <xdr:to>
      <xdr:col>16</xdr:col>
      <xdr:colOff>194733</xdr:colOff>
      <xdr:row>45</xdr:row>
      <xdr:rowOff>38102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EABDAAE-2684-4F2C-9526-D172FF09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328083</xdr:colOff>
      <xdr:row>16</xdr:row>
      <xdr:rowOff>95250</xdr:rowOff>
    </xdr:from>
    <xdr:to>
      <xdr:col>9</xdr:col>
      <xdr:colOff>275167</xdr:colOff>
      <xdr:row>22</xdr:row>
      <xdr:rowOff>52895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F9226B4-59AB-48DC-A5D4-453FA7DED452}"/>
            </a:ext>
          </a:extLst>
        </xdr:cNvPr>
        <xdr:cNvGrpSpPr/>
      </xdr:nvGrpSpPr>
      <xdr:grpSpPr>
        <a:xfrm>
          <a:off x="3227916" y="3524250"/>
          <a:ext cx="2286001" cy="1174728"/>
          <a:chOff x="2540000" y="3280833"/>
          <a:chExt cx="2286000" cy="1100645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9A25AFAD-658A-41F4-A400-D6CD0A53D260}"/>
              </a:ext>
            </a:extLst>
          </xdr:cNvPr>
          <xdr:cNvSpPr/>
        </xdr:nvSpPr>
        <xdr:spPr>
          <a:xfrm>
            <a:off x="2921000" y="3280833"/>
            <a:ext cx="1534583" cy="65616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cxnSp macro="">
        <xdr:nvCxnSpPr>
          <xdr:cNvPr id="6" name="Conector reto 5">
            <a:extLst>
              <a:ext uri="{FF2B5EF4-FFF2-40B4-BE49-F238E27FC236}">
                <a16:creationId xmlns:a16="http://schemas.microsoft.com/office/drawing/2014/main" id="{64D25F03-88FF-4676-8993-81FCA7F9E6D8}"/>
              </a:ext>
            </a:extLst>
          </xdr:cNvPr>
          <xdr:cNvCxnSpPr/>
        </xdr:nvCxnSpPr>
        <xdr:spPr>
          <a:xfrm>
            <a:off x="2540000" y="3937001"/>
            <a:ext cx="2286000" cy="0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C52FF145-9955-4F59-B8B0-49EBD8866EC9}"/>
              </a:ext>
            </a:extLst>
          </xdr:cNvPr>
          <xdr:cNvSpPr txBox="1"/>
        </xdr:nvSpPr>
        <xdr:spPr>
          <a:xfrm>
            <a:off x="4201584" y="4116918"/>
            <a:ext cx="5046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+5,71</a:t>
            </a: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17A8726-1FCC-42B2-AB76-F85A9133109A}"/>
              </a:ext>
            </a:extLst>
          </xdr:cNvPr>
          <xdr:cNvSpPr txBox="1"/>
        </xdr:nvSpPr>
        <xdr:spPr>
          <a:xfrm>
            <a:off x="2650067" y="4116918"/>
            <a:ext cx="47756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-5,71</a:t>
            </a:r>
          </a:p>
        </xdr:txBody>
      </xdr: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5FCF5D11-1D8B-4D9D-91C9-97DCCC3B728F}"/>
              </a:ext>
            </a:extLst>
          </xdr:cNvPr>
          <xdr:cNvCxnSpPr/>
        </xdr:nvCxnSpPr>
        <xdr:spPr>
          <a:xfrm flipH="1" flipV="1">
            <a:off x="2910417" y="3302000"/>
            <a:ext cx="0" cy="787401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Conector reto 9">
            <a:extLst>
              <a:ext uri="{FF2B5EF4-FFF2-40B4-BE49-F238E27FC236}">
                <a16:creationId xmlns:a16="http://schemas.microsoft.com/office/drawing/2014/main" id="{CF638866-D765-4CE1-8828-0A0837650328}"/>
              </a:ext>
            </a:extLst>
          </xdr:cNvPr>
          <xdr:cNvCxnSpPr/>
        </xdr:nvCxnSpPr>
        <xdr:spPr>
          <a:xfrm flipH="1" flipV="1">
            <a:off x="4470400" y="3302000"/>
            <a:ext cx="0" cy="787401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8AA79AEB-CAAD-4FE4-8099-CA4414264032}"/>
              </a:ext>
            </a:extLst>
          </xdr:cNvPr>
          <xdr:cNvSpPr txBox="1"/>
        </xdr:nvSpPr>
        <xdr:spPr>
          <a:xfrm>
            <a:off x="3363383" y="3422651"/>
            <a:ext cx="764116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 b="1"/>
              <a:t>Região de aceitação</a:t>
            </a:r>
          </a:p>
        </xdr:txBody>
      </xdr:sp>
    </xdr:grpSp>
    <xdr:clientData/>
  </xdr:twoCellAnchor>
  <xdr:oneCellAnchor>
    <xdr:from>
      <xdr:col>10</xdr:col>
      <xdr:colOff>0</xdr:colOff>
      <xdr:row>10</xdr:row>
      <xdr:rowOff>85725</xdr:rowOff>
    </xdr:from>
    <xdr:ext cx="225978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B64013C5-433C-4C11-B380-55753560106A}"/>
                </a:ext>
              </a:extLst>
            </xdr:cNvPr>
            <xdr:cNvSpPr txBox="1"/>
          </xdr:nvSpPr>
          <xdr:spPr>
            <a:xfrm>
              <a:off x="5838825" y="2057400"/>
              <a:ext cx="22597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=0,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B64013C5-433C-4C11-B380-55753560106A}"/>
                </a:ext>
              </a:extLst>
            </xdr:cNvPr>
            <xdr:cNvSpPr txBox="1"/>
          </xdr:nvSpPr>
          <xdr:spPr>
            <a:xfrm>
              <a:off x="5838825" y="2057400"/>
              <a:ext cx="22597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𝐸(𝑌_𝑡│𝐷_𝑡=0,𝑋_𝑡 )=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t-BR" sz="1400" b="0" i="0">
                  <a:latin typeface="Cambria Math" panose="02040503050406030204" pitchFamily="18" charset="0"/>
                </a:rPr>
                <a:t>1+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400" b="0" i="0">
                  <a:latin typeface="Cambria Math" panose="02040503050406030204" pitchFamily="18" charset="0"/>
                </a:rPr>
                <a:t>1 𝑋_𝑡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9</xdr:col>
      <xdr:colOff>590550</xdr:colOff>
      <xdr:row>12</xdr:row>
      <xdr:rowOff>57150</xdr:rowOff>
    </xdr:from>
    <xdr:ext cx="323813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DB711955-D8CD-4BB3-9BAB-3924E4D7EA20}"/>
                </a:ext>
              </a:extLst>
            </xdr:cNvPr>
            <xdr:cNvSpPr txBox="1"/>
          </xdr:nvSpPr>
          <xdr:spPr>
            <a:xfrm>
              <a:off x="5819775" y="2419350"/>
              <a:ext cx="32381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=1,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kumimoji="0" lang="pt-BR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kumimoji="0" lang="pt-BR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kumimoji="0" lang="pt-BR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DB711955-D8CD-4BB3-9BAB-3924E4D7EA20}"/>
                </a:ext>
              </a:extLst>
            </xdr:cNvPr>
            <xdr:cNvSpPr txBox="1"/>
          </xdr:nvSpPr>
          <xdr:spPr>
            <a:xfrm>
              <a:off x="5819775" y="2419350"/>
              <a:ext cx="32381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𝐸(𝑌_𝑡│𝐷_𝑡=1,𝑋_𝑡 )=〖(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𝛼〗_</a:t>
              </a:r>
              <a:r>
                <a:rPr lang="pt-BR" sz="1400" b="0" i="0">
                  <a:latin typeface="Cambria Math" panose="02040503050406030204" pitchFamily="18" charset="0"/>
                </a:rPr>
                <a:t>1+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t-BR" sz="1400" b="0" i="0">
                  <a:latin typeface="Cambria Math" panose="02040503050406030204" pitchFamily="18" charset="0"/>
                </a:rPr>
                <a:t>+〖(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𝛽〗_</a:t>
              </a:r>
              <a:r>
                <a:rPr lang="pt-BR" sz="1400" b="0" i="0">
                  <a:latin typeface="Cambria Math" panose="02040503050406030204" pitchFamily="18" charset="0"/>
                </a:rPr>
                <a:t>1+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kumimoji="0" lang="pt-B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t-BR" sz="1400" b="0" i="0">
                  <a:latin typeface="Cambria Math" panose="02040503050406030204" pitchFamily="18" charset="0"/>
                </a:rPr>
                <a:t>𝑋_𝑡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10</xdr:col>
      <xdr:colOff>19050</xdr:colOff>
      <xdr:row>8</xdr:row>
      <xdr:rowOff>152400</xdr:rowOff>
    </xdr:from>
    <xdr:to>
      <xdr:col>14</xdr:col>
      <xdr:colOff>219075</xdr:colOff>
      <xdr:row>9</xdr:row>
      <xdr:rowOff>181063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3">
              <a:extLst>
                <a:ext uri="{FF2B5EF4-FFF2-40B4-BE49-F238E27FC236}">
                  <a16:creationId xmlns:a16="http://schemas.microsoft.com/office/drawing/2014/main" id="{DE2B7DB1-34BD-494F-93AC-56FF1EBF4288}"/>
                </a:ext>
              </a:extLst>
            </xdr:cNvPr>
            <xdr:cNvSpPr txBox="1"/>
          </xdr:nvSpPr>
          <xdr:spPr>
            <a:xfrm>
              <a:off x="5857875" y="1743075"/>
              <a:ext cx="320040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𝑫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pt-BR" sz="1400" b="1" i="1">
                        <a:latin typeface="Cambria Math" panose="02040503050406030204" pitchFamily="18" charset="0"/>
                      </a:rPr>
                      <m:t>)+</m:t>
                    </m:r>
                    <m:sSub>
                      <m:sSub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𝒖</m:t>
                        </m:r>
                      </m:e>
                      <m:sub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16" name="CaixaDeTexto 3">
              <a:extLst>
                <a:ext uri="{FF2B5EF4-FFF2-40B4-BE49-F238E27FC236}">
                  <a16:creationId xmlns:a16="http://schemas.microsoft.com/office/drawing/2014/main" id="{DE2B7DB1-34BD-494F-93AC-56FF1EBF4288}"/>
                </a:ext>
              </a:extLst>
            </xdr:cNvPr>
            <xdr:cNvSpPr txBox="1"/>
          </xdr:nvSpPr>
          <xdr:spPr>
            <a:xfrm>
              <a:off x="5857875" y="1743075"/>
              <a:ext cx="320040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𝒀_𝒕=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𝜶_</a:t>
              </a:r>
              <a:r>
                <a:rPr lang="pt-BR" sz="1400" b="1" i="0">
                  <a:latin typeface="Cambria Math" panose="02040503050406030204" pitchFamily="18" charset="0"/>
                </a:rPr>
                <a:t>𝟏+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𝜶_</a:t>
              </a:r>
              <a:r>
                <a:rPr lang="pt-BR" sz="1400" b="1" i="0">
                  <a:latin typeface="Cambria Math" panose="02040503050406030204" pitchFamily="18" charset="0"/>
                </a:rPr>
                <a:t>𝟐 𝑫_𝒕+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𝟏 𝑿_𝒕+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400" b="1" i="0">
                  <a:latin typeface="Cambria Math" panose="02040503050406030204" pitchFamily="18" charset="0"/>
                </a:rPr>
                <a:t>𝟐 (𝑫_𝒕 𝑿_𝒕)+𝒖_𝒕</a:t>
              </a:r>
              <a:endParaRPr lang="pt-BR" sz="1400" b="1"/>
            </a:p>
          </xdr:txBody>
        </xdr:sp>
      </mc:Fallback>
    </mc:AlternateContent>
    <xdr:clientData/>
  </xdr:twoCellAnchor>
  <xdr:twoCellAnchor>
    <xdr:from>
      <xdr:col>9</xdr:col>
      <xdr:colOff>590549</xdr:colOff>
      <xdr:row>26</xdr:row>
      <xdr:rowOff>4762</xdr:rowOff>
    </xdr:from>
    <xdr:to>
      <xdr:col>16</xdr:col>
      <xdr:colOff>19049</xdr:colOff>
      <xdr:row>42</xdr:row>
      <xdr:rowOff>123825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AD246E4-7BB7-4896-BF52-936470E8B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2:K21"/>
  <sheetViews>
    <sheetView showGridLines="0" workbookViewId="0">
      <selection activeCell="J17" sqref="J17"/>
    </sheetView>
  </sheetViews>
  <sheetFormatPr defaultRowHeight="15" x14ac:dyDescent="0.25"/>
  <cols>
    <col min="2" max="2" width="13" customWidth="1"/>
    <col min="11" max="11" width="12.7109375" customWidth="1"/>
  </cols>
  <sheetData>
    <row r="2" spans="2:11" ht="20.25" thickBot="1" x14ac:dyDescent="0.35">
      <c r="B2" s="7" t="s">
        <v>52</v>
      </c>
      <c r="C2" s="7"/>
      <c r="D2" s="7"/>
      <c r="E2" s="7"/>
      <c r="F2" s="7"/>
      <c r="G2" s="7"/>
      <c r="H2" s="7"/>
      <c r="I2" s="7"/>
      <c r="J2" s="7"/>
      <c r="K2" s="7"/>
    </row>
    <row r="3" spans="2:11" ht="7.5" customHeight="1" thickTop="1" x14ac:dyDescent="0.25"/>
    <row r="4" spans="2:11" ht="15.75" thickBot="1" x14ac:dyDescent="0.3">
      <c r="B4" s="1" t="s">
        <v>24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2"/>
      <c r="C5" s="64" t="s">
        <v>27</v>
      </c>
      <c r="D5" s="64"/>
      <c r="E5" s="64"/>
      <c r="F5" s="64"/>
      <c r="G5" s="64"/>
      <c r="H5" s="64"/>
      <c r="I5" s="64"/>
      <c r="J5" s="64"/>
      <c r="K5" s="64"/>
    </row>
    <row r="6" spans="2:11" x14ac:dyDescent="0.25">
      <c r="B6" s="3"/>
      <c r="C6" s="16" t="s">
        <v>28</v>
      </c>
      <c r="D6" s="6"/>
      <c r="E6" s="6"/>
      <c r="F6" s="6"/>
      <c r="G6" s="6"/>
      <c r="H6" s="6"/>
      <c r="I6" s="6"/>
      <c r="J6" s="6"/>
      <c r="K6" s="6"/>
    </row>
    <row r="7" spans="2:11" x14ac:dyDescent="0.25">
      <c r="B7" s="3"/>
      <c r="C7" s="16"/>
      <c r="D7" s="6"/>
      <c r="E7" s="6"/>
      <c r="F7" s="6"/>
      <c r="G7" s="6"/>
      <c r="H7" s="6"/>
      <c r="I7" s="6"/>
      <c r="J7" s="6"/>
      <c r="K7" s="6"/>
    </row>
    <row r="8" spans="2:11" x14ac:dyDescent="0.25">
      <c r="B8" s="3"/>
      <c r="C8" s="16"/>
      <c r="D8" s="6"/>
      <c r="E8" s="6"/>
      <c r="F8" s="6"/>
      <c r="G8" s="6"/>
      <c r="H8" s="6"/>
      <c r="I8" s="6"/>
      <c r="J8" s="6"/>
      <c r="K8" s="6"/>
    </row>
    <row r="9" spans="2:11" x14ac:dyDescent="0.25">
      <c r="B9" s="27" t="s">
        <v>42</v>
      </c>
      <c r="C9" s="16" t="s">
        <v>43</v>
      </c>
      <c r="D9" s="6"/>
      <c r="E9" s="6"/>
      <c r="F9" s="6"/>
      <c r="G9" s="6"/>
      <c r="H9" s="6"/>
      <c r="I9" s="6"/>
      <c r="J9" s="6"/>
      <c r="K9" s="6"/>
    </row>
    <row r="10" spans="2:11" x14ac:dyDescent="0.25">
      <c r="B10" s="27" t="s">
        <v>44</v>
      </c>
      <c r="C10" s="16" t="s">
        <v>45</v>
      </c>
      <c r="D10" s="6"/>
      <c r="E10" s="6"/>
      <c r="F10" s="6"/>
      <c r="G10" s="6"/>
      <c r="H10" s="6"/>
      <c r="I10" s="6"/>
      <c r="J10" s="6"/>
      <c r="K10" s="6"/>
    </row>
    <row r="11" spans="2:11" x14ac:dyDescent="0.25">
      <c r="B11" s="27" t="s">
        <v>46</v>
      </c>
      <c r="C11" s="16" t="s">
        <v>47</v>
      </c>
      <c r="D11" s="6"/>
      <c r="E11" s="6"/>
      <c r="F11" s="6"/>
      <c r="G11" s="6"/>
      <c r="H11" s="6"/>
      <c r="I11" s="6"/>
      <c r="J11" s="6"/>
      <c r="K11" s="6"/>
    </row>
    <row r="12" spans="2:11" x14ac:dyDescent="0.25">
      <c r="B12" s="27" t="s">
        <v>48</v>
      </c>
      <c r="C12" s="16" t="s">
        <v>49</v>
      </c>
      <c r="D12" s="6"/>
      <c r="E12" s="6"/>
      <c r="F12" s="6"/>
      <c r="G12" s="6"/>
      <c r="H12" s="6"/>
      <c r="I12" s="6"/>
      <c r="J12" s="6"/>
      <c r="K12" s="6"/>
    </row>
    <row r="13" spans="2:11" x14ac:dyDescent="0.25">
      <c r="B13" s="3"/>
      <c r="C13" s="16" t="s">
        <v>50</v>
      </c>
      <c r="D13" s="6"/>
      <c r="E13" s="6"/>
      <c r="F13" s="6"/>
      <c r="G13" s="6"/>
      <c r="H13" s="6"/>
      <c r="I13" s="6"/>
      <c r="J13" s="6"/>
      <c r="K13" s="6"/>
    </row>
    <row r="14" spans="2:11" x14ac:dyDescent="0.25">
      <c r="B14" s="3"/>
      <c r="C14" s="16"/>
      <c r="D14" s="6"/>
      <c r="E14" s="6"/>
      <c r="F14" s="6"/>
      <c r="G14" s="6"/>
      <c r="H14" s="6"/>
      <c r="I14" s="6"/>
      <c r="J14" s="6"/>
      <c r="K14" s="6"/>
    </row>
    <row r="15" spans="2:11" x14ac:dyDescent="0.25">
      <c r="B15" s="26" t="s">
        <v>51</v>
      </c>
      <c r="C15" s="16"/>
      <c r="D15" s="6"/>
      <c r="E15" s="6"/>
      <c r="F15" s="6"/>
      <c r="G15" s="6"/>
      <c r="H15" s="6"/>
      <c r="I15" s="6"/>
      <c r="J15" s="6"/>
      <c r="K15" s="6"/>
    </row>
    <row r="16" spans="2:11" x14ac:dyDescent="0.25">
      <c r="B16" s="3"/>
      <c r="C16" s="16"/>
      <c r="D16" s="6"/>
      <c r="E16" s="6"/>
      <c r="F16" s="6"/>
      <c r="G16" s="6"/>
      <c r="H16" s="6"/>
      <c r="I16" s="6"/>
      <c r="J16" s="6"/>
      <c r="K16" s="6"/>
    </row>
    <row r="17" spans="2:11" x14ac:dyDescent="0.25">
      <c r="B17" s="3"/>
      <c r="C17" s="16"/>
      <c r="D17" s="6"/>
      <c r="E17" s="6"/>
      <c r="F17" s="6"/>
      <c r="G17" s="6"/>
      <c r="H17" s="6"/>
      <c r="I17" s="6"/>
      <c r="J17" s="6"/>
      <c r="K17" s="6"/>
    </row>
    <row r="18" spans="2:11" x14ac:dyDescent="0.25">
      <c r="B18" s="26" t="s">
        <v>53</v>
      </c>
      <c r="C18" s="16"/>
      <c r="D18" s="6"/>
      <c r="E18" s="6"/>
      <c r="F18" s="6"/>
      <c r="G18" s="6"/>
      <c r="H18" s="6"/>
      <c r="I18" s="6"/>
      <c r="J18" s="6"/>
      <c r="K18" s="6"/>
    </row>
    <row r="19" spans="2:11" x14ac:dyDescent="0.25">
      <c r="B19" s="3"/>
      <c r="C19" s="16"/>
      <c r="D19" s="6"/>
      <c r="E19" s="6"/>
      <c r="F19" s="6"/>
      <c r="G19" s="6"/>
      <c r="H19" s="6"/>
      <c r="I19" s="6"/>
      <c r="J19" s="6"/>
      <c r="K19" s="6"/>
    </row>
    <row r="20" spans="2:11" ht="15.75" thickBo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</row>
    <row r="21" spans="2:11" ht="15.75" thickTop="1" x14ac:dyDescent="0.25"/>
  </sheetData>
  <mergeCells count="1">
    <mergeCell ref="C5:K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30C6-4B1E-419A-8ED4-C9FD9D06C85E}">
  <dimension ref="B1:H35"/>
  <sheetViews>
    <sheetView showGridLines="0" topLeftCell="A3" zoomScaleNormal="100" workbookViewId="0">
      <selection activeCell="F17" sqref="F17"/>
    </sheetView>
  </sheetViews>
  <sheetFormatPr defaultRowHeight="15" x14ac:dyDescent="0.25"/>
  <cols>
    <col min="1" max="1" width="2.140625" customWidth="1"/>
    <col min="2" max="2" width="7.5703125" customWidth="1"/>
    <col min="3" max="3" width="8.85546875" bestFit="1" customWidth="1"/>
    <col min="4" max="4" width="8.28515625" bestFit="1" customWidth="1"/>
    <col min="5" max="5" width="1.85546875" customWidth="1"/>
    <col min="7" max="7" width="12.85546875" customWidth="1"/>
    <col min="8" max="8" width="13" bestFit="1" customWidth="1"/>
  </cols>
  <sheetData>
    <row r="1" spans="2:8" ht="9" customHeight="1" x14ac:dyDescent="0.25"/>
    <row r="2" spans="2:8" x14ac:dyDescent="0.25">
      <c r="B2" s="65" t="s">
        <v>24</v>
      </c>
      <c r="C2" s="65"/>
      <c r="D2" s="65"/>
    </row>
    <row r="3" spans="2:8" ht="9.75" customHeight="1" x14ac:dyDescent="0.25"/>
    <row r="4" spans="2:8" ht="15.75" thickBot="1" x14ac:dyDescent="0.3">
      <c r="B4" s="15" t="s">
        <v>41</v>
      </c>
      <c r="C4" s="15" t="s">
        <v>25</v>
      </c>
      <c r="D4" s="15" t="s">
        <v>26</v>
      </c>
      <c r="G4" s="25" t="s">
        <v>30</v>
      </c>
      <c r="H4" s="25"/>
    </row>
    <row r="5" spans="2:8" ht="18" x14ac:dyDescent="0.35">
      <c r="B5" s="13">
        <v>1970</v>
      </c>
      <c r="C5" s="13">
        <v>61</v>
      </c>
      <c r="D5" s="13">
        <v>727.1</v>
      </c>
      <c r="G5" s="21" t="s">
        <v>32</v>
      </c>
      <c r="H5" s="21">
        <f>'1970-1995'!C13</f>
        <v>23248.298152397289</v>
      </c>
    </row>
    <row r="6" spans="2:8" ht="18" x14ac:dyDescent="0.35">
      <c r="B6" s="13">
        <v>1971</v>
      </c>
      <c r="C6" s="13">
        <v>68.599999999999994</v>
      </c>
      <c r="D6" s="13">
        <v>790.2</v>
      </c>
      <c r="G6" s="21" t="s">
        <v>31</v>
      </c>
      <c r="H6" s="21">
        <f>'1970-1981'!C13+'1982-1995'!C13</f>
        <v>11790.252803633879</v>
      </c>
    </row>
    <row r="7" spans="2:8" ht="18" x14ac:dyDescent="0.35">
      <c r="B7" s="13">
        <v>1972</v>
      </c>
      <c r="C7" s="13">
        <v>63.6</v>
      </c>
      <c r="D7" s="13">
        <v>855.3</v>
      </c>
      <c r="G7" s="21" t="s">
        <v>33</v>
      </c>
      <c r="H7" s="21">
        <f>COUNT(B5:B16)</f>
        <v>12</v>
      </c>
    </row>
    <row r="8" spans="2:8" ht="18" x14ac:dyDescent="0.35">
      <c r="B8" s="13">
        <v>1973</v>
      </c>
      <c r="C8" s="13">
        <v>89.6</v>
      </c>
      <c r="D8" s="13">
        <v>965</v>
      </c>
      <c r="G8" s="21" t="s">
        <v>34</v>
      </c>
      <c r="H8" s="21">
        <f>COUNT(B17:B30)</f>
        <v>14</v>
      </c>
    </row>
    <row r="9" spans="2:8" x14ac:dyDescent="0.25">
      <c r="B9" s="13">
        <v>1974</v>
      </c>
      <c r="C9" s="13">
        <v>97.6</v>
      </c>
      <c r="D9" s="13">
        <v>1054.2</v>
      </c>
      <c r="G9" s="21" t="s">
        <v>35</v>
      </c>
      <c r="H9" s="21">
        <f>COUNTA(C4:D4)</f>
        <v>2</v>
      </c>
    </row>
    <row r="10" spans="2:8" x14ac:dyDescent="0.25">
      <c r="B10" s="13">
        <v>1975</v>
      </c>
      <c r="C10" s="13">
        <v>104.4</v>
      </c>
      <c r="D10" s="13">
        <v>1159.2</v>
      </c>
      <c r="G10" s="22" t="s">
        <v>36</v>
      </c>
      <c r="H10" s="21">
        <v>0.01</v>
      </c>
    </row>
    <row r="11" spans="2:8" x14ac:dyDescent="0.25">
      <c r="B11" s="13">
        <v>1976</v>
      </c>
      <c r="C11" s="13">
        <v>96.4</v>
      </c>
      <c r="D11" s="13">
        <v>1273</v>
      </c>
      <c r="G11" s="22" t="s">
        <v>37</v>
      </c>
      <c r="H11" s="21">
        <f>H9</f>
        <v>2</v>
      </c>
    </row>
    <row r="12" spans="2:8" ht="15.75" thickBot="1" x14ac:dyDescent="0.3">
      <c r="B12" s="13">
        <v>1977</v>
      </c>
      <c r="C12" s="13">
        <v>92.5</v>
      </c>
      <c r="D12" s="13">
        <v>1401.4</v>
      </c>
      <c r="G12" s="23" t="s">
        <v>38</v>
      </c>
      <c r="H12" s="24">
        <f>H7+H8-2*H9</f>
        <v>22</v>
      </c>
    </row>
    <row r="13" spans="2:8" x14ac:dyDescent="0.25">
      <c r="B13" s="13">
        <v>1978</v>
      </c>
      <c r="C13" s="13">
        <v>112.6</v>
      </c>
      <c r="D13" s="13">
        <v>1580.1</v>
      </c>
    </row>
    <row r="14" spans="2:8" x14ac:dyDescent="0.25">
      <c r="B14" s="13">
        <v>1979</v>
      </c>
      <c r="C14" s="13">
        <v>130.1</v>
      </c>
      <c r="D14" s="13">
        <v>1769.5</v>
      </c>
      <c r="G14" s="19" t="s">
        <v>40</v>
      </c>
      <c r="H14" s="17">
        <f>((H5-H6)/H9)/(H6/H12)</f>
        <v>10.690059062817646</v>
      </c>
    </row>
    <row r="15" spans="2:8" x14ac:dyDescent="0.25">
      <c r="B15" s="13">
        <v>1980</v>
      </c>
      <c r="C15" s="13">
        <v>161.80000000000001</v>
      </c>
      <c r="D15" s="13">
        <v>1973.3</v>
      </c>
      <c r="G15" s="20" t="s">
        <v>39</v>
      </c>
      <c r="H15" s="18">
        <f>_xlfn.F.INV.RT(H10,H11,H12)</f>
        <v>5.7190219124822725</v>
      </c>
    </row>
    <row r="16" spans="2:8" x14ac:dyDescent="0.25">
      <c r="B16" s="13">
        <v>1981</v>
      </c>
      <c r="C16" s="13">
        <v>199.1</v>
      </c>
      <c r="D16" s="13">
        <v>2200.1999999999998</v>
      </c>
    </row>
    <row r="17" spans="2:5" x14ac:dyDescent="0.25">
      <c r="B17" s="13">
        <v>1982</v>
      </c>
      <c r="C17" s="13">
        <v>205.5</v>
      </c>
      <c r="D17" s="13">
        <v>2347.3000000000002</v>
      </c>
    </row>
    <row r="18" spans="2:5" x14ac:dyDescent="0.25">
      <c r="B18" s="13">
        <v>1983</v>
      </c>
      <c r="C18" s="13">
        <v>167</v>
      </c>
      <c r="D18" s="13">
        <v>2522.4</v>
      </c>
    </row>
    <row r="19" spans="2:5" x14ac:dyDescent="0.25">
      <c r="B19" s="13">
        <v>1984</v>
      </c>
      <c r="C19" s="13">
        <v>235.7</v>
      </c>
      <c r="D19" s="13">
        <v>2810</v>
      </c>
    </row>
    <row r="20" spans="2:5" x14ac:dyDescent="0.25">
      <c r="B20" s="13">
        <v>1985</v>
      </c>
      <c r="C20" s="13">
        <v>206.2</v>
      </c>
      <c r="D20" s="13">
        <v>3002</v>
      </c>
    </row>
    <row r="21" spans="2:5" x14ac:dyDescent="0.25">
      <c r="B21" s="13">
        <v>1986</v>
      </c>
      <c r="C21" s="13">
        <v>196.5</v>
      </c>
      <c r="D21" s="13">
        <v>3187.6</v>
      </c>
    </row>
    <row r="22" spans="2:5" x14ac:dyDescent="0.25">
      <c r="B22" s="13">
        <v>1987</v>
      </c>
      <c r="C22" s="13">
        <v>168.4</v>
      </c>
      <c r="D22" s="13">
        <v>3363.1</v>
      </c>
    </row>
    <row r="23" spans="2:5" x14ac:dyDescent="0.25">
      <c r="B23" s="13">
        <v>1988</v>
      </c>
      <c r="C23" s="13">
        <v>189.1</v>
      </c>
      <c r="D23" s="13">
        <v>3640.8</v>
      </c>
    </row>
    <row r="24" spans="2:5" x14ac:dyDescent="0.25">
      <c r="B24" s="13">
        <v>1989</v>
      </c>
      <c r="C24" s="13">
        <v>187.8</v>
      </c>
      <c r="D24" s="13">
        <v>3894.5</v>
      </c>
    </row>
    <row r="25" spans="2:5" x14ac:dyDescent="0.25">
      <c r="B25" s="13">
        <v>1990</v>
      </c>
      <c r="C25" s="13">
        <v>208.7</v>
      </c>
      <c r="D25" s="13">
        <v>4166.8</v>
      </c>
    </row>
    <row r="26" spans="2:5" x14ac:dyDescent="0.25">
      <c r="B26" s="13">
        <v>1991</v>
      </c>
      <c r="C26" s="13">
        <v>246.4</v>
      </c>
      <c r="D26" s="13">
        <v>4343.7</v>
      </c>
    </row>
    <row r="27" spans="2:5" x14ac:dyDescent="0.25">
      <c r="B27" s="13">
        <v>1992</v>
      </c>
      <c r="C27" s="13">
        <v>272.60000000000002</v>
      </c>
      <c r="D27" s="13">
        <v>4613.7</v>
      </c>
    </row>
    <row r="28" spans="2:5" x14ac:dyDescent="0.25">
      <c r="B28" s="13">
        <v>1993</v>
      </c>
      <c r="C28" s="13">
        <v>214.4</v>
      </c>
      <c r="D28" s="13">
        <v>4790.2</v>
      </c>
    </row>
    <row r="29" spans="2:5" x14ac:dyDescent="0.25">
      <c r="B29" s="13">
        <v>1994</v>
      </c>
      <c r="C29" s="13">
        <v>189.4</v>
      </c>
      <c r="D29" s="13">
        <v>5021.7</v>
      </c>
    </row>
    <row r="30" spans="2:5" ht="15.75" thickBot="1" x14ac:dyDescent="0.3">
      <c r="B30" s="14">
        <v>1995</v>
      </c>
      <c r="C30" s="14">
        <v>249.3</v>
      </c>
      <c r="D30" s="14">
        <v>5320.8</v>
      </c>
    </row>
    <row r="31" spans="2:5" ht="7.5" customHeight="1" x14ac:dyDescent="0.25"/>
    <row r="32" spans="2:5" x14ac:dyDescent="0.25">
      <c r="B32" s="8"/>
      <c r="C32" s="8"/>
      <c r="D32" s="8"/>
      <c r="E32" s="8"/>
    </row>
    <row r="33" spans="2:5" x14ac:dyDescent="0.25">
      <c r="B33" s="8"/>
      <c r="C33" s="8"/>
      <c r="D33" s="8"/>
      <c r="E33" s="8"/>
    </row>
    <row r="34" spans="2:5" x14ac:dyDescent="0.25">
      <c r="B34" s="8"/>
      <c r="C34" s="8"/>
      <c r="D34" s="8"/>
      <c r="E34" s="8"/>
    </row>
    <row r="35" spans="2:5" x14ac:dyDescent="0.25">
      <c r="B35" s="8"/>
      <c r="C35" s="8"/>
      <c r="D35" s="8"/>
      <c r="E35" s="8"/>
    </row>
  </sheetData>
  <mergeCells count="1">
    <mergeCell ref="B2:D2"/>
  </mergeCells>
  <pageMargins left="0.511811024" right="0.511811024" top="0.78740157499999996" bottom="0.78740157499999996" header="0.31496062000000002" footer="0.31496062000000002"/>
  <ignoredErrors>
    <ignoredError sqref="H7:H8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31D-348E-46D1-BB6E-6964C41D2375}">
  <dimension ref="A1:I18"/>
  <sheetViews>
    <sheetView workbookViewId="0">
      <selection activeCell="E21" sqref="E21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12" t="s">
        <v>1</v>
      </c>
      <c r="B3" s="12"/>
    </row>
    <row r="4" spans="1:9" x14ac:dyDescent="0.25">
      <c r="A4" s="9" t="s">
        <v>2</v>
      </c>
      <c r="B4" s="9">
        <v>0.94981225217811061</v>
      </c>
    </row>
    <row r="5" spans="1:9" x14ac:dyDescent="0.25">
      <c r="A5" s="9" t="s">
        <v>3</v>
      </c>
      <c r="B5" s="9">
        <v>0.90214331438765483</v>
      </c>
    </row>
    <row r="6" spans="1:9" x14ac:dyDescent="0.25">
      <c r="A6" s="9" t="s">
        <v>4</v>
      </c>
      <c r="B6" s="9">
        <v>0.89235764582642019</v>
      </c>
    </row>
    <row r="7" spans="1:9" x14ac:dyDescent="0.25">
      <c r="A7" s="9" t="s">
        <v>5</v>
      </c>
      <c r="B7" s="9">
        <v>13.360509343383491</v>
      </c>
    </row>
    <row r="8" spans="1:9" ht="15.75" thickBot="1" x14ac:dyDescent="0.3">
      <c r="A8" s="10" t="s">
        <v>6</v>
      </c>
      <c r="B8" s="10">
        <v>12</v>
      </c>
    </row>
    <row r="10" spans="1:9" ht="15.75" thickBot="1" x14ac:dyDescent="0.3">
      <c r="A10" t="s">
        <v>7</v>
      </c>
    </row>
    <row r="11" spans="1:9" x14ac:dyDescent="0.25">
      <c r="A11" s="11"/>
      <c r="B11" s="11" t="s">
        <v>12</v>
      </c>
      <c r="C11" s="11" t="s">
        <v>13</v>
      </c>
      <c r="D11" s="11" t="s">
        <v>14</v>
      </c>
      <c r="E11" s="11" t="s">
        <v>15</v>
      </c>
      <c r="F11" s="11" t="s">
        <v>16</v>
      </c>
    </row>
    <row r="12" spans="1:9" x14ac:dyDescent="0.25">
      <c r="A12" s="9" t="s">
        <v>8</v>
      </c>
      <c r="B12" s="9">
        <v>1</v>
      </c>
      <c r="C12" s="9">
        <v>16456.257067520288</v>
      </c>
      <c r="D12" s="9">
        <v>16456.257067520288</v>
      </c>
      <c r="E12" s="9">
        <v>92.190258513501647</v>
      </c>
      <c r="F12" s="9">
        <v>2.3044158035860407E-6</v>
      </c>
    </row>
    <row r="13" spans="1:9" x14ac:dyDescent="0.25">
      <c r="A13" s="9" t="s">
        <v>9</v>
      </c>
      <c r="B13" s="9">
        <v>10</v>
      </c>
      <c r="C13" s="9">
        <v>1785.0320991463759</v>
      </c>
      <c r="D13" s="9">
        <v>178.50320991463758</v>
      </c>
      <c r="E13" s="9"/>
      <c r="F13" s="9"/>
    </row>
    <row r="14" spans="1:9" ht="15.75" thickBot="1" x14ac:dyDescent="0.3">
      <c r="A14" s="10" t="s">
        <v>10</v>
      </c>
      <c r="B14" s="10">
        <v>11</v>
      </c>
      <c r="C14" s="10">
        <v>18241.289166666662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17</v>
      </c>
      <c r="C16" s="11" t="s">
        <v>5</v>
      </c>
      <c r="D16" s="11" t="s">
        <v>18</v>
      </c>
      <c r="E16" s="11" t="s">
        <v>19</v>
      </c>
      <c r="F16" s="11" t="s">
        <v>20</v>
      </c>
      <c r="G16" s="11" t="s">
        <v>21</v>
      </c>
      <c r="H16" s="11" t="s">
        <v>22</v>
      </c>
      <c r="I16" s="11" t="s">
        <v>23</v>
      </c>
    </row>
    <row r="17" spans="1:9" x14ac:dyDescent="0.25">
      <c r="A17" s="9" t="s">
        <v>11</v>
      </c>
      <c r="B17" s="9">
        <v>1.0161174010257099</v>
      </c>
      <c r="C17" s="9">
        <v>11.637707312640131</v>
      </c>
      <c r="D17" s="9">
        <v>8.731250698512312E-2</v>
      </c>
      <c r="E17" s="9">
        <v>0.93214676874075386</v>
      </c>
      <c r="F17" s="9">
        <v>-24.914310410312542</v>
      </c>
      <c r="G17" s="9">
        <v>26.946545212363961</v>
      </c>
      <c r="H17" s="9">
        <v>-24.914310410312542</v>
      </c>
      <c r="I17" s="9">
        <v>26.946545212363961</v>
      </c>
    </row>
    <row r="18" spans="1:9" ht="15.75" thickBot="1" x14ac:dyDescent="0.3">
      <c r="A18" s="10" t="s">
        <v>26</v>
      </c>
      <c r="B18" s="10">
        <v>8.0331878667028067E-2</v>
      </c>
      <c r="C18" s="10">
        <v>8.3665306662437464E-3</v>
      </c>
      <c r="D18" s="10">
        <v>9.601575834908644</v>
      </c>
      <c r="E18" s="10">
        <v>2.3044158035860491E-6</v>
      </c>
      <c r="F18" s="10">
        <v>6.1690086633235768E-2</v>
      </c>
      <c r="G18" s="10">
        <v>9.897367070082036E-2</v>
      </c>
      <c r="H18" s="10">
        <v>6.1690086633235768E-2</v>
      </c>
      <c r="I18" s="10">
        <v>9.897367070082036E-2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B57C-4016-46B0-B625-E3EB9A81E432}">
  <dimension ref="A1:I18"/>
  <sheetViews>
    <sheetView workbookViewId="0">
      <selection activeCell="E22" sqref="E22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12" t="s">
        <v>1</v>
      </c>
      <c r="B3" s="12"/>
    </row>
    <row r="4" spans="1:9" x14ac:dyDescent="0.25">
      <c r="A4" s="9" t="s">
        <v>2</v>
      </c>
      <c r="B4" s="9">
        <v>0.45515847317669639</v>
      </c>
    </row>
    <row r="5" spans="1:9" x14ac:dyDescent="0.25">
      <c r="A5" s="9" t="s">
        <v>3</v>
      </c>
      <c r="B5" s="9">
        <v>0.20716923570454143</v>
      </c>
    </row>
    <row r="6" spans="1:9" x14ac:dyDescent="0.25">
      <c r="A6" s="9" t="s">
        <v>4</v>
      </c>
      <c r="B6" s="9">
        <v>0.14110000534658654</v>
      </c>
    </row>
    <row r="7" spans="1:9" x14ac:dyDescent="0.25">
      <c r="A7" s="9" t="s">
        <v>5</v>
      </c>
      <c r="B7" s="9">
        <v>28.875047914083627</v>
      </c>
    </row>
    <row r="8" spans="1:9" ht="15.75" thickBot="1" x14ac:dyDescent="0.3">
      <c r="A8" s="10" t="s">
        <v>6</v>
      </c>
      <c r="B8" s="10">
        <v>14</v>
      </c>
    </row>
    <row r="10" spans="1:9" ht="15.75" thickBot="1" x14ac:dyDescent="0.3">
      <c r="A10" t="s">
        <v>7</v>
      </c>
    </row>
    <row r="11" spans="1:9" x14ac:dyDescent="0.25">
      <c r="A11" s="11"/>
      <c r="B11" s="11" t="s">
        <v>12</v>
      </c>
      <c r="C11" s="11" t="s">
        <v>13</v>
      </c>
      <c r="D11" s="11" t="s">
        <v>14</v>
      </c>
      <c r="E11" s="11" t="s">
        <v>15</v>
      </c>
      <c r="F11" s="11" t="s">
        <v>16</v>
      </c>
    </row>
    <row r="12" spans="1:9" x14ac:dyDescent="0.25">
      <c r="A12" s="9" t="s">
        <v>8</v>
      </c>
      <c r="B12" s="9">
        <v>1</v>
      </c>
      <c r="C12" s="9">
        <v>2614.3964383696439</v>
      </c>
      <c r="D12" s="9">
        <v>2614.3964383696439</v>
      </c>
      <c r="E12" s="9">
        <v>3.1356387017394365</v>
      </c>
      <c r="F12" s="9">
        <v>0.10197243719084016</v>
      </c>
    </row>
    <row r="13" spans="1:9" x14ac:dyDescent="0.25">
      <c r="A13" s="9" t="s">
        <v>9</v>
      </c>
      <c r="B13" s="9">
        <v>12</v>
      </c>
      <c r="C13" s="9">
        <v>10005.220704487503</v>
      </c>
      <c r="D13" s="9">
        <v>833.76839204062526</v>
      </c>
      <c r="E13" s="9"/>
      <c r="F13" s="9"/>
    </row>
    <row r="14" spans="1:9" ht="15.75" thickBot="1" x14ac:dyDescent="0.3">
      <c r="A14" s="10" t="s">
        <v>10</v>
      </c>
      <c r="B14" s="10">
        <v>13</v>
      </c>
      <c r="C14" s="10">
        <v>12619.617142857147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17</v>
      </c>
      <c r="C16" s="11" t="s">
        <v>5</v>
      </c>
      <c r="D16" s="11" t="s">
        <v>18</v>
      </c>
      <c r="E16" s="11" t="s">
        <v>19</v>
      </c>
      <c r="F16" s="11" t="s">
        <v>20</v>
      </c>
      <c r="G16" s="11" t="s">
        <v>21</v>
      </c>
      <c r="H16" s="11" t="s">
        <v>22</v>
      </c>
      <c r="I16" s="11" t="s">
        <v>23</v>
      </c>
    </row>
    <row r="17" spans="1:9" x14ac:dyDescent="0.25">
      <c r="A17" s="9" t="s">
        <v>11</v>
      </c>
      <c r="B17" s="9">
        <v>153.49467001728948</v>
      </c>
      <c r="C17" s="9">
        <v>32.712272289797113</v>
      </c>
      <c r="D17" s="9">
        <v>4.6922656016520179</v>
      </c>
      <c r="E17" s="9">
        <v>5.2117562602974304E-4</v>
      </c>
      <c r="F17" s="9">
        <v>82.220751464711768</v>
      </c>
      <c r="G17" s="9">
        <v>224.76858856986718</v>
      </c>
      <c r="H17" s="9">
        <v>82.220751464711768</v>
      </c>
      <c r="I17" s="9">
        <v>224.76858856986718</v>
      </c>
    </row>
    <row r="18" spans="1:9" ht="15.75" thickBot="1" x14ac:dyDescent="0.3">
      <c r="A18" s="10" t="s">
        <v>29</v>
      </c>
      <c r="B18" s="10">
        <v>1.4862434035484429E-2</v>
      </c>
      <c r="C18" s="10">
        <v>8.3931876327669741E-3</v>
      </c>
      <c r="D18" s="10">
        <v>1.7707734755579083</v>
      </c>
      <c r="E18" s="10">
        <v>0.10197243719084026</v>
      </c>
      <c r="F18" s="10">
        <v>-3.4247508605925701E-3</v>
      </c>
      <c r="G18" s="10">
        <v>3.3149618931561431E-2</v>
      </c>
      <c r="H18" s="10">
        <v>-3.4247508605925701E-3</v>
      </c>
      <c r="I18" s="10">
        <v>3.3149618931561431E-2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BC6A-5163-4609-9D35-BE4B5A3257CE}">
  <dimension ref="A1:I18"/>
  <sheetViews>
    <sheetView workbookViewId="0">
      <selection activeCell="B20" sqref="B20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12" t="s">
        <v>1</v>
      </c>
      <c r="B3" s="12"/>
    </row>
    <row r="4" spans="1:9" x14ac:dyDescent="0.25">
      <c r="A4" s="9" t="s">
        <v>2</v>
      </c>
      <c r="B4" s="9">
        <v>0.87590787124189406</v>
      </c>
    </row>
    <row r="5" spans="1:9" x14ac:dyDescent="0.25">
      <c r="A5" s="9" t="s">
        <v>3</v>
      </c>
      <c r="B5" s="9">
        <v>0.76721459890350652</v>
      </c>
    </row>
    <row r="6" spans="1:9" x14ac:dyDescent="0.25">
      <c r="A6" s="9" t="s">
        <v>4</v>
      </c>
      <c r="B6" s="9">
        <v>0.75751520719115273</v>
      </c>
    </row>
    <row r="7" spans="1:9" x14ac:dyDescent="0.25">
      <c r="A7" s="9" t="s">
        <v>5</v>
      </c>
      <c r="B7" s="9">
        <v>31.123609843384497</v>
      </c>
    </row>
    <row r="8" spans="1:9" ht="15.75" thickBot="1" x14ac:dyDescent="0.3">
      <c r="A8" s="10" t="s">
        <v>6</v>
      </c>
      <c r="B8" s="10">
        <v>26</v>
      </c>
    </row>
    <row r="10" spans="1:9" ht="15.75" thickBot="1" x14ac:dyDescent="0.3">
      <c r="A10" t="s">
        <v>7</v>
      </c>
    </row>
    <row r="11" spans="1:9" x14ac:dyDescent="0.25">
      <c r="A11" s="11"/>
      <c r="B11" s="11" t="s">
        <v>12</v>
      </c>
      <c r="C11" s="11" t="s">
        <v>13</v>
      </c>
      <c r="D11" s="11" t="s">
        <v>14</v>
      </c>
      <c r="E11" s="11" t="s">
        <v>15</v>
      </c>
      <c r="F11" s="11" t="s">
        <v>16</v>
      </c>
    </row>
    <row r="12" spans="1:9" x14ac:dyDescent="0.25">
      <c r="A12" s="9" t="s">
        <v>8</v>
      </c>
      <c r="B12" s="9">
        <v>1</v>
      </c>
      <c r="C12" s="9">
        <v>76621.788386064261</v>
      </c>
      <c r="D12" s="9">
        <v>76621.788386064261</v>
      </c>
      <c r="E12" s="9">
        <v>79.099248865918327</v>
      </c>
      <c r="F12" s="9">
        <v>4.6066276346055219E-9</v>
      </c>
    </row>
    <row r="13" spans="1:9" x14ac:dyDescent="0.25">
      <c r="A13" s="9" t="s">
        <v>9</v>
      </c>
      <c r="B13" s="9">
        <v>24</v>
      </c>
      <c r="C13" s="9">
        <v>23248.298152397289</v>
      </c>
      <c r="D13" s="9">
        <v>968.67908968322035</v>
      </c>
      <c r="E13" s="9"/>
      <c r="F13" s="9"/>
    </row>
    <row r="14" spans="1:9" ht="15.75" thickBot="1" x14ac:dyDescent="0.3">
      <c r="A14" s="10" t="s">
        <v>10</v>
      </c>
      <c r="B14" s="10">
        <v>25</v>
      </c>
      <c r="C14" s="10">
        <v>99870.086538461546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17</v>
      </c>
      <c r="C16" s="11" t="s">
        <v>5</v>
      </c>
      <c r="D16" s="11" t="s">
        <v>18</v>
      </c>
      <c r="E16" s="11" t="s">
        <v>19</v>
      </c>
      <c r="F16" s="11" t="s">
        <v>20</v>
      </c>
      <c r="G16" s="11" t="s">
        <v>21</v>
      </c>
      <c r="H16" s="11" t="s">
        <v>22</v>
      </c>
      <c r="I16" s="11" t="s">
        <v>23</v>
      </c>
    </row>
    <row r="17" spans="1:9" x14ac:dyDescent="0.25">
      <c r="A17" s="9" t="s">
        <v>11</v>
      </c>
      <c r="B17" s="9">
        <v>62.422671168505929</v>
      </c>
      <c r="C17" s="9">
        <v>12.760748892771094</v>
      </c>
      <c r="D17" s="9">
        <v>4.8917717677109129</v>
      </c>
      <c r="E17" s="9">
        <v>5.4699197285479734E-5</v>
      </c>
      <c r="F17" s="9">
        <v>36.085779883419249</v>
      </c>
      <c r="G17" s="9">
        <v>88.759562453592608</v>
      </c>
      <c r="H17" s="9">
        <v>36.085779883419249</v>
      </c>
      <c r="I17" s="9">
        <v>88.759562453592608</v>
      </c>
    </row>
    <row r="18" spans="1:9" ht="15.75" thickBot="1" x14ac:dyDescent="0.3">
      <c r="A18" s="10" t="s">
        <v>26</v>
      </c>
      <c r="B18" s="10">
        <v>3.767912962508374E-2</v>
      </c>
      <c r="C18" s="10">
        <v>4.2365728866515327E-3</v>
      </c>
      <c r="D18" s="10">
        <v>8.8937758497681028</v>
      </c>
      <c r="E18" s="10">
        <v>4.6066276346055061E-9</v>
      </c>
      <c r="F18" s="10">
        <v>2.8935272938091353E-2</v>
      </c>
      <c r="G18" s="10">
        <v>4.6422986312076128E-2</v>
      </c>
      <c r="H18" s="10">
        <v>2.8935272938091353E-2</v>
      </c>
      <c r="I18" s="10">
        <v>4.6422986312076128E-2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B434-23B3-48D8-93C1-7D25B6975948}">
  <dimension ref="B1:S30"/>
  <sheetViews>
    <sheetView showGridLines="0" tabSelected="1" zoomScale="90" zoomScaleNormal="90" workbookViewId="0">
      <selection activeCell="I32" sqref="I32"/>
    </sheetView>
  </sheetViews>
  <sheetFormatPr defaultRowHeight="15" x14ac:dyDescent="0.25"/>
  <cols>
    <col min="1" max="1" width="2.140625" customWidth="1"/>
    <col min="2" max="2" width="7.5703125" customWidth="1"/>
    <col min="3" max="3" width="8.85546875" bestFit="1" customWidth="1"/>
    <col min="4" max="4" width="8.28515625" bestFit="1" customWidth="1"/>
    <col min="5" max="5" width="8.28515625" customWidth="1"/>
    <col min="6" max="6" width="8.28515625" bestFit="1" customWidth="1"/>
    <col min="8" max="8" width="12.85546875" customWidth="1"/>
    <col min="9" max="9" width="13" bestFit="1" customWidth="1"/>
    <col min="11" max="11" width="14.85546875" customWidth="1"/>
    <col min="12" max="12" width="15.7109375" bestFit="1" customWidth="1"/>
    <col min="13" max="13" width="12.140625" customWidth="1"/>
    <col min="14" max="14" width="3.140625" customWidth="1"/>
    <col min="15" max="15" width="14.28515625" customWidth="1"/>
    <col min="16" max="16" width="2.5703125" customWidth="1"/>
    <col min="17" max="17" width="2.85546875" customWidth="1"/>
    <col min="18" max="19" width="11.85546875" bestFit="1" customWidth="1"/>
  </cols>
  <sheetData>
    <row r="1" spans="2:19" ht="9" customHeight="1" x14ac:dyDescent="0.25"/>
    <row r="2" spans="2:19" x14ac:dyDescent="0.25">
      <c r="B2" s="65" t="s">
        <v>24</v>
      </c>
      <c r="C2" s="65"/>
      <c r="D2" s="65"/>
      <c r="E2" s="65"/>
      <c r="F2" s="65"/>
      <c r="H2" s="57" t="s">
        <v>83</v>
      </c>
      <c r="I2" s="57"/>
      <c r="K2" s="62" t="s">
        <v>52</v>
      </c>
      <c r="L2" s="62"/>
      <c r="M2" s="62"/>
      <c r="N2" s="62"/>
      <c r="O2" s="62"/>
      <c r="P2" s="62"/>
      <c r="R2" s="57" t="s">
        <v>79</v>
      </c>
      <c r="S2" s="57"/>
    </row>
    <row r="3" spans="2:19" ht="9.75" customHeight="1" thickBot="1" x14ac:dyDescent="0.3"/>
    <row r="4" spans="2:19" ht="18.75" thickBot="1" x14ac:dyDescent="0.4">
      <c r="B4" s="15" t="s">
        <v>41</v>
      </c>
      <c r="C4" s="15" t="s">
        <v>25</v>
      </c>
      <c r="D4" s="15" t="s">
        <v>26</v>
      </c>
      <c r="E4" s="15" t="s">
        <v>54</v>
      </c>
      <c r="F4" s="15" t="s">
        <v>55</v>
      </c>
      <c r="H4" s="25" t="s">
        <v>30</v>
      </c>
      <c r="I4" s="25"/>
      <c r="K4" s="38"/>
      <c r="L4" s="38" t="s">
        <v>17</v>
      </c>
      <c r="M4" s="38" t="s">
        <v>19</v>
      </c>
      <c r="N4" s="42"/>
      <c r="O4" s="39" t="s">
        <v>85</v>
      </c>
      <c r="P4" s="39"/>
      <c r="R4" s="15" t="str">
        <f>K16</f>
        <v>(1970-1981)</v>
      </c>
      <c r="S4" s="15" t="str">
        <f>K17</f>
        <v>(1982-1995)</v>
      </c>
    </row>
    <row r="5" spans="2:19" ht="18" x14ac:dyDescent="0.35">
      <c r="B5" s="13">
        <v>1970</v>
      </c>
      <c r="C5" s="13">
        <v>61</v>
      </c>
      <c r="D5" s="13">
        <v>727.1</v>
      </c>
      <c r="E5" s="13">
        <v>0</v>
      </c>
      <c r="F5" s="13">
        <f>E5*D5</f>
        <v>0</v>
      </c>
      <c r="H5" s="21" t="s">
        <v>32</v>
      </c>
      <c r="I5" s="21">
        <f>'1970-1995'!C13</f>
        <v>23248.298152397289</v>
      </c>
      <c r="K5" s="33" t="s">
        <v>63</v>
      </c>
      <c r="L5" s="33">
        <f>'Resultados Modelo Qualitativo'!B17</f>
        <v>1.0161174010256673</v>
      </c>
      <c r="M5" s="33">
        <f>'Resultados Modelo Qualitativo'!E17</f>
        <v>0.96026586714748119</v>
      </c>
      <c r="N5" s="33"/>
      <c r="O5" s="40" t="str">
        <f>IF(M5&lt;0.05,"Diferentes","Iguais")</f>
        <v>Iguais</v>
      </c>
      <c r="P5" s="40"/>
      <c r="R5" s="58">
        <f>$M$16+$O$16*D5</f>
        <v>59.425426379821836</v>
      </c>
      <c r="S5" s="58">
        <f>$M$17+$O$17*D5</f>
        <v>164.30114580449026</v>
      </c>
    </row>
    <row r="6" spans="2:19" ht="18" x14ac:dyDescent="0.35">
      <c r="B6" s="13">
        <v>1971</v>
      </c>
      <c r="C6" s="13">
        <v>68.599999999999994</v>
      </c>
      <c r="D6" s="13">
        <v>790.2</v>
      </c>
      <c r="E6" s="13">
        <v>0</v>
      </c>
      <c r="F6" s="13">
        <f t="shared" ref="F6:F30" si="0">E6*D6</f>
        <v>0</v>
      </c>
      <c r="H6" s="21" t="s">
        <v>31</v>
      </c>
      <c r="I6" s="21">
        <f>'1970-1981'!C13+'1982-1995'!C13</f>
        <v>11790.252803633879</v>
      </c>
      <c r="K6" s="33" t="s">
        <v>64</v>
      </c>
      <c r="L6" s="33">
        <f>'Resultados Modelo Qualitativo'!B19</f>
        <v>152.47855261626387</v>
      </c>
      <c r="M6" s="33">
        <f>'Resultados Modelo Qualitativo'!E19</f>
        <v>1.3630157191026114E-4</v>
      </c>
      <c r="N6" s="33"/>
      <c r="O6" s="40" t="str">
        <f t="shared" ref="O6:O8" si="1">IF(M6&lt;0.05,"Diferentes","Iguais")</f>
        <v>Diferentes</v>
      </c>
      <c r="P6" s="40"/>
      <c r="R6" s="58">
        <f t="shared" ref="R6:R30" si="2">$M$16+$O$16*D6</f>
        <v>64.494367923711309</v>
      </c>
      <c r="S6" s="58">
        <f t="shared" ref="S6:S30" si="3">$M$17+$O$17*D6</f>
        <v>165.23896539212933</v>
      </c>
    </row>
    <row r="7" spans="2:19" ht="18" x14ac:dyDescent="0.35">
      <c r="B7" s="13">
        <v>1972</v>
      </c>
      <c r="C7" s="13">
        <v>63.6</v>
      </c>
      <c r="D7" s="13">
        <v>855.3</v>
      </c>
      <c r="E7" s="13">
        <v>0</v>
      </c>
      <c r="F7" s="13">
        <f t="shared" si="0"/>
        <v>0</v>
      </c>
      <c r="H7" s="21" t="s">
        <v>33</v>
      </c>
      <c r="I7" s="21">
        <f>COUNT(B5:B16)</f>
        <v>12</v>
      </c>
      <c r="K7" s="33" t="s">
        <v>65</v>
      </c>
      <c r="L7" s="33">
        <f>'Resultados Modelo Qualitativo'!B18</f>
        <v>8.033187866702815E-2</v>
      </c>
      <c r="M7" s="33">
        <f>'Resultados Modelo Qualitativo'!E18</f>
        <v>1.4357323604556922E-5</v>
      </c>
      <c r="N7" s="33"/>
      <c r="O7" s="40" t="str">
        <f t="shared" si="1"/>
        <v>Diferentes</v>
      </c>
      <c r="P7" s="40"/>
      <c r="R7" s="58">
        <f t="shared" si="2"/>
        <v>69.723973224934838</v>
      </c>
      <c r="S7" s="58">
        <f t="shared" si="3"/>
        <v>166.20650984783936</v>
      </c>
    </row>
    <row r="8" spans="2:19" ht="18.75" thickBot="1" x14ac:dyDescent="0.4">
      <c r="B8" s="13">
        <v>1973</v>
      </c>
      <c r="C8" s="13">
        <v>89.6</v>
      </c>
      <c r="D8" s="13">
        <v>965</v>
      </c>
      <c r="E8" s="13">
        <v>0</v>
      </c>
      <c r="F8" s="13">
        <f t="shared" si="0"/>
        <v>0</v>
      </c>
      <c r="H8" s="21" t="s">
        <v>34</v>
      </c>
      <c r="I8" s="21">
        <f>COUNT(B17:B30)</f>
        <v>14</v>
      </c>
      <c r="K8" s="63" t="s">
        <v>84</v>
      </c>
      <c r="L8" s="35">
        <f>'Resultados Modelo Qualitativo'!B20</f>
        <v>-6.5469444631543736E-2</v>
      </c>
      <c r="M8" s="35">
        <f>'Resultados Modelo Qualitativo'!E20</f>
        <v>4.768333989110778E-4</v>
      </c>
      <c r="N8" s="35"/>
      <c r="O8" s="41" t="str">
        <f t="shared" si="1"/>
        <v>Diferentes</v>
      </c>
      <c r="P8" s="41"/>
      <c r="R8" s="58">
        <f t="shared" si="2"/>
        <v>78.536380314707827</v>
      </c>
      <c r="S8" s="58">
        <f t="shared" si="3"/>
        <v>167.83691886153198</v>
      </c>
    </row>
    <row r="9" spans="2:19" x14ac:dyDescent="0.25">
      <c r="B9" s="13">
        <v>1974</v>
      </c>
      <c r="C9" s="13">
        <v>97.6</v>
      </c>
      <c r="D9" s="13">
        <v>1054.2</v>
      </c>
      <c r="E9" s="13">
        <v>0</v>
      </c>
      <c r="F9" s="13">
        <f t="shared" si="0"/>
        <v>0</v>
      </c>
      <c r="H9" s="21" t="s">
        <v>35</v>
      </c>
      <c r="I9" s="21">
        <f>COUNTA(C4:D4)</f>
        <v>2</v>
      </c>
      <c r="R9" s="58">
        <f t="shared" si="2"/>
        <v>85.701983891806748</v>
      </c>
      <c r="S9" s="58">
        <f t="shared" si="3"/>
        <v>169.16264797749722</v>
      </c>
    </row>
    <row r="10" spans="2:19" x14ac:dyDescent="0.25">
      <c r="B10" s="13">
        <v>1975</v>
      </c>
      <c r="C10" s="13">
        <v>104.4</v>
      </c>
      <c r="D10" s="13">
        <v>1159.2</v>
      </c>
      <c r="E10" s="13">
        <v>0</v>
      </c>
      <c r="F10" s="13">
        <f t="shared" si="0"/>
        <v>0</v>
      </c>
      <c r="H10" s="22" t="s">
        <v>36</v>
      </c>
      <c r="I10" s="21">
        <v>0.01</v>
      </c>
      <c r="R10" s="58">
        <f t="shared" si="2"/>
        <v>94.136831151844703</v>
      </c>
      <c r="S10" s="58">
        <f t="shared" si="3"/>
        <v>170.72320355122307</v>
      </c>
    </row>
    <row r="11" spans="2:19" x14ac:dyDescent="0.25">
      <c r="B11" s="13">
        <v>1976</v>
      </c>
      <c r="C11" s="13">
        <v>96.4</v>
      </c>
      <c r="D11" s="13">
        <v>1273</v>
      </c>
      <c r="E11" s="13">
        <v>0</v>
      </c>
      <c r="F11" s="13">
        <f t="shared" si="0"/>
        <v>0</v>
      </c>
      <c r="H11" s="22" t="s">
        <v>37</v>
      </c>
      <c r="I11" s="21">
        <f>I9</f>
        <v>2</v>
      </c>
      <c r="R11" s="58">
        <f t="shared" si="2"/>
        <v>103.27859894415251</v>
      </c>
      <c r="S11" s="58">
        <f t="shared" si="3"/>
        <v>172.41454854446118</v>
      </c>
    </row>
    <row r="12" spans="2:19" ht="15.75" thickBot="1" x14ac:dyDescent="0.3">
      <c r="B12" s="13">
        <v>1977</v>
      </c>
      <c r="C12" s="13">
        <v>92.5</v>
      </c>
      <c r="D12" s="13">
        <v>1401.4</v>
      </c>
      <c r="E12" s="13">
        <v>0</v>
      </c>
      <c r="F12" s="13">
        <f t="shared" si="0"/>
        <v>0</v>
      </c>
      <c r="H12" s="23" t="s">
        <v>38</v>
      </c>
      <c r="I12" s="24">
        <f>I7+I8-2*I9</f>
        <v>22</v>
      </c>
      <c r="R12" s="58">
        <f t="shared" si="2"/>
        <v>113.59321216499893</v>
      </c>
      <c r="S12" s="58">
        <f t="shared" si="3"/>
        <v>174.3228850746174</v>
      </c>
    </row>
    <row r="13" spans="2:19" x14ac:dyDescent="0.25">
      <c r="B13" s="13">
        <v>1978</v>
      </c>
      <c r="C13" s="13">
        <v>112.6</v>
      </c>
      <c r="D13" s="13">
        <v>1580.1</v>
      </c>
      <c r="E13" s="13">
        <v>0</v>
      </c>
      <c r="F13" s="13">
        <f t="shared" si="0"/>
        <v>0</v>
      </c>
      <c r="R13" s="58">
        <f t="shared" si="2"/>
        <v>127.94851888279685</v>
      </c>
      <c r="S13" s="58">
        <f t="shared" si="3"/>
        <v>176.97880203675845</v>
      </c>
    </row>
    <row r="14" spans="2:19" ht="18" customHeight="1" x14ac:dyDescent="0.25">
      <c r="B14" s="13">
        <v>1979</v>
      </c>
      <c r="C14" s="13">
        <v>130.1</v>
      </c>
      <c r="D14" s="13">
        <v>1769.5</v>
      </c>
      <c r="E14" s="13">
        <v>0</v>
      </c>
      <c r="F14" s="13">
        <f t="shared" si="0"/>
        <v>0</v>
      </c>
      <c r="H14" s="19" t="s">
        <v>40</v>
      </c>
      <c r="I14" s="17">
        <f>((I5-I6)/I9)/(I6/I12)</f>
        <v>10.690059062817646</v>
      </c>
      <c r="R14" s="58">
        <f t="shared" si="2"/>
        <v>143.16337670233199</v>
      </c>
      <c r="S14" s="58">
        <f t="shared" si="3"/>
        <v>179.79374704307921</v>
      </c>
    </row>
    <row r="15" spans="2:19" ht="30" x14ac:dyDescent="0.25">
      <c r="B15" s="28">
        <v>1980</v>
      </c>
      <c r="C15" s="28">
        <v>161.80000000000001</v>
      </c>
      <c r="D15" s="28">
        <v>1973.3</v>
      </c>
      <c r="E15" s="13">
        <v>0</v>
      </c>
      <c r="F15" s="13">
        <f t="shared" si="0"/>
        <v>0</v>
      </c>
      <c r="H15" s="29" t="s">
        <v>39</v>
      </c>
      <c r="I15" s="30">
        <f>_xlfn.F.INV.RT(I10,I11,I12)</f>
        <v>5.7190219124822725</v>
      </c>
      <c r="K15" s="66" t="s">
        <v>56</v>
      </c>
      <c r="L15" s="66"/>
      <c r="M15" s="43" t="s">
        <v>57</v>
      </c>
      <c r="N15" s="43"/>
      <c r="O15" s="43" t="s">
        <v>58</v>
      </c>
      <c r="P15" s="31"/>
      <c r="R15" s="59">
        <f t="shared" si="2"/>
        <v>159.53501357467232</v>
      </c>
      <c r="S15" s="59">
        <f t="shared" si="3"/>
        <v>182.82271109951094</v>
      </c>
    </row>
    <row r="16" spans="2:19" ht="18" x14ac:dyDescent="0.35">
      <c r="B16" s="13">
        <v>1981</v>
      </c>
      <c r="C16" s="13">
        <v>199.1</v>
      </c>
      <c r="D16" s="13">
        <v>2200.1999999999998</v>
      </c>
      <c r="E16" s="13">
        <v>0</v>
      </c>
      <c r="F16" s="13">
        <f t="shared" si="0"/>
        <v>0</v>
      </c>
      <c r="K16" s="32" t="s">
        <v>80</v>
      </c>
      <c r="L16" s="33" t="s">
        <v>59</v>
      </c>
      <c r="M16" s="44">
        <f>L5</f>
        <v>1.0161174010256673</v>
      </c>
      <c r="N16" s="36" t="s">
        <v>61</v>
      </c>
      <c r="O16" s="46">
        <f>L7</f>
        <v>8.033187866702815E-2</v>
      </c>
      <c r="P16" s="48" t="s">
        <v>62</v>
      </c>
      <c r="R16" s="58">
        <f t="shared" si="2"/>
        <v>177.76231684422098</v>
      </c>
      <c r="S16" s="58">
        <f t="shared" si="3"/>
        <v>186.19499738216234</v>
      </c>
    </row>
    <row r="17" spans="2:19" ht="18.75" thickBot="1" x14ac:dyDescent="0.4">
      <c r="B17" s="13">
        <v>1982</v>
      </c>
      <c r="C17" s="13">
        <v>205.5</v>
      </c>
      <c r="D17" s="13">
        <v>2347.3000000000002</v>
      </c>
      <c r="E17" s="13">
        <v>1</v>
      </c>
      <c r="F17" s="13">
        <f t="shared" si="0"/>
        <v>2347.3000000000002</v>
      </c>
      <c r="K17" s="34" t="s">
        <v>81</v>
      </c>
      <c r="L17" s="35" t="s">
        <v>60</v>
      </c>
      <c r="M17" s="45">
        <f>L5+L6</f>
        <v>153.49467001728954</v>
      </c>
      <c r="N17" s="37" t="s">
        <v>61</v>
      </c>
      <c r="O17" s="47">
        <f>L7+L8</f>
        <v>1.4862434035484415E-2</v>
      </c>
      <c r="P17" s="49" t="s">
        <v>62</v>
      </c>
      <c r="R17" s="58">
        <f t="shared" si="2"/>
        <v>189.57913619614087</v>
      </c>
      <c r="S17" s="58">
        <f t="shared" si="3"/>
        <v>188.3812614287821</v>
      </c>
    </row>
    <row r="18" spans="2:19" x14ac:dyDescent="0.25">
      <c r="B18" s="13">
        <v>1983</v>
      </c>
      <c r="C18" s="13">
        <v>167</v>
      </c>
      <c r="D18" s="13">
        <v>2522.4</v>
      </c>
      <c r="E18" s="13">
        <v>1</v>
      </c>
      <c r="F18" s="13">
        <f t="shared" si="0"/>
        <v>2522.4</v>
      </c>
      <c r="R18" s="58">
        <f t="shared" si="2"/>
        <v>203.64524815073747</v>
      </c>
      <c r="S18" s="58">
        <f t="shared" si="3"/>
        <v>190.98367362839542</v>
      </c>
    </row>
    <row r="19" spans="2:19" ht="15.75" thickBot="1" x14ac:dyDescent="0.3">
      <c r="B19" s="13">
        <v>1984</v>
      </c>
      <c r="C19" s="13">
        <v>235.7</v>
      </c>
      <c r="D19" s="13">
        <v>2810</v>
      </c>
      <c r="E19" s="13">
        <v>1</v>
      </c>
      <c r="F19" s="13">
        <f t="shared" si="0"/>
        <v>2810</v>
      </c>
      <c r="K19" s="55" t="s">
        <v>71</v>
      </c>
      <c r="L19" s="55"/>
      <c r="M19" s="55"/>
      <c r="N19" s="55"/>
      <c r="O19" s="55"/>
      <c r="P19" s="55"/>
      <c r="R19" s="58">
        <f t="shared" si="2"/>
        <v>226.74869645537478</v>
      </c>
      <c r="S19" s="58">
        <f t="shared" si="3"/>
        <v>195.25810965700074</v>
      </c>
    </row>
    <row r="20" spans="2:19" ht="15.75" thickBot="1" x14ac:dyDescent="0.3">
      <c r="B20" s="13">
        <v>1985</v>
      </c>
      <c r="C20" s="13">
        <v>206.2</v>
      </c>
      <c r="D20" s="13">
        <v>3002</v>
      </c>
      <c r="E20" s="13">
        <v>1</v>
      </c>
      <c r="F20" s="13">
        <f t="shared" si="0"/>
        <v>3002</v>
      </c>
      <c r="K20" s="53" t="s">
        <v>77</v>
      </c>
      <c r="L20" s="53" t="s">
        <v>76</v>
      </c>
      <c r="M20" s="54" t="s">
        <v>69</v>
      </c>
      <c r="N20" s="53"/>
      <c r="O20" s="54" t="s">
        <v>70</v>
      </c>
      <c r="P20" s="53" t="s">
        <v>78</v>
      </c>
      <c r="R20" s="58">
        <f t="shared" si="2"/>
        <v>242.17241715944417</v>
      </c>
      <c r="S20" s="58">
        <f t="shared" si="3"/>
        <v>198.11169699181374</v>
      </c>
    </row>
    <row r="21" spans="2:19" x14ac:dyDescent="0.25">
      <c r="B21" s="13">
        <v>1986</v>
      </c>
      <c r="C21" s="13">
        <v>196.5</v>
      </c>
      <c r="D21" s="13">
        <v>3187.6</v>
      </c>
      <c r="E21" s="13">
        <v>1</v>
      </c>
      <c r="F21" s="13">
        <f t="shared" si="0"/>
        <v>3187.6</v>
      </c>
      <c r="K21" s="50" t="s">
        <v>66</v>
      </c>
      <c r="L21" s="50" t="s">
        <v>73</v>
      </c>
      <c r="M21" s="51" t="b">
        <f>M16=M17</f>
        <v>0</v>
      </c>
      <c r="N21" s="50"/>
      <c r="O21" s="51" t="b">
        <f>O16=O17</f>
        <v>0</v>
      </c>
      <c r="P21" s="50" t="str">
        <f>IF(AND(M21="VERDADEIRO",O21="VERDADEIRO"),"S","N")</f>
        <v>N</v>
      </c>
      <c r="R21" s="58">
        <f t="shared" si="2"/>
        <v>257.08201384004457</v>
      </c>
      <c r="S21" s="58">
        <f t="shared" si="3"/>
        <v>200.87016474879965</v>
      </c>
    </row>
    <row r="22" spans="2:19" x14ac:dyDescent="0.25">
      <c r="B22" s="13">
        <v>1987</v>
      </c>
      <c r="C22" s="13">
        <v>168.4</v>
      </c>
      <c r="D22" s="13">
        <v>3363.1</v>
      </c>
      <c r="E22" s="13">
        <v>1</v>
      </c>
      <c r="F22" s="13">
        <f t="shared" si="0"/>
        <v>3363.1</v>
      </c>
      <c r="K22" s="50" t="s">
        <v>67</v>
      </c>
      <c r="L22" s="50" t="s">
        <v>87</v>
      </c>
      <c r="M22" s="50" t="b">
        <f>M16=M17</f>
        <v>0</v>
      </c>
      <c r="N22" s="50"/>
      <c r="O22" s="50" t="b">
        <f>O16=O17</f>
        <v>0</v>
      </c>
      <c r="P22" s="50" t="str">
        <f>IF(AND(M22="FALSO",O22="VERDADEIRO"),"S","N")</f>
        <v>N</v>
      </c>
      <c r="R22" s="58">
        <f t="shared" si="2"/>
        <v>271.18025854610801</v>
      </c>
      <c r="S22" s="58">
        <f t="shared" si="3"/>
        <v>203.47852192202717</v>
      </c>
    </row>
    <row r="23" spans="2:19" x14ac:dyDescent="0.25">
      <c r="B23" s="13">
        <v>1988</v>
      </c>
      <c r="C23" s="13">
        <v>189.1</v>
      </c>
      <c r="D23" s="13">
        <v>3640.8</v>
      </c>
      <c r="E23" s="13">
        <v>1</v>
      </c>
      <c r="F23" s="13">
        <f t="shared" si="0"/>
        <v>3640.8</v>
      </c>
      <c r="K23" s="50" t="s">
        <v>68</v>
      </c>
      <c r="L23" s="50" t="s">
        <v>75</v>
      </c>
      <c r="M23" s="50" t="b">
        <f>M16=M17</f>
        <v>0</v>
      </c>
      <c r="N23" s="50"/>
      <c r="O23" s="50" t="b">
        <f>O16=O17</f>
        <v>0</v>
      </c>
      <c r="P23" s="50" t="str">
        <f>IF(AND(M23="VERDADEIRO",O23="FALSO"),"S","N")</f>
        <v>N</v>
      </c>
      <c r="R23" s="58">
        <f t="shared" si="2"/>
        <v>293.48842125194176</v>
      </c>
      <c r="S23" s="58">
        <f t="shared" si="3"/>
        <v>207.6058198536812</v>
      </c>
    </row>
    <row r="24" spans="2:19" ht="15.75" thickBot="1" x14ac:dyDescent="0.3">
      <c r="B24" s="13">
        <v>1989</v>
      </c>
      <c r="C24" s="13">
        <v>187.8</v>
      </c>
      <c r="D24" s="13">
        <v>3894.5</v>
      </c>
      <c r="E24" s="13">
        <v>1</v>
      </c>
      <c r="F24" s="13">
        <f t="shared" si="0"/>
        <v>3894.5</v>
      </c>
      <c r="K24" s="52" t="s">
        <v>72</v>
      </c>
      <c r="L24" s="52" t="s">
        <v>74</v>
      </c>
      <c r="M24" s="56" t="b">
        <f>IF(M16=M17,"NA",M16&lt;M17)</f>
        <v>1</v>
      </c>
      <c r="N24" s="52"/>
      <c r="O24" s="52" t="b">
        <f>IF(O16=O17,"NA",O16&lt;O17)</f>
        <v>0</v>
      </c>
      <c r="P24" s="52" t="str">
        <f>IF(AND(P21="N",P22="N",P23="N"),"S","N")</f>
        <v>S</v>
      </c>
      <c r="R24" s="58">
        <f t="shared" si="2"/>
        <v>313.86861886976681</v>
      </c>
      <c r="S24" s="58">
        <f t="shared" si="3"/>
        <v>211.3764193684836</v>
      </c>
    </row>
    <row r="25" spans="2:19" x14ac:dyDescent="0.25">
      <c r="B25" s="13">
        <v>1990</v>
      </c>
      <c r="C25" s="13">
        <v>208.7</v>
      </c>
      <c r="D25" s="13">
        <v>4166.8</v>
      </c>
      <c r="E25" s="13">
        <v>1</v>
      </c>
      <c r="F25" s="13">
        <f t="shared" si="0"/>
        <v>4166.8</v>
      </c>
      <c r="R25" s="58">
        <f t="shared" si="2"/>
        <v>335.74298943079856</v>
      </c>
      <c r="S25" s="58">
        <f t="shared" si="3"/>
        <v>215.42346015634598</v>
      </c>
    </row>
    <row r="26" spans="2:19" ht="15.75" thickBot="1" x14ac:dyDescent="0.3">
      <c r="B26" s="13">
        <v>1991</v>
      </c>
      <c r="C26" s="13">
        <v>246.4</v>
      </c>
      <c r="D26" s="13">
        <v>4343.7</v>
      </c>
      <c r="E26" s="13">
        <v>1</v>
      </c>
      <c r="F26" s="13">
        <f t="shared" si="0"/>
        <v>4343.7</v>
      </c>
      <c r="K26" s="53" t="s">
        <v>82</v>
      </c>
      <c r="L26" s="61" t="str">
        <f>IF(P21="S",K21,IF(P22="S",K22,IF(P23="S",K23,K24)))</f>
        <v>Dissimilares</v>
      </c>
      <c r="M26" s="54"/>
      <c r="N26" s="53"/>
      <c r="O26" s="54"/>
      <c r="P26" s="53"/>
      <c r="R26" s="58">
        <f t="shared" si="2"/>
        <v>349.95369876699584</v>
      </c>
      <c r="S26" s="58">
        <f t="shared" si="3"/>
        <v>218.0526247372232</v>
      </c>
    </row>
    <row r="27" spans="2:19" x14ac:dyDescent="0.25">
      <c r="B27" s="13">
        <v>1992</v>
      </c>
      <c r="C27" s="13">
        <v>272.60000000000002</v>
      </c>
      <c r="D27" s="13">
        <v>4613.7</v>
      </c>
      <c r="E27" s="13">
        <v>1</v>
      </c>
      <c r="F27" s="13">
        <f t="shared" si="0"/>
        <v>4613.7</v>
      </c>
      <c r="R27" s="58">
        <f t="shared" si="2"/>
        <v>371.64330600709343</v>
      </c>
      <c r="S27" s="58">
        <f t="shared" si="3"/>
        <v>222.06548192680398</v>
      </c>
    </row>
    <row r="28" spans="2:19" x14ac:dyDescent="0.25">
      <c r="B28" s="13">
        <v>1993</v>
      </c>
      <c r="C28" s="13">
        <v>214.4</v>
      </c>
      <c r="D28" s="13">
        <v>4790.2</v>
      </c>
      <c r="E28" s="13">
        <v>1</v>
      </c>
      <c r="F28" s="13">
        <f t="shared" si="0"/>
        <v>4790.2</v>
      </c>
      <c r="R28" s="58">
        <f t="shared" si="2"/>
        <v>385.82188259182391</v>
      </c>
      <c r="S28" s="58">
        <f t="shared" si="3"/>
        <v>224.68870153406698</v>
      </c>
    </row>
    <row r="29" spans="2:19" x14ac:dyDescent="0.25">
      <c r="B29" s="13">
        <v>1994</v>
      </c>
      <c r="C29" s="13">
        <v>189.4</v>
      </c>
      <c r="D29" s="13">
        <v>5021.7</v>
      </c>
      <c r="E29" s="13">
        <v>1</v>
      </c>
      <c r="F29" s="13">
        <f t="shared" si="0"/>
        <v>5021.7</v>
      </c>
      <c r="R29" s="58">
        <f t="shared" si="2"/>
        <v>404.4187125032409</v>
      </c>
      <c r="S29" s="58">
        <f t="shared" si="3"/>
        <v>228.12935501328161</v>
      </c>
    </row>
    <row r="30" spans="2:19" ht="15.75" thickBot="1" x14ac:dyDescent="0.3">
      <c r="B30" s="14">
        <v>1995</v>
      </c>
      <c r="C30" s="14">
        <v>249.3</v>
      </c>
      <c r="D30" s="14">
        <v>5320.8</v>
      </c>
      <c r="E30" s="14">
        <v>1</v>
      </c>
      <c r="F30" s="14">
        <f t="shared" si="0"/>
        <v>5320.8</v>
      </c>
      <c r="R30" s="60">
        <f t="shared" si="2"/>
        <v>428.44597741254904</v>
      </c>
      <c r="S30" s="60">
        <f t="shared" si="3"/>
        <v>232.57470903329499</v>
      </c>
    </row>
  </sheetData>
  <mergeCells count="2">
    <mergeCell ref="B2:F2"/>
    <mergeCell ref="K15:L15"/>
  </mergeCells>
  <pageMargins left="0.511811024" right="0.511811024" top="0.78740157499999996" bottom="0.78740157499999996" header="0.31496062000000002" footer="0.31496062000000002"/>
  <ignoredErrors>
    <ignoredError sqref="I7:I8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B475-6D8C-4191-8A07-5E414CAF4CF4}">
  <dimension ref="A1:I20"/>
  <sheetViews>
    <sheetView workbookViewId="0">
      <selection activeCell="D25" sqref="D25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12" t="s">
        <v>1</v>
      </c>
      <c r="B3" s="12"/>
    </row>
    <row r="4" spans="1:9" x14ac:dyDescent="0.25">
      <c r="A4" s="9" t="s">
        <v>2</v>
      </c>
      <c r="B4" s="9">
        <v>0.93911878985531783</v>
      </c>
    </row>
    <row r="5" spans="1:9" x14ac:dyDescent="0.25">
      <c r="A5" s="9" t="s">
        <v>3</v>
      </c>
      <c r="B5" s="9">
        <v>0.88194410145931668</v>
      </c>
    </row>
    <row r="6" spans="1:9" x14ac:dyDescent="0.25">
      <c r="A6" s="9" t="s">
        <v>4</v>
      </c>
      <c r="B6" s="9">
        <v>0.86584556984013261</v>
      </c>
    </row>
    <row r="7" spans="1:9" x14ac:dyDescent="0.25">
      <c r="A7" s="9" t="s">
        <v>5</v>
      </c>
      <c r="B7" s="9">
        <v>23.149958574117534</v>
      </c>
    </row>
    <row r="8" spans="1:9" ht="15.75" thickBot="1" x14ac:dyDescent="0.3">
      <c r="A8" s="10" t="s">
        <v>6</v>
      </c>
      <c r="B8" s="10">
        <v>26</v>
      </c>
    </row>
    <row r="10" spans="1:9" ht="15.75" thickBot="1" x14ac:dyDescent="0.3">
      <c r="A10" t="s">
        <v>7</v>
      </c>
    </row>
    <row r="11" spans="1:9" x14ac:dyDescent="0.25">
      <c r="A11" s="11"/>
      <c r="B11" s="11" t="s">
        <v>12</v>
      </c>
      <c r="C11" s="11" t="s">
        <v>13</v>
      </c>
      <c r="D11" s="11" t="s">
        <v>14</v>
      </c>
      <c r="E11" s="11" t="s">
        <v>15</v>
      </c>
      <c r="F11" s="11" t="s">
        <v>16</v>
      </c>
    </row>
    <row r="12" spans="1:9" x14ac:dyDescent="0.25">
      <c r="A12" s="9" t="s">
        <v>8</v>
      </c>
      <c r="B12" s="9">
        <v>3</v>
      </c>
      <c r="C12" s="9">
        <v>88079.833734827669</v>
      </c>
      <c r="D12" s="9">
        <v>29359.944578275888</v>
      </c>
      <c r="E12" s="9">
        <v>54.784133256497341</v>
      </c>
      <c r="F12" s="9">
        <v>2.2678353231638758E-10</v>
      </c>
    </row>
    <row r="13" spans="1:9" x14ac:dyDescent="0.25">
      <c r="A13" s="9" t="s">
        <v>9</v>
      </c>
      <c r="B13" s="9">
        <v>22</v>
      </c>
      <c r="C13" s="9">
        <v>11790.252803633874</v>
      </c>
      <c r="D13" s="9">
        <v>535.92058198335792</v>
      </c>
      <c r="E13" s="9"/>
      <c r="F13" s="9"/>
    </row>
    <row r="14" spans="1:9" ht="15.75" thickBot="1" x14ac:dyDescent="0.3">
      <c r="A14" s="10" t="s">
        <v>10</v>
      </c>
      <c r="B14" s="10">
        <v>25</v>
      </c>
      <c r="C14" s="10">
        <v>99870.086538461546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17</v>
      </c>
      <c r="C16" s="11" t="s">
        <v>5</v>
      </c>
      <c r="D16" s="11" t="s">
        <v>18</v>
      </c>
      <c r="E16" s="11" t="s">
        <v>19</v>
      </c>
      <c r="F16" s="11" t="s">
        <v>20</v>
      </c>
      <c r="G16" s="11" t="s">
        <v>21</v>
      </c>
      <c r="H16" s="11" t="s">
        <v>22</v>
      </c>
      <c r="I16" s="11" t="s">
        <v>23</v>
      </c>
    </row>
    <row r="17" spans="1:9" x14ac:dyDescent="0.25">
      <c r="A17" s="9" t="s">
        <v>11</v>
      </c>
      <c r="B17" s="9">
        <v>1.0161174010256673</v>
      </c>
      <c r="C17" s="9">
        <v>20.164833185700715</v>
      </c>
      <c r="D17" s="9">
        <v>5.0390568157351101E-2</v>
      </c>
      <c r="E17" s="9">
        <v>0.96026586714748119</v>
      </c>
      <c r="F17" s="9">
        <v>-40.803187061576388</v>
      </c>
      <c r="G17" s="9">
        <v>42.835421863627722</v>
      </c>
      <c r="H17" s="9">
        <v>-40.803187061576388</v>
      </c>
      <c r="I17" s="9">
        <v>42.835421863627722</v>
      </c>
    </row>
    <row r="18" spans="1:9" x14ac:dyDescent="0.25">
      <c r="A18" s="9" t="s">
        <v>26</v>
      </c>
      <c r="B18" s="9">
        <v>8.033187866702815E-2</v>
      </c>
      <c r="C18" s="9">
        <v>1.4496815454759972E-2</v>
      </c>
      <c r="D18" s="9">
        <v>5.5413465748887276</v>
      </c>
      <c r="E18" s="9">
        <v>1.4357323604556922E-5</v>
      </c>
      <c r="F18" s="9">
        <v>5.0267323525026594E-2</v>
      </c>
      <c r="G18" s="9">
        <v>0.11039643380902971</v>
      </c>
      <c r="H18" s="9">
        <v>5.0267323525026594E-2</v>
      </c>
      <c r="I18" s="9">
        <v>0.11039643380902971</v>
      </c>
    </row>
    <row r="19" spans="1:9" x14ac:dyDescent="0.25">
      <c r="A19" s="9" t="s">
        <v>54</v>
      </c>
      <c r="B19" s="9">
        <v>152.47855261626387</v>
      </c>
      <c r="C19" s="9">
        <v>33.082368206712488</v>
      </c>
      <c r="D19" s="9">
        <v>4.6090579629461237</v>
      </c>
      <c r="E19" s="9">
        <v>1.3630157191026114E-4</v>
      </c>
      <c r="F19" s="9">
        <v>83.869920169878441</v>
      </c>
      <c r="G19" s="9">
        <v>221.0871850626493</v>
      </c>
      <c r="H19" s="9">
        <v>83.869920169878441</v>
      </c>
      <c r="I19" s="9">
        <v>221.0871850626493</v>
      </c>
    </row>
    <row r="20" spans="1:9" ht="15.75" thickBot="1" x14ac:dyDescent="0.3">
      <c r="A20" s="10" t="s">
        <v>86</v>
      </c>
      <c r="B20" s="10">
        <v>-6.5469444631543736E-2</v>
      </c>
      <c r="C20" s="10">
        <v>1.5982425169874408E-2</v>
      </c>
      <c r="D20" s="10">
        <v>-4.0963398192502352</v>
      </c>
      <c r="E20" s="10">
        <v>4.768333989110778E-4</v>
      </c>
      <c r="F20" s="10">
        <v>-9.8614965751137693E-2</v>
      </c>
      <c r="G20" s="10">
        <v>-3.2323923511949779E-2</v>
      </c>
      <c r="H20" s="10">
        <v>-9.8614965751137693E-2</v>
      </c>
      <c r="I20" s="10">
        <v>-3.2323923511949779E-2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Teste de Chow</vt:lpstr>
      <vt:lpstr>1970-1981</vt:lpstr>
      <vt:lpstr>1982-1995</vt:lpstr>
      <vt:lpstr>1970-1995</vt:lpstr>
      <vt:lpstr>Alternativa Teste de Chow</vt:lpstr>
      <vt:lpstr>Resultados Modelo Qualitativo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2019-08-24T21:29:06Z</dcterms:modified>
</cp:coreProperties>
</file>