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17_Econometria_I\Curso-ECON_Material_apoio\Anexos_Econ-I\Anexos_Econ-I_Sec_03\"/>
    </mc:Choice>
  </mc:AlternateContent>
  <xr:revisionPtr revIDLastSave="0" documentId="13_ncr:1_{D216B42B-438F-4CA4-BAAE-44F91C03B6E6}" xr6:coauthVersionLast="43" xr6:coauthVersionMax="43" xr10:uidLastSave="{00000000-0000-0000-0000-000000000000}"/>
  <bookViews>
    <workbookView xWindow="-120" yWindow="-120" windowWidth="20730" windowHeight="11160" activeTab="5" xr2:uid="{49085C94-15D8-4132-8D77-AAC6A3E57A0C}"/>
  </bookViews>
  <sheets>
    <sheet name="Capa" sheetId="8" r:id="rId1"/>
    <sheet name="Base" sheetId="5" r:id="rId2"/>
    <sheet name="Dicionário" sheetId="1" r:id="rId3"/>
    <sheet name="Teoria" sheetId="6" r:id="rId4"/>
    <sheet name="Fórmulas" sheetId="10" r:id="rId5"/>
    <sheet name="Modelo" sheetId="2" r:id="rId6"/>
    <sheet name="Gráfico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" l="1"/>
  <c r="C13" i="2"/>
  <c r="C9" i="2"/>
  <c r="P8" i="2"/>
  <c r="N8" i="2"/>
  <c r="M8" i="2"/>
  <c r="L8" i="2"/>
  <c r="J8" i="2"/>
  <c r="N9" i="2" l="1"/>
  <c r="N10" i="2"/>
  <c r="N11" i="2"/>
  <c r="N12" i="2"/>
  <c r="N13" i="2"/>
  <c r="N14" i="2"/>
  <c r="N15" i="2"/>
  <c r="N16" i="2"/>
  <c r="N17" i="2"/>
  <c r="N18" i="2"/>
  <c r="N19" i="2"/>
  <c r="N20" i="2"/>
  <c r="M9" i="2"/>
  <c r="M10" i="2"/>
  <c r="M11" i="2"/>
  <c r="M12" i="2"/>
  <c r="M13" i="2"/>
  <c r="M14" i="2"/>
  <c r="M15" i="2"/>
  <c r="M16" i="2"/>
  <c r="M17" i="2"/>
  <c r="M18" i="2"/>
  <c r="M19" i="2"/>
  <c r="M20" i="2"/>
  <c r="L12" i="2"/>
  <c r="L16" i="2"/>
  <c r="L20" i="2"/>
  <c r="I9" i="2"/>
  <c r="I11" i="2"/>
  <c r="I13" i="2"/>
  <c r="I15" i="2"/>
  <c r="I17" i="2"/>
  <c r="I19" i="2"/>
  <c r="G4" i="2"/>
  <c r="H10" i="2" s="1"/>
  <c r="J10" i="2" s="1"/>
  <c r="F4" i="2"/>
  <c r="L9" i="2" s="1"/>
  <c r="G3" i="2"/>
  <c r="F3" i="2"/>
  <c r="C4" i="2"/>
  <c r="K15" i="2" l="1"/>
  <c r="H19" i="2"/>
  <c r="J19" i="2" s="1"/>
  <c r="H17" i="2"/>
  <c r="J17" i="2" s="1"/>
  <c r="H15" i="2"/>
  <c r="J15" i="2" s="1"/>
  <c r="H13" i="2"/>
  <c r="J13" i="2" s="1"/>
  <c r="H11" i="2"/>
  <c r="J11" i="2" s="1"/>
  <c r="H9" i="2"/>
  <c r="J9" i="2" s="1"/>
  <c r="L19" i="2"/>
  <c r="L15" i="2"/>
  <c r="L11" i="2"/>
  <c r="M3" i="2"/>
  <c r="I20" i="2"/>
  <c r="I18" i="2"/>
  <c r="I16" i="2"/>
  <c r="I14" i="2"/>
  <c r="K14" i="2" s="1"/>
  <c r="I12" i="2"/>
  <c r="I10" i="2"/>
  <c r="K10" i="2" s="1"/>
  <c r="H8" i="2"/>
  <c r="L18" i="2"/>
  <c r="L3" i="2" s="1"/>
  <c r="L14" i="2"/>
  <c r="L10" i="2"/>
  <c r="H20" i="2"/>
  <c r="J20" i="2" s="1"/>
  <c r="H18" i="2"/>
  <c r="J18" i="2" s="1"/>
  <c r="H16" i="2"/>
  <c r="J16" i="2" s="1"/>
  <c r="H14" i="2"/>
  <c r="J14" i="2" s="1"/>
  <c r="H12" i="2"/>
  <c r="J12" i="2" s="1"/>
  <c r="I8" i="2"/>
  <c r="L17" i="2"/>
  <c r="L13" i="2"/>
  <c r="N3" i="2"/>
  <c r="K17" i="2" l="1"/>
  <c r="J3" i="2"/>
  <c r="H3" i="2"/>
  <c r="K16" i="2"/>
  <c r="K19" i="2"/>
  <c r="K18" i="2"/>
  <c r="K13" i="2"/>
  <c r="I3" i="2"/>
  <c r="K8" i="2"/>
  <c r="C14" i="2"/>
  <c r="K12" i="2"/>
  <c r="K20" i="2"/>
  <c r="K9" i="2"/>
  <c r="K11" i="2"/>
  <c r="K3" i="2" l="1"/>
  <c r="C5" i="2" s="1"/>
  <c r="C6" i="2" s="1"/>
  <c r="O11" i="2" l="1"/>
  <c r="O15" i="2"/>
  <c r="P15" i="2" s="1"/>
  <c r="Q15" i="2" s="1"/>
  <c r="O19" i="2"/>
  <c r="P19" i="2" s="1"/>
  <c r="Q19" i="2" s="1"/>
  <c r="O14" i="2"/>
  <c r="P14" i="2" s="1"/>
  <c r="Q14" i="2" s="1"/>
  <c r="O18" i="2"/>
  <c r="P18" i="2" s="1"/>
  <c r="Q18" i="2" s="1"/>
  <c r="O12" i="2"/>
  <c r="P12" i="2" s="1"/>
  <c r="O16" i="2"/>
  <c r="P16" i="2" s="1"/>
  <c r="Q16" i="2" s="1"/>
  <c r="O20" i="2"/>
  <c r="P20" i="2" s="1"/>
  <c r="Q20" i="2" s="1"/>
  <c r="O9" i="2"/>
  <c r="P9" i="2" s="1"/>
  <c r="Q9" i="2" s="1"/>
  <c r="O13" i="2"/>
  <c r="P13" i="2" s="1"/>
  <c r="Q13" i="2" s="1"/>
  <c r="O17" i="2"/>
  <c r="P17" i="2" s="1"/>
  <c r="Q17" i="2" s="1"/>
  <c r="O8" i="2"/>
  <c r="Q8" i="2" s="1"/>
  <c r="O10" i="2"/>
  <c r="P10" i="2" s="1"/>
  <c r="Q10" i="2" s="1"/>
  <c r="Q12" i="2" l="1"/>
  <c r="Q3" i="2"/>
  <c r="O3" i="2"/>
  <c r="P11" i="2"/>
  <c r="Q11" i="2" s="1"/>
  <c r="C12" i="2" l="1"/>
  <c r="C7" i="2"/>
  <c r="P3" i="2"/>
  <c r="C10" i="2" l="1"/>
  <c r="C8" i="2"/>
</calcChain>
</file>

<file path=xl/sharedStrings.xml><?xml version="1.0" encoding="utf-8"?>
<sst xmlns="http://schemas.openxmlformats.org/spreadsheetml/2006/main" count="50" uniqueCount="35">
  <si>
    <t>Variáveis</t>
  </si>
  <si>
    <t>Código</t>
  </si>
  <si>
    <t>Anos de estudo</t>
  </si>
  <si>
    <t>Salário médio ($/hora)</t>
  </si>
  <si>
    <t>Número de pessoas</t>
  </si>
  <si>
    <t>Fonte: Adaptado de GOLDBERGER, Arthur S. Introductory econometrics. Cambridge, Mass.: Harvard University Press, 1998. p.5.</t>
  </si>
  <si>
    <t>Y</t>
  </si>
  <si>
    <t>X</t>
  </si>
  <si>
    <t>Soma</t>
  </si>
  <si>
    <t>Média</t>
  </si>
  <si>
    <t>yixi</t>
  </si>
  <si>
    <t>Obs</t>
  </si>
  <si>
    <t>σ =</t>
  </si>
  <si>
    <t xml:space="preserve">r² = </t>
  </si>
  <si>
    <t>r =</t>
  </si>
  <si>
    <t>Medida</t>
  </si>
  <si>
    <t>Resultado</t>
  </si>
  <si>
    <t>n =</t>
  </si>
  <si>
    <t>x²i</t>
  </si>
  <si>
    <t>(Yi-Ῡ)²</t>
  </si>
  <si>
    <t>Y²i</t>
  </si>
  <si>
    <t>X²i</t>
  </si>
  <si>
    <t>β2 =</t>
  </si>
  <si>
    <t>β1 =</t>
  </si>
  <si>
    <t>Tab. 2.6 - Salário médio segundo nível de escolaridade</t>
  </si>
  <si>
    <t xml:space="preserve">Número de pessoas </t>
  </si>
  <si>
    <t>Z</t>
  </si>
  <si>
    <t>Teoria:</t>
  </si>
  <si>
    <t>A teoria econômica do trabalho diz que a escolaridade influência na determinação dos salários da força de trabalho brasileira e atribui as diferenças salariais dos trabalhadores aos seus diferentes níveis de instrução, constituintes de seu capital humano.</t>
  </si>
  <si>
    <t>Fonte: RAC, v. 9, n. 4, Out./Dez. 2005. In: http://www.scielo.br/pdf/rac/v9n4/v9n4a03.pdf</t>
  </si>
  <si>
    <t>A Tabela 2.6 apresenta dados relativos ao nível de escolaridade (medido pelo número de anos de frequência escolar), o salário-hora médio das pessoas em cada nível de escolaridade e o númerode pessoas em cada um desses níveis. Ernst Berndt obteve originalmente os dados apresentados na tabela com base em um levantamenteo da população conduzido em maio de 1985.</t>
  </si>
  <si>
    <t>Resíduos</t>
  </si>
  <si>
    <t>xi</t>
  </si>
  <si>
    <t>yi</t>
  </si>
  <si>
    <t>E(Y|X)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</si>
</sst>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3" applyNumberFormat="0" applyFont="0" applyAlignment="0" applyProtection="0"/>
    <xf numFmtId="0" fontId="4" fillId="0" borderId="4" applyNumberFormat="0" applyFill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3" fillId="2" borderId="2" xfId="2"/>
    <xf numFmtId="0" fontId="9" fillId="2" borderId="2" xfId="2" applyFont="1" applyAlignment="1">
      <alignment horizontal="center" vertical="center"/>
    </xf>
    <xf numFmtId="0" fontId="9" fillId="2" borderId="2" xfId="2" applyFont="1" applyAlignment="1">
      <alignment vertical="center"/>
    </xf>
    <xf numFmtId="165" fontId="0" fillId="3" borderId="3" xfId="3" applyNumberFormat="1" applyFont="1" applyAlignment="1">
      <alignment horizontal="center"/>
    </xf>
    <xf numFmtId="0" fontId="9" fillId="2" borderId="2" xfId="2" applyFont="1" applyAlignment="1">
      <alignment horizontal="center"/>
    </xf>
    <xf numFmtId="0" fontId="5" fillId="4" borderId="2" xfId="5" applyBorder="1"/>
    <xf numFmtId="1" fontId="3" fillId="2" borderId="2" xfId="2" applyNumberFormat="1" applyAlignment="1">
      <alignment horizontal="right" indent="2"/>
    </xf>
    <xf numFmtId="164" fontId="3" fillId="2" borderId="2" xfId="2" applyNumberFormat="1" applyAlignment="1">
      <alignment horizontal="right" vertical="center" indent="2"/>
    </xf>
    <xf numFmtId="0" fontId="9" fillId="2" borderId="2" xfId="2" applyFont="1"/>
    <xf numFmtId="0" fontId="0" fillId="0" borderId="5" xfId="0" applyBorder="1" applyAlignment="1">
      <alignment horizontal="center"/>
    </xf>
    <xf numFmtId="0" fontId="0" fillId="0" borderId="5" xfId="0" applyBorder="1"/>
    <xf numFmtId="0" fontId="9" fillId="7" borderId="0" xfId="0" applyFont="1" applyFill="1" applyAlignment="1">
      <alignment horizontal="right" indent="5"/>
    </xf>
    <xf numFmtId="0" fontId="9" fillId="7" borderId="0" xfId="0" applyFont="1" applyFill="1" applyAlignment="1">
      <alignment horizontal="right" indent="6"/>
    </xf>
    <xf numFmtId="0" fontId="9" fillId="7" borderId="7" xfId="0" applyFont="1" applyFill="1" applyBorder="1" applyAlignment="1">
      <alignment horizontal="right" indent="5"/>
    </xf>
    <xf numFmtId="0" fontId="9" fillId="7" borderId="7" xfId="0" applyFont="1" applyFill="1" applyBorder="1" applyAlignment="1">
      <alignment horizontal="right" indent="6"/>
    </xf>
    <xf numFmtId="0" fontId="10" fillId="7" borderId="6" xfId="0" applyFont="1" applyFill="1" applyBorder="1" applyAlignment="1">
      <alignment horizontal="center" vertical="center"/>
    </xf>
    <xf numFmtId="0" fontId="8" fillId="0" borderId="0" xfId="0" applyFont="1"/>
    <xf numFmtId="0" fontId="5" fillId="6" borderId="0" xfId="7"/>
    <xf numFmtId="0" fontId="5" fillId="6" borderId="0" xfId="7" applyAlignment="1">
      <alignment horizontal="center"/>
    </xf>
    <xf numFmtId="0" fontId="2" fillId="0" borderId="1" xfId="1"/>
    <xf numFmtId="0" fontId="2" fillId="0" borderId="1" xfId="1" applyAlignment="1">
      <alignment horizontal="center"/>
    </xf>
    <xf numFmtId="0" fontId="4" fillId="7" borderId="4" xfId="4" applyFill="1"/>
    <xf numFmtId="0" fontId="11" fillId="9" borderId="0" xfId="0" applyFont="1" applyFill="1"/>
    <xf numFmtId="0" fontId="0" fillId="9" borderId="0" xfId="0" applyFill="1"/>
    <xf numFmtId="0" fontId="1" fillId="5" borderId="0" xfId="6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11" fillId="0" borderId="0" xfId="0" applyFont="1" applyAlignment="1">
      <alignment horizontal="center" vertical="center" wrapText="1"/>
    </xf>
    <xf numFmtId="0" fontId="0" fillId="7" borderId="0" xfId="0" applyFill="1" applyAlignment="1">
      <alignment horizontal="left" vertical="center" wrapText="1"/>
    </xf>
    <xf numFmtId="0" fontId="2" fillId="8" borderId="0" xfId="1" applyFill="1" applyBorder="1" applyAlignment="1">
      <alignment horizontal="center" wrapText="1"/>
    </xf>
  </cellXfs>
  <cellStyles count="8">
    <cellStyle name="60% - Ênfase2" xfId="6" builtinId="36"/>
    <cellStyle name="Ênfase2" xfId="5" builtinId="33"/>
    <cellStyle name="Ênfase5" xfId="7" builtinId="45"/>
    <cellStyle name="Entrada" xfId="2" builtinId="20"/>
    <cellStyle name="Normal" xfId="0" builtinId="0"/>
    <cellStyle name="Nota" xfId="3" builtinId="10"/>
    <cellStyle name="Título 3" xfId="1" builtinId="18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Gráfico!$C$2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Gráfico!$B$3:$B$15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Gráfico!$C$3:$C$15</c:f>
              <c:numCache>
                <c:formatCode>General</c:formatCode>
                <c:ptCount val="13"/>
                <c:pt idx="0">
                  <c:v>4.4566999999999997</c:v>
                </c:pt>
                <c:pt idx="1">
                  <c:v>5.77</c:v>
                </c:pt>
                <c:pt idx="2">
                  <c:v>5.9786999999999999</c:v>
                </c:pt>
                <c:pt idx="3">
                  <c:v>7.3316999999999997</c:v>
                </c:pt>
                <c:pt idx="4">
                  <c:v>7.3182</c:v>
                </c:pt>
                <c:pt idx="5">
                  <c:v>6.5843999999999996</c:v>
                </c:pt>
                <c:pt idx="6">
                  <c:v>7.8182</c:v>
                </c:pt>
                <c:pt idx="7">
                  <c:v>7.8350999999999997</c:v>
                </c:pt>
                <c:pt idx="8">
                  <c:v>11.0223</c:v>
                </c:pt>
                <c:pt idx="9">
                  <c:v>10.6738</c:v>
                </c:pt>
                <c:pt idx="10">
                  <c:v>10.8361</c:v>
                </c:pt>
                <c:pt idx="11">
                  <c:v>13.615</c:v>
                </c:pt>
                <c:pt idx="12">
                  <c:v>13.531000000000001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1-4C15-9A30-D975F29313F1}"/>
            </c:ext>
          </c:extLst>
        </c:ser>
        <c:ser>
          <c:idx val="1"/>
          <c:order val="1"/>
          <c:tx>
            <c:strRef>
              <c:f>Gráfico!$D$2</c:f>
              <c:strCache>
                <c:ptCount val="1"/>
                <c:pt idx="0">
                  <c:v>E(Y|X)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Gráfico!$B$3:$B$15</c:f>
              <c:numCache>
                <c:formatCode>General</c:formatCode>
                <c:ptCount val="1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Gráfico!$D$3:$D$15</c:f>
              <c:numCache>
                <c:formatCode>General</c:formatCode>
                <c:ptCount val="13"/>
                <c:pt idx="0">
                  <c:v>4.3301274725274723</c:v>
                </c:pt>
                <c:pt idx="1">
                  <c:v>5.0542241758241762</c:v>
                </c:pt>
                <c:pt idx="2">
                  <c:v>5.7783208791208791</c:v>
                </c:pt>
                <c:pt idx="3">
                  <c:v>6.5024175824175821</c:v>
                </c:pt>
                <c:pt idx="4">
                  <c:v>7.2265142857142859</c:v>
                </c:pt>
                <c:pt idx="5">
                  <c:v>7.9506109890109888</c:v>
                </c:pt>
                <c:pt idx="6">
                  <c:v>8.6747076923076918</c:v>
                </c:pt>
                <c:pt idx="7">
                  <c:v>9.3988043956043956</c:v>
                </c:pt>
                <c:pt idx="8">
                  <c:v>10.122901098901099</c:v>
                </c:pt>
                <c:pt idx="9">
                  <c:v>10.846997802197802</c:v>
                </c:pt>
                <c:pt idx="10">
                  <c:v>11.571094505494505</c:v>
                </c:pt>
                <c:pt idx="11">
                  <c:v>12.295191208791209</c:v>
                </c:pt>
                <c:pt idx="12">
                  <c:v>13.019287912087911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1-4C15-9A30-D975F2931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53568"/>
        <c:axId val="496118960"/>
      </c:scatterChart>
      <c:valAx>
        <c:axId val="65275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Anos de estudo</a:t>
                </a:r>
                <a:r>
                  <a:rPr lang="pt-BR" baseline="0"/>
                  <a:t> (X)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118960"/>
        <c:crosses val="autoZero"/>
        <c:crossBetween val="midCat"/>
      </c:valAx>
      <c:valAx>
        <c:axId val="49611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Salário médio</a:t>
                </a:r>
                <a:r>
                  <a:rPr lang="pt-BR" baseline="0"/>
                  <a:t> por hora (Y)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75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504825</xdr:colOff>
      <xdr:row>0</xdr:row>
      <xdr:rowOff>0</xdr:rowOff>
    </xdr:from>
    <xdr:to>
      <xdr:col>11</xdr:col>
      <xdr:colOff>95250</xdr:colOff>
      <xdr:row>11</xdr:row>
      <xdr:rowOff>173280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65C7287-1C0F-472D-8BAD-D72ECEBFA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0"/>
          <a:ext cx="5076825" cy="2268780"/>
        </a:xfrm>
        <a:prstGeom prst="rect">
          <a:avLst/>
        </a:prstGeom>
      </xdr:spPr>
    </xdr:pic>
    <xdr:clientData/>
  </xdr:twoCellAnchor>
  <xdr:oneCellAnchor>
    <xdr:from>
      <xdr:col>2</xdr:col>
      <xdr:colOff>57413</xdr:colOff>
      <xdr:row>10</xdr:row>
      <xdr:rowOff>174123</xdr:rowOff>
    </xdr:from>
    <xdr:ext cx="6000232" cy="178292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0FE19AB-8DC6-45AF-B7AA-D18DF2DCB0AA}"/>
            </a:ext>
          </a:extLst>
        </xdr:cNvPr>
        <xdr:cNvSpPr/>
      </xdr:nvSpPr>
      <xdr:spPr>
        <a:xfrm>
          <a:off x="1276613" y="2079123"/>
          <a:ext cx="6000232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Exemplo Numérico</a:t>
          </a:r>
        </a:p>
        <a:p>
          <a:pPr algn="ctr"/>
          <a:r>
            <a:rPr lang="pt-BR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Teoria Econométrica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185737</xdr:colOff>
      <xdr:row>2</xdr:row>
      <xdr:rowOff>123825</xdr:rowOff>
    </xdr:from>
    <xdr:ext cx="2458814" cy="2864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88F39FD4-A14E-4E2C-B25C-34FC38CE6284}"/>
                </a:ext>
              </a:extLst>
            </xdr:cNvPr>
            <xdr:cNvSpPr txBox="1"/>
          </xdr:nvSpPr>
          <xdr:spPr>
            <a:xfrm>
              <a:off x="376237" y="504825"/>
              <a:ext cx="2458814" cy="28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</m:acc>
                    <m:r>
                      <a:rPr lang="pt-BR" sz="1800" b="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88F39FD4-A14E-4E2C-B25C-34FC38CE6284}"/>
                </a:ext>
              </a:extLst>
            </xdr:cNvPr>
            <xdr:cNvSpPr txBox="1"/>
          </xdr:nvSpPr>
          <xdr:spPr>
            <a:xfrm>
              <a:off x="376237" y="504825"/>
              <a:ext cx="2458814" cy="2864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𝑥_𝑖=𝑋_𝑖−𝑋 ̅; 𝑦_𝑖=𝑌_𝑖=𝑌 ̅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</xdr:col>
      <xdr:colOff>38100</xdr:colOff>
      <xdr:row>7</xdr:row>
      <xdr:rowOff>4762</xdr:rowOff>
    </xdr:from>
    <xdr:ext cx="1178656" cy="6215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4741F65D-C695-4B37-B313-DD039E8EB5C9}"/>
                </a:ext>
              </a:extLst>
            </xdr:cNvPr>
            <xdr:cNvSpPr txBox="1"/>
          </xdr:nvSpPr>
          <xdr:spPr>
            <a:xfrm>
              <a:off x="228600" y="1338262"/>
              <a:ext cx="1178656" cy="621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4741F65D-C695-4B37-B313-DD039E8EB5C9}"/>
                </a:ext>
              </a:extLst>
            </xdr:cNvPr>
            <xdr:cNvSpPr txBox="1"/>
          </xdr:nvSpPr>
          <xdr:spPr>
            <a:xfrm>
              <a:off x="228600" y="1338262"/>
              <a:ext cx="1178656" cy="6215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2=(∑▒〖𝑦_𝑖 𝑥_𝑖 〗)/(∑▒𝑥_𝑖^2 )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3</xdr:col>
      <xdr:colOff>209550</xdr:colOff>
      <xdr:row>7</xdr:row>
      <xdr:rowOff>138112</xdr:rowOff>
    </xdr:from>
    <xdr:ext cx="1386277" cy="3027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FCD6B4C-9035-4DDD-903D-726449AADF7B}"/>
                </a:ext>
              </a:extLst>
            </xdr:cNvPr>
            <xdr:cNvSpPr txBox="1"/>
          </xdr:nvSpPr>
          <xdr:spPr>
            <a:xfrm>
              <a:off x="1619250" y="1471612"/>
              <a:ext cx="1386277" cy="302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  <m:r>
                      <a:rPr lang="pt-BR" sz="18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pt-BR" sz="18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𝛽</m:t>
                            </m:r>
                          </m:e>
                        </m:acc>
                      </m:e>
                      <m:sub>
                        <m: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acc>
                      <m:accPr>
                        <m:chr m:val="̅"/>
                        <m:ctrlP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5FCD6B4C-9035-4DDD-903D-726449AADF7B}"/>
                </a:ext>
              </a:extLst>
            </xdr:cNvPr>
            <xdr:cNvSpPr txBox="1"/>
          </xdr:nvSpPr>
          <xdr:spPr>
            <a:xfrm>
              <a:off x="1619250" y="1471612"/>
              <a:ext cx="1386277" cy="3027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1=𝑌 ̅−</a:t>
              </a:r>
              <a:r>
                <a:rPr lang="pt-BR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𝛽 ̂_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𝑋 ̅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</xdr:col>
      <xdr:colOff>76200</xdr:colOff>
      <xdr:row>14</xdr:row>
      <xdr:rowOff>33337</xdr:rowOff>
    </xdr:from>
    <xdr:ext cx="1147686" cy="565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75102641-E5F4-4805-A45D-2DD09936AA7D}"/>
                </a:ext>
              </a:extLst>
            </xdr:cNvPr>
            <xdr:cNvSpPr txBox="1"/>
          </xdr:nvSpPr>
          <xdr:spPr>
            <a:xfrm>
              <a:off x="266700" y="2700337"/>
              <a:ext cx="1147686" cy="565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pt-BR" sz="18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800" b="0" i="1">
                                        <a:latin typeface="Cambria Math" panose="02040503050406030204" pitchFamily="18" charset="0"/>
                                      </a:rPr>
                                      <m:t>𝑢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−2</m:t>
                        </m:r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75102641-E5F4-4805-A45D-2DD09936AA7D}"/>
                </a:ext>
              </a:extLst>
            </xdr:cNvPr>
            <xdr:cNvSpPr txBox="1"/>
          </xdr:nvSpPr>
          <xdr:spPr>
            <a:xfrm>
              <a:off x="266700" y="2700337"/>
              <a:ext cx="1147686" cy="565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pt-BR" sz="1800" b="0" i="0">
                  <a:latin typeface="Cambria Math" panose="02040503050406030204" pitchFamily="18" charset="0"/>
                </a:rPr>
                <a:t>2=(∑▒𝑢 ̂_𝑖^2 )/(𝑛−2)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7</xdr:col>
      <xdr:colOff>85725</xdr:colOff>
      <xdr:row>3</xdr:row>
      <xdr:rowOff>61912</xdr:rowOff>
    </xdr:from>
    <xdr:ext cx="1606081" cy="628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19238FD-4512-46BB-8C34-32E2D2562D95}"/>
                </a:ext>
              </a:extLst>
            </xdr:cNvPr>
            <xdr:cNvSpPr txBox="1"/>
          </xdr:nvSpPr>
          <xdr:spPr>
            <a:xfrm>
              <a:off x="3933825" y="633412"/>
              <a:ext cx="1606081" cy="628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̂"/>
                                <m:ctrlPr>
                                  <a:rPr lang="pt-BR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pt-BR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e>
                            </m:acc>
                          </m:e>
                          <m:sup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019238FD-4512-46BB-8C34-32E2D2562D95}"/>
                </a:ext>
              </a:extLst>
            </xdr:cNvPr>
            <xdr:cNvSpPr txBox="1"/>
          </xdr:nvSpPr>
          <xdr:spPr>
            <a:xfrm>
              <a:off x="3933825" y="633412"/>
              <a:ext cx="1606081" cy="628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2 )=</a:t>
              </a:r>
              <a:r>
                <a:rPr lang="pt-BR" sz="18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 ̂^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2/(∑▒𝑥_𝑖^2 )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7</xdr:col>
      <xdr:colOff>28575</xdr:colOff>
      <xdr:row>15</xdr:row>
      <xdr:rowOff>128587</xdr:rowOff>
    </xdr:from>
    <xdr:ext cx="2035237" cy="6256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EAE29A3E-FE2C-47AC-B8B6-0C9F4EB64DCE}"/>
                </a:ext>
              </a:extLst>
            </xdr:cNvPr>
            <xdr:cNvSpPr txBox="1"/>
          </xdr:nvSpPr>
          <xdr:spPr>
            <a:xfrm>
              <a:off x="3876675" y="2986087"/>
              <a:ext cx="2035237" cy="6256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800" b="0" i="1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  <m:sub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8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</m:acc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EAE29A3E-FE2C-47AC-B8B6-0C9F4EB64DCE}"/>
                </a:ext>
              </a:extLst>
            </xdr:cNvPr>
            <xdr:cNvSpPr txBox="1"/>
          </xdr:nvSpPr>
          <xdr:spPr>
            <a:xfrm>
              <a:off x="3876675" y="2986087"/>
              <a:ext cx="2035237" cy="6256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𝑟^2=1−(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∑▒𝑢 ̂_𝑖^2 )/(∑▒〖</a:t>
              </a:r>
              <a:r>
                <a:rPr lang="pt-BR" sz="1800" b="0" i="0">
                  <a:latin typeface="Cambria Math" panose="02040503050406030204" pitchFamily="18" charset="0"/>
                </a:rPr>
                <a:t>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𝑌_𝑖−𝑌 ̅</a:t>
              </a:r>
              <a:r>
                <a:rPr lang="pt-BR" sz="1800" b="0" i="0">
                  <a:latin typeface="Cambria Math" panose="02040503050406030204" pitchFamily="18" charset="0"/>
                </a:rPr>
                <a:t>)〗^2 )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11</xdr:col>
      <xdr:colOff>447675</xdr:colOff>
      <xdr:row>16</xdr:row>
      <xdr:rowOff>128587</xdr:rowOff>
    </xdr:from>
    <xdr:ext cx="867289" cy="3570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971CDD31-207A-4184-81D0-A2CD7EDC141A}"/>
                </a:ext>
              </a:extLst>
            </xdr:cNvPr>
            <xdr:cNvSpPr txBox="1"/>
          </xdr:nvSpPr>
          <xdr:spPr>
            <a:xfrm>
              <a:off x="6734175" y="3176587"/>
              <a:ext cx="867289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e>
                          <m:sup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971CDD31-207A-4184-81D0-A2CD7EDC141A}"/>
                </a:ext>
              </a:extLst>
            </xdr:cNvPr>
            <xdr:cNvSpPr txBox="1"/>
          </xdr:nvSpPr>
          <xdr:spPr>
            <a:xfrm>
              <a:off x="6734175" y="3176587"/>
              <a:ext cx="867289" cy="357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𝑟=√(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𝑟^2 )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7</xdr:col>
      <xdr:colOff>47625</xdr:colOff>
      <xdr:row>8</xdr:row>
      <xdr:rowOff>23812</xdr:rowOff>
    </xdr:from>
    <xdr:ext cx="2069734" cy="5874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0A118CDD-C8B3-4E8E-B368-C66B20ECA91D}"/>
                </a:ext>
              </a:extLst>
            </xdr:cNvPr>
            <xdr:cNvSpPr txBox="1"/>
          </xdr:nvSpPr>
          <xdr:spPr>
            <a:xfrm>
              <a:off x="3895725" y="1547812"/>
              <a:ext cx="2069734" cy="587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𝑛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den>
                    </m:f>
                    <m:sSup>
                      <m:sSupPr>
                        <m:ctrlP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pt-BR" sz="18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0A118CDD-C8B3-4E8E-B368-C66B20ECA91D}"/>
                </a:ext>
              </a:extLst>
            </xdr:cNvPr>
            <xdr:cNvSpPr txBox="1"/>
          </xdr:nvSpPr>
          <xdr:spPr>
            <a:xfrm>
              <a:off x="3895725" y="1547812"/>
              <a:ext cx="2069734" cy="587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1 )=(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∑▒𝑋_𝑖^2 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pt-BR" sz="1800" b="0" i="0">
                  <a:latin typeface="Cambria Math" panose="02040503050406030204" pitchFamily="18" charset="0"/>
                </a:rPr>
                <a:t>𝑛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∑▒𝑥_𝑖^2 ) 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̂^2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10</xdr:col>
      <xdr:colOff>323850</xdr:colOff>
      <xdr:row>8</xdr:row>
      <xdr:rowOff>14287</xdr:rowOff>
    </xdr:from>
    <xdr:ext cx="2056589" cy="563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D349C3A-5DFD-4D57-B5D3-FC814209893A}"/>
                </a:ext>
              </a:extLst>
            </xdr:cNvPr>
            <xdr:cNvSpPr txBox="1"/>
          </xdr:nvSpPr>
          <xdr:spPr>
            <a:xfrm>
              <a:off x="6000750" y="1538287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𝑣𝑎𝑟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D349C3A-5DFD-4D57-B5D3-FC814209893A}"/>
                </a:ext>
              </a:extLst>
            </xdr:cNvPr>
            <xdr:cNvSpPr txBox="1"/>
          </xdr:nvSpPr>
          <xdr:spPr>
            <a:xfrm>
              <a:off x="6000750" y="1538287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𝑒𝑝(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1 )=√(𝑣𝑎𝑟(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1))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10</xdr:col>
      <xdr:colOff>323850</xdr:colOff>
      <xdr:row>3</xdr:row>
      <xdr:rowOff>138112</xdr:rowOff>
    </xdr:from>
    <xdr:ext cx="2056589" cy="563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FF46B04E-5EF0-4F7D-A260-669B3A660DD4}"/>
                </a:ext>
              </a:extLst>
            </xdr:cNvPr>
            <xdr:cNvSpPr txBox="1"/>
          </xdr:nvSpPr>
          <xdr:spPr>
            <a:xfrm>
              <a:off x="6000750" y="709612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𝑣𝑎𝑟</m:t>
                        </m:r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FF46B04E-5EF0-4F7D-A260-669B3A660DD4}"/>
                </a:ext>
              </a:extLst>
            </xdr:cNvPr>
            <xdr:cNvSpPr txBox="1"/>
          </xdr:nvSpPr>
          <xdr:spPr>
            <a:xfrm>
              <a:off x="6000750" y="709612"/>
              <a:ext cx="2056589" cy="56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</a:rPr>
                <a:t>𝑒𝑝(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2 )=√(𝑣𝑎𝑟(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800" b="0" i="0">
                  <a:latin typeface="Cambria Math" panose="02040503050406030204" pitchFamily="18" charset="0"/>
                </a:rPr>
                <a:t>2))</a:t>
              </a:r>
              <a:endParaRPr lang="pt-BR" sz="1800"/>
            </a:p>
          </xdr:txBody>
        </xdr:sp>
      </mc:Fallback>
    </mc:AlternateContent>
    <xdr:clientData/>
  </xdr:oneCellAnchor>
  <xdr:twoCellAnchor>
    <xdr:from>
      <xdr:col>0</xdr:col>
      <xdr:colOff>190499</xdr:colOff>
      <xdr:row>1</xdr:row>
      <xdr:rowOff>0</xdr:rowOff>
    </xdr:from>
    <xdr:to>
      <xdr:col>5</xdr:col>
      <xdr:colOff>441599</xdr:colOff>
      <xdr:row>2</xdr:row>
      <xdr:rowOff>47625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6B44CADA-C770-4DFA-8CE9-33D378D65F40}"/>
            </a:ext>
          </a:extLst>
        </xdr:cNvPr>
        <xdr:cNvSpPr/>
      </xdr:nvSpPr>
      <xdr:spPr>
        <a:xfrm>
          <a:off x="190499" y="190500"/>
          <a:ext cx="2880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Desvios</a:t>
          </a:r>
        </a:p>
      </xdr:txBody>
    </xdr:sp>
    <xdr:clientData/>
  </xdr:twoCellAnchor>
  <xdr:twoCellAnchor>
    <xdr:from>
      <xdr:col>0</xdr:col>
      <xdr:colOff>190499</xdr:colOff>
      <xdr:row>5</xdr:row>
      <xdr:rowOff>0</xdr:rowOff>
    </xdr:from>
    <xdr:to>
      <xdr:col>5</xdr:col>
      <xdr:colOff>441599</xdr:colOff>
      <xdr:row>6</xdr:row>
      <xdr:rowOff>47625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EDF83B1B-190E-426F-9E8E-0560652207A7}"/>
            </a:ext>
          </a:extLst>
        </xdr:cNvPr>
        <xdr:cNvSpPr/>
      </xdr:nvSpPr>
      <xdr:spPr>
        <a:xfrm>
          <a:off x="190499" y="952500"/>
          <a:ext cx="2880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Estimadores</a:t>
          </a:r>
        </a:p>
      </xdr:txBody>
    </xdr:sp>
    <xdr:clientData/>
  </xdr:twoCellAnchor>
  <xdr:twoCellAnchor>
    <xdr:from>
      <xdr:col>0</xdr:col>
      <xdr:colOff>190499</xdr:colOff>
      <xdr:row>11</xdr:row>
      <xdr:rowOff>0</xdr:rowOff>
    </xdr:from>
    <xdr:to>
      <xdr:col>5</xdr:col>
      <xdr:colOff>441599</xdr:colOff>
      <xdr:row>12</xdr:row>
      <xdr:rowOff>47625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018C8563-A8F5-4F07-9811-1C22F68A0DE5}"/>
            </a:ext>
          </a:extLst>
        </xdr:cNvPr>
        <xdr:cNvSpPr/>
      </xdr:nvSpPr>
      <xdr:spPr>
        <a:xfrm>
          <a:off x="190499" y="2095500"/>
          <a:ext cx="2880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Medidas de Dispersão</a:t>
          </a:r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14</xdr:col>
      <xdr:colOff>19050</xdr:colOff>
      <xdr:row>2</xdr:row>
      <xdr:rowOff>47625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CB5F0032-1714-4144-B0A8-367B3CF80B80}"/>
            </a:ext>
          </a:extLst>
        </xdr:cNvPr>
        <xdr:cNvSpPr/>
      </xdr:nvSpPr>
      <xdr:spPr>
        <a:xfrm>
          <a:off x="3848100" y="190500"/>
          <a:ext cx="428625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Precisão das estimativas</a:t>
          </a:r>
          <a:r>
            <a:rPr lang="pt-BR" sz="1100" baseline="0"/>
            <a:t> (erro padrão)</a:t>
          </a:r>
          <a:endParaRPr lang="pt-BR" sz="1100"/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10</xdr:col>
      <xdr:colOff>371475</xdr:colOff>
      <xdr:row>15</xdr:row>
      <xdr:rowOff>47625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56F72F98-DBD4-483A-88BF-69EE63FB5CAA}"/>
            </a:ext>
          </a:extLst>
        </xdr:cNvPr>
        <xdr:cNvSpPr/>
      </xdr:nvSpPr>
      <xdr:spPr>
        <a:xfrm>
          <a:off x="3848100" y="2667000"/>
          <a:ext cx="2200275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Determinação</a:t>
          </a:r>
        </a:p>
      </xdr:txBody>
    </xdr:sp>
    <xdr:clientData/>
  </xdr:twoCellAnchor>
  <xdr:twoCellAnchor>
    <xdr:from>
      <xdr:col>10</xdr:col>
      <xdr:colOff>466726</xdr:colOff>
      <xdr:row>14</xdr:row>
      <xdr:rowOff>0</xdr:rowOff>
    </xdr:from>
    <xdr:to>
      <xdr:col>13</xdr:col>
      <xdr:colOff>542926</xdr:colOff>
      <xdr:row>15</xdr:row>
      <xdr:rowOff>47625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7FA50006-EC19-4529-8CCF-8A47910A02F6}"/>
            </a:ext>
          </a:extLst>
        </xdr:cNvPr>
        <xdr:cNvSpPr/>
      </xdr:nvSpPr>
      <xdr:spPr>
        <a:xfrm>
          <a:off x="6143626" y="2667000"/>
          <a:ext cx="1905000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Correlação amostral</a:t>
          </a:r>
        </a:p>
      </xdr:txBody>
    </xdr:sp>
    <xdr:clientData/>
  </xdr:twoCellAnchor>
  <xdr:twoCellAnchor>
    <xdr:from>
      <xdr:col>7</xdr:col>
      <xdr:colOff>0</xdr:colOff>
      <xdr:row>12</xdr:row>
      <xdr:rowOff>85725</xdr:rowOff>
    </xdr:from>
    <xdr:to>
      <xdr:col>13</xdr:col>
      <xdr:colOff>533400</xdr:colOff>
      <xdr:row>13</xdr:row>
      <xdr:rowOff>133350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C3672166-A418-480E-81FC-0EB73240FEB3}"/>
            </a:ext>
          </a:extLst>
        </xdr:cNvPr>
        <xdr:cNvSpPr/>
      </xdr:nvSpPr>
      <xdr:spPr>
        <a:xfrm>
          <a:off x="3848100" y="2371725"/>
          <a:ext cx="4191000" cy="2381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Coeficientes</a:t>
          </a:r>
        </a:p>
      </xdr:txBody>
    </xdr:sp>
    <xdr:clientData/>
  </xdr:twoCellAnchor>
  <xdr:twoCellAnchor>
    <xdr:from>
      <xdr:col>1</xdr:col>
      <xdr:colOff>1</xdr:colOff>
      <xdr:row>12</xdr:row>
      <xdr:rowOff>104775</xdr:rowOff>
    </xdr:from>
    <xdr:to>
      <xdr:col>3</xdr:col>
      <xdr:colOff>47625</xdr:colOff>
      <xdr:row>13</xdr:row>
      <xdr:rowOff>152400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F8E6B3FF-1591-4726-A2C5-12376B148987}"/>
            </a:ext>
          </a:extLst>
        </xdr:cNvPr>
        <xdr:cNvSpPr/>
      </xdr:nvSpPr>
      <xdr:spPr>
        <a:xfrm>
          <a:off x="190501" y="2390775"/>
          <a:ext cx="1266824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Variância Amostral</a:t>
          </a:r>
        </a:p>
      </xdr:txBody>
    </xdr:sp>
    <xdr:clientData/>
  </xdr:twoCellAnchor>
  <xdr:twoCellAnchor>
    <xdr:from>
      <xdr:col>3</xdr:col>
      <xdr:colOff>85725</xdr:colOff>
      <xdr:row>12</xdr:row>
      <xdr:rowOff>104775</xdr:rowOff>
    </xdr:from>
    <xdr:to>
      <xdr:col>5</xdr:col>
      <xdr:colOff>457201</xdr:colOff>
      <xdr:row>13</xdr:row>
      <xdr:rowOff>152400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66A7DA07-BA65-49EC-BF9F-79E6EBB6526E}"/>
            </a:ext>
          </a:extLst>
        </xdr:cNvPr>
        <xdr:cNvSpPr/>
      </xdr:nvSpPr>
      <xdr:spPr>
        <a:xfrm>
          <a:off x="1495425" y="2390775"/>
          <a:ext cx="1590676" cy="23812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Desvio Padrão Amostral</a:t>
          </a:r>
        </a:p>
      </xdr:txBody>
    </xdr:sp>
    <xdr:clientData/>
  </xdr:twoCellAnchor>
  <xdr:oneCellAnchor>
    <xdr:from>
      <xdr:col>3</xdr:col>
      <xdr:colOff>428625</xdr:colOff>
      <xdr:row>14</xdr:row>
      <xdr:rowOff>157162</xdr:rowOff>
    </xdr:from>
    <xdr:ext cx="906595" cy="3561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C7FD8680-8FBA-4129-AD8F-6A10ADA043DD}"/>
                </a:ext>
              </a:extLst>
            </xdr:cNvPr>
            <xdr:cNvSpPr txBox="1"/>
          </xdr:nvSpPr>
          <xdr:spPr>
            <a:xfrm>
              <a:off x="1838325" y="2824162"/>
              <a:ext cx="906595" cy="356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t-BR" sz="18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̂"/>
                                <m:ctrlP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pt-BR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𝜎</m:t>
                                </m:r>
                              </m:e>
                            </m:acc>
                          </m:e>
                          <m:sup>
                            <m:r>
                              <a:rPr lang="pt-BR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C7FD8680-8FBA-4129-AD8F-6A10ADA043DD}"/>
                </a:ext>
              </a:extLst>
            </xdr:cNvPr>
            <xdr:cNvSpPr txBox="1"/>
          </xdr:nvSpPr>
          <xdr:spPr>
            <a:xfrm>
              <a:off x="1838325" y="2824162"/>
              <a:ext cx="906595" cy="3561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𝑆</a:t>
              </a:r>
              <a:r>
                <a:rPr lang="pt-BR" sz="1800" b="0" i="0">
                  <a:latin typeface="Cambria Math" panose="02040503050406030204" pitchFamily="18" charset="0"/>
                </a:rPr>
                <a:t>=√(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𝜎</a:t>
              </a:r>
              <a:r>
                <a:rPr lang="pt-BR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̂^2 )</a:t>
              </a:r>
              <a:endParaRPr lang="pt-BR" sz="18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266700</xdr:colOff>
      <xdr:row>6</xdr:row>
      <xdr:rowOff>33337</xdr:rowOff>
    </xdr:from>
    <xdr:ext cx="13920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EC51BA6D-5FAD-45B1-974A-303539785814}"/>
                </a:ext>
              </a:extLst>
            </xdr:cNvPr>
            <xdr:cNvSpPr txBox="1"/>
          </xdr:nvSpPr>
          <xdr:spPr>
            <a:xfrm>
              <a:off x="7210425" y="2238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EC51BA6D-5FAD-45B1-974A-303539785814}"/>
                </a:ext>
              </a:extLst>
            </xdr:cNvPr>
            <xdr:cNvSpPr txBox="1"/>
          </xdr:nvSpPr>
          <xdr:spPr>
            <a:xfrm>
              <a:off x="7210425" y="2238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𝑌 ̂_𝑖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15</xdr:col>
      <xdr:colOff>171450</xdr:colOff>
      <xdr:row>6</xdr:row>
      <xdr:rowOff>33337</xdr:rowOff>
    </xdr:from>
    <xdr:ext cx="705962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32B5A34-1D67-43B0-8EBD-1C3588437CBD}"/>
                </a:ext>
              </a:extLst>
            </xdr:cNvPr>
            <xdr:cNvSpPr txBox="1"/>
          </xdr:nvSpPr>
          <xdr:spPr>
            <a:xfrm>
              <a:off x="7724775" y="2238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32B5A34-1D67-43B0-8EBD-1C3588437CBD}"/>
                </a:ext>
              </a:extLst>
            </xdr:cNvPr>
            <xdr:cNvSpPr txBox="1"/>
          </xdr:nvSpPr>
          <xdr:spPr>
            <a:xfrm>
              <a:off x="7724775" y="2238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𝑢 ̂_𝑖=𝑌_𝑖−𝑌 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16</xdr:col>
      <xdr:colOff>228600</xdr:colOff>
      <xdr:row>6</xdr:row>
      <xdr:rowOff>33337</xdr:rowOff>
    </xdr:from>
    <xdr:ext cx="181781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9C0FC69-D72C-4945-B6E5-5445035AB0F6}"/>
                </a:ext>
              </a:extLst>
            </xdr:cNvPr>
            <xdr:cNvSpPr txBox="1"/>
          </xdr:nvSpPr>
          <xdr:spPr>
            <a:xfrm>
              <a:off x="8782050" y="2238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9C0FC69-D72C-4945-B6E5-5445035AB0F6}"/>
                </a:ext>
              </a:extLst>
            </xdr:cNvPr>
            <xdr:cNvSpPr txBox="1"/>
          </xdr:nvSpPr>
          <xdr:spPr>
            <a:xfrm>
              <a:off x="8782050" y="2238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𝑢 ̂_𝑖^2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6</xdr:row>
      <xdr:rowOff>61912</xdr:rowOff>
    </xdr:from>
    <xdr:ext cx="33265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446C1D7C-A76A-4FB3-A76B-4C7453DB45B0}"/>
                </a:ext>
              </a:extLst>
            </xdr:cNvPr>
            <xdr:cNvSpPr txBox="1"/>
          </xdr:nvSpPr>
          <xdr:spPr>
            <a:xfrm>
              <a:off x="628650" y="1090612"/>
              <a:ext cx="33265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446C1D7C-A76A-4FB3-A76B-4C7453DB45B0}"/>
                </a:ext>
              </a:extLst>
            </xdr:cNvPr>
            <xdr:cNvSpPr txBox="1"/>
          </xdr:nvSpPr>
          <xdr:spPr>
            <a:xfrm>
              <a:off x="628650" y="1090612"/>
              <a:ext cx="33265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pt-BR" sz="1100" b="0" i="0">
                  <a:latin typeface="Cambria Math" panose="02040503050406030204" pitchFamily="18" charset="0"/>
                </a:rPr>
                <a:t>2=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8</xdr:row>
      <xdr:rowOff>14287</xdr:rowOff>
    </xdr:from>
    <xdr:ext cx="670568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2F24687E-44AB-460E-8700-60D07CDE9C0E}"/>
                </a:ext>
              </a:extLst>
            </xdr:cNvPr>
            <xdr:cNvSpPr txBox="1"/>
          </xdr:nvSpPr>
          <xdr:spPr>
            <a:xfrm>
              <a:off x="619125" y="4776787"/>
              <a:ext cx="67056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2F24687E-44AB-460E-8700-60D07CDE9C0E}"/>
                </a:ext>
              </a:extLst>
            </xdr:cNvPr>
            <xdr:cNvSpPr txBox="1"/>
          </xdr:nvSpPr>
          <xdr:spPr>
            <a:xfrm>
              <a:off x="619125" y="4776787"/>
              <a:ext cx="67056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𝑣𝑎𝑟(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2 )=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28575</xdr:colOff>
      <xdr:row>9</xdr:row>
      <xdr:rowOff>14287</xdr:rowOff>
    </xdr:from>
    <xdr:ext cx="595419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A59AF4CE-6889-43CA-8DAB-69930C1D7DCF}"/>
                </a:ext>
              </a:extLst>
            </xdr:cNvPr>
            <xdr:cNvSpPr txBox="1"/>
          </xdr:nvSpPr>
          <xdr:spPr>
            <a:xfrm>
              <a:off x="638175" y="5005387"/>
              <a:ext cx="59541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A59AF4CE-6889-43CA-8DAB-69930C1D7DCF}"/>
                </a:ext>
              </a:extLst>
            </xdr:cNvPr>
            <xdr:cNvSpPr txBox="1"/>
          </xdr:nvSpPr>
          <xdr:spPr>
            <a:xfrm>
              <a:off x="638175" y="5005387"/>
              <a:ext cx="59541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𝑒𝑝(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2 )=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9525</xdr:colOff>
      <xdr:row>12</xdr:row>
      <xdr:rowOff>23812</xdr:rowOff>
    </xdr:from>
    <xdr:ext cx="667298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675428C8-AD32-4F9A-AC3C-B97D27C685F0}"/>
                </a:ext>
              </a:extLst>
            </xdr:cNvPr>
            <xdr:cNvSpPr txBox="1"/>
          </xdr:nvSpPr>
          <xdr:spPr>
            <a:xfrm>
              <a:off x="619125" y="5395912"/>
              <a:ext cx="66729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𝑣𝑎𝑟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675428C8-AD32-4F9A-AC3C-B97D27C685F0}"/>
                </a:ext>
              </a:extLst>
            </xdr:cNvPr>
            <xdr:cNvSpPr txBox="1"/>
          </xdr:nvSpPr>
          <xdr:spPr>
            <a:xfrm>
              <a:off x="619125" y="5395912"/>
              <a:ext cx="667298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𝑣𝑎𝑟(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1 )=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13</xdr:row>
      <xdr:rowOff>23812</xdr:rowOff>
    </xdr:from>
    <xdr:ext cx="592149" cy="1920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20DE45C-CA9C-4001-83EE-6DD17ABC266E}"/>
                </a:ext>
              </a:extLst>
            </xdr:cNvPr>
            <xdr:cNvSpPr txBox="1"/>
          </xdr:nvSpPr>
          <xdr:spPr>
            <a:xfrm>
              <a:off x="628650" y="5929312"/>
              <a:ext cx="59214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𝑒𝑝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acc>
                          </m:e>
                          <m:sub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20DE45C-CA9C-4001-83EE-6DD17ABC266E}"/>
                </a:ext>
              </a:extLst>
            </xdr:cNvPr>
            <xdr:cNvSpPr txBox="1"/>
          </xdr:nvSpPr>
          <xdr:spPr>
            <a:xfrm>
              <a:off x="628650" y="5929312"/>
              <a:ext cx="592149" cy="192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𝑒𝑝(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 ̂_</a:t>
              </a:r>
              <a:r>
                <a:rPr lang="pt-BR" sz="1100" b="0" i="0">
                  <a:latin typeface="Cambria Math" panose="02040503050406030204" pitchFamily="18" charset="0"/>
                </a:rPr>
                <a:t>1 )=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14</xdr:col>
      <xdr:colOff>266700</xdr:colOff>
      <xdr:row>1</xdr:row>
      <xdr:rowOff>33337</xdr:rowOff>
    </xdr:from>
    <xdr:ext cx="13920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CE25E13C-054F-44DA-BB82-7B36653DD41A}"/>
                </a:ext>
              </a:extLst>
            </xdr:cNvPr>
            <xdr:cNvSpPr txBox="1"/>
          </xdr:nvSpPr>
          <xdr:spPr>
            <a:xfrm>
              <a:off x="9782175" y="12525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𝑌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CE25E13C-054F-44DA-BB82-7B36653DD41A}"/>
                </a:ext>
              </a:extLst>
            </xdr:cNvPr>
            <xdr:cNvSpPr txBox="1"/>
          </xdr:nvSpPr>
          <xdr:spPr>
            <a:xfrm>
              <a:off x="9782175" y="1252537"/>
              <a:ext cx="13920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𝑌 ̂_𝑖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15</xdr:col>
      <xdr:colOff>171450</xdr:colOff>
      <xdr:row>1</xdr:row>
      <xdr:rowOff>33337</xdr:rowOff>
    </xdr:from>
    <xdr:ext cx="705962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9AEDB659-1D0D-40B9-8AA4-E7B24C9DCB06}"/>
                </a:ext>
              </a:extLst>
            </xdr:cNvPr>
            <xdr:cNvSpPr txBox="1"/>
          </xdr:nvSpPr>
          <xdr:spPr>
            <a:xfrm>
              <a:off x="10296525" y="12525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9AEDB659-1D0D-40B9-8AA4-E7B24C9DCB06}"/>
                </a:ext>
              </a:extLst>
            </xdr:cNvPr>
            <xdr:cNvSpPr txBox="1"/>
          </xdr:nvSpPr>
          <xdr:spPr>
            <a:xfrm>
              <a:off x="10296525" y="1252537"/>
              <a:ext cx="705962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𝑢 ̂_𝑖=𝑌_𝑖−𝑌 ̂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16</xdr:col>
      <xdr:colOff>228600</xdr:colOff>
      <xdr:row>1</xdr:row>
      <xdr:rowOff>33337</xdr:rowOff>
    </xdr:from>
    <xdr:ext cx="181781" cy="1810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14CE897C-38E9-46FB-9AFB-E7D2DFFA2AE4}"/>
                </a:ext>
              </a:extLst>
            </xdr:cNvPr>
            <xdr:cNvSpPr txBox="1"/>
          </xdr:nvSpPr>
          <xdr:spPr>
            <a:xfrm>
              <a:off x="11258550" y="12525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acc>
                          <m:accPr>
                            <m:chr m:val="̂"/>
                            <m:ctrlPr>
                              <a:rPr lang="pt-B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</m:acc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14CE897C-38E9-46FB-9AFB-E7D2DFFA2AE4}"/>
                </a:ext>
              </a:extLst>
            </xdr:cNvPr>
            <xdr:cNvSpPr txBox="1"/>
          </xdr:nvSpPr>
          <xdr:spPr>
            <a:xfrm>
              <a:off x="11258550" y="1252537"/>
              <a:ext cx="181781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𝑢 ̂_𝑖^2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595311</xdr:colOff>
      <xdr:row>1</xdr:row>
      <xdr:rowOff>9524</xdr:rowOff>
    </xdr:from>
    <xdr:to>
      <xdr:col>15</xdr:col>
      <xdr:colOff>9524</xdr:colOff>
      <xdr:row>18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F0D0AB-22FD-4985-8628-FB3A852B6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68E8A-F815-47A9-9C6D-258335CC7943}">
  <dimension ref="A1"/>
  <sheetViews>
    <sheetView showGridLines="0" workbookViewId="0">
      <selection activeCell="N15" sqref="N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0C06B-04A3-4E0C-9531-FA8A0094B3BE}">
  <dimension ref="B2:D20"/>
  <sheetViews>
    <sheetView showGridLines="0" workbookViewId="0">
      <selection activeCell="D26" sqref="D26"/>
    </sheetView>
  </sheetViews>
  <sheetFormatPr defaultRowHeight="15" x14ac:dyDescent="0.25"/>
  <cols>
    <col min="1" max="1" width="4.140625" customWidth="1"/>
    <col min="2" max="2" width="16.7109375" customWidth="1"/>
    <col min="3" max="3" width="23.140625" customWidth="1"/>
    <col min="4" max="4" width="18.7109375" bestFit="1" customWidth="1"/>
  </cols>
  <sheetData>
    <row r="2" spans="2:4" x14ac:dyDescent="0.25">
      <c r="B2" s="19" t="s">
        <v>24</v>
      </c>
    </row>
    <row r="3" spans="2:4" ht="6.75" customHeight="1" x14ac:dyDescent="0.25"/>
    <row r="4" spans="2:4" x14ac:dyDescent="0.25">
      <c r="B4" s="18" t="s">
        <v>2</v>
      </c>
      <c r="C4" s="18" t="s">
        <v>3</v>
      </c>
      <c r="D4" s="18" t="s">
        <v>4</v>
      </c>
    </row>
    <row r="5" spans="2:4" x14ac:dyDescent="0.25">
      <c r="B5" s="14">
        <v>6</v>
      </c>
      <c r="C5" s="14">
        <v>4.4566999999999997</v>
      </c>
      <c r="D5" s="15">
        <v>3</v>
      </c>
    </row>
    <row r="6" spans="2:4" x14ac:dyDescent="0.25">
      <c r="B6" s="14">
        <v>7</v>
      </c>
      <c r="C6" s="14">
        <v>5.77</v>
      </c>
      <c r="D6" s="15">
        <v>5</v>
      </c>
    </row>
    <row r="7" spans="2:4" x14ac:dyDescent="0.25">
      <c r="B7" s="14">
        <v>8</v>
      </c>
      <c r="C7" s="14">
        <v>5.9786999999999999</v>
      </c>
      <c r="D7" s="15">
        <v>15</v>
      </c>
    </row>
    <row r="8" spans="2:4" x14ac:dyDescent="0.25">
      <c r="B8" s="14">
        <v>9</v>
      </c>
      <c r="C8" s="14">
        <v>7.3316999999999997</v>
      </c>
      <c r="D8" s="15">
        <v>12</v>
      </c>
    </row>
    <row r="9" spans="2:4" x14ac:dyDescent="0.25">
      <c r="B9" s="14">
        <v>10</v>
      </c>
      <c r="C9" s="14">
        <v>7.3182</v>
      </c>
      <c r="D9" s="15">
        <v>17</v>
      </c>
    </row>
    <row r="10" spans="2:4" x14ac:dyDescent="0.25">
      <c r="B10" s="14">
        <v>11</v>
      </c>
      <c r="C10" s="14">
        <v>6.5843999999999996</v>
      </c>
      <c r="D10" s="15">
        <v>27</v>
      </c>
    </row>
    <row r="11" spans="2:4" x14ac:dyDescent="0.25">
      <c r="B11" s="14">
        <v>12</v>
      </c>
      <c r="C11" s="14">
        <v>7.8182</v>
      </c>
      <c r="D11" s="15">
        <v>218</v>
      </c>
    </row>
    <row r="12" spans="2:4" x14ac:dyDescent="0.25">
      <c r="B12" s="14">
        <v>13</v>
      </c>
      <c r="C12" s="14">
        <v>7.8350999999999997</v>
      </c>
      <c r="D12" s="15">
        <v>37</v>
      </c>
    </row>
    <row r="13" spans="2:4" x14ac:dyDescent="0.25">
      <c r="B13" s="14">
        <v>14</v>
      </c>
      <c r="C13" s="14">
        <v>11.0223</v>
      </c>
      <c r="D13" s="15">
        <v>56</v>
      </c>
    </row>
    <row r="14" spans="2:4" x14ac:dyDescent="0.25">
      <c r="B14" s="14">
        <v>15</v>
      </c>
      <c r="C14" s="14">
        <v>10.6738</v>
      </c>
      <c r="D14" s="15">
        <v>13</v>
      </c>
    </row>
    <row r="15" spans="2:4" x14ac:dyDescent="0.25">
      <c r="B15" s="14">
        <v>16</v>
      </c>
      <c r="C15" s="14">
        <v>10.8361</v>
      </c>
      <c r="D15" s="15">
        <v>70</v>
      </c>
    </row>
    <row r="16" spans="2:4" x14ac:dyDescent="0.25">
      <c r="B16" s="14">
        <v>17</v>
      </c>
      <c r="C16" s="14">
        <v>13.615</v>
      </c>
      <c r="D16" s="15">
        <v>24</v>
      </c>
    </row>
    <row r="17" spans="2:4" x14ac:dyDescent="0.25">
      <c r="B17" s="16">
        <v>18</v>
      </c>
      <c r="C17" s="16">
        <v>13.531000000000001</v>
      </c>
      <c r="D17" s="17">
        <v>31</v>
      </c>
    </row>
    <row r="18" spans="2:4" ht="6.75" customHeight="1" x14ac:dyDescent="0.25"/>
    <row r="19" spans="2:4" x14ac:dyDescent="0.25">
      <c r="B19" s="30" t="s">
        <v>5</v>
      </c>
      <c r="C19" s="30"/>
      <c r="D19" s="30"/>
    </row>
    <row r="20" spans="2:4" x14ac:dyDescent="0.25">
      <c r="B20" s="30"/>
      <c r="C20" s="30"/>
      <c r="D20" s="30"/>
    </row>
  </sheetData>
  <mergeCells count="1">
    <mergeCell ref="B19:D2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7B30C-CCA0-4EAF-BBD4-4983382D9CC8}">
  <dimension ref="B2:L10"/>
  <sheetViews>
    <sheetView showGridLines="0" workbookViewId="0">
      <selection activeCell="L12" sqref="L12"/>
    </sheetView>
  </sheetViews>
  <sheetFormatPr defaultRowHeight="15" x14ac:dyDescent="0.25"/>
  <cols>
    <col min="1" max="1" width="2.85546875" customWidth="1"/>
    <col min="2" max="2" width="22" customWidth="1"/>
  </cols>
  <sheetData>
    <row r="2" spans="2:12" ht="15" customHeight="1" x14ac:dyDescent="0.25">
      <c r="B2" s="31" t="s">
        <v>30</v>
      </c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2:12" x14ac:dyDescent="0.25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2:12" x14ac:dyDescent="0.25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2:12" x14ac:dyDescent="0.2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2:12" ht="9" customHeight="1" x14ac:dyDescent="0.25"/>
    <row r="7" spans="2:12" x14ac:dyDescent="0.25">
      <c r="B7" s="20" t="s">
        <v>0</v>
      </c>
      <c r="C7" s="21" t="s">
        <v>1</v>
      </c>
    </row>
    <row r="8" spans="2:12" ht="15.75" thickBot="1" x14ac:dyDescent="0.3">
      <c r="B8" s="22" t="s">
        <v>2</v>
      </c>
      <c r="C8" s="23" t="s">
        <v>7</v>
      </c>
    </row>
    <row r="9" spans="2:12" ht="15.75" thickBot="1" x14ac:dyDescent="0.3">
      <c r="B9" s="22" t="s">
        <v>3</v>
      </c>
      <c r="C9" s="23" t="s">
        <v>6</v>
      </c>
    </row>
    <row r="10" spans="2:12" ht="15.75" thickBot="1" x14ac:dyDescent="0.3">
      <c r="B10" s="22" t="s">
        <v>25</v>
      </c>
      <c r="C10" s="23" t="s">
        <v>26</v>
      </c>
    </row>
  </sheetData>
  <mergeCells count="1">
    <mergeCell ref="B2:L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9930-7091-4581-B0CB-666A330B3470}">
  <dimension ref="B2:J8"/>
  <sheetViews>
    <sheetView showGridLines="0" workbookViewId="0">
      <selection activeCell="B4" sqref="B4:J6"/>
    </sheetView>
  </sheetViews>
  <sheetFormatPr defaultRowHeight="15" x14ac:dyDescent="0.25"/>
  <cols>
    <col min="1" max="1" width="2.7109375" customWidth="1"/>
  </cols>
  <sheetData>
    <row r="2" spans="2:10" ht="15.75" thickBot="1" x14ac:dyDescent="0.3">
      <c r="B2" s="24" t="s">
        <v>27</v>
      </c>
      <c r="C2" s="24"/>
      <c r="D2" s="24"/>
      <c r="E2" s="24"/>
      <c r="F2" s="24"/>
      <c r="G2" s="24"/>
      <c r="H2" s="24"/>
      <c r="I2" s="24"/>
      <c r="J2" s="24"/>
    </row>
    <row r="3" spans="2:10" ht="9.75" customHeight="1" thickTop="1" x14ac:dyDescent="0.25"/>
    <row r="4" spans="2:10" x14ac:dyDescent="0.25">
      <c r="B4" s="32" t="s">
        <v>28</v>
      </c>
      <c r="C4" s="32"/>
      <c r="D4" s="32"/>
      <c r="E4" s="32"/>
      <c r="F4" s="32"/>
      <c r="G4" s="32"/>
      <c r="H4" s="32"/>
      <c r="I4" s="32"/>
      <c r="J4" s="32"/>
    </row>
    <row r="5" spans="2:10" x14ac:dyDescent="0.25">
      <c r="B5" s="32"/>
      <c r="C5" s="32"/>
      <c r="D5" s="32"/>
      <c r="E5" s="32"/>
      <c r="F5" s="32"/>
      <c r="G5" s="32"/>
      <c r="H5" s="32"/>
      <c r="I5" s="32"/>
      <c r="J5" s="32"/>
    </row>
    <row r="6" spans="2:10" x14ac:dyDescent="0.25">
      <c r="B6" s="32"/>
      <c r="C6" s="32"/>
      <c r="D6" s="32"/>
      <c r="E6" s="32"/>
      <c r="F6" s="32"/>
      <c r="G6" s="32"/>
      <c r="H6" s="32"/>
      <c r="I6" s="32"/>
      <c r="J6" s="32"/>
    </row>
    <row r="7" spans="2:10" ht="8.25" customHeight="1" x14ac:dyDescent="0.25"/>
    <row r="8" spans="2:10" x14ac:dyDescent="0.25">
      <c r="B8" s="25" t="s">
        <v>29</v>
      </c>
      <c r="C8" s="26"/>
      <c r="D8" s="26"/>
      <c r="E8" s="26"/>
      <c r="F8" s="26"/>
      <c r="G8" s="26"/>
      <c r="H8" s="26"/>
      <c r="I8" s="26"/>
      <c r="J8" s="26"/>
    </row>
  </sheetData>
  <mergeCells count="1">
    <mergeCell ref="B4:J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C8F4-C320-4525-9D71-C3ECD7B73859}">
  <dimension ref="A1"/>
  <sheetViews>
    <sheetView showGridLines="0" workbookViewId="0">
      <selection activeCell="G26" sqref="G26"/>
    </sheetView>
  </sheetViews>
  <sheetFormatPr defaultRowHeight="15" x14ac:dyDescent="0.25"/>
  <cols>
    <col min="1" max="1" width="2.8554687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CC90-7210-4BD8-845F-14E2C88E5C49}">
  <dimension ref="A2:Q20"/>
  <sheetViews>
    <sheetView showGridLines="0" tabSelected="1" zoomScale="90" zoomScaleNormal="90" workbookViewId="0">
      <selection activeCell="K22" sqref="K22"/>
    </sheetView>
  </sheetViews>
  <sheetFormatPr defaultRowHeight="15" x14ac:dyDescent="0.25"/>
  <cols>
    <col min="1" max="1" width="2.140625" customWidth="1"/>
    <col min="2" max="2" width="11.5703125" customWidth="1"/>
    <col min="3" max="3" width="12" bestFit="1" customWidth="1"/>
    <col min="4" max="4" width="2.28515625" customWidth="1"/>
    <col min="5" max="5" width="9.140625" style="1"/>
    <col min="6" max="6" width="8.85546875" bestFit="1" customWidth="1"/>
    <col min="7" max="7" width="7.7109375" bestFit="1" customWidth="1"/>
    <col min="8" max="8" width="5.5703125" customWidth="1"/>
    <col min="13" max="13" width="15" customWidth="1"/>
    <col min="16" max="16" width="13.5703125" customWidth="1"/>
  </cols>
  <sheetData>
    <row r="2" spans="1:17" ht="21" customHeight="1" x14ac:dyDescent="0.25">
      <c r="F2" s="4" t="s">
        <v>6</v>
      </c>
      <c r="G2" s="4" t="s">
        <v>7</v>
      </c>
      <c r="H2" s="4" t="s">
        <v>32</v>
      </c>
      <c r="I2" s="4" t="s">
        <v>33</v>
      </c>
      <c r="J2" s="4" t="s">
        <v>18</v>
      </c>
      <c r="K2" s="4" t="s">
        <v>10</v>
      </c>
      <c r="L2" s="4" t="s">
        <v>19</v>
      </c>
      <c r="M2" s="4" t="s">
        <v>20</v>
      </c>
      <c r="N2" s="4" t="s">
        <v>21</v>
      </c>
      <c r="O2" s="4"/>
      <c r="P2" s="5"/>
      <c r="Q2" s="5"/>
    </row>
    <row r="3" spans="1:17" x14ac:dyDescent="0.25">
      <c r="B3" s="8" t="s">
        <v>15</v>
      </c>
      <c r="C3" s="8" t="s">
        <v>16</v>
      </c>
      <c r="E3" s="3" t="s">
        <v>8</v>
      </c>
      <c r="F3" s="6">
        <f>SUM(F8:F20)</f>
        <v>112.77119999999999</v>
      </c>
      <c r="G3" s="6">
        <f t="shared" ref="G3:Q3" si="0">SUM(G8:G20)</f>
        <v>156</v>
      </c>
      <c r="H3" s="6">
        <f t="shared" si="0"/>
        <v>0</v>
      </c>
      <c r="I3" s="6">
        <f>SUM(I8:I20)</f>
        <v>7.1054273576010019E-15</v>
      </c>
      <c r="J3" s="6">
        <f t="shared" si="0"/>
        <v>182</v>
      </c>
      <c r="K3" s="6">
        <f t="shared" si="0"/>
        <v>131.78559999999999</v>
      </c>
      <c r="L3" s="6">
        <f t="shared" si="0"/>
        <v>105.11832814923079</v>
      </c>
      <c r="M3" s="6">
        <f t="shared" si="0"/>
        <v>1083.3755242599998</v>
      </c>
      <c r="N3" s="6">
        <f t="shared" si="0"/>
        <v>2054</v>
      </c>
      <c r="O3" s="6">
        <f t="shared" si="0"/>
        <v>112.77119999999999</v>
      </c>
      <c r="P3" s="6">
        <f t="shared" si="0"/>
        <v>0</v>
      </c>
      <c r="Q3" s="6">
        <f t="shared" si="0"/>
        <v>9.6928096472527461</v>
      </c>
    </row>
    <row r="4" spans="1:17" x14ac:dyDescent="0.25">
      <c r="B4" s="11" t="s">
        <v>17</v>
      </c>
      <c r="C4" s="9">
        <f>COUNT(E8:E1048576)</f>
        <v>13</v>
      </c>
      <c r="E4" s="3" t="s">
        <v>9</v>
      </c>
      <c r="F4" s="6">
        <f>AVERAGE(F8:F20)</f>
        <v>8.6747076923076918</v>
      </c>
      <c r="G4" s="6">
        <f>AVERAGE(G8:G20)</f>
        <v>12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8" customHeight="1" x14ac:dyDescent="0.25">
      <c r="A5" s="2"/>
      <c r="B5" s="5" t="s">
        <v>22</v>
      </c>
      <c r="C5" s="10">
        <f>K3/J3</f>
        <v>0.72409670329670328</v>
      </c>
      <c r="H5" s="1"/>
    </row>
    <row r="6" spans="1:17" ht="18" customHeight="1" x14ac:dyDescent="0.25">
      <c r="B6" s="5" t="s">
        <v>23</v>
      </c>
      <c r="C6" s="10">
        <f>F4-C5*G4</f>
        <v>-1.4452747252747145E-2</v>
      </c>
      <c r="H6" s="27" t="s">
        <v>31</v>
      </c>
      <c r="I6" s="27"/>
    </row>
    <row r="7" spans="1:17" ht="18" customHeight="1" x14ac:dyDescent="0.25">
      <c r="B7" s="5"/>
      <c r="C7" s="10">
        <f>Q3/(C4-2)</f>
        <v>0.88116451338661328</v>
      </c>
      <c r="E7" s="7" t="s">
        <v>11</v>
      </c>
      <c r="F7" s="4" t="s">
        <v>6</v>
      </c>
      <c r="G7" s="4" t="s">
        <v>7</v>
      </c>
      <c r="H7" s="4" t="s">
        <v>32</v>
      </c>
      <c r="I7" s="4" t="s">
        <v>33</v>
      </c>
      <c r="J7" s="4" t="s">
        <v>18</v>
      </c>
      <c r="K7" s="4" t="s">
        <v>10</v>
      </c>
      <c r="L7" s="4" t="s">
        <v>19</v>
      </c>
      <c r="M7" s="4" t="s">
        <v>20</v>
      </c>
      <c r="N7" s="4" t="s">
        <v>21</v>
      </c>
      <c r="O7" s="4"/>
      <c r="P7" s="5"/>
      <c r="Q7" s="5"/>
    </row>
    <row r="8" spans="1:17" ht="18" customHeight="1" x14ac:dyDescent="0.25">
      <c r="B8" s="5" t="s">
        <v>12</v>
      </c>
      <c r="C8" s="10">
        <f>SQRT(C7)</f>
        <v>0.93870363448034722</v>
      </c>
      <c r="E8" s="1">
        <v>1</v>
      </c>
      <c r="F8" s="1">
        <v>4.4566999999999997</v>
      </c>
      <c r="G8" s="1">
        <v>6</v>
      </c>
      <c r="H8" s="28">
        <f>G8-$G$4</f>
        <v>-6</v>
      </c>
      <c r="I8" s="29">
        <f>F8-$F$4</f>
        <v>-4.2180076923076921</v>
      </c>
      <c r="J8" s="28">
        <f>H8^2</f>
        <v>36</v>
      </c>
      <c r="K8">
        <f>I8*H8</f>
        <v>25.308046153846153</v>
      </c>
      <c r="L8" s="29">
        <f>(F8-$F$4)^2</f>
        <v>17.791588892366864</v>
      </c>
      <c r="M8">
        <f>F8^2</f>
        <v>19.862174889999999</v>
      </c>
      <c r="N8" s="1">
        <f>G8^2</f>
        <v>36</v>
      </c>
      <c r="O8">
        <f>$C$6+$C$5*G8</f>
        <v>4.3301274725274723</v>
      </c>
      <c r="P8">
        <f>F8-O8</f>
        <v>0.12657252747252734</v>
      </c>
      <c r="Q8">
        <f>P8^2</f>
        <v>1.602060471078369E-2</v>
      </c>
    </row>
    <row r="9" spans="1:17" ht="18" customHeight="1" x14ac:dyDescent="0.25">
      <c r="B9" s="5"/>
      <c r="C9" s="10">
        <f>C7/J3</f>
        <v>4.8415632603660066E-3</v>
      </c>
      <c r="E9" s="1">
        <v>2</v>
      </c>
      <c r="F9" s="1">
        <v>5.77</v>
      </c>
      <c r="G9" s="1">
        <v>7</v>
      </c>
      <c r="H9" s="1">
        <f t="shared" ref="H9:H20" si="1">G9-$G$4</f>
        <v>-5</v>
      </c>
      <c r="I9">
        <f t="shared" ref="I9:I20" si="2">F9-$F$4</f>
        <v>-2.9047076923076922</v>
      </c>
      <c r="J9" s="1">
        <f t="shared" ref="J9:J20" si="3">H9^2</f>
        <v>25</v>
      </c>
      <c r="K9">
        <f t="shared" ref="K9:K20" si="4">I9*H9</f>
        <v>14.523538461538461</v>
      </c>
      <c r="L9">
        <f t="shared" ref="L9:L20" si="5">(F9-$F$4)^2</f>
        <v>8.437326777751478</v>
      </c>
      <c r="M9">
        <f t="shared" ref="M9:M20" si="6">F9^2</f>
        <v>33.292899999999996</v>
      </c>
      <c r="N9" s="1">
        <f t="shared" ref="N9:N20" si="7">G9^2</f>
        <v>49</v>
      </c>
      <c r="O9">
        <f t="shared" ref="O9:O20" si="8">$C$6+$C$5*G9</f>
        <v>5.0542241758241762</v>
      </c>
      <c r="P9">
        <f t="shared" ref="P9:P20" si="9">F9-O9</f>
        <v>0.71577582417582342</v>
      </c>
      <c r="Q9">
        <f t="shared" ref="Q9:Q20" si="10">P9^2</f>
        <v>0.51233503047457929</v>
      </c>
    </row>
    <row r="10" spans="1:17" ht="18" customHeight="1" x14ac:dyDescent="0.25">
      <c r="B10" s="5"/>
      <c r="C10" s="10">
        <f>SQRT(C9)</f>
        <v>6.9581342760584947E-2</v>
      </c>
      <c r="E10" s="1">
        <v>3</v>
      </c>
      <c r="F10" s="1">
        <v>5.9786999999999999</v>
      </c>
      <c r="G10" s="1">
        <v>8</v>
      </c>
      <c r="H10" s="1">
        <f t="shared" si="1"/>
        <v>-4</v>
      </c>
      <c r="I10">
        <f t="shared" si="2"/>
        <v>-2.6960076923076919</v>
      </c>
      <c r="J10" s="1">
        <f t="shared" si="3"/>
        <v>16</v>
      </c>
      <c r="K10">
        <f t="shared" si="4"/>
        <v>10.784030769230768</v>
      </c>
      <c r="L10">
        <f t="shared" si="5"/>
        <v>7.2684574769822463</v>
      </c>
      <c r="M10">
        <f t="shared" si="6"/>
        <v>35.744853689999999</v>
      </c>
      <c r="N10" s="1">
        <f t="shared" si="7"/>
        <v>64</v>
      </c>
      <c r="O10">
        <f t="shared" si="8"/>
        <v>5.7783208791208791</v>
      </c>
      <c r="P10">
        <f t="shared" si="9"/>
        <v>0.2003791208791208</v>
      </c>
      <c r="Q10">
        <f t="shared" si="10"/>
        <v>4.0151792084289303E-2</v>
      </c>
    </row>
    <row r="11" spans="1:17" ht="18" customHeight="1" x14ac:dyDescent="0.25">
      <c r="B11" s="5" t="s">
        <v>13</v>
      </c>
      <c r="C11" s="10">
        <f>1-Q3/L3</f>
        <v>0.90779144019973002</v>
      </c>
      <c r="E11" s="1">
        <v>4</v>
      </c>
      <c r="F11" s="1">
        <v>7.3316999999999997</v>
      </c>
      <c r="G11" s="1">
        <v>9</v>
      </c>
      <c r="H11" s="1">
        <f t="shared" si="1"/>
        <v>-3</v>
      </c>
      <c r="I11">
        <f t="shared" si="2"/>
        <v>-1.3430076923076921</v>
      </c>
      <c r="J11" s="1">
        <f t="shared" si="3"/>
        <v>9</v>
      </c>
      <c r="K11">
        <f t="shared" si="4"/>
        <v>4.0290230769230764</v>
      </c>
      <c r="L11">
        <f t="shared" si="5"/>
        <v>1.8036696615976326</v>
      </c>
      <c r="M11">
        <f t="shared" si="6"/>
        <v>53.753824889999997</v>
      </c>
      <c r="N11" s="1">
        <f t="shared" si="7"/>
        <v>81</v>
      </c>
      <c r="O11">
        <f t="shared" si="8"/>
        <v>6.5024175824175821</v>
      </c>
      <c r="P11">
        <f t="shared" si="9"/>
        <v>0.82928241758241761</v>
      </c>
      <c r="Q11">
        <f t="shared" si="10"/>
        <v>0.68770932811133922</v>
      </c>
    </row>
    <row r="12" spans="1:17" ht="18" customHeight="1" x14ac:dyDescent="0.25">
      <c r="B12" s="5" t="s">
        <v>14</v>
      </c>
      <c r="C12" s="10">
        <f>SQRT(C11)</f>
        <v>0.95278089831803936</v>
      </c>
      <c r="E12" s="1">
        <v>5</v>
      </c>
      <c r="F12" s="1">
        <v>7.3182</v>
      </c>
      <c r="G12" s="1">
        <v>10</v>
      </c>
      <c r="H12" s="1">
        <f t="shared" si="1"/>
        <v>-2</v>
      </c>
      <c r="I12">
        <f t="shared" si="2"/>
        <v>-1.3565076923076917</v>
      </c>
      <c r="J12" s="1">
        <f t="shared" si="3"/>
        <v>4</v>
      </c>
      <c r="K12">
        <f t="shared" si="4"/>
        <v>2.7130153846153835</v>
      </c>
      <c r="L12">
        <f t="shared" si="5"/>
        <v>1.8401131192899394</v>
      </c>
      <c r="M12">
        <f t="shared" si="6"/>
        <v>53.556051240000002</v>
      </c>
      <c r="N12" s="1">
        <f t="shared" si="7"/>
        <v>100</v>
      </c>
      <c r="O12">
        <f t="shared" si="8"/>
        <v>7.2265142857142859</v>
      </c>
      <c r="P12">
        <f t="shared" si="9"/>
        <v>9.1685714285714148E-2</v>
      </c>
      <c r="Q12">
        <f t="shared" si="10"/>
        <v>8.4062702040816079E-3</v>
      </c>
    </row>
    <row r="13" spans="1:17" ht="18" customHeight="1" x14ac:dyDescent="0.25">
      <c r="B13" s="5"/>
      <c r="C13" s="10">
        <f>N3/(C4*J3)*C7</f>
        <v>0.76496699513782918</v>
      </c>
      <c r="E13" s="1">
        <v>6</v>
      </c>
      <c r="F13" s="1">
        <v>6.5843999999999996</v>
      </c>
      <c r="G13" s="1">
        <v>11</v>
      </c>
      <c r="H13" s="1">
        <f t="shared" si="1"/>
        <v>-1</v>
      </c>
      <c r="I13">
        <f t="shared" si="2"/>
        <v>-2.0903076923076922</v>
      </c>
      <c r="J13" s="1">
        <f t="shared" si="3"/>
        <v>1</v>
      </c>
      <c r="K13">
        <f t="shared" si="4"/>
        <v>2.0903076923076922</v>
      </c>
      <c r="L13">
        <f t="shared" si="5"/>
        <v>4.3693862485207093</v>
      </c>
      <c r="M13">
        <f t="shared" si="6"/>
        <v>43.354323359999995</v>
      </c>
      <c r="N13" s="1">
        <f t="shared" si="7"/>
        <v>121</v>
      </c>
      <c r="O13">
        <f t="shared" si="8"/>
        <v>7.9506109890109888</v>
      </c>
      <c r="P13">
        <f t="shared" si="9"/>
        <v>-1.3662109890109893</v>
      </c>
      <c r="Q13">
        <f t="shared" si="10"/>
        <v>1.8665324664943854</v>
      </c>
    </row>
    <row r="14" spans="1:17" ht="18" customHeight="1" x14ac:dyDescent="0.25">
      <c r="B14" s="5"/>
      <c r="C14" s="10">
        <f>SQRT(C13)</f>
        <v>0.87462391639940262</v>
      </c>
      <c r="E14" s="1">
        <v>7</v>
      </c>
      <c r="F14" s="1">
        <v>7.8182</v>
      </c>
      <c r="G14" s="1">
        <v>12</v>
      </c>
      <c r="H14" s="1">
        <f t="shared" si="1"/>
        <v>0</v>
      </c>
      <c r="I14">
        <f t="shared" si="2"/>
        <v>-0.85650769230769175</v>
      </c>
      <c r="J14" s="1">
        <f t="shared" si="3"/>
        <v>0</v>
      </c>
      <c r="K14">
        <f t="shared" si="4"/>
        <v>0</v>
      </c>
      <c r="L14">
        <f t="shared" si="5"/>
        <v>0.73360542698224751</v>
      </c>
      <c r="M14">
        <f t="shared" si="6"/>
        <v>61.12425124</v>
      </c>
      <c r="N14" s="1">
        <f t="shared" si="7"/>
        <v>144</v>
      </c>
      <c r="O14">
        <f t="shared" si="8"/>
        <v>8.6747076923076918</v>
      </c>
      <c r="P14">
        <f t="shared" si="9"/>
        <v>-0.85650769230769175</v>
      </c>
      <c r="Q14">
        <f t="shared" si="10"/>
        <v>0.73360542698224751</v>
      </c>
    </row>
    <row r="15" spans="1:17" x14ac:dyDescent="0.25">
      <c r="E15" s="1">
        <v>8</v>
      </c>
      <c r="F15" s="1">
        <v>7.8350999999999997</v>
      </c>
      <c r="G15" s="1">
        <v>13</v>
      </c>
      <c r="H15" s="1">
        <f t="shared" si="1"/>
        <v>1</v>
      </c>
      <c r="I15">
        <f t="shared" si="2"/>
        <v>-0.83960769230769206</v>
      </c>
      <c r="J15" s="1">
        <f t="shared" si="3"/>
        <v>1</v>
      </c>
      <c r="K15">
        <f t="shared" si="4"/>
        <v>-0.83960769230769206</v>
      </c>
      <c r="L15">
        <f t="shared" si="5"/>
        <v>0.70494107698224806</v>
      </c>
      <c r="M15">
        <f t="shared" si="6"/>
        <v>61.388792009999996</v>
      </c>
      <c r="N15" s="1">
        <f t="shared" si="7"/>
        <v>169</v>
      </c>
      <c r="O15">
        <f t="shared" si="8"/>
        <v>9.3988043956043956</v>
      </c>
      <c r="P15">
        <f t="shared" si="9"/>
        <v>-1.5637043956043959</v>
      </c>
      <c r="Q15">
        <f t="shared" si="10"/>
        <v>2.445171436832509</v>
      </c>
    </row>
    <row r="16" spans="1:17" x14ac:dyDescent="0.25">
      <c r="E16" s="1">
        <v>9</v>
      </c>
      <c r="F16" s="1">
        <v>11.0223</v>
      </c>
      <c r="G16" s="1">
        <v>14</v>
      </c>
      <c r="H16" s="1">
        <f t="shared" si="1"/>
        <v>2</v>
      </c>
      <c r="I16">
        <f t="shared" si="2"/>
        <v>2.3475923076923078</v>
      </c>
      <c r="J16" s="1">
        <f t="shared" si="3"/>
        <v>4</v>
      </c>
      <c r="K16">
        <f t="shared" si="4"/>
        <v>4.6951846153846155</v>
      </c>
      <c r="L16">
        <f t="shared" si="5"/>
        <v>5.5111896431360954</v>
      </c>
      <c r="M16">
        <f t="shared" si="6"/>
        <v>121.49109728999998</v>
      </c>
      <c r="N16" s="1">
        <f t="shared" si="7"/>
        <v>196</v>
      </c>
      <c r="O16">
        <f t="shared" si="8"/>
        <v>10.122901098901099</v>
      </c>
      <c r="P16">
        <f t="shared" si="9"/>
        <v>0.89939890109890008</v>
      </c>
      <c r="Q16">
        <f t="shared" si="10"/>
        <v>0.8089183832979091</v>
      </c>
    </row>
    <row r="17" spans="5:17" x14ac:dyDescent="0.25">
      <c r="E17" s="1">
        <v>10</v>
      </c>
      <c r="F17" s="1">
        <v>10.6738</v>
      </c>
      <c r="G17" s="1">
        <v>15</v>
      </c>
      <c r="H17" s="1">
        <f t="shared" si="1"/>
        <v>3</v>
      </c>
      <c r="I17">
        <f t="shared" si="2"/>
        <v>1.9990923076923082</v>
      </c>
      <c r="J17" s="1">
        <f t="shared" si="3"/>
        <v>9</v>
      </c>
      <c r="K17">
        <f t="shared" si="4"/>
        <v>5.9972769230769245</v>
      </c>
      <c r="L17">
        <f t="shared" si="5"/>
        <v>3.996370054674558</v>
      </c>
      <c r="M17">
        <f t="shared" si="6"/>
        <v>113.93000644</v>
      </c>
      <c r="N17" s="1">
        <f t="shared" si="7"/>
        <v>225</v>
      </c>
      <c r="O17">
        <f t="shared" si="8"/>
        <v>10.846997802197802</v>
      </c>
      <c r="P17">
        <f t="shared" si="9"/>
        <v>-0.17319780219780156</v>
      </c>
      <c r="Q17">
        <f t="shared" si="10"/>
        <v>2.9997478686148795E-2</v>
      </c>
    </row>
    <row r="18" spans="5:17" x14ac:dyDescent="0.25">
      <c r="E18" s="1">
        <v>11</v>
      </c>
      <c r="F18" s="1">
        <v>10.8361</v>
      </c>
      <c r="G18" s="1">
        <v>16</v>
      </c>
      <c r="H18" s="1">
        <f t="shared" si="1"/>
        <v>4</v>
      </c>
      <c r="I18">
        <f t="shared" si="2"/>
        <v>2.1613923076923083</v>
      </c>
      <c r="J18" s="1">
        <f t="shared" si="3"/>
        <v>16</v>
      </c>
      <c r="K18">
        <f t="shared" si="4"/>
        <v>8.6455692307692331</v>
      </c>
      <c r="L18">
        <f t="shared" si="5"/>
        <v>4.6716167077514816</v>
      </c>
      <c r="M18">
        <f t="shared" si="6"/>
        <v>117.42106321</v>
      </c>
      <c r="N18" s="1">
        <f t="shared" si="7"/>
        <v>256</v>
      </c>
      <c r="O18">
        <f t="shared" si="8"/>
        <v>11.571094505494505</v>
      </c>
      <c r="P18">
        <f t="shared" si="9"/>
        <v>-0.73499450549450529</v>
      </c>
      <c r="Q18">
        <f t="shared" si="10"/>
        <v>0.54021692310711233</v>
      </c>
    </row>
    <row r="19" spans="5:17" x14ac:dyDescent="0.25">
      <c r="E19" s="1">
        <v>12</v>
      </c>
      <c r="F19" s="1">
        <v>13.615</v>
      </c>
      <c r="G19" s="1">
        <v>17</v>
      </c>
      <c r="H19" s="1">
        <f t="shared" si="1"/>
        <v>5</v>
      </c>
      <c r="I19">
        <f t="shared" si="2"/>
        <v>4.9402923076923084</v>
      </c>
      <c r="J19" s="1">
        <f t="shared" si="3"/>
        <v>25</v>
      </c>
      <c r="K19">
        <f t="shared" si="4"/>
        <v>24.701461538461544</v>
      </c>
      <c r="L19">
        <f t="shared" si="5"/>
        <v>24.406488085443794</v>
      </c>
      <c r="M19">
        <f t="shared" si="6"/>
        <v>185.368225</v>
      </c>
      <c r="N19" s="1">
        <f t="shared" si="7"/>
        <v>289</v>
      </c>
      <c r="O19">
        <f t="shared" si="8"/>
        <v>12.295191208791209</v>
      </c>
      <c r="P19">
        <f t="shared" si="9"/>
        <v>1.319808791208791</v>
      </c>
      <c r="Q19">
        <f t="shared" si="10"/>
        <v>1.7418952453520102</v>
      </c>
    </row>
    <row r="20" spans="5:17" ht="15.75" thickBot="1" x14ac:dyDescent="0.3">
      <c r="E20" s="12">
        <v>13</v>
      </c>
      <c r="F20" s="12">
        <v>13.531000000000001</v>
      </c>
      <c r="G20" s="12">
        <v>18</v>
      </c>
      <c r="H20" s="12">
        <f t="shared" si="1"/>
        <v>6</v>
      </c>
      <c r="I20" s="13">
        <f t="shared" si="2"/>
        <v>4.8562923076923088</v>
      </c>
      <c r="J20" s="12">
        <f t="shared" si="3"/>
        <v>36</v>
      </c>
      <c r="K20" s="13">
        <f t="shared" si="4"/>
        <v>29.137753846153853</v>
      </c>
      <c r="L20" s="13">
        <f t="shared" si="5"/>
        <v>23.583574977751489</v>
      </c>
      <c r="M20" s="13">
        <f t="shared" si="6"/>
        <v>183.08796100000001</v>
      </c>
      <c r="N20" s="12">
        <f t="shared" si="7"/>
        <v>324</v>
      </c>
      <c r="O20" s="13">
        <f t="shared" si="8"/>
        <v>13.019287912087911</v>
      </c>
      <c r="P20" s="13">
        <f t="shared" si="9"/>
        <v>0.51171208791208933</v>
      </c>
      <c r="Q20" s="13">
        <f t="shared" si="10"/>
        <v>0.26184926091534982</v>
      </c>
    </row>
  </sheetData>
  <phoneticPr fontId="6" type="noConversion"/>
  <pageMargins left="0.511811024" right="0.511811024" top="0.78740157499999996" bottom="0.78740157499999996" header="0.31496062000000002" footer="0.31496062000000002"/>
  <ignoredErrors>
    <ignoredError sqref="C9 C11 C13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55788-B763-41C8-B519-4EACBB3629A6}">
  <dimension ref="B2:D15"/>
  <sheetViews>
    <sheetView showGridLines="0" workbookViewId="0">
      <selection activeCell="D3" sqref="D3:D15"/>
    </sheetView>
  </sheetViews>
  <sheetFormatPr defaultRowHeight="15" x14ac:dyDescent="0.25"/>
  <cols>
    <col min="1" max="1" width="3.7109375" customWidth="1"/>
  </cols>
  <sheetData>
    <row r="2" spans="2:4" x14ac:dyDescent="0.25">
      <c r="B2" s="4" t="s">
        <v>7</v>
      </c>
      <c r="C2" s="4" t="s">
        <v>6</v>
      </c>
      <c r="D2" s="4" t="s">
        <v>34</v>
      </c>
    </row>
    <row r="3" spans="2:4" x14ac:dyDescent="0.25">
      <c r="B3" s="1">
        <v>6</v>
      </c>
      <c r="C3" s="1">
        <v>4.4566999999999997</v>
      </c>
      <c r="D3">
        <v>4.3301274725274723</v>
      </c>
    </row>
    <row r="4" spans="2:4" x14ac:dyDescent="0.25">
      <c r="B4" s="1">
        <v>7</v>
      </c>
      <c r="C4" s="1">
        <v>5.77</v>
      </c>
      <c r="D4">
        <v>5.0542241758241762</v>
      </c>
    </row>
    <row r="5" spans="2:4" x14ac:dyDescent="0.25">
      <c r="B5" s="1">
        <v>8</v>
      </c>
      <c r="C5" s="1">
        <v>5.9786999999999999</v>
      </c>
      <c r="D5">
        <v>5.7783208791208791</v>
      </c>
    </row>
    <row r="6" spans="2:4" x14ac:dyDescent="0.25">
      <c r="B6" s="1">
        <v>9</v>
      </c>
      <c r="C6" s="1">
        <v>7.3316999999999997</v>
      </c>
      <c r="D6">
        <v>6.5024175824175821</v>
      </c>
    </row>
    <row r="7" spans="2:4" x14ac:dyDescent="0.25">
      <c r="B7" s="1">
        <v>10</v>
      </c>
      <c r="C7" s="1">
        <v>7.3182</v>
      </c>
      <c r="D7">
        <v>7.2265142857142859</v>
      </c>
    </row>
    <row r="8" spans="2:4" x14ac:dyDescent="0.25">
      <c r="B8" s="1">
        <v>11</v>
      </c>
      <c r="C8" s="1">
        <v>6.5843999999999996</v>
      </c>
      <c r="D8">
        <v>7.9506109890109888</v>
      </c>
    </row>
    <row r="9" spans="2:4" x14ac:dyDescent="0.25">
      <c r="B9" s="1">
        <v>12</v>
      </c>
      <c r="C9" s="1">
        <v>7.8182</v>
      </c>
      <c r="D9">
        <v>8.6747076923076918</v>
      </c>
    </row>
    <row r="10" spans="2:4" x14ac:dyDescent="0.25">
      <c r="B10" s="1">
        <v>13</v>
      </c>
      <c r="C10" s="1">
        <v>7.8350999999999997</v>
      </c>
      <c r="D10">
        <v>9.3988043956043956</v>
      </c>
    </row>
    <row r="11" spans="2:4" x14ac:dyDescent="0.25">
      <c r="B11" s="1">
        <v>14</v>
      </c>
      <c r="C11" s="1">
        <v>11.0223</v>
      </c>
      <c r="D11">
        <v>10.122901098901099</v>
      </c>
    </row>
    <row r="12" spans="2:4" x14ac:dyDescent="0.25">
      <c r="B12" s="1">
        <v>15</v>
      </c>
      <c r="C12" s="1">
        <v>10.6738</v>
      </c>
      <c r="D12">
        <v>10.846997802197802</v>
      </c>
    </row>
    <row r="13" spans="2:4" x14ac:dyDescent="0.25">
      <c r="B13" s="1">
        <v>16</v>
      </c>
      <c r="C13" s="1">
        <v>10.8361</v>
      </c>
      <c r="D13">
        <v>11.571094505494505</v>
      </c>
    </row>
    <row r="14" spans="2:4" x14ac:dyDescent="0.25">
      <c r="B14" s="1">
        <v>17</v>
      </c>
      <c r="C14" s="1">
        <v>13.615</v>
      </c>
      <c r="D14">
        <v>12.295191208791209</v>
      </c>
    </row>
    <row r="15" spans="2:4" ht="15.75" thickBot="1" x14ac:dyDescent="0.3">
      <c r="B15" s="12">
        <v>18</v>
      </c>
      <c r="C15" s="12">
        <v>13.531000000000001</v>
      </c>
      <c r="D15" s="13">
        <v>13.019287912087911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Capa</vt:lpstr>
      <vt:lpstr>Base</vt:lpstr>
      <vt:lpstr>Dicionário</vt:lpstr>
      <vt:lpstr>Teoria</vt:lpstr>
      <vt:lpstr>Fórmulas</vt:lpstr>
      <vt:lpstr>Modelo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2019-07-30T18:37:22Z</dcterms:created>
  <dcterms:modified xsi:type="dcterms:W3CDTF">2019-08-01T16:58:38Z</dcterms:modified>
</cp:coreProperties>
</file>