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5\"/>
    </mc:Choice>
  </mc:AlternateContent>
  <xr:revisionPtr revIDLastSave="0" documentId="13_ncr:1_{574C0CC1-C060-414B-929A-B03DC9957302}" xr6:coauthVersionLast="43" xr6:coauthVersionMax="43" xr10:uidLastSave="{00000000-0000-0000-0000-000000000000}"/>
  <bookViews>
    <workbookView xWindow="-120" yWindow="-120" windowWidth="20730" windowHeight="11160" activeTab="2" xr2:uid="{75D868BA-4731-4D4B-80EE-E136A88EB670}"/>
  </bookViews>
  <sheets>
    <sheet name="Fórmulas" sheetId="4" r:id="rId1"/>
    <sheet name="Amostras" sheetId="3" r:id="rId2"/>
    <sheet name="ANOVA" sheetId="10" r:id="rId3"/>
    <sheet name="Modelo" sheetId="2" r:id="rId4"/>
    <sheet name="Medidas" sheetId="1" r:id="rId5"/>
    <sheet name="Gráfic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2" l="1"/>
  <c r="F27" i="2"/>
  <c r="F28" i="2" s="1"/>
  <c r="C30" i="2"/>
  <c r="C29" i="2"/>
  <c r="C28" i="2"/>
  <c r="C27" i="2"/>
  <c r="N8" i="2"/>
  <c r="C17" i="2" l="1"/>
  <c r="C18" i="2" s="1"/>
  <c r="C7" i="2" l="1"/>
  <c r="O8" i="2"/>
  <c r="P8" i="2"/>
  <c r="Q8" i="2"/>
  <c r="C22" i="2"/>
  <c r="C23" i="2" s="1"/>
  <c r="C25" i="2" s="1"/>
  <c r="C24" i="2" l="1"/>
  <c r="C26" i="2" s="1"/>
  <c r="E18" i="1"/>
  <c r="D17" i="1" l="1"/>
  <c r="E17" i="1"/>
  <c r="F17" i="1"/>
  <c r="G17" i="1"/>
  <c r="H17" i="1"/>
  <c r="C18" i="1"/>
  <c r="C21" i="1" s="1"/>
  <c r="C17" i="1"/>
  <c r="D16" i="1"/>
  <c r="D18" i="1" s="1"/>
  <c r="D21" i="1" l="1"/>
  <c r="D20" i="1"/>
  <c r="D19" i="1"/>
  <c r="D22" i="1"/>
  <c r="C19" i="1"/>
  <c r="C22" i="1"/>
  <c r="E16" i="1"/>
  <c r="C20" i="1"/>
  <c r="F16" i="1" l="1"/>
  <c r="G16" i="1" l="1"/>
  <c r="F18" i="1"/>
  <c r="E20" i="1"/>
  <c r="E22" i="1"/>
  <c r="E21" i="1"/>
  <c r="E19" i="1"/>
  <c r="F19" i="1" l="1"/>
  <c r="F20" i="1"/>
  <c r="F21" i="1"/>
  <c r="F22" i="1"/>
  <c r="H16" i="1"/>
  <c r="H18" i="1" s="1"/>
  <c r="G18" i="1"/>
  <c r="G21" i="1" l="1"/>
  <c r="G20" i="1"/>
  <c r="G22" i="1"/>
  <c r="G19" i="1"/>
  <c r="H21" i="1"/>
  <c r="H20" i="1"/>
  <c r="H19" i="1"/>
  <c r="H22" i="1"/>
  <c r="N20" i="2"/>
  <c r="M20" i="2"/>
  <c r="I20" i="2"/>
  <c r="N19" i="2"/>
  <c r="M19" i="2"/>
  <c r="L19" i="2"/>
  <c r="I19" i="2"/>
  <c r="N18" i="2"/>
  <c r="M18" i="2"/>
  <c r="I18" i="2"/>
  <c r="N17" i="2"/>
  <c r="M17" i="2"/>
  <c r="L17" i="2"/>
  <c r="I17" i="2"/>
  <c r="N16" i="2"/>
  <c r="M16" i="2"/>
  <c r="I16" i="2"/>
  <c r="N15" i="2"/>
  <c r="M15" i="2"/>
  <c r="L15" i="2"/>
  <c r="I15" i="2"/>
  <c r="N14" i="2"/>
  <c r="M14" i="2"/>
  <c r="I14" i="2"/>
  <c r="N13" i="2"/>
  <c r="M13" i="2"/>
  <c r="L13" i="2"/>
  <c r="I13" i="2"/>
  <c r="N12" i="2"/>
  <c r="M12" i="2"/>
  <c r="L12" i="2"/>
  <c r="I12" i="2"/>
  <c r="N11" i="2"/>
  <c r="M11" i="2"/>
  <c r="L11" i="2"/>
  <c r="N10" i="2"/>
  <c r="N3" i="2" s="1"/>
  <c r="M10" i="2"/>
  <c r="M3" i="2" s="1"/>
  <c r="I10" i="2"/>
  <c r="N9" i="2"/>
  <c r="M9" i="2"/>
  <c r="L9" i="2"/>
  <c r="I9" i="2"/>
  <c r="M8" i="2"/>
  <c r="L8" i="2"/>
  <c r="I8" i="2"/>
  <c r="G4" i="2"/>
  <c r="F4" i="2"/>
  <c r="L20" i="2" s="1"/>
  <c r="C4" i="2"/>
  <c r="C16" i="2" s="1"/>
  <c r="G3" i="2"/>
  <c r="F3" i="2"/>
  <c r="I3" i="2" l="1"/>
  <c r="K13" i="2"/>
  <c r="K16" i="2"/>
  <c r="H20" i="2"/>
  <c r="J20" i="2" s="1"/>
  <c r="H18" i="2"/>
  <c r="J18" i="2" s="1"/>
  <c r="H16" i="2"/>
  <c r="J16" i="2" s="1"/>
  <c r="H14" i="2"/>
  <c r="J14" i="2" s="1"/>
  <c r="H10" i="2"/>
  <c r="J10" i="2" s="1"/>
  <c r="H11" i="2"/>
  <c r="J11" i="2" s="1"/>
  <c r="H19" i="2"/>
  <c r="H17" i="2"/>
  <c r="H15" i="2"/>
  <c r="H12" i="2"/>
  <c r="H8" i="2"/>
  <c r="H9" i="2"/>
  <c r="J9" i="2" s="1"/>
  <c r="H13" i="2"/>
  <c r="J13" i="2" s="1"/>
  <c r="L10" i="2"/>
  <c r="L3" i="2" s="1"/>
  <c r="I11" i="2"/>
  <c r="K11" i="2" s="1"/>
  <c r="L14" i="2"/>
  <c r="L16" i="2"/>
  <c r="L18" i="2"/>
  <c r="J8" i="2" l="1"/>
  <c r="J3" i="2" s="1"/>
  <c r="K8" i="2"/>
  <c r="H3" i="2"/>
  <c r="J19" i="2"/>
  <c r="K19" i="2"/>
  <c r="K14" i="2"/>
  <c r="K10" i="2"/>
  <c r="J15" i="2"/>
  <c r="K15" i="2"/>
  <c r="K20" i="2"/>
  <c r="J17" i="2"/>
  <c r="K17" i="2"/>
  <c r="K9" i="2"/>
  <c r="J12" i="2"/>
  <c r="K12" i="2"/>
  <c r="K18" i="2"/>
  <c r="K3" i="2" l="1"/>
  <c r="C5" i="2" s="1"/>
  <c r="C6" i="2" s="1"/>
  <c r="O13" i="2" l="1"/>
  <c r="P13" i="2" s="1"/>
  <c r="Q13" i="2" s="1"/>
  <c r="O9" i="2"/>
  <c r="P9" i="2" s="1"/>
  <c r="Q9" i="2" s="1"/>
  <c r="O18" i="2"/>
  <c r="P18" i="2" s="1"/>
  <c r="Q18" i="2" s="1"/>
  <c r="O16" i="2"/>
  <c r="P16" i="2" s="1"/>
  <c r="Q16" i="2" s="1"/>
  <c r="O14" i="2"/>
  <c r="P14" i="2" s="1"/>
  <c r="Q14" i="2" s="1"/>
  <c r="O10" i="2"/>
  <c r="P10" i="2" s="1"/>
  <c r="Q10" i="2" s="1"/>
  <c r="O11" i="2"/>
  <c r="P11" i="2" s="1"/>
  <c r="Q11" i="2" s="1"/>
  <c r="O19" i="2"/>
  <c r="P19" i="2" s="1"/>
  <c r="Q19" i="2" s="1"/>
  <c r="O17" i="2"/>
  <c r="P17" i="2" s="1"/>
  <c r="Q17" i="2" s="1"/>
  <c r="O15" i="2"/>
  <c r="P15" i="2" s="1"/>
  <c r="Q15" i="2" s="1"/>
  <c r="O20" i="2"/>
  <c r="P20" i="2" s="1"/>
  <c r="Q20" i="2" s="1"/>
  <c r="O12" i="2"/>
  <c r="P12" i="2" s="1"/>
  <c r="Q12" i="2" s="1"/>
  <c r="O3" i="2" l="1"/>
  <c r="Q3" i="2" l="1"/>
  <c r="P3" i="2"/>
  <c r="C11" i="2" l="1"/>
  <c r="C12" i="2" s="1"/>
  <c r="C9" i="2" l="1"/>
  <c r="C10" i="2"/>
  <c r="C8" i="2"/>
  <c r="C13" i="2"/>
  <c r="C14" i="2" s="1"/>
  <c r="C19" i="2" l="1"/>
  <c r="C21" i="2"/>
  <c r="C20" i="2"/>
</calcChain>
</file>

<file path=xl/sharedStrings.xml><?xml version="1.0" encoding="utf-8"?>
<sst xmlns="http://schemas.openxmlformats.org/spreadsheetml/2006/main" count="143" uniqueCount="79">
  <si>
    <t>Medida</t>
  </si>
  <si>
    <t>n =</t>
  </si>
  <si>
    <t>β2 =</t>
  </si>
  <si>
    <t>β1 =</t>
  </si>
  <si>
    <t>σ =</t>
  </si>
  <si>
    <t xml:space="preserve">r² = </t>
  </si>
  <si>
    <t>r =</t>
  </si>
  <si>
    <t>Y</t>
  </si>
  <si>
    <t>X</t>
  </si>
  <si>
    <t>xi</t>
  </si>
  <si>
    <t>yi</t>
  </si>
  <si>
    <t>x²i</t>
  </si>
  <si>
    <t>yixi</t>
  </si>
  <si>
    <t>(Yi-Ῡ)²</t>
  </si>
  <si>
    <t>Y²i</t>
  </si>
  <si>
    <t>X²i</t>
  </si>
  <si>
    <t>Resultado</t>
  </si>
  <si>
    <t>Soma</t>
  </si>
  <si>
    <t>Média</t>
  </si>
  <si>
    <t>Obs</t>
  </si>
  <si>
    <t>Critério dos mínimos quadrados</t>
  </si>
  <si>
    <t>Tab. 2.1. Renda familiar semana e despesas de consumo</t>
  </si>
  <si>
    <t>Amostras</t>
  </si>
  <si>
    <t>Y1</t>
  </si>
  <si>
    <t>Y2</t>
  </si>
  <si>
    <t>Y3</t>
  </si>
  <si>
    <t>Y4</t>
  </si>
  <si>
    <t>Y5</t>
  </si>
  <si>
    <t>Y6</t>
  </si>
  <si>
    <t>Y7</t>
  </si>
  <si>
    <t>Amostra 1</t>
  </si>
  <si>
    <t>Amostra 2</t>
  </si>
  <si>
    <t>Amostra 3</t>
  </si>
  <si>
    <t>Amostra 4</t>
  </si>
  <si>
    <t>Amostra 5</t>
  </si>
  <si>
    <t>E(Y|X)</t>
  </si>
  <si>
    <t>Valor médio esperado</t>
  </si>
  <si>
    <t>Resultados pelo método MQO</t>
  </si>
  <si>
    <t>Tabela de apoio</t>
  </si>
  <si>
    <t>Tab. Principal</t>
  </si>
  <si>
    <t>Resultados</t>
  </si>
  <si>
    <r>
      <rPr>
        <sz val="11"/>
        <color theme="1"/>
        <rFont val="Calibri"/>
        <family val="2"/>
      </rPr>
      <t>α</t>
    </r>
    <r>
      <rPr>
        <sz val="9.9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</si>
  <si>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1"/>
        <rFont val="Calibri"/>
        <family val="2"/>
        <scheme val="minor"/>
      </rPr>
      <t>α/2</t>
    </r>
    <r>
      <rPr>
        <b/>
        <sz val="11"/>
        <rFont val="Calibri"/>
        <family val="2"/>
        <scheme val="minor"/>
      </rPr>
      <t xml:space="preserve"> =</t>
    </r>
  </si>
  <si>
    <r>
      <t>LIC</t>
    </r>
    <r>
      <rPr>
        <b/>
        <vertAlign val="subscript"/>
        <sz val="11"/>
        <rFont val="Calibri"/>
        <family val="2"/>
        <scheme val="minor"/>
      </rPr>
      <t>β2</t>
    </r>
    <r>
      <rPr>
        <b/>
        <sz val="11"/>
        <rFont val="Calibri"/>
        <family val="2"/>
        <scheme val="minor"/>
      </rPr>
      <t xml:space="preserve"> =</t>
    </r>
  </si>
  <si>
    <r>
      <t>LSC</t>
    </r>
    <r>
      <rPr>
        <b/>
        <vertAlign val="subscript"/>
        <sz val="11"/>
        <rFont val="Calibri"/>
        <family val="2"/>
        <scheme val="minor"/>
      </rPr>
      <t xml:space="preserve">β2 </t>
    </r>
    <r>
      <rPr>
        <b/>
        <sz val="11"/>
        <rFont val="Calibri"/>
        <family val="2"/>
        <scheme val="minor"/>
      </rPr>
      <t>=</t>
    </r>
  </si>
  <si>
    <r>
      <t>LIC</t>
    </r>
    <r>
      <rPr>
        <b/>
        <vertAlign val="subscript"/>
        <sz val="11"/>
        <rFont val="Calibri"/>
        <family val="2"/>
        <scheme val="minor"/>
      </rPr>
      <t>β1</t>
    </r>
    <r>
      <rPr>
        <b/>
        <sz val="11"/>
        <rFont val="Calibri"/>
        <family val="2"/>
        <scheme val="minor"/>
      </rPr>
      <t xml:space="preserve"> =</t>
    </r>
  </si>
  <si>
    <r>
      <t>LSC</t>
    </r>
    <r>
      <rPr>
        <b/>
        <vertAlign val="subscript"/>
        <sz val="11"/>
        <rFont val="Calibri"/>
        <family val="2"/>
        <scheme val="minor"/>
      </rPr>
      <t xml:space="preserve">β1 </t>
    </r>
    <r>
      <rPr>
        <b/>
        <sz val="11"/>
        <rFont val="Calibri"/>
        <family val="2"/>
        <scheme val="minor"/>
      </rPr>
      <t>=</t>
    </r>
  </si>
  <si>
    <t>graus de liberdade =</t>
  </si>
  <si>
    <r>
      <t>α/2</t>
    </r>
    <r>
      <rPr>
        <sz val="9.9"/>
        <color theme="1"/>
        <rFont val="Calibri"/>
        <family val="2"/>
      </rPr>
      <t xml:space="preserve"> =</t>
    </r>
  </si>
  <si>
    <r>
      <t>LIC</t>
    </r>
    <r>
      <rPr>
        <b/>
        <vertAlign val="subscript"/>
        <sz val="11"/>
        <rFont val="Calibri"/>
        <family val="2"/>
        <scheme val="minor"/>
      </rPr>
      <t>var</t>
    </r>
    <r>
      <rPr>
        <b/>
        <sz val="11"/>
        <rFont val="Calibri"/>
        <family val="2"/>
        <scheme val="minor"/>
      </rPr>
      <t xml:space="preserve"> =</t>
    </r>
  </si>
  <si>
    <r>
      <t>LSC</t>
    </r>
    <r>
      <rPr>
        <b/>
        <vertAlign val="subscript"/>
        <sz val="11"/>
        <rFont val="Calibri"/>
        <family val="2"/>
        <scheme val="minor"/>
      </rPr>
      <t xml:space="preserve">var </t>
    </r>
    <r>
      <rPr>
        <b/>
        <sz val="11"/>
        <rFont val="Calibri"/>
        <family val="2"/>
        <scheme val="minor"/>
      </rPr>
      <t>=</t>
    </r>
  </si>
  <si>
    <t>F =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</si>
  <si>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</si>
  <si>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</si>
  <si>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</si>
  <si>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</si>
  <si>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</si>
  <si>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</si>
  <si>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</si>
  <si>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</si>
  <si>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</si>
  <si>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</si>
  <si>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</si>
  <si>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</si>
  <si>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</si>
  <si>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</si>
  <si>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</si>
  <si>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</si>
  <si>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</si>
  <si>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</si>
  <si>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</si>
  <si>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</si>
  <si>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</si>
  <si>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</si>
  <si>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</si>
  <si>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</si>
  <si>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STQ =</t>
  </si>
  <si>
    <t>SQR =</t>
  </si>
  <si>
    <t>SQE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</si>
</sst>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76" formatCode="0.000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.9"/>
      <color theme="1"/>
      <name val="Calibri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3" applyNumberFormat="0" applyFill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7" fillId="7" borderId="1" xfId="7" applyBorder="1"/>
    <xf numFmtId="0" fontId="8" fillId="4" borderId="1" xfId="3" applyFont="1"/>
    <xf numFmtId="1" fontId="1" fillId="8" borderId="1" xfId="8" applyNumberFormat="1" applyBorder="1" applyAlignment="1">
      <alignment horizontal="right" indent="2"/>
    </xf>
    <xf numFmtId="1" fontId="4" fillId="4" borderId="1" xfId="3" applyNumberFormat="1" applyAlignment="1">
      <alignment horizontal="right" indent="2"/>
    </xf>
    <xf numFmtId="0" fontId="9" fillId="0" borderId="0" xfId="0" applyFont="1" applyAlignment="1">
      <alignment vertical="center"/>
    </xf>
    <xf numFmtId="0" fontId="8" fillId="4" borderId="1" xfId="3" applyFont="1" applyAlignment="1">
      <alignment vertical="center"/>
    </xf>
    <xf numFmtId="164" fontId="1" fillId="8" borderId="1" xfId="8" applyNumberFormat="1" applyBorder="1" applyAlignment="1">
      <alignment horizontal="right" vertical="center" indent="2"/>
    </xf>
    <xf numFmtId="165" fontId="4" fillId="4" borderId="1" xfId="3" applyNumberFormat="1" applyAlignment="1">
      <alignment horizontal="right" vertical="center" indent="2"/>
    </xf>
    <xf numFmtId="0" fontId="0" fillId="0" borderId="0" xfId="0" applyAlignment="1">
      <alignment horizontal="center"/>
    </xf>
    <xf numFmtId="0" fontId="8" fillId="4" borderId="1" xfId="3" applyFont="1" applyAlignment="1">
      <alignment horizontal="center" vertical="center"/>
    </xf>
    <xf numFmtId="0" fontId="4" fillId="4" borderId="1" xfId="3"/>
    <xf numFmtId="166" fontId="0" fillId="5" borderId="2" xfId="4" applyNumberFormat="1" applyFont="1" applyAlignment="1">
      <alignment horizontal="center"/>
    </xf>
    <xf numFmtId="164" fontId="4" fillId="4" borderId="1" xfId="3" applyNumberFormat="1" applyAlignment="1">
      <alignment horizontal="right" vertical="center" indent="2"/>
    </xf>
    <xf numFmtId="0" fontId="8" fillId="4" borderId="1" xfId="3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4" xfId="0" applyBorder="1" applyAlignment="1">
      <alignment horizontal="center"/>
    </xf>
    <xf numFmtId="0" fontId="0" fillId="0" borderId="4" xfId="0" applyBorder="1"/>
    <xf numFmtId="0" fontId="10" fillId="6" borderId="0" xfId="6" applyFont="1"/>
    <xf numFmtId="0" fontId="0" fillId="9" borderId="0" xfId="0" applyFill="1"/>
    <xf numFmtId="0" fontId="11" fillId="2" borderId="5" xfId="1" applyFont="1" applyBorder="1" applyAlignment="1">
      <alignment horizontal="center"/>
    </xf>
    <xf numFmtId="0" fontId="3" fillId="3" borderId="5" xfId="2" applyBorder="1" applyAlignment="1">
      <alignment horizontal="center"/>
    </xf>
    <xf numFmtId="0" fontId="6" fillId="3" borderId="5" xfId="5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0" xfId="0" applyFill="1"/>
    <xf numFmtId="0" fontId="6" fillId="12" borderId="6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7" fillId="7" borderId="0" xfId="7" applyAlignment="1">
      <alignment horizontal="left"/>
    </xf>
    <xf numFmtId="0" fontId="7" fillId="7" borderId="0" xfId="7" applyAlignment="1">
      <alignment horizontal="center" vertical="center" wrapText="1"/>
    </xf>
    <xf numFmtId="0" fontId="5" fillId="7" borderId="0" xfId="7" applyFont="1" applyAlignment="1">
      <alignment vertical="center"/>
    </xf>
    <xf numFmtId="0" fontId="9" fillId="4" borderId="1" xfId="3" applyFont="1" applyAlignment="1">
      <alignment vertical="center"/>
    </xf>
    <xf numFmtId="2" fontId="4" fillId="4" borderId="1" xfId="3" applyNumberFormat="1" applyAlignment="1">
      <alignment horizontal="right" vertical="center" indent="2"/>
    </xf>
    <xf numFmtId="0" fontId="13" fillId="4" borderId="1" xfId="3" applyFont="1" applyAlignment="1">
      <alignment vertical="center"/>
    </xf>
    <xf numFmtId="165" fontId="1" fillId="8" borderId="1" xfId="8" applyNumberFormat="1" applyBorder="1" applyAlignment="1">
      <alignment horizontal="right" vertical="center" indent="2"/>
    </xf>
    <xf numFmtId="1" fontId="1" fillId="8" borderId="1" xfId="8" applyNumberFormat="1" applyBorder="1" applyAlignment="1">
      <alignment horizontal="right" vertical="center" indent="2"/>
    </xf>
    <xf numFmtId="165" fontId="0" fillId="5" borderId="2" xfId="4" applyNumberFormat="1" applyFont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5" fillId="0" borderId="9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Continuous"/>
    </xf>
    <xf numFmtId="165" fontId="0" fillId="0" borderId="0" xfId="0" applyNumberFormat="1"/>
    <xf numFmtId="0" fontId="0" fillId="13" borderId="0" xfId="0" applyFill="1"/>
    <xf numFmtId="0" fontId="15" fillId="13" borderId="9" xfId="0" applyFont="1" applyFill="1" applyBorder="1" applyAlignment="1">
      <alignment horizontal="center"/>
    </xf>
    <xf numFmtId="0" fontId="0" fillId="13" borderId="0" xfId="0" applyFill="1" applyBorder="1" applyAlignment="1"/>
    <xf numFmtId="0" fontId="0" fillId="13" borderId="4" xfId="0" applyFill="1" applyBorder="1" applyAlignment="1"/>
    <xf numFmtId="176" fontId="0" fillId="13" borderId="0" xfId="9" applyNumberFormat="1" applyFont="1" applyFill="1" applyBorder="1" applyAlignment="1"/>
  </cellXfs>
  <cellStyles count="10">
    <cellStyle name="40% - Ênfase6" xfId="8" builtinId="51"/>
    <cellStyle name="Bom" xfId="1" builtinId="26"/>
    <cellStyle name="Ênfase1" xfId="6" builtinId="29"/>
    <cellStyle name="Ênfase2" xfId="7" builtinId="33"/>
    <cellStyle name="Entrada" xfId="3" builtinId="20"/>
    <cellStyle name="Neutro" xfId="2" builtinId="28"/>
    <cellStyle name="Normal" xfId="0" builtinId="0"/>
    <cellStyle name="Nota" xfId="4" builtinId="10"/>
    <cellStyle name="Porcentagem" xfId="9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Beta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Gráficos!$C$11</c:f>
              <c:strCache>
                <c:ptCount val="1"/>
                <c:pt idx="0">
                  <c:v>β2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Gráficos!$B$12:$B$17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Gráficos!$C$12:$C$17</c:f>
              <c:numCache>
                <c:formatCode>0.000</c:formatCode>
                <c:ptCount val="6"/>
                <c:pt idx="0" formatCode="0.0000">
                  <c:v>0.6</c:v>
                </c:pt>
                <c:pt idx="1">
                  <c:v>0.48727272727272725</c:v>
                </c:pt>
                <c:pt idx="2">
                  <c:v>0.61575757575757573</c:v>
                </c:pt>
                <c:pt idx="3">
                  <c:v>0.55666666666666664</c:v>
                </c:pt>
                <c:pt idx="4">
                  <c:v>0.66939393939393943</c:v>
                </c:pt>
                <c:pt idx="5">
                  <c:v>0.49575757575757573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72E-B19C-237B9B1E4AFE}"/>
            </c:ext>
          </c:extLst>
        </c:ser>
        <c:ser>
          <c:idx val="1"/>
          <c:order val="1"/>
          <c:tx>
            <c:strRef>
              <c:f>Gráficos!$D$11</c:f>
              <c:strCache>
                <c:ptCount val="1"/>
                <c:pt idx="0">
                  <c:v>LICβ2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Gráficos!$B$12:$B$17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Gráficos!$D$12:$D$17</c:f>
              <c:numCache>
                <c:formatCode>0.0000</c:formatCode>
                <c:ptCount val="6"/>
                <c:pt idx="0" formatCode="0.000">
                  <c:v>0.54897353033597507</c:v>
                </c:pt>
                <c:pt idx="1">
                  <c:v>0.33905446229879893</c:v>
                </c:pt>
                <c:pt idx="2">
                  <c:v>0.46885305265253419</c:v>
                </c:pt>
                <c:pt idx="3">
                  <c:v>0.39170802295874396</c:v>
                </c:pt>
                <c:pt idx="4">
                  <c:v>0.51593214554459954</c:v>
                </c:pt>
                <c:pt idx="5">
                  <c:v>0.36146001238553543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6-472E-B19C-237B9B1E4AFE}"/>
            </c:ext>
          </c:extLst>
        </c:ser>
        <c:ser>
          <c:idx val="2"/>
          <c:order val="2"/>
          <c:tx>
            <c:strRef>
              <c:f>Gráficos!$E$11</c:f>
              <c:strCache>
                <c:ptCount val="1"/>
                <c:pt idx="0">
                  <c:v>LSCβ2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Gráficos!$B$12:$B$17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Gráficos!$E$12:$E$17</c:f>
              <c:numCache>
                <c:formatCode>0.0000</c:formatCode>
                <c:ptCount val="6"/>
                <c:pt idx="0" formatCode="0.000">
                  <c:v>0.65102646966402489</c:v>
                </c:pt>
                <c:pt idx="1">
                  <c:v>0.63549099224665562</c:v>
                </c:pt>
                <c:pt idx="2">
                  <c:v>0.76266209886261727</c:v>
                </c:pt>
                <c:pt idx="3">
                  <c:v>0.72162531037458932</c:v>
                </c:pt>
                <c:pt idx="4">
                  <c:v>0.82285573324327932</c:v>
                </c:pt>
                <c:pt idx="5">
                  <c:v>0.63005513912961608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6-472E-B19C-237B9B1E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5583"/>
        <c:axId val="940792719"/>
      </c:scatterChart>
      <c:valAx>
        <c:axId val="1942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792719"/>
        <c:crosses val="autoZero"/>
        <c:crossBetween val="midCat"/>
      </c:valAx>
      <c:valAx>
        <c:axId val="9407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Beta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Gráficos!$H$11</c:f>
              <c:strCache>
                <c:ptCount val="1"/>
                <c:pt idx="0">
                  <c:v>β1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Gráficos!$G$12:$G$17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Gráficos!$H$12:$H$17</c:f>
              <c:numCache>
                <c:formatCode>0.000</c:formatCode>
                <c:ptCount val="6"/>
                <c:pt idx="0" formatCode="0.0000">
                  <c:v>17.000000000000014</c:v>
                </c:pt>
                <c:pt idx="1">
                  <c:v>36.163636363636371</c:v>
                </c:pt>
                <c:pt idx="2">
                  <c:v>13.52121212121213</c:v>
                </c:pt>
                <c:pt idx="3">
                  <c:v>23.26666666666668</c:v>
                </c:pt>
                <c:pt idx="4">
                  <c:v>7.5030303030303003</c:v>
                </c:pt>
                <c:pt idx="5">
                  <c:v>30.721212121212119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A-48DB-92EB-344010381F35}"/>
            </c:ext>
          </c:extLst>
        </c:ser>
        <c:ser>
          <c:idx val="1"/>
          <c:order val="1"/>
          <c:tx>
            <c:strRef>
              <c:f>Gráficos!$I$11</c:f>
              <c:strCache>
                <c:ptCount val="1"/>
                <c:pt idx="0">
                  <c:v>LICβ1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Gráficos!$G$12:$G$17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Gráficos!$I$12:$I$17</c:f>
              <c:numCache>
                <c:formatCode>0.0000</c:formatCode>
                <c:ptCount val="6"/>
                <c:pt idx="0" formatCode="0.000">
                  <c:v>7.6680598865414229</c:v>
                </c:pt>
                <c:pt idx="1">
                  <c:v>9.5668196158639383</c:v>
                </c:pt>
                <c:pt idx="2">
                  <c:v>-12.839862076566188</c:v>
                </c:pt>
                <c:pt idx="3">
                  <c:v>-6.334103646171922</c:v>
                </c:pt>
                <c:pt idx="4">
                  <c:v>-20.034704061309213</c:v>
                </c:pt>
                <c:pt idx="5">
                  <c:v>6.6223759669310773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A-48DB-92EB-344010381F35}"/>
            </c:ext>
          </c:extLst>
        </c:ser>
        <c:ser>
          <c:idx val="2"/>
          <c:order val="2"/>
          <c:tx>
            <c:strRef>
              <c:f>Gráficos!$J$11</c:f>
              <c:strCache>
                <c:ptCount val="1"/>
                <c:pt idx="0">
                  <c:v>LSCβ1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Gráficos!$G$12:$G$17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Gráficos!$J$12:$J$17</c:f>
              <c:numCache>
                <c:formatCode>0.0000</c:formatCode>
                <c:ptCount val="6"/>
                <c:pt idx="0" formatCode="0.000">
                  <c:v>26.331940113458607</c:v>
                </c:pt>
                <c:pt idx="1">
                  <c:v>62.760453111408808</c:v>
                </c:pt>
                <c:pt idx="2">
                  <c:v>39.882286318990452</c:v>
                </c:pt>
                <c:pt idx="3">
                  <c:v>52.867436979505285</c:v>
                </c:pt>
                <c:pt idx="4">
                  <c:v>35.040764667369814</c:v>
                </c:pt>
                <c:pt idx="5">
                  <c:v>54.820048275493164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A-48DB-92EB-34401038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48095"/>
        <c:axId val="907913583"/>
      </c:scatterChart>
      <c:valAx>
        <c:axId val="10750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913583"/>
        <c:crosses val="autoZero"/>
        <c:crossBetween val="midCat"/>
      </c:valAx>
      <c:valAx>
        <c:axId val="9079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50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185737</xdr:colOff>
      <xdr:row>2</xdr:row>
      <xdr:rowOff>123825</xdr:rowOff>
    </xdr:from>
    <xdr:ext cx="2458814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2B367C2-F901-412C-B6A8-FA949FCEAA08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2B367C2-F901-412C-B6A8-FA949FCEAA08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𝑥_𝑖=𝑋_𝑖−𝑋 ̅; 𝑦_𝑖=𝑌_𝑖=𝑌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38100</xdr:colOff>
      <xdr:row>7</xdr:row>
      <xdr:rowOff>4762</xdr:rowOff>
    </xdr:from>
    <xdr:ext cx="1178656" cy="621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5C97711-E20D-40EF-8A9F-6248915740A8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5C97711-E20D-40EF-8A9F-6248915740A8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2=(∑▒〖𝑦_𝑖 𝑥_𝑖 〗)/(∑▒𝑥_𝑖^2 )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3</xdr:col>
      <xdr:colOff>209550</xdr:colOff>
      <xdr:row>7</xdr:row>
      <xdr:rowOff>138112</xdr:rowOff>
    </xdr:from>
    <xdr:ext cx="1386277" cy="302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CF34F7F-2222-4BCC-9765-AB1505BA284C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acc>
                      <m:accPr>
                        <m:chr m:val="̅"/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CF34F7F-2222-4BCC-9765-AB1505BA284C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1=𝑌 ̅−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 ̂_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𝑋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14</xdr:row>
      <xdr:rowOff>33337</xdr:rowOff>
    </xdr:from>
    <xdr:ext cx="1147686" cy="565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FA92304-31FF-47D0-8E74-D1B5CB632B38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−2</m:t>
                        </m:r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FA92304-31FF-47D0-8E74-D1B5CB632B38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800" b="0" i="0">
                  <a:latin typeface="Cambria Math" panose="02040503050406030204" pitchFamily="18" charset="0"/>
                </a:rPr>
                <a:t>2=(∑▒𝑢 ̂_𝑖^2 )/(𝑛−2)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85725</xdr:colOff>
      <xdr:row>3</xdr:row>
      <xdr:rowOff>61912</xdr:rowOff>
    </xdr:from>
    <xdr:ext cx="1606081" cy="628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5170D7B9-6270-4DAE-9F41-DD1A7BE4E7FA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5170D7B9-6270-4DAE-9F41-DD1A7BE4E7FA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̂^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28575</xdr:colOff>
      <xdr:row>15</xdr:row>
      <xdr:rowOff>128587</xdr:rowOff>
    </xdr:from>
    <xdr:ext cx="2035237" cy="625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CC4032F-E114-49BF-8F37-831BD01AD7B3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CC4032F-E114-49BF-8F37-831BD01AD7B3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𝑟^2=1−(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∑▒𝑢 ̂_𝑖^2 )/(∑▒〖</a:t>
              </a:r>
              <a:r>
                <a:rPr lang="pt-BR" sz="1800" b="0" i="0">
                  <a:latin typeface="Cambria Math" panose="02040503050406030204" pitchFamily="18" charset="0"/>
                </a:rPr>
                <a:t>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𝑌_𝑖−𝑌 ̅</a:t>
              </a:r>
              <a:r>
                <a:rPr lang="pt-BR" sz="1800" b="0" i="0">
                  <a:latin typeface="Cambria Math" panose="02040503050406030204" pitchFamily="18" charset="0"/>
                </a:rPr>
                <a:t>)〗^2 )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11</xdr:col>
      <xdr:colOff>447675</xdr:colOff>
      <xdr:row>16</xdr:row>
      <xdr:rowOff>128587</xdr:rowOff>
    </xdr:from>
    <xdr:ext cx="867289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6B38339-97A8-4FFB-96AC-E07E13C249FB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6B38339-97A8-4FFB-96AC-E07E13C249FB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47625</xdr:colOff>
      <xdr:row>8</xdr:row>
      <xdr:rowOff>23812</xdr:rowOff>
    </xdr:from>
    <xdr:ext cx="2069734" cy="587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8A273C7-359D-4521-9EF3-1DDAC57AF663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  <m:sSup>
                      <m:sSupPr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8A273C7-359D-4521-9EF3-1DDAC57AF663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∑▒𝑋_𝑖^2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t-BR" sz="1800" b="0" i="0">
                  <a:latin typeface="Cambria Math" panose="02040503050406030204" pitchFamily="18" charset="0"/>
                </a:rPr>
                <a:t>𝑛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∑▒𝑥_𝑖^2 )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8</xdr:row>
      <xdr:rowOff>14287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55226AC-B9F0-4637-AAA8-6CE29D7B1FEB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55226AC-B9F0-4637-AAA8-6CE29D7B1FEB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1))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3</xdr:row>
      <xdr:rowOff>138112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6D52C36-2785-4B91-9E34-8A0BB92B1BA8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6D52C36-2785-4B91-9E34-8A0BB92B1BA8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2))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0</xdr:col>
      <xdr:colOff>190499</xdr:colOff>
      <xdr:row>1</xdr:row>
      <xdr:rowOff>0</xdr:rowOff>
    </xdr:from>
    <xdr:to>
      <xdr:col>5</xdr:col>
      <xdr:colOff>441599</xdr:colOff>
      <xdr:row>2</xdr:row>
      <xdr:rowOff>47625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6D03E34B-3310-44F6-96EC-329F0EBF2DFF}"/>
            </a:ext>
          </a:extLst>
        </xdr:cNvPr>
        <xdr:cNvSpPr/>
      </xdr:nvSpPr>
      <xdr:spPr>
        <a:xfrm>
          <a:off x="190499" y="190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Desvios</a:t>
          </a:r>
        </a:p>
      </xdr:txBody>
    </xdr:sp>
    <xdr:clientData/>
  </xdr:twoCellAnchor>
  <xdr:twoCellAnchor>
    <xdr:from>
      <xdr:col>0</xdr:col>
      <xdr:colOff>190499</xdr:colOff>
      <xdr:row>5</xdr:row>
      <xdr:rowOff>0</xdr:rowOff>
    </xdr:from>
    <xdr:to>
      <xdr:col>5</xdr:col>
      <xdr:colOff>441599</xdr:colOff>
      <xdr:row>6</xdr:row>
      <xdr:rowOff>47625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E0B42961-DF00-4A12-8159-41272A5D8241}"/>
            </a:ext>
          </a:extLst>
        </xdr:cNvPr>
        <xdr:cNvSpPr/>
      </xdr:nvSpPr>
      <xdr:spPr>
        <a:xfrm>
          <a:off x="190499" y="952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Estimadores</a:t>
          </a:r>
        </a:p>
      </xdr:txBody>
    </xdr:sp>
    <xdr:clientData/>
  </xdr:twoCellAnchor>
  <xdr:twoCellAnchor>
    <xdr:from>
      <xdr:col>0</xdr:col>
      <xdr:colOff>190499</xdr:colOff>
      <xdr:row>11</xdr:row>
      <xdr:rowOff>0</xdr:rowOff>
    </xdr:from>
    <xdr:to>
      <xdr:col>5</xdr:col>
      <xdr:colOff>441599</xdr:colOff>
      <xdr:row>12</xdr:row>
      <xdr:rowOff>47625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A6C2B4A-E0A5-4913-99CB-A026376C96FE}"/>
            </a:ext>
          </a:extLst>
        </xdr:cNvPr>
        <xdr:cNvSpPr/>
      </xdr:nvSpPr>
      <xdr:spPr>
        <a:xfrm>
          <a:off x="190499" y="2095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Medidas de Dispersão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14</xdr:col>
      <xdr:colOff>19050</xdr:colOff>
      <xdr:row>2</xdr:row>
      <xdr:rowOff>47625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B42F2B2-42BE-4F2F-B404-DBEEBE04BE7D}"/>
            </a:ext>
          </a:extLst>
        </xdr:cNvPr>
        <xdr:cNvSpPr/>
      </xdr:nvSpPr>
      <xdr:spPr>
        <a:xfrm>
          <a:off x="3848100" y="190500"/>
          <a:ext cx="428625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Precisão das estimativas</a:t>
          </a:r>
          <a:r>
            <a:rPr lang="pt-BR" sz="1100" baseline="0"/>
            <a:t> (erro padrão)</a:t>
          </a:r>
          <a:endParaRPr lang="pt-BR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371475</xdr:colOff>
      <xdr:row>15</xdr:row>
      <xdr:rowOff>47625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36C5BA16-E7B7-4FE2-9F31-E42DA670BF08}"/>
            </a:ext>
          </a:extLst>
        </xdr:cNvPr>
        <xdr:cNvSpPr/>
      </xdr:nvSpPr>
      <xdr:spPr>
        <a:xfrm>
          <a:off x="3848100" y="2667000"/>
          <a:ext cx="2200275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Determinação</a:t>
          </a:r>
        </a:p>
      </xdr:txBody>
    </xdr:sp>
    <xdr:clientData/>
  </xdr:twoCellAnchor>
  <xdr:twoCellAnchor>
    <xdr:from>
      <xdr:col>10</xdr:col>
      <xdr:colOff>466726</xdr:colOff>
      <xdr:row>14</xdr:row>
      <xdr:rowOff>0</xdr:rowOff>
    </xdr:from>
    <xdr:to>
      <xdr:col>13</xdr:col>
      <xdr:colOff>542926</xdr:colOff>
      <xdr:row>15</xdr:row>
      <xdr:rowOff>47625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E1FF07B-4E14-4C22-922C-FC0742B34A7F}"/>
            </a:ext>
          </a:extLst>
        </xdr:cNvPr>
        <xdr:cNvSpPr/>
      </xdr:nvSpPr>
      <xdr:spPr>
        <a:xfrm>
          <a:off x="6143626" y="2667000"/>
          <a:ext cx="1905000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Correlação amostral</a:t>
          </a:r>
        </a:p>
      </xdr:txBody>
    </xdr:sp>
    <xdr:clientData/>
  </xdr:twoCellAnchor>
  <xdr:twoCellAnchor>
    <xdr:from>
      <xdr:col>7</xdr:col>
      <xdr:colOff>0</xdr:colOff>
      <xdr:row>12</xdr:row>
      <xdr:rowOff>85725</xdr:rowOff>
    </xdr:from>
    <xdr:to>
      <xdr:col>13</xdr:col>
      <xdr:colOff>533400</xdr:colOff>
      <xdr:row>13</xdr:row>
      <xdr:rowOff>133350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AFDC61D6-E042-4A4C-866C-406833D8B53A}"/>
            </a:ext>
          </a:extLst>
        </xdr:cNvPr>
        <xdr:cNvSpPr/>
      </xdr:nvSpPr>
      <xdr:spPr>
        <a:xfrm>
          <a:off x="3848100" y="2371725"/>
          <a:ext cx="4191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Coeficientes</a:t>
          </a:r>
        </a:p>
      </xdr:txBody>
    </xdr:sp>
    <xdr:clientData/>
  </xdr:twoCellAnchor>
  <xdr:twoCellAnchor>
    <xdr:from>
      <xdr:col>1</xdr:col>
      <xdr:colOff>1</xdr:colOff>
      <xdr:row>12</xdr:row>
      <xdr:rowOff>104775</xdr:rowOff>
    </xdr:from>
    <xdr:to>
      <xdr:col>3</xdr:col>
      <xdr:colOff>47625</xdr:colOff>
      <xdr:row>13</xdr:row>
      <xdr:rowOff>152400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A02F72A7-17BB-4C12-B690-13AE1B7347F6}"/>
            </a:ext>
          </a:extLst>
        </xdr:cNvPr>
        <xdr:cNvSpPr/>
      </xdr:nvSpPr>
      <xdr:spPr>
        <a:xfrm>
          <a:off x="190501" y="2390775"/>
          <a:ext cx="12668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Variância Amostral</a:t>
          </a:r>
        </a:p>
      </xdr:txBody>
    </xdr:sp>
    <xdr:clientData/>
  </xdr:twoCellAnchor>
  <xdr:twoCellAnchor>
    <xdr:from>
      <xdr:col>3</xdr:col>
      <xdr:colOff>85725</xdr:colOff>
      <xdr:row>12</xdr:row>
      <xdr:rowOff>104775</xdr:rowOff>
    </xdr:from>
    <xdr:to>
      <xdr:col>5</xdr:col>
      <xdr:colOff>457201</xdr:colOff>
      <xdr:row>13</xdr:row>
      <xdr:rowOff>152400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F27B40C4-3C22-4347-BED5-A739282C4BF6}"/>
            </a:ext>
          </a:extLst>
        </xdr:cNvPr>
        <xdr:cNvSpPr/>
      </xdr:nvSpPr>
      <xdr:spPr>
        <a:xfrm>
          <a:off x="1495425" y="2390775"/>
          <a:ext cx="1590676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 Padrão Amostral</a:t>
          </a:r>
        </a:p>
      </xdr:txBody>
    </xdr:sp>
    <xdr:clientData/>
  </xdr:twoCellAnchor>
  <xdr:oneCellAnchor>
    <xdr:from>
      <xdr:col>3</xdr:col>
      <xdr:colOff>428625</xdr:colOff>
      <xdr:row>14</xdr:row>
      <xdr:rowOff>157162</xdr:rowOff>
    </xdr:from>
    <xdr:ext cx="906595" cy="356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637FE56E-BAB7-4AAC-B3FF-A63CF8709E41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637FE56E-BAB7-4AAC-B3FF-A63CF8709E41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pt-BR" sz="1800" b="0" i="0">
                  <a:latin typeface="Cambria Math" panose="02040503050406030204" pitchFamily="18" charset="0"/>
                </a:rPr>
                <a:t>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̂^2 )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15</xdr:col>
      <xdr:colOff>0</xdr:colOff>
      <xdr:row>1</xdr:row>
      <xdr:rowOff>0</xdr:rowOff>
    </xdr:from>
    <xdr:to>
      <xdr:col>20</xdr:col>
      <xdr:colOff>495300</xdr:colOff>
      <xdr:row>2</xdr:row>
      <xdr:rowOff>47625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1C62A326-DFEC-4645-A39F-8A0DCF8B8741}"/>
            </a:ext>
          </a:extLst>
        </xdr:cNvPr>
        <xdr:cNvSpPr/>
      </xdr:nvSpPr>
      <xdr:spPr>
        <a:xfrm>
          <a:off x="8724900" y="190500"/>
          <a:ext cx="35433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Intervalo</a:t>
          </a:r>
          <a:r>
            <a:rPr lang="pt-BR" sz="1100" baseline="0"/>
            <a:t> de confiança (Coeficientes)</a:t>
          </a:r>
          <a:endParaRPr lang="pt-BR" sz="1100"/>
        </a:p>
      </xdr:txBody>
    </xdr:sp>
    <xdr:clientData/>
  </xdr:twoCellAnchor>
  <xdr:twoCellAnchor>
    <xdr:from>
      <xdr:col>15</xdr:col>
      <xdr:colOff>100761</xdr:colOff>
      <xdr:row>4</xdr:row>
      <xdr:rowOff>38100</xdr:rowOff>
    </xdr:from>
    <xdr:to>
      <xdr:col>17</xdr:col>
      <xdr:colOff>539028</xdr:colOff>
      <xdr:row>5</xdr:row>
      <xdr:rowOff>170830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32">
              <a:extLst>
                <a:ext uri="{FF2B5EF4-FFF2-40B4-BE49-F238E27FC236}">
                  <a16:creationId xmlns:a16="http://schemas.microsoft.com/office/drawing/2014/main" id="{4BF1B64C-A8DE-44B6-A0A1-95539A2BC14E}"/>
                </a:ext>
              </a:extLst>
            </xdr:cNvPr>
            <xdr:cNvSpPr txBox="1"/>
          </xdr:nvSpPr>
          <xdr:spPr>
            <a:xfrm>
              <a:off x="8825661" y="80010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pt-B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/2</m:t>
                      </m:r>
                    </m:sub>
                  </m:sSub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𝑒𝑝</m:t>
                  </m:r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pt-BR"/>
                <a:t>)</a:t>
              </a:r>
            </a:p>
          </xdr:txBody>
        </xdr:sp>
      </mc:Choice>
      <mc:Fallback xmlns="">
        <xdr:sp macro="" textlink="">
          <xdr:nvSpPr>
            <xdr:cNvPr id="24" name="CaixaDeTexto 32">
              <a:extLst>
                <a:ext uri="{FF2B5EF4-FFF2-40B4-BE49-F238E27FC236}">
                  <a16:creationId xmlns:a16="http://schemas.microsoft.com/office/drawing/2014/main" id="{4BF1B64C-A8DE-44B6-A0A1-95539A2BC14E}"/>
                </a:ext>
              </a:extLst>
            </xdr:cNvPr>
            <xdr:cNvSpPr txBox="1"/>
          </xdr:nvSpPr>
          <xdr:spPr>
            <a:xfrm>
              <a:off x="8825661" y="80010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</a:rPr>
                <a:t>2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/2) 𝑒𝑝(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i="0">
                  <a:latin typeface="Cambria Math" panose="02040503050406030204" pitchFamily="18" charset="0"/>
                </a:rPr>
                <a:t>2</a:t>
              </a:r>
              <a:r>
                <a:rPr lang="pt-BR"/>
                <a:t>)</a:t>
              </a:r>
            </a:p>
          </xdr:txBody>
        </xdr:sp>
      </mc:Fallback>
    </mc:AlternateContent>
    <xdr:clientData/>
  </xdr:twoCellAnchor>
  <xdr:twoCellAnchor>
    <xdr:from>
      <xdr:col>18</xdr:col>
      <xdr:colOff>104775</xdr:colOff>
      <xdr:row>4</xdr:row>
      <xdr:rowOff>11190</xdr:rowOff>
    </xdr:from>
    <xdr:to>
      <xdr:col>20</xdr:col>
      <xdr:colOff>543042</xdr:colOff>
      <xdr:row>5</xdr:row>
      <xdr:rowOff>143920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35">
              <a:extLst>
                <a:ext uri="{FF2B5EF4-FFF2-40B4-BE49-F238E27FC236}">
                  <a16:creationId xmlns:a16="http://schemas.microsoft.com/office/drawing/2014/main" id="{F82CCF29-8B6E-4D0D-99F6-B951D2A91DEA}"/>
                </a:ext>
              </a:extLst>
            </xdr:cNvPr>
            <xdr:cNvSpPr txBox="1"/>
          </xdr:nvSpPr>
          <xdr:spPr>
            <a:xfrm>
              <a:off x="10658475" y="77319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pt-B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/2</m:t>
                      </m:r>
                    </m:sub>
                  </m:sSub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𝑒𝑝</m:t>
                  </m:r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pt-BR"/>
                <a:t>)</a:t>
              </a:r>
            </a:p>
          </xdr:txBody>
        </xdr:sp>
      </mc:Choice>
      <mc:Fallback xmlns="">
        <xdr:sp macro="" textlink="">
          <xdr:nvSpPr>
            <xdr:cNvPr id="25" name="CaixaDeTexto 35">
              <a:extLst>
                <a:ext uri="{FF2B5EF4-FFF2-40B4-BE49-F238E27FC236}">
                  <a16:creationId xmlns:a16="http://schemas.microsoft.com/office/drawing/2014/main" id="{F82CCF29-8B6E-4D0D-99F6-B951D2A91DEA}"/>
                </a:ext>
              </a:extLst>
            </xdr:cNvPr>
            <xdr:cNvSpPr txBox="1"/>
          </xdr:nvSpPr>
          <xdr:spPr>
            <a:xfrm>
              <a:off x="10658475" y="77319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</a:rPr>
                <a:t>1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/2) 𝑒𝑝(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pt-BR"/>
                <a:t>)</a:t>
              </a:r>
            </a:p>
          </xdr:txBody>
        </xdr:sp>
      </mc:Fallback>
    </mc:AlternateContent>
    <xdr:clientData/>
  </xdr:twoCellAnchor>
  <xdr:twoCellAnchor>
    <xdr:from>
      <xdr:col>15</xdr:col>
      <xdr:colOff>1</xdr:colOff>
      <xdr:row>2</xdr:row>
      <xdr:rowOff>104775</xdr:rowOff>
    </xdr:from>
    <xdr:to>
      <xdr:col>17</xdr:col>
      <xdr:colOff>542925</xdr:colOff>
      <xdr:row>3</xdr:row>
      <xdr:rowOff>152400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B3B09DF0-B7D4-4F2D-B3E7-180B5BCE951E}"/>
            </a:ext>
          </a:extLst>
        </xdr:cNvPr>
        <xdr:cNvSpPr/>
      </xdr:nvSpPr>
      <xdr:spPr>
        <a:xfrm>
          <a:off x="8724901" y="485775"/>
          <a:ext cx="17621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Beta 2</a:t>
          </a:r>
        </a:p>
      </xdr:txBody>
    </xdr:sp>
    <xdr:clientData/>
  </xdr:twoCellAnchor>
  <xdr:twoCellAnchor>
    <xdr:from>
      <xdr:col>17</xdr:col>
      <xdr:colOff>571501</xdr:colOff>
      <xdr:row>2</xdr:row>
      <xdr:rowOff>104775</xdr:rowOff>
    </xdr:from>
    <xdr:to>
      <xdr:col>20</xdr:col>
      <xdr:colOff>504825</xdr:colOff>
      <xdr:row>3</xdr:row>
      <xdr:rowOff>152400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BAF093F2-282E-43A0-9AD5-97F5E1B06EA5}"/>
            </a:ext>
          </a:extLst>
        </xdr:cNvPr>
        <xdr:cNvSpPr/>
      </xdr:nvSpPr>
      <xdr:spPr>
        <a:xfrm>
          <a:off x="10515601" y="485775"/>
          <a:ext cx="17621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Beta 1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20</xdr:col>
      <xdr:colOff>495300</xdr:colOff>
      <xdr:row>8</xdr:row>
      <xdr:rowOff>47625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1638B292-E4BF-459C-BEA2-3D9CD13332EB}"/>
            </a:ext>
          </a:extLst>
        </xdr:cNvPr>
        <xdr:cNvSpPr/>
      </xdr:nvSpPr>
      <xdr:spPr>
        <a:xfrm>
          <a:off x="8724900" y="1333500"/>
          <a:ext cx="35433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Intervalo</a:t>
          </a:r>
          <a:r>
            <a:rPr lang="pt-BR" sz="1100" baseline="0"/>
            <a:t> de confiança (Variância)</a:t>
          </a:r>
          <a:endParaRPr lang="pt-BR" sz="1100"/>
        </a:p>
      </xdr:txBody>
    </xdr:sp>
    <xdr:clientData/>
  </xdr:twoCellAnchor>
  <xdr:twoCellAnchor>
    <xdr:from>
      <xdr:col>15</xdr:col>
      <xdr:colOff>9525</xdr:colOff>
      <xdr:row>9</xdr:row>
      <xdr:rowOff>28575</xdr:rowOff>
    </xdr:from>
    <xdr:to>
      <xdr:col>20</xdr:col>
      <xdr:colOff>504825</xdr:colOff>
      <xdr:row>12</xdr:row>
      <xdr:rowOff>15818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53">
              <a:extLst>
                <a:ext uri="{FF2B5EF4-FFF2-40B4-BE49-F238E27FC236}">
                  <a16:creationId xmlns:a16="http://schemas.microsoft.com/office/drawing/2014/main" id="{55695AF4-FC40-45D8-97E8-4D6E34CB3650}"/>
                </a:ext>
              </a:extLst>
            </xdr:cNvPr>
            <xdr:cNvSpPr txBox="1"/>
          </xdr:nvSpPr>
          <xdr:spPr>
            <a:xfrm>
              <a:off x="8734425" y="1743075"/>
              <a:ext cx="3543300" cy="5587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𝑷𝒓</m:t>
                    </m:r>
                    <m:d>
                      <m:dPr>
                        <m:begChr m:val="["/>
                        <m:endChr m:val="]"/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)</m:t>
                        </m:r>
                        <m:f>
                          <m:fPr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𝝈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𝜶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b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bSup>
                          </m:den>
                        </m:f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sSup>
                          <m:sSupPr>
                            <m:ctrlP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𝝈</m:t>
                            </m:r>
                          </m:e>
                          <m:sup>
                            <m: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≤(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f>
                          <m:fPr>
                            <m:ctrlP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𝝈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𝟏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𝜶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b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30" name="CaixaDeTexto 53">
              <a:extLst>
                <a:ext uri="{FF2B5EF4-FFF2-40B4-BE49-F238E27FC236}">
                  <a16:creationId xmlns:a16="http://schemas.microsoft.com/office/drawing/2014/main" id="{55695AF4-FC40-45D8-97E8-4D6E34CB3650}"/>
                </a:ext>
              </a:extLst>
            </xdr:cNvPr>
            <xdr:cNvSpPr txBox="1"/>
          </xdr:nvSpPr>
          <xdr:spPr>
            <a:xfrm>
              <a:off x="8734425" y="1743075"/>
              <a:ext cx="3543300" cy="5587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𝑷𝒓[(𝒏−𝟐)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 ̂^</a:t>
              </a:r>
              <a:r>
                <a:rPr lang="pt-BR" sz="1400" b="1" i="0">
                  <a:latin typeface="Cambria Math" panose="02040503050406030204" pitchFamily="18" charset="0"/>
                </a:rPr>
                <a:t>𝟐/(𝑿_(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𝜶/𝟐)^</a:t>
              </a:r>
              <a:r>
                <a:rPr lang="pt-BR" sz="1400" b="1" i="0">
                  <a:latin typeface="Cambria Math" panose="02040503050406030204" pitchFamily="18" charset="0"/>
                </a:rPr>
                <a:t>𝟐 )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≤𝝈^𝟐≤(𝒏−𝟐)𝝈 ̂^𝟐/(𝑿_(𝟏−𝜶/𝟐)^𝟐 )]</a:t>
              </a:r>
              <a:endParaRPr lang="pt-BR" sz="14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6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28C0A8B-2039-4D6F-B231-EFB38D5009CF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28C0A8B-2039-4D6F-B231-EFB38D5009CF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6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E281C5-3359-443C-9D52-C7CE3C096FF2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E281C5-3359-443C-9D52-C7CE3C096FF2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6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96E947C-CD8D-4705-AE45-0B364E4DC9A7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96E947C-CD8D-4705-AE45-0B364E4DC9A7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6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FDC34E3-01CC-48E7-8018-74437EC07169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FDC34E3-01CC-48E7-8018-74437EC07169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0683367-9328-4541-84C8-5DCF6A2325D5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0683367-9328-4541-84C8-5DCF6A2325D5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9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49E6714-05B0-4262-B901-71AFD67A255C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49E6714-05B0-4262-B901-71AFD67A255C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12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E6094AB-42A7-46A1-9961-E333CC4CB0A2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E6094AB-42A7-46A1-9961-E333CC4CB0A2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13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9830948-A04F-42B2-939E-652F4D215EE0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9830948-A04F-42B2-939E-652F4D215EE0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266700</xdr:colOff>
      <xdr:row>1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DB34934-1971-4B46-BBC8-270EF89CCE82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DB34934-1971-4B46-BBC8-270EF89CCE82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1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86B896C-6E40-43AF-9FEB-F02A98AF0565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86B896C-6E40-43AF-9FEB-F02A98AF0565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278FAA36-E251-4818-BAA7-787D2C477A0B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278FAA36-E251-4818-BAA7-787D2C477A0B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127001</xdr:colOff>
      <xdr:row>4</xdr:row>
      <xdr:rowOff>19050</xdr:rowOff>
    </xdr:from>
    <xdr:ext cx="412749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D082BCB-7D69-4C5E-B86C-2529E0A6EF77}"/>
                </a:ext>
              </a:extLst>
            </xdr:cNvPr>
            <xdr:cNvSpPr txBox="1"/>
          </xdr:nvSpPr>
          <xdr:spPr>
            <a:xfrm>
              <a:off x="127001" y="855133"/>
              <a:ext cx="412749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D082BCB-7D69-4C5E-B86C-2529E0A6EF77}"/>
                </a:ext>
              </a:extLst>
            </xdr:cNvPr>
            <xdr:cNvSpPr txBox="1"/>
          </xdr:nvSpPr>
          <xdr:spPr>
            <a:xfrm>
              <a:off x="127001" y="855133"/>
              <a:ext cx="412749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120652</xdr:colOff>
      <xdr:row>5</xdr:row>
      <xdr:rowOff>23283</xdr:rowOff>
    </xdr:from>
    <xdr:ext cx="412749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65DFACE5-1E93-4D1E-BBF8-20E434173B28}"/>
                </a:ext>
              </a:extLst>
            </xdr:cNvPr>
            <xdr:cNvSpPr txBox="1"/>
          </xdr:nvSpPr>
          <xdr:spPr>
            <a:xfrm>
              <a:off x="120652" y="1092200"/>
              <a:ext cx="412749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65DFACE5-1E93-4D1E-BBF8-20E434173B28}"/>
                </a:ext>
              </a:extLst>
            </xdr:cNvPr>
            <xdr:cNvSpPr txBox="1"/>
          </xdr:nvSpPr>
          <xdr:spPr>
            <a:xfrm>
              <a:off x="120652" y="1092200"/>
              <a:ext cx="412749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19049</xdr:colOff>
      <xdr:row>22</xdr:row>
      <xdr:rowOff>8465</xdr:rowOff>
    </xdr:from>
    <xdr:ext cx="448713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CCE481C-4FA0-4AE8-AC3E-7F1C393B6880}"/>
                </a:ext>
              </a:extLst>
            </xdr:cNvPr>
            <xdr:cNvSpPr txBox="1"/>
          </xdr:nvSpPr>
          <xdr:spPr>
            <a:xfrm>
              <a:off x="167216" y="4919132"/>
              <a:ext cx="448713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/2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CCE481C-4FA0-4AE8-AC3E-7F1C393B6880}"/>
                </a:ext>
              </a:extLst>
            </xdr:cNvPr>
            <xdr:cNvSpPr txBox="1"/>
          </xdr:nvSpPr>
          <xdr:spPr>
            <a:xfrm>
              <a:off x="167216" y="4919132"/>
              <a:ext cx="448713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𝑋_(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2116</xdr:colOff>
      <xdr:row>23</xdr:row>
      <xdr:rowOff>2116</xdr:rowOff>
    </xdr:from>
    <xdr:ext cx="579902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CFD2CB03-E8ED-405F-9A1B-6AFB2C609DC4}"/>
                </a:ext>
              </a:extLst>
            </xdr:cNvPr>
            <xdr:cNvSpPr txBox="1"/>
          </xdr:nvSpPr>
          <xdr:spPr>
            <a:xfrm>
              <a:off x="150283" y="5103283"/>
              <a:ext cx="579902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/2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CFD2CB03-E8ED-405F-9A1B-6AFB2C609DC4}"/>
                </a:ext>
              </a:extLst>
            </xdr:cNvPr>
            <xdr:cNvSpPr txBox="1"/>
          </xdr:nvSpPr>
          <xdr:spPr>
            <a:xfrm>
              <a:off x="150283" y="5103283"/>
              <a:ext cx="579902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𝑋_(1−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275167</xdr:colOff>
      <xdr:row>21</xdr:row>
      <xdr:rowOff>127000</xdr:rowOff>
    </xdr:from>
    <xdr:to>
      <xdr:col>6</xdr:col>
      <xdr:colOff>401298</xdr:colOff>
      <xdr:row>25</xdr:row>
      <xdr:rowOff>107305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3">
              <a:extLst>
                <a:ext uri="{FF2B5EF4-FFF2-40B4-BE49-F238E27FC236}">
                  <a16:creationId xmlns:a16="http://schemas.microsoft.com/office/drawing/2014/main" id="{E0B1FCC9-857D-4873-A81A-26590C0515AF}"/>
                </a:ext>
              </a:extLst>
            </xdr:cNvPr>
            <xdr:cNvSpPr txBox="1"/>
          </xdr:nvSpPr>
          <xdr:spPr>
            <a:xfrm>
              <a:off x="2667000" y="4847167"/>
              <a:ext cx="1650131" cy="784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40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pt-BR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pt-BR" sz="2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acc>
                              <m:accPr>
                                <m:chr m:val="̂"/>
                                <m:ctrlP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2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pt-BR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pt-BR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2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2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2400"/>
            </a:p>
          </xdr:txBody>
        </xdr:sp>
      </mc:Choice>
      <mc:Fallback>
        <xdr:sp macro="" textlink="">
          <xdr:nvSpPr>
            <xdr:cNvPr id="19" name="CaixaDeTexto 3">
              <a:extLst>
                <a:ext uri="{FF2B5EF4-FFF2-40B4-BE49-F238E27FC236}">
                  <a16:creationId xmlns:a16="http://schemas.microsoft.com/office/drawing/2014/main" id="{E0B1FCC9-857D-4873-A81A-26590C0515AF}"/>
                </a:ext>
              </a:extLst>
            </xdr:cNvPr>
            <xdr:cNvSpPr txBox="1"/>
          </xdr:nvSpPr>
          <xdr:spPr>
            <a:xfrm>
              <a:off x="2667000" y="4847167"/>
              <a:ext cx="1650131" cy="784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400" i="0">
                  <a:latin typeface="Cambria Math" panose="02040503050406030204" pitchFamily="18" charset="0"/>
                </a:rPr>
                <a:t>𝐹</a:t>
              </a:r>
              <a:r>
                <a:rPr lang="pt-BR" sz="2400" b="0" i="0">
                  <a:latin typeface="Cambria Math" panose="02040503050406030204" pitchFamily="18" charset="0"/>
                </a:rPr>
                <a:t>=(</a:t>
              </a:r>
              <a:r>
                <a:rPr lang="pt-BR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2400" b="0" i="0">
                  <a:latin typeface="Cambria Math" panose="02040503050406030204" pitchFamily="18" charset="0"/>
                </a:rPr>
                <a:t>2^2 ∑▒𝑥_𝑖^2 )/</a:t>
              </a:r>
              <a:r>
                <a:rPr lang="pt-BR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2400" b="0" i="0">
                  <a:latin typeface="Cambria Math" panose="02040503050406030204" pitchFamily="18" charset="0"/>
                </a:rPr>
                <a:t>2 </a:t>
              </a:r>
              <a:endParaRPr lang="pt-BR" sz="2400"/>
            </a:p>
          </xdr:txBody>
        </xdr:sp>
      </mc:Fallback>
    </mc:AlternateContent>
    <xdr:clientData/>
  </xdr:twoCellAnchor>
  <xdr:twoCellAnchor editAs="oneCell">
    <xdr:from>
      <xdr:col>8</xdr:col>
      <xdr:colOff>83343</xdr:colOff>
      <xdr:row>19</xdr:row>
      <xdr:rowOff>142875</xdr:rowOff>
    </xdr:from>
    <xdr:to>
      <xdr:col>15</xdr:col>
      <xdr:colOff>861374</xdr:colOff>
      <xdr:row>35</xdr:row>
      <xdr:rowOff>25798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E437EC83-E954-478C-AF23-1C1047EB6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9656" y="4298156"/>
          <a:ext cx="4730906" cy="31214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7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52C412A-4A40-4322-8AD2-BD8795DD195F}"/>
                </a:ext>
              </a:extLst>
            </xdr:cNvPr>
            <xdr:cNvSpPr txBox="1"/>
          </xdr:nvSpPr>
          <xdr:spPr>
            <a:xfrm>
              <a:off x="161925" y="13954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52C412A-4A40-4322-8AD2-BD8795DD195F}"/>
                </a:ext>
              </a:extLst>
            </xdr:cNvPr>
            <xdr:cNvSpPr txBox="1"/>
          </xdr:nvSpPr>
          <xdr:spPr>
            <a:xfrm>
              <a:off x="161925" y="13954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9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B40B50F-22E9-4F80-BDB4-6BA9EFDA66D8}"/>
                </a:ext>
              </a:extLst>
            </xdr:cNvPr>
            <xdr:cNvSpPr txBox="1"/>
          </xdr:nvSpPr>
          <xdr:spPr>
            <a:xfrm>
              <a:off x="152400" y="18049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B40B50F-22E9-4F80-BDB4-6BA9EFDA66D8}"/>
                </a:ext>
              </a:extLst>
            </xdr:cNvPr>
            <xdr:cNvSpPr txBox="1"/>
          </xdr:nvSpPr>
          <xdr:spPr>
            <a:xfrm>
              <a:off x="152400" y="18049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10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3FFF954-FA85-4F1E-AA68-5D3D19EBB341}"/>
                </a:ext>
              </a:extLst>
            </xdr:cNvPr>
            <xdr:cNvSpPr txBox="1"/>
          </xdr:nvSpPr>
          <xdr:spPr>
            <a:xfrm>
              <a:off x="171450" y="20335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3FFF954-FA85-4F1E-AA68-5D3D19EBB341}"/>
                </a:ext>
              </a:extLst>
            </xdr:cNvPr>
            <xdr:cNvSpPr txBox="1"/>
          </xdr:nvSpPr>
          <xdr:spPr>
            <a:xfrm>
              <a:off x="171450" y="20335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13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2FFCB32-93F0-46A9-B435-86EB7C19E91F}"/>
                </a:ext>
              </a:extLst>
            </xdr:cNvPr>
            <xdr:cNvSpPr txBox="1"/>
          </xdr:nvSpPr>
          <xdr:spPr>
            <a:xfrm>
              <a:off x="152400" y="27289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2FFCB32-93F0-46A9-B435-86EB7C19E91F}"/>
                </a:ext>
              </a:extLst>
            </xdr:cNvPr>
            <xdr:cNvSpPr txBox="1"/>
          </xdr:nvSpPr>
          <xdr:spPr>
            <a:xfrm>
              <a:off x="152400" y="27289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14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1E49E37-E9AC-48F4-A61D-5042AF701A0E}"/>
                </a:ext>
              </a:extLst>
            </xdr:cNvPr>
            <xdr:cNvSpPr txBox="1"/>
          </xdr:nvSpPr>
          <xdr:spPr>
            <a:xfrm>
              <a:off x="161925" y="29575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1E49E37-E9AC-48F4-A61D-5042AF701A0E}"/>
                </a:ext>
              </a:extLst>
            </xdr:cNvPr>
            <xdr:cNvSpPr txBox="1"/>
          </xdr:nvSpPr>
          <xdr:spPr>
            <a:xfrm>
              <a:off x="161925" y="29575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157162</xdr:rowOff>
    </xdr:from>
    <xdr:to>
      <xdr:col>6</xdr:col>
      <xdr:colOff>476250</xdr:colOff>
      <xdr:row>23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2E12535-2438-4359-B0C3-9CED9F89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9</xdr:row>
      <xdr:rowOff>157162</xdr:rowOff>
    </xdr:from>
    <xdr:to>
      <xdr:col>13</xdr:col>
      <xdr:colOff>571499</xdr:colOff>
      <xdr:row>23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A3C2854-51D9-46BD-B8DF-068A812BC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B12C-B01F-418D-B7EC-98332D399E2D}">
  <dimension ref="A1"/>
  <sheetViews>
    <sheetView showGridLines="0" workbookViewId="0">
      <selection activeCell="T17" sqref="T17"/>
    </sheetView>
  </sheetViews>
  <sheetFormatPr defaultRowHeight="15" x14ac:dyDescent="0.25"/>
  <cols>
    <col min="1" max="1" width="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5F05-BA0D-46EA-A9AB-212D050020D6}">
  <dimension ref="B1:R16"/>
  <sheetViews>
    <sheetView showGridLines="0" zoomScale="90" zoomScaleNormal="90" workbookViewId="0">
      <selection activeCell="H26" sqref="H26"/>
    </sheetView>
  </sheetViews>
  <sheetFormatPr defaultRowHeight="15" x14ac:dyDescent="0.25"/>
  <cols>
    <col min="1" max="1" width="1.42578125" customWidth="1"/>
    <col min="3" max="9" width="7" customWidth="1"/>
    <col min="10" max="10" width="3.7109375" customWidth="1"/>
    <col min="11" max="11" width="11.28515625" bestFit="1" customWidth="1"/>
    <col min="12" max="12" width="8.7109375" customWidth="1"/>
    <col min="13" max="13" width="3" customWidth="1"/>
    <col min="14" max="18" width="9.85546875" bestFit="1" customWidth="1"/>
  </cols>
  <sheetData>
    <row r="1" spans="2:18" ht="6" customHeight="1" x14ac:dyDescent="0.25"/>
    <row r="2" spans="2:18" ht="18.75" x14ac:dyDescent="0.3">
      <c r="B2" s="19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ht="7.5" customHeight="1" x14ac:dyDescent="0.25"/>
    <row r="4" spans="2:18" x14ac:dyDescent="0.25">
      <c r="B4" s="20" t="s">
        <v>21</v>
      </c>
      <c r="C4" s="20"/>
      <c r="D4" s="20"/>
      <c r="E4" s="20"/>
      <c r="F4" s="20"/>
      <c r="G4" s="20"/>
      <c r="H4" s="20"/>
      <c r="I4" s="20"/>
      <c r="K4" s="30" t="s">
        <v>36</v>
      </c>
      <c r="L4" s="30"/>
      <c r="N4" s="20" t="s">
        <v>22</v>
      </c>
      <c r="O4" s="20"/>
      <c r="P4" s="20"/>
      <c r="Q4" s="20"/>
      <c r="R4" s="20"/>
    </row>
    <row r="5" spans="2:18" ht="15.75" thickBot="1" x14ac:dyDescent="0.3">
      <c r="B5" s="21" t="s">
        <v>8</v>
      </c>
      <c r="C5" s="22" t="s">
        <v>23</v>
      </c>
      <c r="D5" s="22" t="s">
        <v>24</v>
      </c>
      <c r="E5" s="22" t="s">
        <v>25</v>
      </c>
      <c r="F5" s="22" t="s">
        <v>26</v>
      </c>
      <c r="G5" s="22" t="s">
        <v>27</v>
      </c>
      <c r="H5" s="22" t="s">
        <v>28</v>
      </c>
      <c r="I5" s="22" t="s">
        <v>29</v>
      </c>
      <c r="K5" s="21" t="s">
        <v>8</v>
      </c>
      <c r="L5" s="21" t="s">
        <v>35</v>
      </c>
      <c r="N5" s="23" t="s">
        <v>30</v>
      </c>
      <c r="O5" s="23" t="s">
        <v>31</v>
      </c>
      <c r="P5" s="23" t="s">
        <v>32</v>
      </c>
      <c r="Q5" s="23" t="s">
        <v>33</v>
      </c>
      <c r="R5" s="23" t="s">
        <v>34</v>
      </c>
    </row>
    <row r="6" spans="2:18" x14ac:dyDescent="0.25">
      <c r="B6" s="24">
        <v>80</v>
      </c>
      <c r="C6" s="25">
        <v>55</v>
      </c>
      <c r="D6" s="25">
        <v>60</v>
      </c>
      <c r="E6" s="25">
        <v>65</v>
      </c>
      <c r="F6" s="25">
        <v>70</v>
      </c>
      <c r="G6" s="25">
        <v>75</v>
      </c>
      <c r="H6" s="25"/>
      <c r="I6" s="25"/>
      <c r="K6" s="31">
        <v>80</v>
      </c>
      <c r="L6" s="31">
        <v>65</v>
      </c>
      <c r="N6" s="25">
        <v>75</v>
      </c>
      <c r="O6" s="25">
        <v>60</v>
      </c>
      <c r="P6" s="25">
        <v>75</v>
      </c>
      <c r="Q6" s="25">
        <v>65</v>
      </c>
      <c r="R6" s="25">
        <v>65</v>
      </c>
    </row>
    <row r="7" spans="2:18" x14ac:dyDescent="0.25">
      <c r="B7" s="26">
        <v>100</v>
      </c>
      <c r="C7" s="27">
        <v>65</v>
      </c>
      <c r="D7" s="27">
        <v>70</v>
      </c>
      <c r="E7" s="27">
        <v>74</v>
      </c>
      <c r="F7" s="27">
        <v>80</v>
      </c>
      <c r="G7" s="27">
        <v>85</v>
      </c>
      <c r="H7" s="27">
        <v>88</v>
      </c>
      <c r="I7" s="27"/>
      <c r="K7" s="32">
        <v>100</v>
      </c>
      <c r="L7" s="32">
        <v>77</v>
      </c>
      <c r="N7" s="27">
        <v>88</v>
      </c>
      <c r="O7" s="27">
        <v>85</v>
      </c>
      <c r="P7" s="27">
        <v>80</v>
      </c>
      <c r="Q7" s="27">
        <v>85</v>
      </c>
      <c r="R7" s="27">
        <v>80</v>
      </c>
    </row>
    <row r="8" spans="2:18" x14ac:dyDescent="0.25">
      <c r="B8" s="26">
        <v>120</v>
      </c>
      <c r="C8" s="27">
        <v>79</v>
      </c>
      <c r="D8" s="27">
        <v>84</v>
      </c>
      <c r="E8" s="27">
        <v>90</v>
      </c>
      <c r="F8" s="27">
        <v>94</v>
      </c>
      <c r="G8" s="27">
        <v>98</v>
      </c>
      <c r="H8" s="27"/>
      <c r="I8" s="27"/>
      <c r="K8" s="32">
        <v>120</v>
      </c>
      <c r="L8" s="32">
        <v>89</v>
      </c>
      <c r="N8" s="27">
        <v>90</v>
      </c>
      <c r="O8" s="27">
        <v>79</v>
      </c>
      <c r="P8" s="27">
        <v>90</v>
      </c>
      <c r="Q8" s="27">
        <v>94</v>
      </c>
      <c r="R8" s="27">
        <v>84</v>
      </c>
    </row>
    <row r="9" spans="2:18" x14ac:dyDescent="0.25">
      <c r="B9" s="26">
        <v>140</v>
      </c>
      <c r="C9" s="27">
        <v>80</v>
      </c>
      <c r="D9" s="27">
        <v>93</v>
      </c>
      <c r="E9" s="27">
        <v>95</v>
      </c>
      <c r="F9" s="27">
        <v>103</v>
      </c>
      <c r="G9" s="27">
        <v>108</v>
      </c>
      <c r="H9" s="27">
        <v>113</v>
      </c>
      <c r="I9" s="27">
        <v>115</v>
      </c>
      <c r="K9" s="32">
        <v>140</v>
      </c>
      <c r="L9" s="32">
        <v>101</v>
      </c>
      <c r="N9" s="27">
        <v>93</v>
      </c>
      <c r="O9" s="27">
        <v>115</v>
      </c>
      <c r="P9" s="27">
        <v>95</v>
      </c>
      <c r="Q9" s="27">
        <v>93</v>
      </c>
      <c r="R9" s="27">
        <v>113</v>
      </c>
    </row>
    <row r="10" spans="2:18" x14ac:dyDescent="0.25">
      <c r="B10" s="26">
        <v>160</v>
      </c>
      <c r="C10" s="27">
        <v>102</v>
      </c>
      <c r="D10" s="27">
        <v>107</v>
      </c>
      <c r="E10" s="27">
        <v>110</v>
      </c>
      <c r="F10" s="27">
        <v>116</v>
      </c>
      <c r="G10" s="27">
        <v>118</v>
      </c>
      <c r="H10" s="27">
        <v>125</v>
      </c>
      <c r="I10" s="27"/>
      <c r="K10" s="32">
        <v>160</v>
      </c>
      <c r="L10" s="32">
        <v>113</v>
      </c>
      <c r="N10" s="27">
        <v>107</v>
      </c>
      <c r="O10" s="27">
        <v>107</v>
      </c>
      <c r="P10" s="27">
        <v>116</v>
      </c>
      <c r="Q10" s="27">
        <v>102</v>
      </c>
      <c r="R10" s="27">
        <v>102</v>
      </c>
    </row>
    <row r="11" spans="2:18" x14ac:dyDescent="0.25">
      <c r="B11" s="26">
        <v>180</v>
      </c>
      <c r="C11" s="27">
        <v>110</v>
      </c>
      <c r="D11" s="27">
        <v>115</v>
      </c>
      <c r="E11" s="27">
        <v>120</v>
      </c>
      <c r="F11" s="27">
        <v>130</v>
      </c>
      <c r="G11" s="27">
        <v>135</v>
      </c>
      <c r="H11" s="27">
        <v>140</v>
      </c>
      <c r="I11" s="27"/>
      <c r="K11" s="32">
        <v>180</v>
      </c>
      <c r="L11" s="32">
        <v>125</v>
      </c>
      <c r="N11" s="27">
        <v>140</v>
      </c>
      <c r="O11" s="27">
        <v>115</v>
      </c>
      <c r="P11" s="27">
        <v>110</v>
      </c>
      <c r="Q11" s="27">
        <v>110</v>
      </c>
      <c r="R11" s="27">
        <v>120</v>
      </c>
    </row>
    <row r="12" spans="2:18" x14ac:dyDescent="0.25">
      <c r="B12" s="26">
        <v>200</v>
      </c>
      <c r="C12" s="27">
        <v>120</v>
      </c>
      <c r="D12" s="27">
        <v>136</v>
      </c>
      <c r="E12" s="27">
        <v>140</v>
      </c>
      <c r="F12" s="27">
        <v>144</v>
      </c>
      <c r="G12" s="27">
        <v>145</v>
      </c>
      <c r="H12" s="27"/>
      <c r="I12" s="27"/>
      <c r="K12" s="32">
        <v>200</v>
      </c>
      <c r="L12" s="32">
        <v>137</v>
      </c>
      <c r="N12" s="27">
        <v>140</v>
      </c>
      <c r="O12" s="27">
        <v>140</v>
      </c>
      <c r="P12" s="27">
        <v>145</v>
      </c>
      <c r="Q12" s="27">
        <v>140</v>
      </c>
      <c r="R12" s="27">
        <v>145</v>
      </c>
    </row>
    <row r="13" spans="2:18" x14ac:dyDescent="0.25">
      <c r="B13" s="26">
        <v>220</v>
      </c>
      <c r="C13" s="27">
        <v>135</v>
      </c>
      <c r="D13" s="27">
        <v>137</v>
      </c>
      <c r="E13" s="27">
        <v>140</v>
      </c>
      <c r="F13" s="27">
        <v>152</v>
      </c>
      <c r="G13" s="27">
        <v>157</v>
      </c>
      <c r="H13" s="27">
        <v>160</v>
      </c>
      <c r="I13" s="27">
        <v>162</v>
      </c>
      <c r="K13" s="32">
        <v>220</v>
      </c>
      <c r="L13" s="32">
        <v>149</v>
      </c>
      <c r="N13" s="27">
        <v>162</v>
      </c>
      <c r="O13" s="27">
        <v>135</v>
      </c>
      <c r="P13" s="27">
        <v>140</v>
      </c>
      <c r="Q13" s="27">
        <v>157</v>
      </c>
      <c r="R13" s="27">
        <v>152</v>
      </c>
    </row>
    <row r="14" spans="2:18" x14ac:dyDescent="0.25">
      <c r="B14" s="26">
        <v>240</v>
      </c>
      <c r="C14" s="27">
        <v>137</v>
      </c>
      <c r="D14" s="27">
        <v>145</v>
      </c>
      <c r="E14" s="27">
        <v>155</v>
      </c>
      <c r="F14" s="27">
        <v>165</v>
      </c>
      <c r="G14" s="27">
        <v>175</v>
      </c>
      <c r="H14" s="27">
        <v>189</v>
      </c>
      <c r="I14" s="27"/>
      <c r="K14" s="32">
        <v>240</v>
      </c>
      <c r="L14" s="32">
        <v>161</v>
      </c>
      <c r="N14" s="27">
        <v>145</v>
      </c>
      <c r="O14" s="27">
        <v>155</v>
      </c>
      <c r="P14" s="27">
        <v>137</v>
      </c>
      <c r="Q14" s="27">
        <v>189</v>
      </c>
      <c r="R14" s="27">
        <v>137</v>
      </c>
    </row>
    <row r="15" spans="2:18" ht="15.75" thickBot="1" x14ac:dyDescent="0.3">
      <c r="B15" s="28">
        <v>260</v>
      </c>
      <c r="C15" s="29">
        <v>150</v>
      </c>
      <c r="D15" s="29">
        <v>152</v>
      </c>
      <c r="E15" s="29">
        <v>175</v>
      </c>
      <c r="F15" s="29">
        <v>178</v>
      </c>
      <c r="G15" s="29">
        <v>180</v>
      </c>
      <c r="H15" s="29">
        <v>185</v>
      </c>
      <c r="I15" s="29">
        <v>191</v>
      </c>
      <c r="K15" s="33">
        <v>260</v>
      </c>
      <c r="L15" s="33">
        <v>173</v>
      </c>
      <c r="N15" s="29">
        <v>150</v>
      </c>
      <c r="O15" s="29">
        <v>191</v>
      </c>
      <c r="P15" s="29">
        <v>191</v>
      </c>
      <c r="Q15" s="29">
        <v>178</v>
      </c>
      <c r="R15" s="29">
        <v>152</v>
      </c>
    </row>
    <row r="16" spans="2:18" ht="10.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86B6-B7B9-4166-AD40-157AADBB3C30}">
  <dimension ref="A1:I18"/>
  <sheetViews>
    <sheetView tabSelected="1" workbookViewId="0">
      <selection activeCell="F16" sqref="F16:I18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52</v>
      </c>
    </row>
    <row r="2" spans="1:9" ht="15.75" thickBot="1" x14ac:dyDescent="0.3"/>
    <row r="3" spans="1:9" x14ac:dyDescent="0.25">
      <c r="A3" s="46" t="s">
        <v>53</v>
      </c>
      <c r="B3" s="46"/>
    </row>
    <row r="4" spans="1:9" x14ac:dyDescent="0.25">
      <c r="A4" s="43" t="s">
        <v>54</v>
      </c>
      <c r="B4" s="43">
        <v>0.95278089831803936</v>
      </c>
    </row>
    <row r="5" spans="1:9" x14ac:dyDescent="0.25">
      <c r="A5" s="43" t="s">
        <v>55</v>
      </c>
      <c r="B5" s="43">
        <v>0.90779144019973013</v>
      </c>
    </row>
    <row r="6" spans="1:9" x14ac:dyDescent="0.25">
      <c r="A6" s="43" t="s">
        <v>56</v>
      </c>
      <c r="B6" s="43">
        <v>0.89940884385425113</v>
      </c>
    </row>
    <row r="7" spans="1:9" x14ac:dyDescent="0.25">
      <c r="A7" s="43" t="s">
        <v>57</v>
      </c>
      <c r="B7" s="43">
        <v>0.93870363448034722</v>
      </c>
    </row>
    <row r="8" spans="1:9" ht="15.75" thickBot="1" x14ac:dyDescent="0.3">
      <c r="A8" s="44" t="s">
        <v>58</v>
      </c>
      <c r="B8" s="44">
        <v>13</v>
      </c>
    </row>
    <row r="10" spans="1:9" ht="15.75" thickBot="1" x14ac:dyDescent="0.3">
      <c r="A10" s="48" t="s">
        <v>59</v>
      </c>
      <c r="B10" s="48"/>
      <c r="C10" s="48"/>
      <c r="D10" s="48"/>
      <c r="E10" s="48"/>
      <c r="F10" s="48"/>
    </row>
    <row r="11" spans="1:9" x14ac:dyDescent="0.25">
      <c r="A11" s="49"/>
      <c r="B11" s="49" t="s">
        <v>64</v>
      </c>
      <c r="C11" s="49" t="s">
        <v>65</v>
      </c>
      <c r="D11" s="49" t="s">
        <v>66</v>
      </c>
      <c r="E11" s="49" t="s">
        <v>67</v>
      </c>
      <c r="F11" s="49" t="s">
        <v>68</v>
      </c>
    </row>
    <row r="12" spans="1:9" x14ac:dyDescent="0.25">
      <c r="A12" s="50" t="s">
        <v>60</v>
      </c>
      <c r="B12" s="50">
        <v>1</v>
      </c>
      <c r="C12" s="50">
        <v>95.425518501978047</v>
      </c>
      <c r="D12" s="50">
        <v>95.425518501978047</v>
      </c>
      <c r="E12" s="50">
        <v>108.29478156720756</v>
      </c>
      <c r="F12" s="52">
        <v>4.957884909385061E-7</v>
      </c>
      <c r="G12" s="50">
        <v>0.05</v>
      </c>
    </row>
    <row r="13" spans="1:9" x14ac:dyDescent="0.25">
      <c r="A13" s="50" t="s">
        <v>61</v>
      </c>
      <c r="B13" s="50">
        <v>11</v>
      </c>
      <c r="C13" s="50">
        <v>9.6928096472527479</v>
      </c>
      <c r="D13" s="50">
        <v>0.88116451338661339</v>
      </c>
      <c r="E13" s="50"/>
      <c r="F13" s="50"/>
    </row>
    <row r="14" spans="1:9" ht="15.75" thickBot="1" x14ac:dyDescent="0.3">
      <c r="A14" s="51" t="s">
        <v>62</v>
      </c>
      <c r="B14" s="51">
        <v>12</v>
      </c>
      <c r="C14" s="51">
        <v>105.11832814923079</v>
      </c>
      <c r="D14" s="51"/>
      <c r="E14" s="51"/>
      <c r="F14" s="51"/>
    </row>
    <row r="15" spans="1:9" ht="15.75" thickBot="1" x14ac:dyDescent="0.3"/>
    <row r="16" spans="1:9" x14ac:dyDescent="0.25">
      <c r="A16" s="45"/>
      <c r="B16" s="45" t="s">
        <v>69</v>
      </c>
      <c r="C16" s="45" t="s">
        <v>57</v>
      </c>
      <c r="D16" s="45" t="s">
        <v>70</v>
      </c>
      <c r="E16" s="45" t="s">
        <v>71</v>
      </c>
      <c r="F16" s="45" t="s">
        <v>72</v>
      </c>
      <c r="G16" s="45" t="s">
        <v>73</v>
      </c>
      <c r="H16" s="45" t="s">
        <v>74</v>
      </c>
      <c r="I16" s="45" t="s">
        <v>75</v>
      </c>
    </row>
    <row r="17" spans="1:9" x14ac:dyDescent="0.25">
      <c r="A17" s="43" t="s">
        <v>63</v>
      </c>
      <c r="B17" s="43">
        <v>-1.4452747252748921E-2</v>
      </c>
      <c r="C17" s="43">
        <v>0.87462391639940262</v>
      </c>
      <c r="D17" s="43">
        <v>-1.6524527836200835E-2</v>
      </c>
      <c r="E17" s="43">
        <v>0.9871118466674893</v>
      </c>
      <c r="F17" s="43">
        <v>-1.9394870079090638</v>
      </c>
      <c r="G17" s="43">
        <v>1.910581513403566</v>
      </c>
      <c r="H17" s="43">
        <v>-1.9394870079090638</v>
      </c>
      <c r="I17" s="43">
        <v>1.910581513403566</v>
      </c>
    </row>
    <row r="18" spans="1:9" ht="15.75" thickBot="1" x14ac:dyDescent="0.3">
      <c r="A18" s="44" t="s">
        <v>8</v>
      </c>
      <c r="B18" s="44">
        <v>0.72409670329670339</v>
      </c>
      <c r="C18" s="44">
        <v>6.9581342760584947E-2</v>
      </c>
      <c r="D18" s="44">
        <v>10.406477865599271</v>
      </c>
      <c r="E18" s="44">
        <v>4.957884909385061E-7</v>
      </c>
      <c r="F18" s="44">
        <v>0.57094920046140618</v>
      </c>
      <c r="G18" s="44">
        <v>0.8772442061320006</v>
      </c>
      <c r="H18" s="44">
        <v>0.57094920046140618</v>
      </c>
      <c r="I18" s="44">
        <v>0.8772442061320006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3768-EBCA-4896-BFF0-22F8922D9FBF}">
  <dimension ref="A2:Q30"/>
  <sheetViews>
    <sheetView showGridLines="0" topLeftCell="A2" zoomScale="80" zoomScaleNormal="80" workbookViewId="0">
      <selection activeCell="C4" sqref="C4:C30"/>
    </sheetView>
  </sheetViews>
  <sheetFormatPr defaultRowHeight="15" x14ac:dyDescent="0.25"/>
  <cols>
    <col min="1" max="1" width="2.140625" customWidth="1"/>
    <col min="2" max="2" width="19.28515625" customWidth="1"/>
    <col min="3" max="3" width="12" bestFit="1" customWidth="1"/>
    <col min="4" max="4" width="2.28515625" customWidth="1"/>
    <col min="5" max="5" width="14.85546875" style="9" customWidth="1"/>
    <col min="6" max="6" width="8" customWidth="1"/>
    <col min="7" max="7" width="7.7109375" bestFit="1" customWidth="1"/>
    <col min="8" max="8" width="5.5703125" customWidth="1"/>
    <col min="9" max="13" width="8.140625" customWidth="1"/>
    <col min="16" max="16" width="13.5703125" customWidth="1"/>
  </cols>
  <sheetData>
    <row r="2" spans="1:17" ht="21" customHeight="1" x14ac:dyDescent="0.25">
      <c r="B2" s="36" t="s">
        <v>40</v>
      </c>
      <c r="C2" s="36"/>
      <c r="E2" s="35" t="s">
        <v>39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/>
      <c r="P2" s="6"/>
      <c r="Q2" s="6"/>
    </row>
    <row r="3" spans="1:17" x14ac:dyDescent="0.25">
      <c r="B3" s="1" t="s">
        <v>0</v>
      </c>
      <c r="C3" s="1" t="s">
        <v>16</v>
      </c>
      <c r="E3" s="11" t="s">
        <v>17</v>
      </c>
      <c r="F3" s="12">
        <f>SUM(F8:F20)</f>
        <v>112.77119999999999</v>
      </c>
      <c r="G3" s="12">
        <f t="shared" ref="G3:Q3" si="0">SUM(G8:G20)</f>
        <v>156</v>
      </c>
      <c r="H3" s="12">
        <f t="shared" si="0"/>
        <v>0</v>
      </c>
      <c r="I3" s="12">
        <f>SUM(I8:I20)</f>
        <v>7.1054273576010019E-15</v>
      </c>
      <c r="J3" s="12">
        <f t="shared" si="0"/>
        <v>182</v>
      </c>
      <c r="K3" s="12">
        <f t="shared" si="0"/>
        <v>131.78559999999999</v>
      </c>
      <c r="L3" s="12">
        <f t="shared" si="0"/>
        <v>105.11832814923079</v>
      </c>
      <c r="M3" s="12">
        <f t="shared" si="0"/>
        <v>1083.3755242599998</v>
      </c>
      <c r="N3" s="12">
        <f t="shared" si="0"/>
        <v>2054</v>
      </c>
      <c r="O3" s="12">
        <f t="shared" si="0"/>
        <v>112.77119999999999</v>
      </c>
      <c r="P3" s="12">
        <f t="shared" si="0"/>
        <v>0</v>
      </c>
      <c r="Q3" s="42">
        <f t="shared" si="0"/>
        <v>9.6928096472527461</v>
      </c>
    </row>
    <row r="4" spans="1:17" x14ac:dyDescent="0.25">
      <c r="B4" s="2" t="s">
        <v>1</v>
      </c>
      <c r="C4" s="4">
        <f>COUNT(E8:E1048576)</f>
        <v>13</v>
      </c>
      <c r="E4" s="11" t="s">
        <v>18</v>
      </c>
      <c r="F4" s="12">
        <f>AVERAGE(F8:F20)</f>
        <v>8.6747076923076918</v>
      </c>
      <c r="G4" s="12">
        <f>AVERAGE(G8:G20)</f>
        <v>12</v>
      </c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18" customHeight="1" x14ac:dyDescent="0.25">
      <c r="A5" s="5"/>
      <c r="B5" s="6"/>
      <c r="C5" s="13">
        <f>K3/J3</f>
        <v>0.72409670329670328</v>
      </c>
      <c r="H5" s="9"/>
    </row>
    <row r="6" spans="1:17" ht="18" customHeight="1" x14ac:dyDescent="0.25">
      <c r="B6" s="6"/>
      <c r="C6" s="13">
        <f>F4-C5*G4</f>
        <v>-1.4452747252747145E-2</v>
      </c>
      <c r="E6" s="34" t="s">
        <v>38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ht="18" customHeight="1" x14ac:dyDescent="0.25">
      <c r="B7" s="6"/>
      <c r="C7" s="13">
        <f>Q3/(C4-2)</f>
        <v>0.88116451338661328</v>
      </c>
      <c r="E7" s="14" t="s">
        <v>19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10"/>
      <c r="P7" s="6"/>
      <c r="Q7" s="6"/>
    </row>
    <row r="8" spans="1:17" ht="18" customHeight="1" x14ac:dyDescent="0.25">
      <c r="B8" s="6" t="s">
        <v>4</v>
      </c>
      <c r="C8" s="13">
        <f>SQRT(C7)</f>
        <v>0.93870363448034722</v>
      </c>
      <c r="E8" s="9">
        <v>1</v>
      </c>
      <c r="F8" s="9">
        <v>4.4566999999999997</v>
      </c>
      <c r="G8" s="9">
        <v>6</v>
      </c>
      <c r="H8" s="15">
        <f>G8-$G$4</f>
        <v>-6</v>
      </c>
      <c r="I8" s="16">
        <f>F8-$F$4</f>
        <v>-4.2180076923076921</v>
      </c>
      <c r="J8" s="15">
        <f>H8^2</f>
        <v>36</v>
      </c>
      <c r="K8">
        <f>I8*H8</f>
        <v>25.308046153846153</v>
      </c>
      <c r="L8" s="16">
        <f>(F8-$F$4)^2</f>
        <v>17.791588892366864</v>
      </c>
      <c r="M8">
        <f>F8^2</f>
        <v>19.862174889999999</v>
      </c>
      <c r="N8" s="9">
        <f>G8^2</f>
        <v>36</v>
      </c>
      <c r="O8">
        <f>$C$6+$C$5*G8</f>
        <v>4.3301274725274723</v>
      </c>
      <c r="P8">
        <f>F8-O8</f>
        <v>0.12657252747252734</v>
      </c>
      <c r="Q8">
        <f>P8^2</f>
        <v>1.602060471078369E-2</v>
      </c>
    </row>
    <row r="9" spans="1:17" ht="18" customHeight="1" x14ac:dyDescent="0.25">
      <c r="B9" s="6"/>
      <c r="C9" s="13">
        <f>C7/J3</f>
        <v>4.8415632603660066E-3</v>
      </c>
      <c r="E9" s="9">
        <v>2</v>
      </c>
      <c r="F9" s="9">
        <v>5.77</v>
      </c>
      <c r="G9" s="9">
        <v>7</v>
      </c>
      <c r="H9" s="9">
        <f t="shared" ref="H9:H20" si="1">G9-$G$4</f>
        <v>-5</v>
      </c>
      <c r="I9">
        <f t="shared" ref="I9:I20" si="2">F9-$F$4</f>
        <v>-2.9047076923076922</v>
      </c>
      <c r="J9" s="9">
        <f t="shared" ref="J9:J20" si="3">H9^2</f>
        <v>25</v>
      </c>
      <c r="K9">
        <f t="shared" ref="K9:K20" si="4">I9*H9</f>
        <v>14.523538461538461</v>
      </c>
      <c r="L9">
        <f t="shared" ref="L9:L20" si="5">(F9-$F$4)^2</f>
        <v>8.437326777751478</v>
      </c>
      <c r="M9">
        <f t="shared" ref="M9:N20" si="6">F9^2</f>
        <v>33.292899999999996</v>
      </c>
      <c r="N9" s="9">
        <f t="shared" si="6"/>
        <v>49</v>
      </c>
      <c r="O9">
        <f t="shared" ref="O9:O20" si="7">$C$6+$C$5*G9</f>
        <v>5.0542241758241762</v>
      </c>
      <c r="P9">
        <f t="shared" ref="P9:P20" si="8">F9-O9</f>
        <v>0.71577582417582342</v>
      </c>
      <c r="Q9">
        <f t="shared" ref="Q9:Q20" si="9">P9^2</f>
        <v>0.51233503047457929</v>
      </c>
    </row>
    <row r="10" spans="1:17" ht="18" customHeight="1" x14ac:dyDescent="0.25">
      <c r="B10" s="6"/>
      <c r="C10" s="13">
        <f>SQRT(C9)</f>
        <v>6.9581342760584947E-2</v>
      </c>
      <c r="E10" s="9">
        <v>3</v>
      </c>
      <c r="F10" s="9">
        <v>5.9786999999999999</v>
      </c>
      <c r="G10" s="9">
        <v>8</v>
      </c>
      <c r="H10" s="9">
        <f t="shared" si="1"/>
        <v>-4</v>
      </c>
      <c r="I10">
        <f t="shared" si="2"/>
        <v>-2.6960076923076919</v>
      </c>
      <c r="J10" s="9">
        <f t="shared" si="3"/>
        <v>16</v>
      </c>
      <c r="K10">
        <f t="shared" si="4"/>
        <v>10.784030769230768</v>
      </c>
      <c r="L10">
        <f t="shared" si="5"/>
        <v>7.2684574769822463</v>
      </c>
      <c r="M10">
        <f t="shared" si="6"/>
        <v>35.744853689999999</v>
      </c>
      <c r="N10" s="9">
        <f t="shared" si="6"/>
        <v>64</v>
      </c>
      <c r="O10">
        <f t="shared" si="7"/>
        <v>5.7783208791208791</v>
      </c>
      <c r="P10">
        <f t="shared" si="8"/>
        <v>0.2003791208791208</v>
      </c>
      <c r="Q10">
        <f t="shared" si="9"/>
        <v>4.0151792084289303E-2</v>
      </c>
    </row>
    <row r="11" spans="1:17" ht="18" customHeight="1" x14ac:dyDescent="0.25">
      <c r="B11" s="6" t="s">
        <v>5</v>
      </c>
      <c r="C11" s="13">
        <f>1-Q3/L3</f>
        <v>0.90779144019973002</v>
      </c>
      <c r="E11" s="9">
        <v>4</v>
      </c>
      <c r="F11" s="9">
        <v>7.3316999999999997</v>
      </c>
      <c r="G11" s="9">
        <v>9</v>
      </c>
      <c r="H11" s="9">
        <f t="shared" si="1"/>
        <v>-3</v>
      </c>
      <c r="I11">
        <f t="shared" si="2"/>
        <v>-1.3430076923076921</v>
      </c>
      <c r="J11" s="9">
        <f t="shared" si="3"/>
        <v>9</v>
      </c>
      <c r="K11">
        <f t="shared" si="4"/>
        <v>4.0290230769230764</v>
      </c>
      <c r="L11">
        <f t="shared" si="5"/>
        <v>1.8036696615976326</v>
      </c>
      <c r="M11">
        <f t="shared" si="6"/>
        <v>53.753824889999997</v>
      </c>
      <c r="N11" s="9">
        <f t="shared" si="6"/>
        <v>81</v>
      </c>
      <c r="O11">
        <f t="shared" si="7"/>
        <v>6.5024175824175821</v>
      </c>
      <c r="P11">
        <f t="shared" si="8"/>
        <v>0.82928241758241761</v>
      </c>
      <c r="Q11">
        <f t="shared" si="9"/>
        <v>0.68770932811133922</v>
      </c>
    </row>
    <row r="12" spans="1:17" ht="18" customHeight="1" x14ac:dyDescent="0.25">
      <c r="B12" s="6" t="s">
        <v>6</v>
      </c>
      <c r="C12" s="13">
        <f>SQRT(C11)</f>
        <v>0.95278089831803936</v>
      </c>
      <c r="E12" s="9">
        <v>5</v>
      </c>
      <c r="F12" s="9">
        <v>7.3182</v>
      </c>
      <c r="G12" s="9">
        <v>10</v>
      </c>
      <c r="H12" s="9">
        <f t="shared" si="1"/>
        <v>-2</v>
      </c>
      <c r="I12">
        <f t="shared" si="2"/>
        <v>-1.3565076923076917</v>
      </c>
      <c r="J12" s="9">
        <f t="shared" si="3"/>
        <v>4</v>
      </c>
      <c r="K12">
        <f t="shared" si="4"/>
        <v>2.7130153846153835</v>
      </c>
      <c r="L12">
        <f t="shared" si="5"/>
        <v>1.8401131192899394</v>
      </c>
      <c r="M12">
        <f t="shared" si="6"/>
        <v>53.556051240000002</v>
      </c>
      <c r="N12" s="9">
        <f t="shared" si="6"/>
        <v>100</v>
      </c>
      <c r="O12">
        <f t="shared" si="7"/>
        <v>7.2265142857142859</v>
      </c>
      <c r="P12">
        <f t="shared" si="8"/>
        <v>9.1685714285714148E-2</v>
      </c>
      <c r="Q12">
        <f t="shared" si="9"/>
        <v>8.4062702040816079E-3</v>
      </c>
    </row>
    <row r="13" spans="1:17" ht="18" customHeight="1" x14ac:dyDescent="0.25">
      <c r="B13" s="6"/>
      <c r="C13" s="13">
        <f>N3/(C4*J3)*C7</f>
        <v>0.76496699513782918</v>
      </c>
      <c r="E13" s="9">
        <v>6</v>
      </c>
      <c r="F13" s="9">
        <v>6.5843999999999996</v>
      </c>
      <c r="G13" s="9">
        <v>11</v>
      </c>
      <c r="H13" s="9">
        <f t="shared" si="1"/>
        <v>-1</v>
      </c>
      <c r="I13">
        <f t="shared" si="2"/>
        <v>-2.0903076923076922</v>
      </c>
      <c r="J13" s="9">
        <f t="shared" si="3"/>
        <v>1</v>
      </c>
      <c r="K13">
        <f t="shared" si="4"/>
        <v>2.0903076923076922</v>
      </c>
      <c r="L13">
        <f t="shared" si="5"/>
        <v>4.3693862485207093</v>
      </c>
      <c r="M13">
        <f t="shared" si="6"/>
        <v>43.354323359999995</v>
      </c>
      <c r="N13" s="9">
        <f t="shared" si="6"/>
        <v>121</v>
      </c>
      <c r="O13">
        <f t="shared" si="7"/>
        <v>7.9506109890109888</v>
      </c>
      <c r="P13">
        <f t="shared" si="8"/>
        <v>-1.3662109890109893</v>
      </c>
      <c r="Q13">
        <f t="shared" si="9"/>
        <v>1.8665324664943854</v>
      </c>
    </row>
    <row r="14" spans="1:17" ht="18" customHeight="1" x14ac:dyDescent="0.25">
      <c r="B14" s="6"/>
      <c r="C14" s="13">
        <f>SQRT(C13)</f>
        <v>0.87462391639940262</v>
      </c>
      <c r="E14" s="9">
        <v>7</v>
      </c>
      <c r="F14" s="9">
        <v>7.8182</v>
      </c>
      <c r="G14" s="9">
        <v>12</v>
      </c>
      <c r="H14" s="9">
        <f t="shared" si="1"/>
        <v>0</v>
      </c>
      <c r="I14">
        <f t="shared" si="2"/>
        <v>-0.85650769230769175</v>
      </c>
      <c r="J14" s="9">
        <f t="shared" si="3"/>
        <v>0</v>
      </c>
      <c r="K14">
        <f t="shared" si="4"/>
        <v>0</v>
      </c>
      <c r="L14">
        <f t="shared" si="5"/>
        <v>0.73360542698224751</v>
      </c>
      <c r="M14">
        <f t="shared" si="6"/>
        <v>61.12425124</v>
      </c>
      <c r="N14" s="9">
        <f t="shared" si="6"/>
        <v>144</v>
      </c>
      <c r="O14">
        <f t="shared" si="7"/>
        <v>8.6747076923076918</v>
      </c>
      <c r="P14">
        <f t="shared" si="8"/>
        <v>-0.85650769230769175</v>
      </c>
      <c r="Q14">
        <f t="shared" si="9"/>
        <v>0.73360542698224751</v>
      </c>
    </row>
    <row r="15" spans="1:17" x14ac:dyDescent="0.25">
      <c r="B15" s="37" t="s">
        <v>41</v>
      </c>
      <c r="C15" s="8">
        <v>0.05</v>
      </c>
      <c r="E15" s="9">
        <v>8</v>
      </c>
      <c r="F15" s="9">
        <v>7.8350999999999997</v>
      </c>
      <c r="G15" s="9">
        <v>13</v>
      </c>
      <c r="H15" s="9">
        <f t="shared" si="1"/>
        <v>1</v>
      </c>
      <c r="I15">
        <f t="shared" si="2"/>
        <v>-0.83960769230769206</v>
      </c>
      <c r="J15" s="9">
        <f t="shared" si="3"/>
        <v>1</v>
      </c>
      <c r="K15">
        <f t="shared" si="4"/>
        <v>-0.83960769230769206</v>
      </c>
      <c r="L15">
        <f t="shared" si="5"/>
        <v>0.70494107698224806</v>
      </c>
      <c r="M15">
        <f t="shared" si="6"/>
        <v>61.388792009999996</v>
      </c>
      <c r="N15" s="9">
        <f t="shared" si="6"/>
        <v>169</v>
      </c>
      <c r="O15">
        <f t="shared" si="7"/>
        <v>9.3988043956043956</v>
      </c>
      <c r="P15">
        <f t="shared" si="8"/>
        <v>-1.5637043956043959</v>
      </c>
      <c r="Q15">
        <f t="shared" si="9"/>
        <v>2.445171436832509</v>
      </c>
    </row>
    <row r="16" spans="1:17" x14ac:dyDescent="0.25">
      <c r="B16" s="6" t="s">
        <v>47</v>
      </c>
      <c r="C16" s="4">
        <f>C4-2</f>
        <v>11</v>
      </c>
      <c r="E16" s="9">
        <v>9</v>
      </c>
      <c r="F16" s="9">
        <v>11.0223</v>
      </c>
      <c r="G16" s="9">
        <v>14</v>
      </c>
      <c r="H16" s="9">
        <f t="shared" si="1"/>
        <v>2</v>
      </c>
      <c r="I16">
        <f t="shared" si="2"/>
        <v>2.3475923076923078</v>
      </c>
      <c r="J16" s="9">
        <f t="shared" si="3"/>
        <v>4</v>
      </c>
      <c r="K16">
        <f t="shared" si="4"/>
        <v>4.6951846153846155</v>
      </c>
      <c r="L16">
        <f t="shared" si="5"/>
        <v>5.5111896431360954</v>
      </c>
      <c r="M16">
        <f t="shared" si="6"/>
        <v>121.49109728999998</v>
      </c>
      <c r="N16" s="9">
        <f t="shared" si="6"/>
        <v>196</v>
      </c>
      <c r="O16">
        <f t="shared" si="7"/>
        <v>10.122901098901099</v>
      </c>
      <c r="P16">
        <f t="shared" si="8"/>
        <v>0.89939890109890008</v>
      </c>
      <c r="Q16">
        <f t="shared" si="9"/>
        <v>0.8089183832979091</v>
      </c>
    </row>
    <row r="17" spans="2:17" ht="18" x14ac:dyDescent="0.25">
      <c r="B17" s="39" t="s">
        <v>42</v>
      </c>
      <c r="C17" s="13">
        <f>_xlfn.T.INV.2T(C15,C16)</f>
        <v>2.2009851600916384</v>
      </c>
      <c r="E17" s="9">
        <v>10</v>
      </c>
      <c r="F17" s="9">
        <v>10.6738</v>
      </c>
      <c r="G17" s="9">
        <v>15</v>
      </c>
      <c r="H17" s="9">
        <f t="shared" si="1"/>
        <v>3</v>
      </c>
      <c r="I17">
        <f t="shared" si="2"/>
        <v>1.9990923076923082</v>
      </c>
      <c r="J17" s="9">
        <f t="shared" si="3"/>
        <v>9</v>
      </c>
      <c r="K17">
        <f t="shared" si="4"/>
        <v>5.9972769230769245</v>
      </c>
      <c r="L17">
        <f t="shared" si="5"/>
        <v>3.996370054674558</v>
      </c>
      <c r="M17">
        <f t="shared" si="6"/>
        <v>113.93000644</v>
      </c>
      <c r="N17" s="9">
        <f t="shared" si="6"/>
        <v>225</v>
      </c>
      <c r="O17">
        <f t="shared" si="7"/>
        <v>10.846997802197802</v>
      </c>
      <c r="P17">
        <f t="shared" si="8"/>
        <v>-0.17319780219780156</v>
      </c>
      <c r="Q17">
        <f t="shared" si="9"/>
        <v>2.9997478686148795E-2</v>
      </c>
    </row>
    <row r="18" spans="2:17" ht="18" x14ac:dyDescent="0.25">
      <c r="B18" s="39" t="s">
        <v>43</v>
      </c>
      <c r="C18" s="13">
        <f>C5-C17*C10</f>
        <v>0.57094920046140607</v>
      </c>
      <c r="E18" s="9">
        <v>11</v>
      </c>
      <c r="F18" s="9">
        <v>10.8361</v>
      </c>
      <c r="G18" s="9">
        <v>16</v>
      </c>
      <c r="H18" s="9">
        <f t="shared" si="1"/>
        <v>4</v>
      </c>
      <c r="I18">
        <f t="shared" si="2"/>
        <v>2.1613923076923083</v>
      </c>
      <c r="J18" s="9">
        <f t="shared" si="3"/>
        <v>16</v>
      </c>
      <c r="K18">
        <f t="shared" si="4"/>
        <v>8.6455692307692331</v>
      </c>
      <c r="L18">
        <f t="shared" si="5"/>
        <v>4.6716167077514816</v>
      </c>
      <c r="M18">
        <f t="shared" si="6"/>
        <v>117.42106321</v>
      </c>
      <c r="N18" s="9">
        <f t="shared" si="6"/>
        <v>256</v>
      </c>
      <c r="O18">
        <f t="shared" si="7"/>
        <v>11.571094505494505</v>
      </c>
      <c r="P18">
        <f t="shared" si="8"/>
        <v>-0.73499450549450529</v>
      </c>
      <c r="Q18">
        <f t="shared" si="9"/>
        <v>0.54021692310711233</v>
      </c>
    </row>
    <row r="19" spans="2:17" ht="18" x14ac:dyDescent="0.25">
      <c r="B19" s="39" t="s">
        <v>44</v>
      </c>
      <c r="C19" s="13">
        <f>C5+C17*C10</f>
        <v>0.87724420613200049</v>
      </c>
      <c r="E19" s="9">
        <v>12</v>
      </c>
      <c r="F19" s="9">
        <v>13.615</v>
      </c>
      <c r="G19" s="9">
        <v>17</v>
      </c>
      <c r="H19" s="9">
        <f t="shared" si="1"/>
        <v>5</v>
      </c>
      <c r="I19">
        <f t="shared" si="2"/>
        <v>4.9402923076923084</v>
      </c>
      <c r="J19" s="9">
        <f t="shared" si="3"/>
        <v>25</v>
      </c>
      <c r="K19">
        <f t="shared" si="4"/>
        <v>24.701461538461544</v>
      </c>
      <c r="L19">
        <f t="shared" si="5"/>
        <v>24.406488085443794</v>
      </c>
      <c r="M19">
        <f t="shared" si="6"/>
        <v>185.368225</v>
      </c>
      <c r="N19" s="9">
        <f t="shared" si="6"/>
        <v>289</v>
      </c>
      <c r="O19">
        <f t="shared" si="7"/>
        <v>12.295191208791209</v>
      </c>
      <c r="P19">
        <f t="shared" si="8"/>
        <v>1.319808791208791</v>
      </c>
      <c r="Q19">
        <f t="shared" si="9"/>
        <v>1.7418952453520102</v>
      </c>
    </row>
    <row r="20" spans="2:17" ht="18.75" thickBot="1" x14ac:dyDescent="0.3">
      <c r="B20" s="39" t="s">
        <v>45</v>
      </c>
      <c r="C20" s="13">
        <f>C6-C17*C14</f>
        <v>-1.939487007909062</v>
      </c>
      <c r="E20" s="17">
        <v>13</v>
      </c>
      <c r="F20" s="17">
        <v>13.531000000000001</v>
      </c>
      <c r="G20" s="17">
        <v>18</v>
      </c>
      <c r="H20" s="17">
        <f t="shared" si="1"/>
        <v>6</v>
      </c>
      <c r="I20" s="18">
        <f t="shared" si="2"/>
        <v>4.8562923076923088</v>
      </c>
      <c r="J20" s="17">
        <f t="shared" si="3"/>
        <v>36</v>
      </c>
      <c r="K20" s="18">
        <f t="shared" si="4"/>
        <v>29.137753846153853</v>
      </c>
      <c r="L20" s="18">
        <f t="shared" si="5"/>
        <v>23.583574977751489</v>
      </c>
      <c r="M20" s="18">
        <f t="shared" si="6"/>
        <v>183.08796100000001</v>
      </c>
      <c r="N20" s="17">
        <f t="shared" si="6"/>
        <v>324</v>
      </c>
      <c r="O20" s="18">
        <f t="shared" si="7"/>
        <v>13.019287912087911</v>
      </c>
      <c r="P20" s="18">
        <f t="shared" si="8"/>
        <v>0.51171208791208933</v>
      </c>
      <c r="Q20" s="18">
        <f t="shared" si="9"/>
        <v>0.26184926091534982</v>
      </c>
    </row>
    <row r="21" spans="2:17" ht="18" x14ac:dyDescent="0.25">
      <c r="B21" s="39" t="s">
        <v>46</v>
      </c>
      <c r="C21" s="13">
        <f>C6+C17*C14</f>
        <v>1.9105815134035677</v>
      </c>
    </row>
    <row r="22" spans="2:17" x14ac:dyDescent="0.25">
      <c r="B22" s="37" t="s">
        <v>48</v>
      </c>
      <c r="C22" s="8">
        <f>C15/2</f>
        <v>2.5000000000000001E-2</v>
      </c>
    </row>
    <row r="23" spans="2:17" x14ac:dyDescent="0.25">
      <c r="B23" s="39"/>
      <c r="C23" s="13">
        <f>_xlfn.CHISQ.INV.RT(C22,C16)</f>
        <v>21.920049261021205</v>
      </c>
      <c r="K23" s="47"/>
    </row>
    <row r="24" spans="2:17" x14ac:dyDescent="0.25">
      <c r="B24" s="39"/>
      <c r="C24" s="13">
        <f>_xlfn.CHISQ.INV(C22,C16)</f>
        <v>3.8157482522360988</v>
      </c>
    </row>
    <row r="25" spans="2:17" ht="18" x14ac:dyDescent="0.25">
      <c r="B25" s="39" t="s">
        <v>49</v>
      </c>
      <c r="C25" s="13">
        <f>C16*C7/C23</f>
        <v>0.44218922739780286</v>
      </c>
    </row>
    <row r="26" spans="2:17" ht="18" x14ac:dyDescent="0.25">
      <c r="B26" s="39" t="s">
        <v>50</v>
      </c>
      <c r="C26" s="8">
        <f>C16*C7/C24</f>
        <v>2.5402120387718399</v>
      </c>
    </row>
    <row r="27" spans="2:17" ht="18" x14ac:dyDescent="0.25">
      <c r="B27" s="39" t="s">
        <v>78</v>
      </c>
      <c r="C27" s="8">
        <f>C5^2*J3</f>
        <v>95.425518501978019</v>
      </c>
      <c r="F27">
        <f>C7*(1+1/C4+(20-G4)^2/J3)</f>
        <v>1.2588064476951619</v>
      </c>
    </row>
    <row r="28" spans="2:17" x14ac:dyDescent="0.25">
      <c r="B28" s="39" t="s">
        <v>77</v>
      </c>
      <c r="C28" s="8">
        <f>Q3</f>
        <v>9.6928096472527461</v>
      </c>
      <c r="F28">
        <f>SQRT(F27)</f>
        <v>1.1219654396170864</v>
      </c>
    </row>
    <row r="29" spans="2:17" x14ac:dyDescent="0.25">
      <c r="B29" s="39" t="s">
        <v>76</v>
      </c>
      <c r="C29" s="8">
        <f>C27+C28</f>
        <v>105.11832814923076</v>
      </c>
      <c r="F29">
        <v>14.467499999999999</v>
      </c>
    </row>
    <row r="30" spans="2:17" x14ac:dyDescent="0.25">
      <c r="B30" s="39" t="s">
        <v>51</v>
      </c>
      <c r="C30" s="8">
        <f>C27/C7</f>
        <v>108.29478156720755</v>
      </c>
      <c r="F30">
        <f>F29+C17*F28</f>
        <v>16.936929282732898</v>
      </c>
    </row>
  </sheetData>
  <pageMargins left="0.511811024" right="0.511811024" top="0.78740157499999996" bottom="0.78740157499999996" header="0.31496062000000002" footer="0.31496062000000002"/>
  <ignoredErrors>
    <ignoredError sqref="C9:C1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076F-04C1-482E-A5D3-2F0C9BB0F1E5}">
  <dimension ref="A1:H22"/>
  <sheetViews>
    <sheetView showGridLines="0" zoomScale="90" zoomScaleNormal="90" workbookViewId="0">
      <selection activeCell="K10" sqref="K10"/>
    </sheetView>
  </sheetViews>
  <sheetFormatPr defaultRowHeight="15" x14ac:dyDescent="0.25"/>
  <cols>
    <col min="1" max="1" width="2.140625" customWidth="1"/>
    <col min="2" max="2" width="20.28515625" customWidth="1"/>
    <col min="3" max="4" width="11.7109375" customWidth="1"/>
    <col min="5" max="5" width="12.85546875" customWidth="1"/>
    <col min="6" max="6" width="11.85546875" customWidth="1"/>
    <col min="7" max="7" width="12.42578125" customWidth="1"/>
    <col min="8" max="8" width="10.7109375" bestFit="1" customWidth="1"/>
  </cols>
  <sheetData>
    <row r="1" spans="1:8" ht="6" customHeight="1" x14ac:dyDescent="0.25"/>
    <row r="2" spans="1:8" ht="18.75" x14ac:dyDescent="0.3">
      <c r="B2" s="19" t="s">
        <v>37</v>
      </c>
      <c r="C2" s="19"/>
      <c r="D2" s="19"/>
      <c r="E2" s="19"/>
      <c r="F2" s="19"/>
      <c r="G2" s="19"/>
      <c r="H2" s="19"/>
    </row>
    <row r="3" spans="1:8" ht="7.5" customHeight="1" x14ac:dyDescent="0.25"/>
    <row r="4" spans="1:8" ht="15.75" thickBot="1" x14ac:dyDescent="0.3">
      <c r="B4" s="1" t="s">
        <v>0</v>
      </c>
      <c r="C4" s="21" t="s">
        <v>35</v>
      </c>
      <c r="D4" s="23" t="s">
        <v>30</v>
      </c>
      <c r="E4" s="23" t="s">
        <v>31</v>
      </c>
      <c r="F4" s="23" t="s">
        <v>32</v>
      </c>
      <c r="G4" s="23" t="s">
        <v>33</v>
      </c>
      <c r="H4" s="23" t="s">
        <v>34</v>
      </c>
    </row>
    <row r="5" spans="1:8" x14ac:dyDescent="0.25">
      <c r="B5" s="2" t="s">
        <v>1</v>
      </c>
      <c r="C5" s="3">
        <v>60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</row>
    <row r="6" spans="1:8" ht="18" customHeight="1" x14ac:dyDescent="0.25">
      <c r="A6" s="5"/>
      <c r="B6" s="6" t="s">
        <v>2</v>
      </c>
      <c r="C6" s="7">
        <v>0.6</v>
      </c>
      <c r="D6" s="8">
        <v>0.48727272727272725</v>
      </c>
      <c r="E6" s="8">
        <v>0.61575757575757573</v>
      </c>
      <c r="F6" s="8">
        <v>0.55666666666666664</v>
      </c>
      <c r="G6" s="8">
        <v>0.66939393939393943</v>
      </c>
      <c r="H6" s="8">
        <v>0.49575757575757573</v>
      </c>
    </row>
    <row r="7" spans="1:8" ht="18" customHeight="1" x14ac:dyDescent="0.25">
      <c r="B7" s="6" t="s">
        <v>3</v>
      </c>
      <c r="C7" s="7">
        <v>17.000000000000014</v>
      </c>
      <c r="D7" s="8">
        <v>36.163636363636371</v>
      </c>
      <c r="E7" s="8">
        <v>13.52121212121213</v>
      </c>
      <c r="F7" s="8">
        <v>23.26666666666668</v>
      </c>
      <c r="G7" s="8">
        <v>7.5030303030303003</v>
      </c>
      <c r="H7" s="8">
        <v>30.721212121212119</v>
      </c>
    </row>
    <row r="8" spans="1:8" ht="18" customHeight="1" x14ac:dyDescent="0.25">
      <c r="B8" s="6"/>
      <c r="C8" s="7">
        <v>128.13793103448276</v>
      </c>
      <c r="D8" s="8">
        <v>136.33181818181822</v>
      </c>
      <c r="E8" s="8">
        <v>133.92575757575761</v>
      </c>
      <c r="F8" s="8">
        <v>168.86666666666667</v>
      </c>
      <c r="G8" s="8">
        <v>146.14848484848491</v>
      </c>
      <c r="H8" s="8">
        <v>111.92575757575744</v>
      </c>
    </row>
    <row r="9" spans="1:8" ht="18" customHeight="1" x14ac:dyDescent="0.25">
      <c r="B9" s="6" t="s">
        <v>4</v>
      </c>
      <c r="C9" s="7">
        <v>11.319802605809112</v>
      </c>
      <c r="D9" s="8">
        <v>11.676121709789523</v>
      </c>
      <c r="E9" s="8">
        <v>11.572629674181993</v>
      </c>
      <c r="F9" s="8">
        <v>12.99487078299229</v>
      </c>
      <c r="G9" s="8">
        <v>12.089188758907063</v>
      </c>
      <c r="H9" s="8">
        <v>10.579497037938875</v>
      </c>
    </row>
    <row r="10" spans="1:8" ht="18" customHeight="1" x14ac:dyDescent="0.25">
      <c r="B10" s="6"/>
      <c r="C10" s="7">
        <v>6.4980863636946557E-4</v>
      </c>
      <c r="D10" s="8">
        <v>4.1312672176308553E-3</v>
      </c>
      <c r="E10" s="8">
        <v>4.0583562901744729E-3</v>
      </c>
      <c r="F10" s="8">
        <v>5.1171717171717172E-3</v>
      </c>
      <c r="G10" s="8">
        <v>4.428741965105603E-3</v>
      </c>
      <c r="H10" s="8">
        <v>3.3916896235078012E-3</v>
      </c>
    </row>
    <row r="11" spans="1:8" ht="18" customHeight="1" x14ac:dyDescent="0.25">
      <c r="B11" s="6"/>
      <c r="C11" s="7">
        <v>2.5491344342138286E-2</v>
      </c>
      <c r="D11" s="8">
        <v>6.4274934598417571E-2</v>
      </c>
      <c r="E11" s="8">
        <v>6.3705229692502266E-2</v>
      </c>
      <c r="F11" s="8">
        <v>7.1534409322868656E-2</v>
      </c>
      <c r="G11" s="8">
        <v>6.6548793866647971E-2</v>
      </c>
      <c r="H11" s="8">
        <v>5.8238214460161822E-2</v>
      </c>
    </row>
    <row r="12" spans="1:8" ht="18" customHeight="1" x14ac:dyDescent="0.25">
      <c r="B12" s="6" t="s">
        <v>5</v>
      </c>
      <c r="C12" s="7">
        <v>0.90523019168188357</v>
      </c>
      <c r="D12" s="8">
        <v>0.87781150062126978</v>
      </c>
      <c r="E12" s="8">
        <v>0.92112502866647572</v>
      </c>
      <c r="F12" s="8">
        <v>0.88330785155496427</v>
      </c>
      <c r="G12" s="8">
        <v>0.9267247084946898</v>
      </c>
      <c r="H12" s="8">
        <v>0.90057671989717303</v>
      </c>
    </row>
    <row r="13" spans="1:8" ht="18" customHeight="1" x14ac:dyDescent="0.25">
      <c r="B13" s="6" t="s">
        <v>6</v>
      </c>
      <c r="C13" s="7">
        <v>0.95143585789157825</v>
      </c>
      <c r="D13" s="8">
        <v>0.93691595173807873</v>
      </c>
      <c r="E13" s="8">
        <v>0.9597525872153071</v>
      </c>
      <c r="F13" s="8">
        <v>0.93984458904382928</v>
      </c>
      <c r="G13" s="8">
        <v>0.96266541876951717</v>
      </c>
      <c r="H13" s="8">
        <v>0.94898720744653509</v>
      </c>
    </row>
    <row r="14" spans="1:8" ht="18" customHeight="1" x14ac:dyDescent="0.25">
      <c r="B14" s="6"/>
      <c r="C14" s="7">
        <v>21.733932857770721</v>
      </c>
      <c r="D14" s="8">
        <v>133.02680440771354</v>
      </c>
      <c r="E14" s="8">
        <v>130.67907254361802</v>
      </c>
      <c r="F14" s="8">
        <v>164.77292929292929</v>
      </c>
      <c r="G14" s="8">
        <v>142.60549127640041</v>
      </c>
      <c r="H14" s="8">
        <v>109.21240587695119</v>
      </c>
    </row>
    <row r="15" spans="1:8" ht="18" customHeight="1" x14ac:dyDescent="0.25">
      <c r="B15" s="6"/>
      <c r="C15" s="7">
        <v>4.6619666298431097</v>
      </c>
      <c r="D15" s="8">
        <v>11.533724654582038</v>
      </c>
      <c r="E15" s="8">
        <v>11.431494764186267</v>
      </c>
      <c r="F15" s="8">
        <v>12.836390820356371</v>
      </c>
      <c r="G15" s="8">
        <v>11.941754112206482</v>
      </c>
      <c r="H15" s="8">
        <v>10.450473954656372</v>
      </c>
    </row>
    <row r="16" spans="1:8" x14ac:dyDescent="0.25">
      <c r="B16" s="37" t="s">
        <v>41</v>
      </c>
      <c r="C16" s="40">
        <v>0.05</v>
      </c>
      <c r="D16" s="38">
        <f>C16</f>
        <v>0.05</v>
      </c>
      <c r="E16" s="38">
        <f t="shared" ref="E16:H16" si="0">D16</f>
        <v>0.05</v>
      </c>
      <c r="F16" s="38">
        <f t="shared" si="0"/>
        <v>0.05</v>
      </c>
      <c r="G16" s="38">
        <f t="shared" si="0"/>
        <v>0.05</v>
      </c>
      <c r="H16" s="38">
        <f t="shared" si="0"/>
        <v>0.05</v>
      </c>
    </row>
    <row r="17" spans="2:8" x14ac:dyDescent="0.25">
      <c r="B17" s="6" t="s">
        <v>47</v>
      </c>
      <c r="C17" s="41">
        <f>C5-2</f>
        <v>58</v>
      </c>
      <c r="D17" s="4">
        <f t="shared" ref="D17:H17" si="1">D5-2</f>
        <v>8</v>
      </c>
      <c r="E17" s="4">
        <f t="shared" si="1"/>
        <v>8</v>
      </c>
      <c r="F17" s="4">
        <f t="shared" si="1"/>
        <v>8</v>
      </c>
      <c r="G17" s="4">
        <f t="shared" si="1"/>
        <v>8</v>
      </c>
      <c r="H17" s="4">
        <f t="shared" si="1"/>
        <v>8</v>
      </c>
    </row>
    <row r="18" spans="2:8" ht="18" x14ac:dyDescent="0.25">
      <c r="B18" s="39" t="s">
        <v>42</v>
      </c>
      <c r="C18" s="40">
        <f>_xlfn.T.INV.2T(C16,C17)</f>
        <v>2.0017174841452352</v>
      </c>
      <c r="D18" s="13">
        <f t="shared" ref="D18:H18" si="2">_xlfn.T.INV.2T(D16,D17)</f>
        <v>2.3060041352041671</v>
      </c>
      <c r="E18" s="13">
        <f>_xlfn.T.INV.2T(E16,E17)</f>
        <v>2.3060041352041671</v>
      </c>
      <c r="F18" s="13">
        <f t="shared" si="2"/>
        <v>2.3060041352041671</v>
      </c>
      <c r="G18" s="13">
        <f t="shared" si="2"/>
        <v>2.3060041352041671</v>
      </c>
      <c r="H18" s="13">
        <f t="shared" si="2"/>
        <v>2.3060041352041671</v>
      </c>
    </row>
    <row r="19" spans="2:8" ht="18" x14ac:dyDescent="0.25">
      <c r="B19" s="39" t="s">
        <v>43</v>
      </c>
      <c r="C19" s="40">
        <f>C6-C18*C11</f>
        <v>0.54897353033597507</v>
      </c>
      <c r="D19" s="13">
        <f t="shared" ref="D19:H19" si="3">D6-D18*D11</f>
        <v>0.33905446229879893</v>
      </c>
      <c r="E19" s="13">
        <f t="shared" si="3"/>
        <v>0.46885305265253419</v>
      </c>
      <c r="F19" s="13">
        <f t="shared" si="3"/>
        <v>0.39170802295874396</v>
      </c>
      <c r="G19" s="13">
        <f t="shared" si="3"/>
        <v>0.51593214554459954</v>
      </c>
      <c r="H19" s="13">
        <f t="shared" si="3"/>
        <v>0.36146001238553543</v>
      </c>
    </row>
    <row r="20" spans="2:8" ht="18" x14ac:dyDescent="0.25">
      <c r="B20" s="39" t="s">
        <v>44</v>
      </c>
      <c r="C20" s="40">
        <f>C6+C18*C11</f>
        <v>0.65102646966402489</v>
      </c>
      <c r="D20" s="13">
        <f t="shared" ref="D20:H20" si="4">D6+D18*D11</f>
        <v>0.63549099224665562</v>
      </c>
      <c r="E20" s="13">
        <f t="shared" si="4"/>
        <v>0.76266209886261727</v>
      </c>
      <c r="F20" s="13">
        <f t="shared" si="4"/>
        <v>0.72162531037458932</v>
      </c>
      <c r="G20" s="13">
        <f t="shared" si="4"/>
        <v>0.82285573324327932</v>
      </c>
      <c r="H20" s="13">
        <f t="shared" si="4"/>
        <v>0.63005513912961608</v>
      </c>
    </row>
    <row r="21" spans="2:8" ht="18" x14ac:dyDescent="0.25">
      <c r="B21" s="39" t="s">
        <v>45</v>
      </c>
      <c r="C21" s="40">
        <f>C7-C18*C15</f>
        <v>7.6680598865414229</v>
      </c>
      <c r="D21" s="13">
        <f t="shared" ref="D21:H21" si="5">D7-D18*D15</f>
        <v>9.5668196158639383</v>
      </c>
      <c r="E21" s="13">
        <f t="shared" si="5"/>
        <v>-12.839862076566188</v>
      </c>
      <c r="F21" s="13">
        <f t="shared" si="5"/>
        <v>-6.334103646171922</v>
      </c>
      <c r="G21" s="13">
        <f t="shared" si="5"/>
        <v>-20.034704061309213</v>
      </c>
      <c r="H21" s="13">
        <f t="shared" si="5"/>
        <v>6.6223759669310773</v>
      </c>
    </row>
    <row r="22" spans="2:8" ht="18" x14ac:dyDescent="0.25">
      <c r="B22" s="39" t="s">
        <v>46</v>
      </c>
      <c r="C22" s="40">
        <f>C7+C18*C15</f>
        <v>26.331940113458607</v>
      </c>
      <c r="D22" s="13">
        <f t="shared" ref="D22:H22" si="6">D7+D18*D15</f>
        <v>62.760453111408808</v>
      </c>
      <c r="E22" s="13">
        <f t="shared" si="6"/>
        <v>39.882286318990452</v>
      </c>
      <c r="F22" s="13">
        <f t="shared" si="6"/>
        <v>52.867436979505285</v>
      </c>
      <c r="G22" s="13">
        <f t="shared" si="6"/>
        <v>35.040764667369814</v>
      </c>
      <c r="H22" s="13">
        <f t="shared" si="6"/>
        <v>54.820048275493164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4AB1-7C14-4B45-A90C-2DF0FED9FBD8}">
  <dimension ref="B3:J17"/>
  <sheetViews>
    <sheetView showGridLines="0" workbookViewId="0">
      <selection activeCell="I9" sqref="I9"/>
    </sheetView>
  </sheetViews>
  <sheetFormatPr defaultRowHeight="15" x14ac:dyDescent="0.25"/>
  <cols>
    <col min="2" max="2" width="9.85546875" bestFit="1" customWidth="1"/>
    <col min="3" max="4" width="10.140625" bestFit="1" customWidth="1"/>
    <col min="5" max="5" width="10.85546875" bestFit="1" customWidth="1"/>
    <col min="6" max="6" width="10.140625" bestFit="1" customWidth="1"/>
    <col min="7" max="7" width="10.85546875" bestFit="1" customWidth="1"/>
    <col min="8" max="8" width="10.140625" bestFit="1" customWidth="1"/>
    <col min="9" max="9" width="10.85546875" bestFit="1" customWidth="1"/>
    <col min="10" max="10" width="10.140625" bestFit="1" customWidth="1"/>
  </cols>
  <sheetData>
    <row r="3" spans="2:10" ht="15.75" thickBot="1" x14ac:dyDescent="0.3">
      <c r="B3" s="1" t="s">
        <v>0</v>
      </c>
      <c r="C3" s="21" t="s">
        <v>35</v>
      </c>
      <c r="D3" s="23" t="s">
        <v>30</v>
      </c>
      <c r="E3" s="23" t="s">
        <v>31</v>
      </c>
      <c r="F3" s="23" t="s">
        <v>32</v>
      </c>
      <c r="G3" s="23" t="s">
        <v>33</v>
      </c>
      <c r="H3" s="23" t="s">
        <v>34</v>
      </c>
    </row>
    <row r="4" spans="2:10" x14ac:dyDescent="0.25">
      <c r="B4" s="6" t="s">
        <v>2</v>
      </c>
      <c r="C4" s="7">
        <v>0.6</v>
      </c>
      <c r="D4" s="8">
        <v>0.48727272727272725</v>
      </c>
      <c r="E4" s="8">
        <v>0.61575757575757573</v>
      </c>
      <c r="F4" s="8">
        <v>0.55666666666666664</v>
      </c>
      <c r="G4" s="8">
        <v>0.66939393939393943</v>
      </c>
      <c r="H4" s="8">
        <v>0.49575757575757573</v>
      </c>
    </row>
    <row r="5" spans="2:10" x14ac:dyDescent="0.25">
      <c r="B5" s="6" t="s">
        <v>3</v>
      </c>
      <c r="C5" s="7">
        <v>17.000000000000014</v>
      </c>
      <c r="D5" s="8">
        <v>36.163636363636371</v>
      </c>
      <c r="E5" s="8">
        <v>13.52121212121213</v>
      </c>
      <c r="F5" s="8">
        <v>23.26666666666668</v>
      </c>
      <c r="G5" s="8">
        <v>7.5030303030303003</v>
      </c>
      <c r="H5" s="8">
        <v>30.721212121212119</v>
      </c>
    </row>
    <row r="6" spans="2:10" ht="18" x14ac:dyDescent="0.25">
      <c r="B6" s="39" t="s">
        <v>43</v>
      </c>
      <c r="C6" s="40">
        <v>0.54897353033597507</v>
      </c>
      <c r="D6" s="13">
        <v>0.33905446229879893</v>
      </c>
      <c r="E6" s="13">
        <v>0.46885305265253419</v>
      </c>
      <c r="F6" s="13">
        <v>0.39170802295874396</v>
      </c>
      <c r="G6" s="13">
        <v>0.51593214554459954</v>
      </c>
      <c r="H6" s="13">
        <v>0.36146001238553543</v>
      </c>
    </row>
    <row r="7" spans="2:10" ht="18" x14ac:dyDescent="0.25">
      <c r="B7" s="39" t="s">
        <v>44</v>
      </c>
      <c r="C7" s="40">
        <v>0.65102646966402489</v>
      </c>
      <c r="D7" s="13">
        <v>0.63549099224665562</v>
      </c>
      <c r="E7" s="13">
        <v>0.76266209886261727</v>
      </c>
      <c r="F7" s="13">
        <v>0.72162531037458932</v>
      </c>
      <c r="G7" s="13">
        <v>0.82285573324327932</v>
      </c>
      <c r="H7" s="13">
        <v>0.63005513912961608</v>
      </c>
    </row>
    <row r="8" spans="2:10" ht="18" x14ac:dyDescent="0.25">
      <c r="B8" s="39" t="s">
        <v>45</v>
      </c>
      <c r="C8" s="40">
        <v>7.6680598865414229</v>
      </c>
      <c r="D8" s="13">
        <v>9.5668196158639383</v>
      </c>
      <c r="E8" s="13">
        <v>-12.839862076566188</v>
      </c>
      <c r="F8" s="13">
        <v>-6.334103646171922</v>
      </c>
      <c r="G8" s="13">
        <v>-20.034704061309213</v>
      </c>
      <c r="H8" s="13">
        <v>6.6223759669310773</v>
      </c>
    </row>
    <row r="9" spans="2:10" ht="18" x14ac:dyDescent="0.25">
      <c r="B9" s="39" t="s">
        <v>46</v>
      </c>
      <c r="C9" s="40">
        <v>26.331940113458607</v>
      </c>
      <c r="D9" s="13">
        <v>62.760453111408808</v>
      </c>
      <c r="E9" s="13">
        <v>39.882286318990452</v>
      </c>
      <c r="F9" s="13">
        <v>52.867436979505285</v>
      </c>
      <c r="G9" s="13">
        <v>35.040764667369814</v>
      </c>
      <c r="H9" s="13">
        <v>54.820048275493164</v>
      </c>
    </row>
    <row r="11" spans="2:10" ht="18" x14ac:dyDescent="0.25">
      <c r="B11" s="1" t="s">
        <v>0</v>
      </c>
      <c r="C11" s="6" t="s">
        <v>2</v>
      </c>
      <c r="D11" s="39" t="s">
        <v>43</v>
      </c>
      <c r="E11" s="39" t="s">
        <v>44</v>
      </c>
      <c r="G11" s="1" t="s">
        <v>0</v>
      </c>
      <c r="H11" s="6" t="s">
        <v>3</v>
      </c>
      <c r="I11" s="39" t="s">
        <v>45</v>
      </c>
      <c r="J11" s="39" t="s">
        <v>46</v>
      </c>
    </row>
    <row r="12" spans="2:10" ht="15.75" thickBot="1" x14ac:dyDescent="0.3">
      <c r="B12" s="21" t="s">
        <v>35</v>
      </c>
      <c r="C12" s="7">
        <v>0.6</v>
      </c>
      <c r="D12" s="40">
        <v>0.54897353033597507</v>
      </c>
      <c r="E12" s="40">
        <v>0.65102646966402489</v>
      </c>
      <c r="G12" s="21" t="s">
        <v>35</v>
      </c>
      <c r="H12" s="7">
        <v>17.000000000000014</v>
      </c>
      <c r="I12" s="40">
        <v>7.6680598865414229</v>
      </c>
      <c r="J12" s="40">
        <v>26.331940113458607</v>
      </c>
    </row>
    <row r="13" spans="2:10" ht="15.75" thickBot="1" x14ac:dyDescent="0.3">
      <c r="B13" s="23" t="s">
        <v>30</v>
      </c>
      <c r="C13" s="8">
        <v>0.48727272727272725</v>
      </c>
      <c r="D13" s="13">
        <v>0.33905446229879893</v>
      </c>
      <c r="E13" s="13">
        <v>0.63549099224665562</v>
      </c>
      <c r="G13" s="23" t="s">
        <v>30</v>
      </c>
      <c r="H13" s="8">
        <v>36.163636363636371</v>
      </c>
      <c r="I13" s="13">
        <v>9.5668196158639383</v>
      </c>
      <c r="J13" s="13">
        <v>62.760453111408808</v>
      </c>
    </row>
    <row r="14" spans="2:10" ht="15.75" thickBot="1" x14ac:dyDescent="0.3">
      <c r="B14" s="23" t="s">
        <v>31</v>
      </c>
      <c r="C14" s="8">
        <v>0.61575757575757573</v>
      </c>
      <c r="D14" s="13">
        <v>0.46885305265253419</v>
      </c>
      <c r="E14" s="13">
        <v>0.76266209886261727</v>
      </c>
      <c r="G14" s="23" t="s">
        <v>31</v>
      </c>
      <c r="H14" s="8">
        <v>13.52121212121213</v>
      </c>
      <c r="I14" s="13">
        <v>-12.839862076566188</v>
      </c>
      <c r="J14" s="13">
        <v>39.882286318990452</v>
      </c>
    </row>
    <row r="15" spans="2:10" ht="15.75" thickBot="1" x14ac:dyDescent="0.3">
      <c r="B15" s="23" t="s">
        <v>32</v>
      </c>
      <c r="C15" s="8">
        <v>0.55666666666666664</v>
      </c>
      <c r="D15" s="13">
        <v>0.39170802295874396</v>
      </c>
      <c r="E15" s="13">
        <v>0.72162531037458932</v>
      </c>
      <c r="G15" s="23" t="s">
        <v>32</v>
      </c>
      <c r="H15" s="8">
        <v>23.26666666666668</v>
      </c>
      <c r="I15" s="13">
        <v>-6.334103646171922</v>
      </c>
      <c r="J15" s="13">
        <v>52.867436979505285</v>
      </c>
    </row>
    <row r="16" spans="2:10" ht="15.75" thickBot="1" x14ac:dyDescent="0.3">
      <c r="B16" s="23" t="s">
        <v>33</v>
      </c>
      <c r="C16" s="8">
        <v>0.66939393939393943</v>
      </c>
      <c r="D16" s="13">
        <v>0.51593214554459954</v>
      </c>
      <c r="E16" s="13">
        <v>0.82285573324327932</v>
      </c>
      <c r="G16" s="23" t="s">
        <v>33</v>
      </c>
      <c r="H16" s="8">
        <v>7.5030303030303003</v>
      </c>
      <c r="I16" s="13">
        <v>-20.034704061309213</v>
      </c>
      <c r="J16" s="13">
        <v>35.040764667369814</v>
      </c>
    </row>
    <row r="17" spans="2:10" ht="15.75" thickBot="1" x14ac:dyDescent="0.3">
      <c r="B17" s="23" t="s">
        <v>34</v>
      </c>
      <c r="C17" s="8">
        <v>0.49575757575757573</v>
      </c>
      <c r="D17" s="13">
        <v>0.36146001238553543</v>
      </c>
      <c r="E17" s="13">
        <v>0.63005513912961608</v>
      </c>
      <c r="G17" s="23" t="s">
        <v>34</v>
      </c>
      <c r="H17" s="8">
        <v>30.721212121212119</v>
      </c>
      <c r="I17" s="13">
        <v>6.6223759669310773</v>
      </c>
      <c r="J17" s="13">
        <v>54.820048275493164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Fórmulas</vt:lpstr>
      <vt:lpstr>Amostras</vt:lpstr>
      <vt:lpstr>ANOVA</vt:lpstr>
      <vt:lpstr>Modelo</vt:lpstr>
      <vt:lpstr>Medidas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2019-08-04T18:03:00Z</dcterms:created>
  <dcterms:modified xsi:type="dcterms:W3CDTF">2019-08-08T02:01:08Z</dcterms:modified>
</cp:coreProperties>
</file>