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779B3BD6-307D-4C43-B805-B146D87EA509}" xr6:coauthVersionLast="45" xr6:coauthVersionMax="45" xr10:uidLastSave="{00000000-0000-0000-0000-000000000000}"/>
  <bookViews>
    <workbookView xWindow="570" yWindow="30" windowWidth="19275" windowHeight="10920" tabRatio="868" firstSheet="12" activeTab="18" xr2:uid="{F82D0A06-CCE5-4E58-80CD-4C6DCF6ECEA1}"/>
  </bookViews>
  <sheets>
    <sheet name="MMM" sheetId="10" r:id="rId1"/>
    <sheet name="Jornada" sheetId="11" r:id="rId2"/>
    <sheet name="Media Plan" sheetId="7" r:id="rId3"/>
    <sheet name="R$ (Realizado)" sheetId="8" r:id="rId4"/>
    <sheet name="Resultados" sheetId="9" r:id="rId5"/>
    <sheet name="Base" sheetId="12" r:id="rId6"/>
    <sheet name="Pivot Table" sheetId="13" r:id="rId7"/>
    <sheet name="Gráficos" sheetId="14" r:id="rId8"/>
    <sheet name="Regressao MMM1" sheetId="17" r:id="rId9"/>
    <sheet name="Modelo (Marca)" sheetId="15" r:id="rId10"/>
    <sheet name="Modelo (Fusca)" sheetId="18" r:id="rId11"/>
    <sheet name="Modelo (Fiat 147)" sheetId="19" r:id="rId12"/>
    <sheet name="Modelo (Passat Hatch)" sheetId="20" r:id="rId13"/>
    <sheet name="Modelo (Passat Sedan)" sheetId="21" r:id="rId14"/>
    <sheet name="Modelo (Tempra)" sheetId="22" r:id="rId15"/>
    <sheet name="Modelo (Buggy)" sheetId="23" r:id="rId16"/>
    <sheet name="Modelo (Kombi)" sheetId="24" r:id="rId17"/>
    <sheet name="Modelo (Rural)" sheetId="25" r:id="rId18"/>
    <sheet name="Análise" sheetId="26" r:id="rId19"/>
  </sheets>
  <definedNames>
    <definedName name="SegmentaçãodeDados_Nameplate">#N/A</definedName>
  </definedNames>
  <calcPr calcId="191029"/>
  <pivotCaches>
    <pivotCache cacheId="4" r:id="rId20"/>
  </pivotCaches>
  <extLst>
    <ext xmlns:x14="http://schemas.microsoft.com/office/spreadsheetml/2009/9/main" uri="{BBE1A952-AA13-448e-AADC-164F8A28A991}">
      <x14:slicerCaches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1" l="1"/>
  <c r="G8" i="26"/>
  <c r="H8" i="26" s="1"/>
  <c r="M8" i="26"/>
  <c r="N8" i="26" s="1"/>
  <c r="G9" i="26"/>
  <c r="H9" i="26" s="1"/>
  <c r="G10" i="26"/>
  <c r="H10" i="26" s="1"/>
  <c r="M10" i="26"/>
  <c r="N10" i="26"/>
  <c r="G11" i="26"/>
  <c r="H11" i="26" s="1"/>
  <c r="M11" i="26"/>
  <c r="N11" i="26"/>
  <c r="G12" i="26"/>
  <c r="H12" i="26" s="1"/>
  <c r="M12" i="26"/>
  <c r="N12" i="26" s="1"/>
  <c r="G13" i="26"/>
  <c r="H13" i="26" s="1"/>
  <c r="M13" i="26"/>
  <c r="N13" i="26" s="1"/>
  <c r="G14" i="26"/>
  <c r="H14" i="26" s="1"/>
  <c r="M14" i="26"/>
  <c r="N14" i="26"/>
  <c r="G15" i="26"/>
  <c r="H15" i="26" s="1"/>
  <c r="M15" i="26"/>
  <c r="N15" i="26"/>
  <c r="E16" i="26"/>
  <c r="F16" i="26"/>
  <c r="H16" i="26" s="1"/>
  <c r="K16" i="26"/>
  <c r="L16" i="26"/>
  <c r="D25" i="25"/>
  <c r="D24" i="25"/>
  <c r="E23" i="25"/>
  <c r="K6" i="25"/>
  <c r="K5" i="25"/>
  <c r="D25" i="24"/>
  <c r="D24" i="24"/>
  <c r="E23" i="24"/>
  <c r="K6" i="24"/>
  <c r="K5" i="24"/>
  <c r="D25" i="23"/>
  <c r="D24" i="23"/>
  <c r="E23" i="23"/>
  <c r="K6" i="23"/>
  <c r="G5" i="23" s="1"/>
  <c r="K5" i="23"/>
  <c r="D25" i="22"/>
  <c r="D24" i="22"/>
  <c r="E23" i="22"/>
  <c r="K6" i="22"/>
  <c r="K5" i="22"/>
  <c r="D25" i="21"/>
  <c r="D24" i="21"/>
  <c r="K6" i="21"/>
  <c r="K5" i="21"/>
  <c r="D25" i="20"/>
  <c r="D24" i="20"/>
  <c r="E23" i="20"/>
  <c r="K6" i="20"/>
  <c r="K5" i="20"/>
  <c r="D25" i="19"/>
  <c r="D24" i="19"/>
  <c r="E23" i="19"/>
  <c r="K6" i="19"/>
  <c r="K5" i="19"/>
  <c r="K6" i="18"/>
  <c r="G21" i="18" s="1"/>
  <c r="K5" i="18"/>
  <c r="D25" i="18"/>
  <c r="G25" i="18" s="1"/>
  <c r="D24" i="18"/>
  <c r="G24" i="18" s="1"/>
  <c r="G22" i="18"/>
  <c r="G20" i="18"/>
  <c r="G19" i="18"/>
  <c r="G23" i="18" s="1"/>
  <c r="E23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H19" i="26" l="1"/>
  <c r="H18" i="26"/>
  <c r="G20" i="25"/>
  <c r="G11" i="25"/>
  <c r="G5" i="25"/>
  <c r="G7" i="25"/>
  <c r="G14" i="25"/>
  <c r="G22" i="25"/>
  <c r="G9" i="25"/>
  <c r="G16" i="25"/>
  <c r="G6" i="25"/>
  <c r="G18" i="25"/>
  <c r="G12" i="25"/>
  <c r="G25" i="24"/>
  <c r="L10" i="24" s="1"/>
  <c r="G22" i="24"/>
  <c r="G7" i="24"/>
  <c r="G5" i="24"/>
  <c r="G14" i="24"/>
  <c r="G9" i="24"/>
  <c r="G16" i="24"/>
  <c r="G6" i="24"/>
  <c r="G11" i="24"/>
  <c r="G18" i="24"/>
  <c r="G12" i="24"/>
  <c r="G20" i="24"/>
  <c r="G14" i="23"/>
  <c r="G25" i="23"/>
  <c r="L10" i="23" s="1"/>
  <c r="G22" i="23"/>
  <c r="G7" i="23"/>
  <c r="G9" i="23"/>
  <c r="G16" i="23"/>
  <c r="G6" i="23"/>
  <c r="G11" i="23"/>
  <c r="G18" i="23"/>
  <c r="G12" i="23"/>
  <c r="G20" i="23"/>
  <c r="G18" i="22"/>
  <c r="G7" i="22"/>
  <c r="G22" i="22"/>
  <c r="G5" i="22"/>
  <c r="G14" i="22"/>
  <c r="G6" i="22"/>
  <c r="G14" i="21"/>
  <c r="G18" i="21"/>
  <c r="G22" i="21"/>
  <c r="G7" i="21"/>
  <c r="G5" i="21"/>
  <c r="G25" i="20"/>
  <c r="L10" i="20" s="1"/>
  <c r="G9" i="20"/>
  <c r="G16" i="20"/>
  <c r="G6" i="20"/>
  <c r="G11" i="20"/>
  <c r="G18" i="20"/>
  <c r="G12" i="20"/>
  <c r="G20" i="20"/>
  <c r="G5" i="20"/>
  <c r="G7" i="20"/>
  <c r="G14" i="20"/>
  <c r="G22" i="20"/>
  <c r="G22" i="19"/>
  <c r="G9" i="19"/>
  <c r="G11" i="19"/>
  <c r="G12" i="19"/>
  <c r="G20" i="19"/>
  <c r="G16" i="19"/>
  <c r="G6" i="19"/>
  <c r="G18" i="19"/>
  <c r="G5" i="19"/>
  <c r="G7" i="19"/>
  <c r="G14" i="19"/>
  <c r="G25" i="25"/>
  <c r="L10" i="25" s="1"/>
  <c r="G25" i="22"/>
  <c r="L10" i="22" s="1"/>
  <c r="G25" i="21"/>
  <c r="L10" i="21" s="1"/>
  <c r="G25" i="19"/>
  <c r="L10" i="19" s="1"/>
  <c r="G8" i="25"/>
  <c r="G15" i="25"/>
  <c r="G19" i="25"/>
  <c r="G23" i="25" s="1"/>
  <c r="H23" i="25" s="1"/>
  <c r="G24" i="25"/>
  <c r="K10" i="25" s="1"/>
  <c r="G10" i="25"/>
  <c r="G13" i="25"/>
  <c r="G17" i="25"/>
  <c r="G21" i="25"/>
  <c r="G8" i="24"/>
  <c r="G15" i="24"/>
  <c r="G19" i="24"/>
  <c r="G23" i="24" s="1"/>
  <c r="H23" i="24" s="1"/>
  <c r="G24" i="24"/>
  <c r="K10" i="24" s="1"/>
  <c r="G10" i="24"/>
  <c r="G13" i="24"/>
  <c r="G17" i="24"/>
  <c r="G21" i="24"/>
  <c r="G8" i="23"/>
  <c r="G15" i="23"/>
  <c r="G19" i="23"/>
  <c r="G24" i="23"/>
  <c r="K10" i="23" s="1"/>
  <c r="G10" i="23"/>
  <c r="G13" i="23"/>
  <c r="G17" i="23"/>
  <c r="G21" i="23"/>
  <c r="G8" i="22"/>
  <c r="G15" i="22"/>
  <c r="G19" i="22"/>
  <c r="G24" i="22"/>
  <c r="K10" i="22" s="1"/>
  <c r="G9" i="22"/>
  <c r="G11" i="22"/>
  <c r="G12" i="22"/>
  <c r="G16" i="22"/>
  <c r="G20" i="22"/>
  <c r="G10" i="22"/>
  <c r="G13" i="22"/>
  <c r="G17" i="22"/>
  <c r="G21" i="22"/>
  <c r="G8" i="21"/>
  <c r="G15" i="21"/>
  <c r="G19" i="21"/>
  <c r="G24" i="21"/>
  <c r="K10" i="21" s="1"/>
  <c r="G6" i="21"/>
  <c r="G9" i="21"/>
  <c r="G11" i="21"/>
  <c r="G12" i="21"/>
  <c r="G16" i="21"/>
  <c r="G20" i="21"/>
  <c r="G10" i="21"/>
  <c r="G13" i="21"/>
  <c r="G17" i="21"/>
  <c r="G21" i="21"/>
  <c r="G8" i="20"/>
  <c r="G15" i="20"/>
  <c r="G19" i="20"/>
  <c r="G24" i="20"/>
  <c r="K10" i="20" s="1"/>
  <c r="G10" i="20"/>
  <c r="G13" i="20"/>
  <c r="G17" i="20"/>
  <c r="G21" i="20"/>
  <c r="G8" i="19"/>
  <c r="G15" i="19"/>
  <c r="G19" i="19"/>
  <c r="G24" i="19"/>
  <c r="K10" i="19" s="1"/>
  <c r="G10" i="19"/>
  <c r="G13" i="19"/>
  <c r="G17" i="19"/>
  <c r="G21" i="19"/>
  <c r="H23" i="18"/>
  <c r="K10" i="18"/>
  <c r="L10" i="18"/>
  <c r="L18" i="15"/>
  <c r="K18" i="15"/>
  <c r="L11" i="15"/>
  <c r="L12" i="15"/>
  <c r="L13" i="15"/>
  <c r="L14" i="15"/>
  <c r="L15" i="15"/>
  <c r="L16" i="15"/>
  <c r="L17" i="15"/>
  <c r="L10" i="15"/>
  <c r="K11" i="15"/>
  <c r="K12" i="15"/>
  <c r="K13" i="15"/>
  <c r="K14" i="15"/>
  <c r="K15" i="15"/>
  <c r="K16" i="15"/>
  <c r="K17" i="15"/>
  <c r="K10" i="15"/>
  <c r="G25" i="15"/>
  <c r="G24" i="15"/>
  <c r="D25" i="15"/>
  <c r="D24" i="15"/>
  <c r="G23" i="15"/>
  <c r="H23" i="15" s="1"/>
  <c r="E23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5" i="15"/>
  <c r="G23" i="19" l="1"/>
  <c r="H23" i="19" s="1"/>
  <c r="M9" i="26"/>
  <c r="G23" i="23"/>
  <c r="H23" i="23" s="1"/>
  <c r="G23" i="21"/>
  <c r="H23" i="21" s="1"/>
  <c r="G23" i="20"/>
  <c r="H23" i="20" s="1"/>
  <c r="G23" i="22"/>
  <c r="H23" i="22" s="1"/>
  <c r="J18" i="15"/>
  <c r="N9" i="26" l="1"/>
  <c r="M16" i="26"/>
  <c r="N16" i="26" s="1"/>
  <c r="D6" i="15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E5" i="15"/>
  <c r="D5" i="15"/>
  <c r="N18" i="26" l="1"/>
  <c r="N19" i="26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5" i="12"/>
  <c r="K11" i="25" l="1"/>
  <c r="J11" i="18"/>
  <c r="J11" i="25"/>
  <c r="J11" i="22"/>
  <c r="L11" i="20"/>
  <c r="L11" i="21"/>
  <c r="J11" i="21"/>
  <c r="K11" i="19"/>
  <c r="J11" i="24"/>
  <c r="K11" i="21"/>
  <c r="L11" i="18"/>
  <c r="L11" i="23"/>
  <c r="K11" i="18"/>
  <c r="L11" i="19"/>
  <c r="L11" i="24"/>
  <c r="K11" i="22"/>
  <c r="K11" i="24"/>
  <c r="L11" i="25"/>
  <c r="L11" i="22"/>
  <c r="J11" i="23"/>
  <c r="J11" i="19"/>
  <c r="K11" i="20"/>
  <c r="J11" i="20"/>
  <c r="K11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<sst xmlns="http://schemas.openxmlformats.org/spreadsheetml/2006/main" count="700" uniqueCount="97">
  <si>
    <t>JULHO</t>
  </si>
  <si>
    <t>AGOSTO</t>
  </si>
  <si>
    <t>TV ABERTA</t>
  </si>
  <si>
    <t>GLOBO</t>
  </si>
  <si>
    <t>MÍDIA AVULSA</t>
  </si>
  <si>
    <t>BAND</t>
  </si>
  <si>
    <t>MASTER CHEF</t>
  </si>
  <si>
    <t>MASTER CHEF (Reaplicação)</t>
  </si>
  <si>
    <t>PAY TV</t>
  </si>
  <si>
    <t>GLOBOSAT</t>
  </si>
  <si>
    <t>TURNER</t>
  </si>
  <si>
    <t>FOX</t>
  </si>
  <si>
    <t>DISCOVERY</t>
  </si>
  <si>
    <t>DIVERSOS  (somar todas as outras)</t>
  </si>
  <si>
    <t>DIGITAL</t>
  </si>
  <si>
    <t>AOL</t>
  </si>
  <si>
    <t>GLOBO.COM</t>
  </si>
  <si>
    <t>UOL (AVULSO)</t>
  </si>
  <si>
    <t>GOOGLE - YOUTUBE (DIRETO)</t>
  </si>
  <si>
    <t>GOOGLE - PROGRAMÁTICA</t>
  </si>
  <si>
    <t>FACEBOOK</t>
  </si>
  <si>
    <t>DIVERSOS DESK (somar todos os veículos)</t>
  </si>
  <si>
    <t>MOBILE (exceto Google e FB - somar todos)</t>
  </si>
  <si>
    <t>Nameplate</t>
  </si>
  <si>
    <t>Month</t>
  </si>
  <si>
    <t>Fusca</t>
  </si>
  <si>
    <t>Kombi</t>
  </si>
  <si>
    <t>Rural</t>
  </si>
  <si>
    <t>Fiat 147</t>
  </si>
  <si>
    <t>Passat Hatch</t>
  </si>
  <si>
    <t>Passat Sedan</t>
  </si>
  <si>
    <t>Tempra</t>
  </si>
  <si>
    <t>Buggy</t>
  </si>
  <si>
    <t>Share (DIGITAL)</t>
  </si>
  <si>
    <t>Investimento</t>
  </si>
  <si>
    <t>Periodo</t>
  </si>
  <si>
    <t>Leads</t>
  </si>
  <si>
    <t>ROI</t>
  </si>
  <si>
    <t>(Tudo)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</si>
  <si>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</si>
  <si>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</si>
  <si>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</si>
  <si>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</si>
  <si>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</si>
  <si>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</si>
  <si>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</si>
  <si>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</si>
  <si>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</si>
  <si>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</si>
  <si>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</si>
  <si>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</si>
  <si>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</si>
  <si>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</si>
  <si>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</si>
  <si>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</si>
  <si>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Média de ROI</t>
  </si>
  <si>
    <t>Soma de Investimento</t>
  </si>
  <si>
    <t>Soma de Leads</t>
  </si>
  <si>
    <t>Anos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</si>
  <si>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</si>
  <si>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</si>
  <si>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</si>
  <si>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</si>
  <si>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</si>
  <si>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</si>
  <si>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</si>
  <si>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</si>
  <si>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</si>
  <si>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</si>
  <si>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</si>
  <si>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</si>
  <si>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</si>
  <si>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</si>
  <si>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</si>
  <si>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</si>
  <si>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</si>
  <si>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</si>
  <si>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</si>
  <si>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</si>
  <si>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</si>
  <si>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</si>
  <si>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</si>
  <si>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</si>
  <si>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Valores Previstos</t>
  </si>
  <si>
    <t>Soma:</t>
  </si>
  <si>
    <t>"Erro"</t>
  </si>
  <si>
    <t>Agosto</t>
  </si>
  <si>
    <t>Projeção</t>
  </si>
  <si>
    <t>Share</t>
  </si>
  <si>
    <t>Desvio Padrão</t>
  </si>
  <si>
    <t>Média</t>
  </si>
  <si>
    <t>Variação</t>
  </si>
  <si>
    <t>Produtos</t>
  </si>
  <si>
    <t>Modelo por Produto</t>
  </si>
  <si>
    <t>Modelo Geral</t>
  </si>
  <si>
    <t>Realizado (Mar+Abr)</t>
  </si>
  <si>
    <t>Previsto (Mar+Abr)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</si>
</sst>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$&quot;#,##0;\-&quot;R$&quot;#,##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\-#,##0\ "/>
    <numFmt numFmtId="165" formatCode="_-&quot;R$&quot;* #,##0_-;\-&quot;R$&quot;* #,##0_-;_-&quot;R$&quot;* &quot;-&quot;??_-;_-@_-"/>
    <numFmt numFmtId="166" formatCode="_-* #,##0_-;\-* #,##0_-;_-* &quot;-&quot;??_-;_-@_-"/>
    <numFmt numFmtId="167" formatCode="0.0%"/>
    <numFmt numFmtId="168" formatCode="0.0000"/>
    <numFmt numFmtId="169" formatCode="_-* #,##0_-;\-* #,##0_-;_-* &quot;-&quot;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3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</cellStyleXfs>
  <cellXfs count="64">
    <xf numFmtId="0" fontId="0" fillId="0" borderId="0" xfId="0"/>
    <xf numFmtId="0" fontId="0" fillId="2" borderId="1" xfId="0" applyFill="1" applyBorder="1"/>
    <xf numFmtId="4" fontId="6" fillId="0" borderId="0" xfId="5" applyNumberFormat="1" applyFont="1"/>
    <xf numFmtId="0" fontId="7" fillId="0" borderId="0" xfId="5" applyFont="1"/>
    <xf numFmtId="0" fontId="8" fillId="6" borderId="0" xfId="5" applyFont="1" applyFill="1" applyAlignment="1">
      <alignment horizontal="centerContinuous" vertical="distributed"/>
    </xf>
    <xf numFmtId="4" fontId="6" fillId="7" borderId="0" xfId="5" applyNumberFormat="1" applyFont="1" applyFill="1"/>
    <xf numFmtId="0" fontId="7" fillId="7" borderId="0" xfId="5" applyFont="1" applyFill="1"/>
    <xf numFmtId="4" fontId="7" fillId="0" borderId="4" xfId="5" applyNumberFormat="1" applyFont="1" applyBorder="1"/>
    <xf numFmtId="43" fontId="7" fillId="0" borderId="4" xfId="6" applyFont="1" applyFill="1" applyBorder="1"/>
    <xf numFmtId="43" fontId="7" fillId="0" borderId="0" xfId="6" applyFont="1" applyFill="1" applyBorder="1"/>
    <xf numFmtId="43" fontId="7" fillId="7" borderId="0" xfId="6" applyFont="1" applyFill="1" applyBorder="1"/>
    <xf numFmtId="43" fontId="7" fillId="0" borderId="4" xfId="6" quotePrefix="1" applyFont="1" applyFill="1" applyBorder="1" applyAlignment="1">
      <alignment horizontal="center" vertical="center"/>
    </xf>
    <xf numFmtId="5" fontId="0" fillId="4" borderId="3" xfId="3" applyNumberFormat="1" applyFont="1"/>
    <xf numFmtId="0" fontId="4" fillId="3" borderId="2" xfId="2" applyAlignment="1">
      <alignment horizontal="center"/>
    </xf>
    <xf numFmtId="164" fontId="0" fillId="4" borderId="3" xfId="3" applyNumberFormat="1" applyFont="1"/>
    <xf numFmtId="9" fontId="7" fillId="0" borderId="4" xfId="6" quotePrefix="1" applyNumberFormat="1" applyFont="1" applyFill="1" applyBorder="1" applyAlignment="1">
      <alignment horizontal="center" vertical="center"/>
    </xf>
    <xf numFmtId="4" fontId="6" fillId="8" borderId="0" xfId="5" applyNumberFormat="1" applyFont="1" applyFill="1"/>
    <xf numFmtId="43" fontId="7" fillId="8" borderId="0" xfId="6" applyFont="1" applyFill="1" applyBorder="1"/>
    <xf numFmtId="17" fontId="0" fillId="4" borderId="3" xfId="3" applyNumberFormat="1" applyFont="1"/>
    <xf numFmtId="0" fontId="3" fillId="5" borderId="2" xfId="4" applyBorder="1" applyAlignment="1">
      <alignment horizontal="center"/>
    </xf>
    <xf numFmtId="17" fontId="4" fillId="3" borderId="2" xfId="2" applyNumberFormat="1"/>
    <xf numFmtId="0" fontId="4" fillId="4" borderId="3" xfId="3" applyFont="1" applyAlignment="1">
      <alignment horizontal="center"/>
    </xf>
    <xf numFmtId="10" fontId="0" fillId="10" borderId="3" xfId="1" applyNumberFormat="1" applyFont="1" applyFill="1" applyBorder="1" applyAlignment="1">
      <alignment horizontal="center"/>
    </xf>
    <xf numFmtId="0" fontId="3" fillId="9" borderId="2" xfId="4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Continuous"/>
    </xf>
    <xf numFmtId="0" fontId="3" fillId="5" borderId="0" xfId="4"/>
    <xf numFmtId="164" fontId="3" fillId="5" borderId="0" xfId="4" applyNumberFormat="1"/>
    <xf numFmtId="0" fontId="9" fillId="11" borderId="3" xfId="9" applyBorder="1" applyAlignment="1">
      <alignment horizontal="center"/>
    </xf>
    <xf numFmtId="9" fontId="9" fillId="11" borderId="3" xfId="9" applyNumberFormat="1" applyBorder="1" applyAlignment="1">
      <alignment horizontal="center"/>
    </xf>
    <xf numFmtId="164" fontId="3" fillId="5" borderId="0" xfId="4" applyNumberFormat="1" applyAlignment="1">
      <alignment horizontal="center"/>
    </xf>
    <xf numFmtId="167" fontId="0" fillId="4" borderId="3" xfId="1" applyNumberFormat="1" applyFont="1" applyFill="1" applyBorder="1"/>
    <xf numFmtId="168" fontId="0" fillId="0" borderId="0" xfId="0" applyNumberFormat="1" applyFill="1" applyBorder="1" applyAlignment="1"/>
    <xf numFmtId="168" fontId="0" fillId="0" borderId="5" xfId="0" applyNumberFormat="1" applyFill="1" applyBorder="1" applyAlignment="1"/>
    <xf numFmtId="0" fontId="10" fillId="0" borderId="0" xfId="0" applyFont="1"/>
    <xf numFmtId="165" fontId="10" fillId="12" borderId="3" xfId="8" applyNumberFormat="1" applyFont="1" applyFill="1" applyBorder="1"/>
    <xf numFmtId="166" fontId="10" fillId="12" borderId="3" xfId="7" applyNumberFormat="1" applyFont="1" applyFill="1" applyBorder="1"/>
    <xf numFmtId="9" fontId="10" fillId="12" borderId="3" xfId="1" applyFont="1" applyFill="1" applyBorder="1"/>
    <xf numFmtId="169" fontId="0" fillId="4" borderId="3" xfId="3" applyNumberFormat="1" applyFont="1"/>
    <xf numFmtId="164" fontId="3" fillId="5" borderId="0" xfId="4" applyNumberFormat="1" applyAlignment="1">
      <alignment horizontal="center"/>
    </xf>
    <xf numFmtId="164" fontId="3" fillId="5" borderId="0" xfId="4" applyNumberFormat="1" applyAlignment="1">
      <alignment horizontal="center"/>
    </xf>
    <xf numFmtId="0" fontId="3" fillId="13" borderId="0" xfId="10" applyAlignment="1">
      <alignment horizontal="center"/>
    </xf>
    <xf numFmtId="164" fontId="0" fillId="0" borderId="0" xfId="0" applyNumberFormat="1"/>
    <xf numFmtId="9" fontId="1" fillId="4" borderId="3" xfId="3" applyNumberFormat="1"/>
    <xf numFmtId="0" fontId="1" fillId="4" borderId="3" xfId="3"/>
    <xf numFmtId="9" fontId="3" fillId="15" borderId="3" xfId="9" applyNumberFormat="1" applyFont="1" applyFill="1" applyBorder="1" applyAlignment="1">
      <alignment horizontal="center"/>
    </xf>
    <xf numFmtId="167" fontId="4" fillId="3" borderId="2" xfId="2" applyNumberFormat="1"/>
    <xf numFmtId="9" fontId="9" fillId="11" borderId="7" xfId="9" applyNumberFormat="1" applyBorder="1" applyAlignment="1">
      <alignment horizontal="center"/>
    </xf>
    <xf numFmtId="169" fontId="0" fillId="4" borderId="7" xfId="3" applyNumberFormat="1" applyFont="1" applyBorder="1"/>
    <xf numFmtId="0" fontId="4" fillId="3" borderId="8" xfId="2" applyBorder="1" applyAlignment="1">
      <alignment horizontal="center"/>
    </xf>
    <xf numFmtId="0" fontId="3" fillId="15" borderId="9" xfId="9" applyFont="1" applyFill="1" applyBorder="1" applyAlignment="1">
      <alignment horizontal="center" vertical="center"/>
    </xf>
    <xf numFmtId="0" fontId="3" fillId="14" borderId="9" xfId="11" applyBorder="1" applyAlignment="1">
      <alignment horizontal="centerContinuous" vertical="distributed"/>
    </xf>
    <xf numFmtId="164" fontId="3" fillId="5" borderId="9" xfId="4" applyNumberFormat="1" applyBorder="1" applyAlignment="1">
      <alignment horizontal="center" vertical="center"/>
    </xf>
    <xf numFmtId="164" fontId="3" fillId="16" borderId="10" xfId="4" applyNumberFormat="1" applyFill="1" applyBorder="1" applyAlignment="1">
      <alignment horizontal="center"/>
    </xf>
    <xf numFmtId="164" fontId="3" fillId="17" borderId="10" xfId="4" applyNumberFormat="1" applyFill="1" applyBorder="1" applyAlignment="1">
      <alignment horizontal="center"/>
    </xf>
  </cellXfs>
  <cellStyles count="12">
    <cellStyle name="Ênfase1" xfId="10" builtinId="29"/>
    <cellStyle name="Ênfase2" xfId="4" builtinId="33"/>
    <cellStyle name="Ênfase6" xfId="11" builtinId="49"/>
    <cellStyle name="Entrada" xfId="2" builtinId="20"/>
    <cellStyle name="Moeda" xfId="8" builtinId="4"/>
    <cellStyle name="Moeda 2" xfId="6" xr:uid="{27CD73D1-D2B0-4C64-AE73-8824951A175F}"/>
    <cellStyle name="Normal" xfId="0" builtinId="0"/>
    <cellStyle name="Normal 2 2 2 2" xfId="5" xr:uid="{D713697E-3696-4CB9-908B-07EB91DB0FF8}"/>
    <cellStyle name="Nota" xfId="3" builtinId="10"/>
    <cellStyle name="Porcentagem" xfId="1" builtinId="5"/>
    <cellStyle name="Ruim" xfId="9" builtinId="27"/>
    <cellStyle name="Vírgula" xfId="7" builtinId="3"/>
  </cellStyles>
  <dxfs count="8">
    <dxf>
      <numFmt numFmtId="14" formatCode="0.00%"/>
    </dxf>
    <dxf>
      <numFmt numFmtId="165" formatCode="_-&quot;R$&quot;* #,##0_-;\-&quot;R$&quot;* #,##0_-;_-&quot;R$&quot;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  <c:pt idx="14">
                  <c:v>10319</c:v>
                </c:pt>
                <c:pt idx="15">
                  <c:v>6808</c:v>
                </c:pt>
                <c:pt idx="16">
                  <c:v>9993</c:v>
                </c:pt>
                <c:pt idx="17">
                  <c:v>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2DC-B99D-A280603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(Passat Hatch)'!$E$4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(Passat Hatch)'!$D$5:$D$18</c:f>
              <c:numCache>
                <c:formatCode>"R$"#,##0_);\("R$"#,##0\)</c:formatCode>
                <c:ptCount val="14"/>
                <c:pt idx="0">
                  <c:v>170165.09000000005</c:v>
                </c:pt>
                <c:pt idx="1">
                  <c:v>171301.80999999979</c:v>
                </c:pt>
                <c:pt idx="2">
                  <c:v>170259.72000000006</c:v>
                </c:pt>
                <c:pt idx="3">
                  <c:v>175307.36999999985</c:v>
                </c:pt>
                <c:pt idx="4">
                  <c:v>241752.90999999992</c:v>
                </c:pt>
                <c:pt idx="5">
                  <c:v>195502.51999999984</c:v>
                </c:pt>
                <c:pt idx="6">
                  <c:v>520026.47000000224</c:v>
                </c:pt>
                <c:pt idx="7">
                  <c:v>398512.66999999981</c:v>
                </c:pt>
                <c:pt idx="8">
                  <c:v>288916.90999999992</c:v>
                </c:pt>
                <c:pt idx="9">
                  <c:v>290747.94999999972</c:v>
                </c:pt>
                <c:pt idx="10">
                  <c:v>629150.0400000019</c:v>
                </c:pt>
                <c:pt idx="11">
                  <c:v>589879.87000000011</c:v>
                </c:pt>
                <c:pt idx="12">
                  <c:v>335468.21999999939</c:v>
                </c:pt>
                <c:pt idx="13">
                  <c:v>364440.46000000025</c:v>
                </c:pt>
              </c:numCache>
            </c:numRef>
          </c:xVal>
          <c:yVal>
            <c:numRef>
              <c:f>'Modelo (Passat Hatch)'!$E$5:$E$18</c:f>
              <c:numCache>
                <c:formatCode>#,##0_ ;\-#,##0\ </c:formatCode>
                <c:ptCount val="14"/>
                <c:pt idx="0">
                  <c:v>1075</c:v>
                </c:pt>
                <c:pt idx="1">
                  <c:v>803</c:v>
                </c:pt>
                <c:pt idx="2">
                  <c:v>629</c:v>
                </c:pt>
                <c:pt idx="3">
                  <c:v>692</c:v>
                </c:pt>
                <c:pt idx="4">
                  <c:v>753</c:v>
                </c:pt>
                <c:pt idx="5">
                  <c:v>841</c:v>
                </c:pt>
                <c:pt idx="6">
                  <c:v>1385</c:v>
                </c:pt>
                <c:pt idx="7">
                  <c:v>2374</c:v>
                </c:pt>
                <c:pt idx="8">
                  <c:v>1702</c:v>
                </c:pt>
                <c:pt idx="9">
                  <c:v>1636</c:v>
                </c:pt>
                <c:pt idx="10">
                  <c:v>1065</c:v>
                </c:pt>
                <c:pt idx="11">
                  <c:v>835</c:v>
                </c:pt>
                <c:pt idx="12">
                  <c:v>2958</c:v>
                </c:pt>
                <c:pt idx="13">
                  <c:v>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EA-4CBC-BF9F-971156A2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(Passat Sedan)'!$E$4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(Passat Sedan)'!$D$5:$D$18</c:f>
              <c:numCache>
                <c:formatCode>"R$"#,##0_);\("R$"#,##0\)</c:formatCode>
                <c:ptCount val="14"/>
                <c:pt idx="0">
                  <c:v>121355.93999999997</c:v>
                </c:pt>
                <c:pt idx="1">
                  <c:v>156534.28999999992</c:v>
                </c:pt>
                <c:pt idx="2">
                  <c:v>151781.44</c:v>
                </c:pt>
                <c:pt idx="3">
                  <c:v>133867.84999999992</c:v>
                </c:pt>
                <c:pt idx="4">
                  <c:v>160805.65</c:v>
                </c:pt>
                <c:pt idx="5">
                  <c:v>154391.03000000009</c:v>
                </c:pt>
                <c:pt idx="6">
                  <c:v>124968.40999999967</c:v>
                </c:pt>
                <c:pt idx="7">
                  <c:v>155060.72</c:v>
                </c:pt>
                <c:pt idx="8">
                  <c:v>164523.2000000001</c:v>
                </c:pt>
                <c:pt idx="9">
                  <c:v>102626.63000000009</c:v>
                </c:pt>
                <c:pt idx="10">
                  <c:v>131236.61999999988</c:v>
                </c:pt>
                <c:pt idx="11">
                  <c:v>174150.93999999986</c:v>
                </c:pt>
                <c:pt idx="12">
                  <c:v>145111.75999999986</c:v>
                </c:pt>
                <c:pt idx="13">
                  <c:v>161475.45000000001</c:v>
                </c:pt>
              </c:numCache>
            </c:numRef>
          </c:xVal>
          <c:yVal>
            <c:numRef>
              <c:f>'Modelo (Passat Sedan)'!$E$5:$E$18</c:f>
              <c:numCache>
                <c:formatCode>#,##0_ ;\-#,##0\ </c:formatCode>
                <c:ptCount val="14"/>
                <c:pt idx="0">
                  <c:v>112</c:v>
                </c:pt>
                <c:pt idx="1">
                  <c:v>93</c:v>
                </c:pt>
                <c:pt idx="2">
                  <c:v>68</c:v>
                </c:pt>
                <c:pt idx="3">
                  <c:v>79</c:v>
                </c:pt>
                <c:pt idx="4">
                  <c:v>97</c:v>
                </c:pt>
                <c:pt idx="5">
                  <c:v>152</c:v>
                </c:pt>
                <c:pt idx="6">
                  <c:v>571</c:v>
                </c:pt>
                <c:pt idx="7">
                  <c:v>1034</c:v>
                </c:pt>
                <c:pt idx="8">
                  <c:v>744</c:v>
                </c:pt>
                <c:pt idx="9">
                  <c:v>822</c:v>
                </c:pt>
                <c:pt idx="10">
                  <c:v>187</c:v>
                </c:pt>
                <c:pt idx="11">
                  <c:v>252</c:v>
                </c:pt>
                <c:pt idx="12">
                  <c:v>484</c:v>
                </c:pt>
                <c:pt idx="13">
                  <c:v>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C7-4B5B-A660-77C93A0F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(Tempra)'!$E$4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(Tempra)'!$D$5:$D$18</c:f>
              <c:numCache>
                <c:formatCode>"R$"#,##0_);\("R$"#,##0\)</c:formatCode>
                <c:ptCount val="14"/>
                <c:pt idx="0">
                  <c:v>34344.699999999917</c:v>
                </c:pt>
                <c:pt idx="1">
                  <c:v>34539.580000000009</c:v>
                </c:pt>
                <c:pt idx="2">
                  <c:v>24187.240000000027</c:v>
                </c:pt>
                <c:pt idx="3">
                  <c:v>67052.570000000036</c:v>
                </c:pt>
                <c:pt idx="4">
                  <c:v>34484.02999999997</c:v>
                </c:pt>
                <c:pt idx="5">
                  <c:v>31598.319999999985</c:v>
                </c:pt>
                <c:pt idx="6">
                  <c:v>128194.51999999949</c:v>
                </c:pt>
                <c:pt idx="7">
                  <c:v>258944.01999999996</c:v>
                </c:pt>
                <c:pt idx="8">
                  <c:v>125082.29000000011</c:v>
                </c:pt>
                <c:pt idx="9">
                  <c:v>47891.500000000189</c:v>
                </c:pt>
                <c:pt idx="10">
                  <c:v>207616.45999999982</c:v>
                </c:pt>
                <c:pt idx="11">
                  <c:v>1649721.4300000006</c:v>
                </c:pt>
                <c:pt idx="12">
                  <c:v>28618.420000000006</c:v>
                </c:pt>
                <c:pt idx="13">
                  <c:v>18338.469999999998</c:v>
                </c:pt>
              </c:numCache>
            </c:numRef>
          </c:xVal>
          <c:yVal>
            <c:numRef>
              <c:f>'Modelo (Tempra)'!$E$5:$E$18</c:f>
              <c:numCache>
                <c:formatCode>#,##0_ ;\-#,##0\ </c:formatCode>
                <c:ptCount val="14"/>
                <c:pt idx="0">
                  <c:v>124</c:v>
                </c:pt>
                <c:pt idx="1">
                  <c:v>114</c:v>
                </c:pt>
                <c:pt idx="2">
                  <c:v>116</c:v>
                </c:pt>
                <c:pt idx="3">
                  <c:v>128</c:v>
                </c:pt>
                <c:pt idx="4">
                  <c:v>78</c:v>
                </c:pt>
                <c:pt idx="5">
                  <c:v>136</c:v>
                </c:pt>
                <c:pt idx="6">
                  <c:v>156</c:v>
                </c:pt>
                <c:pt idx="7">
                  <c:v>406</c:v>
                </c:pt>
                <c:pt idx="8">
                  <c:v>403</c:v>
                </c:pt>
                <c:pt idx="9">
                  <c:v>564</c:v>
                </c:pt>
                <c:pt idx="10">
                  <c:v>122</c:v>
                </c:pt>
                <c:pt idx="11">
                  <c:v>97</c:v>
                </c:pt>
                <c:pt idx="12">
                  <c:v>97</c:v>
                </c:pt>
                <c:pt idx="1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DB-41D9-8727-D08191419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(Buggy)'!$E$4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(Buggy)'!$D$5:$D$18</c:f>
              <c:numCache>
                <c:formatCode>"R$"#,##0_);\("R$"#,##0\)</c:formatCode>
                <c:ptCount val="14"/>
                <c:pt idx="0">
                  <c:v>134507.91000000024</c:v>
                </c:pt>
                <c:pt idx="1">
                  <c:v>421418.08000000013</c:v>
                </c:pt>
                <c:pt idx="2">
                  <c:v>403015.4900000004</c:v>
                </c:pt>
                <c:pt idx="3">
                  <c:v>137715.77000000014</c:v>
                </c:pt>
                <c:pt idx="4">
                  <c:v>136352.81999999983</c:v>
                </c:pt>
                <c:pt idx="5">
                  <c:v>139219.59999999998</c:v>
                </c:pt>
                <c:pt idx="6">
                  <c:v>419326.58999999985</c:v>
                </c:pt>
                <c:pt idx="7">
                  <c:v>497825.9499999992</c:v>
                </c:pt>
                <c:pt idx="8">
                  <c:v>841111.73000000149</c:v>
                </c:pt>
                <c:pt idx="9">
                  <c:v>613749.02000000246</c:v>
                </c:pt>
                <c:pt idx="10">
                  <c:v>254049.27000000002</c:v>
                </c:pt>
                <c:pt idx="11">
                  <c:v>308420.63999999996</c:v>
                </c:pt>
                <c:pt idx="12">
                  <c:v>365615.47000000038</c:v>
                </c:pt>
                <c:pt idx="13">
                  <c:v>607223.21</c:v>
                </c:pt>
              </c:numCache>
            </c:numRef>
          </c:xVal>
          <c:yVal>
            <c:numRef>
              <c:f>'Modelo (Buggy)'!$E$5:$E$18</c:f>
              <c:numCache>
                <c:formatCode>#,##0_ ;\-#,##0\ </c:formatCode>
                <c:ptCount val="14"/>
                <c:pt idx="0">
                  <c:v>689</c:v>
                </c:pt>
                <c:pt idx="1">
                  <c:v>637</c:v>
                </c:pt>
                <c:pt idx="2">
                  <c:v>856</c:v>
                </c:pt>
                <c:pt idx="3">
                  <c:v>683</c:v>
                </c:pt>
                <c:pt idx="4">
                  <c:v>475</c:v>
                </c:pt>
                <c:pt idx="5">
                  <c:v>648</c:v>
                </c:pt>
                <c:pt idx="6">
                  <c:v>1512</c:v>
                </c:pt>
                <c:pt idx="7">
                  <c:v>2186</c:v>
                </c:pt>
                <c:pt idx="8">
                  <c:v>1962</c:v>
                </c:pt>
                <c:pt idx="9">
                  <c:v>1482</c:v>
                </c:pt>
                <c:pt idx="10">
                  <c:v>840</c:v>
                </c:pt>
                <c:pt idx="11">
                  <c:v>1181</c:v>
                </c:pt>
                <c:pt idx="12">
                  <c:v>2733</c:v>
                </c:pt>
                <c:pt idx="13">
                  <c:v>3687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9-478F-BD16-6FC2F98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(Kombi)'!$E$4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(Kombi)'!$D$5:$D$18</c:f>
              <c:numCache>
                <c:formatCode>"R$"#,##0_);\("R$"#,##0\)</c:formatCode>
                <c:ptCount val="14"/>
                <c:pt idx="0">
                  <c:v>5776.4200000000019</c:v>
                </c:pt>
                <c:pt idx="1">
                  <c:v>5772.9099999999971</c:v>
                </c:pt>
                <c:pt idx="2">
                  <c:v>6771.7000000000044</c:v>
                </c:pt>
                <c:pt idx="3">
                  <c:v>8769.58</c:v>
                </c:pt>
                <c:pt idx="4">
                  <c:v>10088.589999999998</c:v>
                </c:pt>
                <c:pt idx="5">
                  <c:v>5578.4099999999971</c:v>
                </c:pt>
                <c:pt idx="6">
                  <c:v>7467.0500000000011</c:v>
                </c:pt>
                <c:pt idx="7">
                  <c:v>297198.87000000098</c:v>
                </c:pt>
                <c:pt idx="8">
                  <c:v>314886.58999999939</c:v>
                </c:pt>
                <c:pt idx="9">
                  <c:v>6901.4099999999989</c:v>
                </c:pt>
                <c:pt idx="10">
                  <c:v>1928.2699999999998</c:v>
                </c:pt>
                <c:pt idx="11">
                  <c:v>13470.19000000001</c:v>
                </c:pt>
                <c:pt idx="12">
                  <c:v>3905.63</c:v>
                </c:pt>
                <c:pt idx="13">
                  <c:v>3022.1599999999994</c:v>
                </c:pt>
              </c:numCache>
            </c:numRef>
          </c:xVal>
          <c:yVal>
            <c:numRef>
              <c:f>'Modelo (Kombi)'!$E$5:$E$18</c:f>
              <c:numCache>
                <c:formatCode>#,##0_ ;\-#,##0\ </c:formatCode>
                <c:ptCount val="14"/>
                <c:pt idx="0">
                  <c:v>43</c:v>
                </c:pt>
                <c:pt idx="1">
                  <c:v>23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48</c:v>
                </c:pt>
                <c:pt idx="7">
                  <c:v>206</c:v>
                </c:pt>
                <c:pt idx="8">
                  <c:v>151</c:v>
                </c:pt>
                <c:pt idx="9">
                  <c:v>19</c:v>
                </c:pt>
                <c:pt idx="10">
                  <c:v>22</c:v>
                </c:pt>
                <c:pt idx="11">
                  <c:v>11</c:v>
                </c:pt>
                <c:pt idx="12">
                  <c:v>19</c:v>
                </c:pt>
                <c:pt idx="1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B-4D35-A4B3-7484A9F9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(Rural)'!$E$4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(Rural)'!$D$5:$D$18</c:f>
              <c:numCache>
                <c:formatCode>"R$"#,##0_);\("R$"#,##0\)</c:formatCode>
                <c:ptCount val="14"/>
                <c:pt idx="0">
                  <c:v>78491.759999999951</c:v>
                </c:pt>
                <c:pt idx="1">
                  <c:v>78513.219999999914</c:v>
                </c:pt>
                <c:pt idx="2">
                  <c:v>79555.919999999955</c:v>
                </c:pt>
                <c:pt idx="3">
                  <c:v>78556.54000000011</c:v>
                </c:pt>
                <c:pt idx="4">
                  <c:v>124618.99999999991</c:v>
                </c:pt>
                <c:pt idx="5">
                  <c:v>349114.41999999853</c:v>
                </c:pt>
                <c:pt idx="6">
                  <c:v>256048.6700000001</c:v>
                </c:pt>
                <c:pt idx="7">
                  <c:v>273154.66999999847</c:v>
                </c:pt>
                <c:pt idx="8">
                  <c:v>201446.68999999968</c:v>
                </c:pt>
                <c:pt idx="9">
                  <c:v>287636.80000000255</c:v>
                </c:pt>
                <c:pt idx="10">
                  <c:v>131261.93999999997</c:v>
                </c:pt>
                <c:pt idx="11">
                  <c:v>124890.74000000017</c:v>
                </c:pt>
                <c:pt idx="12">
                  <c:v>143361.65000000008</c:v>
                </c:pt>
                <c:pt idx="13">
                  <c:v>164159.27999999997</c:v>
                </c:pt>
              </c:numCache>
            </c:numRef>
          </c:xVal>
          <c:yVal>
            <c:numRef>
              <c:f>'Modelo (Rural)'!$E$5:$E$18</c:f>
              <c:numCache>
                <c:formatCode>#,##0_ ;\-#,##0\ </c:formatCode>
                <c:ptCount val="14"/>
                <c:pt idx="0">
                  <c:v>318</c:v>
                </c:pt>
                <c:pt idx="1">
                  <c:v>298</c:v>
                </c:pt>
                <c:pt idx="2">
                  <c:v>309</c:v>
                </c:pt>
                <c:pt idx="3">
                  <c:v>328</c:v>
                </c:pt>
                <c:pt idx="4">
                  <c:v>360</c:v>
                </c:pt>
                <c:pt idx="5">
                  <c:v>617</c:v>
                </c:pt>
                <c:pt idx="6">
                  <c:v>270</c:v>
                </c:pt>
                <c:pt idx="7">
                  <c:v>237</c:v>
                </c:pt>
                <c:pt idx="8">
                  <c:v>192</c:v>
                </c:pt>
                <c:pt idx="9">
                  <c:v>284</c:v>
                </c:pt>
                <c:pt idx="10">
                  <c:v>251</c:v>
                </c:pt>
                <c:pt idx="11">
                  <c:v>165</c:v>
                </c:pt>
                <c:pt idx="12">
                  <c:v>1005</c:v>
                </c:pt>
                <c:pt idx="13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A-4A46-A53D-551842DE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Table'!$H$4:$H$12</c:f>
              <c:strCache>
                <c:ptCount val="8"/>
                <c:pt idx="0">
                  <c:v>Kombi</c:v>
                </c:pt>
                <c:pt idx="1">
                  <c:v>Tempra</c:v>
                </c:pt>
                <c:pt idx="2">
                  <c:v>Passat Sedan</c:v>
                </c:pt>
                <c:pt idx="3">
                  <c:v>Rural</c:v>
                </c:pt>
                <c:pt idx="4">
                  <c:v>Fiat 147</c:v>
                </c:pt>
                <c:pt idx="5">
                  <c:v>Passat Hatch</c:v>
                </c:pt>
                <c:pt idx="6">
                  <c:v>Buggy</c:v>
                </c:pt>
                <c:pt idx="7">
                  <c:v>Fusca</c:v>
                </c:pt>
              </c:strCache>
            </c:strRef>
          </c:cat>
          <c:val>
            <c:numRef>
              <c:f>'Pivot Table'!$I$4:$I$12</c:f>
              <c:numCache>
                <c:formatCode>0.00%</c:formatCode>
                <c:ptCount val="8"/>
                <c:pt idx="0">
                  <c:v>6.1307854982813135E-3</c:v>
                </c:pt>
                <c:pt idx="1">
                  <c:v>3.2327838588128321E-2</c:v>
                </c:pt>
                <c:pt idx="2">
                  <c:v>4.7951008824198005E-2</c:v>
                </c:pt>
                <c:pt idx="3">
                  <c:v>5.4329781151623277E-2</c:v>
                </c:pt>
                <c:pt idx="4">
                  <c:v>0.16387796292596904</c:v>
                </c:pt>
                <c:pt idx="5">
                  <c:v>0.17089736789534957</c:v>
                </c:pt>
                <c:pt idx="6">
                  <c:v>0.19388436925238858</c:v>
                </c:pt>
                <c:pt idx="7">
                  <c:v>0.33060088586406189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DAE-87BD-4A034A54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  <c:pt idx="14">
                  <c:v>2202803.0100000063</c:v>
                </c:pt>
                <c:pt idx="15">
                  <c:v>981333.49999999988</c:v>
                </c:pt>
                <c:pt idx="16">
                  <c:v>1035703.5652959534</c:v>
                </c:pt>
                <c:pt idx="17">
                  <c:v>1026259.8586947158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5.8161323041236316E-3</c:v>
                </c:pt>
                <c:pt idx="1">
                  <c:v>4.7324617324299737E-3</c:v>
                </c:pt>
                <c:pt idx="2">
                  <c:v>2.6236659709745636E-3</c:v>
                </c:pt>
                <c:pt idx="3">
                  <c:v>3.217280589811806E-3</c:v>
                </c:pt>
                <c:pt idx="4">
                  <c:v>2.8591858094775733E-3</c:v>
                </c:pt>
                <c:pt idx="5">
                  <c:v>3.8093738827597663E-3</c:v>
                </c:pt>
                <c:pt idx="6">
                  <c:v>3.3904050587721564E-3</c:v>
                </c:pt>
                <c:pt idx="7">
                  <c:v>3.8917059270949148E-3</c:v>
                </c:pt>
                <c:pt idx="8">
                  <c:v>2.8226361920799551E-3</c:v>
                </c:pt>
                <c:pt idx="9">
                  <c:v>4.8179566578790073E-3</c:v>
                </c:pt>
                <c:pt idx="10">
                  <c:v>3.3525379266958338E-3</c:v>
                </c:pt>
                <c:pt idx="11">
                  <c:v>1.7319333580561405E-3</c:v>
                </c:pt>
                <c:pt idx="12">
                  <c:v>6.0447431909160711E-3</c:v>
                </c:pt>
                <c:pt idx="13">
                  <c:v>5.6300275677484126E-3</c:v>
                </c:pt>
                <c:pt idx="14">
                  <c:v>6.7613858239438177E-3</c:v>
                </c:pt>
                <c:pt idx="15">
                  <c:v>7.3926216575811998E-3</c:v>
                </c:pt>
                <c:pt idx="16">
                  <c:v>3.1564860008417156E-2</c:v>
                </c:pt>
                <c:pt idx="17">
                  <c:v>3.3327133209895853E-2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  <c:pt idx="14">
                  <c:v>10319</c:v>
                </c:pt>
                <c:pt idx="15">
                  <c:v>6808</c:v>
                </c:pt>
                <c:pt idx="16">
                  <c:v>9993</c:v>
                </c:pt>
                <c:pt idx="17">
                  <c:v>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7C3-B40C-44A62BDD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(Leads)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Table'!$H$4:$H$12</c:f>
              <c:strCache>
                <c:ptCount val="8"/>
                <c:pt idx="0">
                  <c:v>Kombi</c:v>
                </c:pt>
                <c:pt idx="1">
                  <c:v>Tempra</c:v>
                </c:pt>
                <c:pt idx="2">
                  <c:v>Passat Sedan</c:v>
                </c:pt>
                <c:pt idx="3">
                  <c:v>Rural</c:v>
                </c:pt>
                <c:pt idx="4">
                  <c:v>Fiat 147</c:v>
                </c:pt>
                <c:pt idx="5">
                  <c:v>Passat Hatch</c:v>
                </c:pt>
                <c:pt idx="6">
                  <c:v>Buggy</c:v>
                </c:pt>
                <c:pt idx="7">
                  <c:v>Fusca</c:v>
                </c:pt>
              </c:strCache>
            </c:strRef>
          </c:cat>
          <c:val>
            <c:numRef>
              <c:f>'Pivot Table'!$I$4:$I$12</c:f>
              <c:numCache>
                <c:formatCode>0.00%</c:formatCode>
                <c:ptCount val="8"/>
                <c:pt idx="0">
                  <c:v>6.1307854982813135E-3</c:v>
                </c:pt>
                <c:pt idx="1">
                  <c:v>3.2327838588128321E-2</c:v>
                </c:pt>
                <c:pt idx="2">
                  <c:v>4.7951008824198005E-2</c:v>
                </c:pt>
                <c:pt idx="3">
                  <c:v>5.4329781151623277E-2</c:v>
                </c:pt>
                <c:pt idx="4">
                  <c:v>0.16387796292596904</c:v>
                </c:pt>
                <c:pt idx="5">
                  <c:v>0.17089736789534957</c:v>
                </c:pt>
                <c:pt idx="6">
                  <c:v>0.19388436925238858</c:v>
                </c:pt>
                <c:pt idx="7">
                  <c:v>0.33060088586406189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16F-87A2-957A41F49F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[04_MMM_Modelo-por-Produto.xlsx]Pivot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R$ &amp;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  <c:pt idx="14">
                  <c:v>2202803.0100000063</c:v>
                </c:pt>
                <c:pt idx="15">
                  <c:v>981333.49999999988</c:v>
                </c:pt>
                <c:pt idx="16">
                  <c:v>1035703.5652959534</c:v>
                </c:pt>
                <c:pt idx="17">
                  <c:v>1026259.8586947158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5.8161323041236316E-3</c:v>
                </c:pt>
                <c:pt idx="1">
                  <c:v>4.7324617324299737E-3</c:v>
                </c:pt>
                <c:pt idx="2">
                  <c:v>2.6236659709745636E-3</c:v>
                </c:pt>
                <c:pt idx="3">
                  <c:v>3.217280589811806E-3</c:v>
                </c:pt>
                <c:pt idx="4">
                  <c:v>2.8591858094775733E-3</c:v>
                </c:pt>
                <c:pt idx="5">
                  <c:v>3.8093738827597663E-3</c:v>
                </c:pt>
                <c:pt idx="6">
                  <c:v>3.3904050587721564E-3</c:v>
                </c:pt>
                <c:pt idx="7">
                  <c:v>3.8917059270949148E-3</c:v>
                </c:pt>
                <c:pt idx="8">
                  <c:v>2.8226361920799551E-3</c:v>
                </c:pt>
                <c:pt idx="9">
                  <c:v>4.8179566578790073E-3</c:v>
                </c:pt>
                <c:pt idx="10">
                  <c:v>3.3525379266958338E-3</c:v>
                </c:pt>
                <c:pt idx="11">
                  <c:v>1.7319333580561405E-3</c:v>
                </c:pt>
                <c:pt idx="12">
                  <c:v>6.0447431909160711E-3</c:v>
                </c:pt>
                <c:pt idx="13">
                  <c:v>5.6300275677484126E-3</c:v>
                </c:pt>
                <c:pt idx="14">
                  <c:v>6.7613858239438177E-3</c:v>
                </c:pt>
                <c:pt idx="15">
                  <c:v>7.3926216575811998E-3</c:v>
                </c:pt>
                <c:pt idx="16">
                  <c:v>3.1564860008417156E-2</c:v>
                </c:pt>
                <c:pt idx="17">
                  <c:v>3.3327133209895853E-2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(Marca)'!$E$4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(Marca)'!$D$5:$D$18</c:f>
              <c:numCache>
                <c:formatCode>"R$"#,##0_);\("R$"#,##0\)</c:formatCode>
                <c:ptCount val="14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</c:numCache>
            </c:numRef>
          </c:xVal>
          <c:yVal>
            <c:numRef>
              <c:f>'Modelo (Marca)'!$E$5:$E$18</c:f>
              <c:numCache>
                <c:formatCode>#,##0_ ;\-#,##0\ </c:formatCode>
                <c:ptCount val="14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9-4972-845E-9773C1AA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(Fusca)'!$E$4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(Fusca)'!$D$5:$D$18</c:f>
              <c:numCache>
                <c:formatCode>"R$"#,##0_);\("R$"#,##0\)</c:formatCode>
                <c:ptCount val="14"/>
                <c:pt idx="0">
                  <c:v>270442.08999999973</c:v>
                </c:pt>
                <c:pt idx="1">
                  <c:v>230860.74999999988</c:v>
                </c:pt>
                <c:pt idx="2">
                  <c:v>754400.11000000301</c:v>
                </c:pt>
                <c:pt idx="3">
                  <c:v>681599.17000000214</c:v>
                </c:pt>
                <c:pt idx="4">
                  <c:v>634732.6100000015</c:v>
                </c:pt>
                <c:pt idx="5">
                  <c:v>783874.83000000368</c:v>
                </c:pt>
                <c:pt idx="6">
                  <c:v>749517.02000000165</c:v>
                </c:pt>
                <c:pt idx="7">
                  <c:v>658132.18999999808</c:v>
                </c:pt>
                <c:pt idx="8">
                  <c:v>786364.13000000163</c:v>
                </c:pt>
                <c:pt idx="9">
                  <c:v>595600.8899999999</c:v>
                </c:pt>
                <c:pt idx="10">
                  <c:v>344533.70999999938</c:v>
                </c:pt>
                <c:pt idx="11">
                  <c:v>329072.89000000042</c:v>
                </c:pt>
                <c:pt idx="12">
                  <c:v>765055.33000000182</c:v>
                </c:pt>
                <c:pt idx="13">
                  <c:v>927357.48000000033</c:v>
                </c:pt>
              </c:numCache>
            </c:numRef>
          </c:xVal>
          <c:yVal>
            <c:numRef>
              <c:f>'Modelo (Fusca)'!$E$5:$E$18</c:f>
              <c:numCache>
                <c:formatCode>#,##0_ ;\-#,##0\ </c:formatCode>
                <c:ptCount val="14"/>
                <c:pt idx="0">
                  <c:v>2287</c:v>
                </c:pt>
                <c:pt idx="1">
                  <c:v>2615</c:v>
                </c:pt>
                <c:pt idx="2">
                  <c:v>2523</c:v>
                </c:pt>
                <c:pt idx="3">
                  <c:v>3526</c:v>
                </c:pt>
                <c:pt idx="4">
                  <c:v>3593</c:v>
                </c:pt>
                <c:pt idx="5">
                  <c:v>4964</c:v>
                </c:pt>
                <c:pt idx="6">
                  <c:v>2010</c:v>
                </c:pt>
                <c:pt idx="7">
                  <c:v>2520</c:v>
                </c:pt>
                <c:pt idx="8">
                  <c:v>2277</c:v>
                </c:pt>
                <c:pt idx="9">
                  <c:v>2504</c:v>
                </c:pt>
                <c:pt idx="10">
                  <c:v>1624</c:v>
                </c:pt>
                <c:pt idx="11">
                  <c:v>943</c:v>
                </c:pt>
                <c:pt idx="12">
                  <c:v>2726</c:v>
                </c:pt>
                <c:pt idx="13">
                  <c:v>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B-44DF-B37C-E06C5DEF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(Fiat 147)'!$E$4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(Fiat 147)'!$D$5:$D$18</c:f>
              <c:numCache>
                <c:formatCode>"R$"#,##0_);\("R$"#,##0\)</c:formatCode>
                <c:ptCount val="14"/>
                <c:pt idx="0">
                  <c:v>56393.989999999976</c:v>
                </c:pt>
                <c:pt idx="1">
                  <c:v>75644.029999999984</c:v>
                </c:pt>
                <c:pt idx="2">
                  <c:v>404033.20000000094</c:v>
                </c:pt>
                <c:pt idx="3">
                  <c:v>345515.82000000088</c:v>
                </c:pt>
                <c:pt idx="4">
                  <c:v>282049.81999999942</c:v>
                </c:pt>
                <c:pt idx="5">
                  <c:v>380205.44000000035</c:v>
                </c:pt>
                <c:pt idx="6">
                  <c:v>216574.58999999973</c:v>
                </c:pt>
                <c:pt idx="7">
                  <c:v>273628.38000000175</c:v>
                </c:pt>
                <c:pt idx="8">
                  <c:v>498422.63000000064</c:v>
                </c:pt>
                <c:pt idx="9">
                  <c:v>411719.08000000083</c:v>
                </c:pt>
                <c:pt idx="10">
                  <c:v>318569.33000000031</c:v>
                </c:pt>
                <c:pt idx="11">
                  <c:v>253625.87000000034</c:v>
                </c:pt>
                <c:pt idx="12">
                  <c:v>196517.80999999988</c:v>
                </c:pt>
                <c:pt idx="13">
                  <c:v>278055.99000000028</c:v>
                </c:pt>
              </c:numCache>
            </c:numRef>
          </c:xVal>
          <c:yVal>
            <c:numRef>
              <c:f>'Modelo (Fiat 147)'!$E$5:$E$18</c:f>
              <c:numCache>
                <c:formatCode>#,##0_ ;\-#,##0\ </c:formatCode>
                <c:ptCount val="14"/>
                <c:pt idx="0">
                  <c:v>598</c:v>
                </c:pt>
                <c:pt idx="1">
                  <c:v>655</c:v>
                </c:pt>
                <c:pt idx="2">
                  <c:v>971</c:v>
                </c:pt>
                <c:pt idx="3">
                  <c:v>1722</c:v>
                </c:pt>
                <c:pt idx="4">
                  <c:v>1315</c:v>
                </c:pt>
                <c:pt idx="5">
                  <c:v>3023</c:v>
                </c:pt>
                <c:pt idx="6">
                  <c:v>1062</c:v>
                </c:pt>
                <c:pt idx="7">
                  <c:v>1959</c:v>
                </c:pt>
                <c:pt idx="8">
                  <c:v>1139</c:v>
                </c:pt>
                <c:pt idx="9">
                  <c:v>1141</c:v>
                </c:pt>
                <c:pt idx="10">
                  <c:v>565</c:v>
                </c:pt>
                <c:pt idx="11">
                  <c:v>533</c:v>
                </c:pt>
                <c:pt idx="12">
                  <c:v>1946</c:v>
                </c:pt>
                <c:pt idx="13">
                  <c:v>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9-4562-A8BA-2DDA57425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4040000"/>
            <a:gd name="adj2" fmla="val 162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1880000"/>
            <a:gd name="adj2" fmla="val 140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9720000"/>
            <a:gd name="adj2" fmla="val 118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7560000"/>
            <a:gd name="adj2" fmla="val 97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5400000"/>
            <a:gd name="adj2" fmla="val 75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3240000"/>
            <a:gd name="adj2" fmla="val 54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080000"/>
            <a:gd name="adj2" fmla="val 32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20520000"/>
            <a:gd name="adj2" fmla="val 10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8360000"/>
            <a:gd name="adj2" fmla="val 205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6200000"/>
            <a:gd name="adj2" fmla="val 183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50289" y="1803584"/>
          <a:ext cx="1088654" cy="1088654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9719" y="1963014"/>
        <a:ext cx="769794" cy="769794"/>
      </dsp:txXfrm>
    </dsp:sp>
    <dsp:sp modelId="{06852EF8-4BD7-4219-80D1-596CB68FE07E}">
      <dsp:nvSpPr>
        <dsp:cNvPr id="0" name=""/>
        <dsp:cNvSpPr/>
      </dsp:nvSpPr>
      <dsp:spPr>
        <a:xfrm>
          <a:off x="3113587" y="1023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25188" y="112624"/>
        <a:ext cx="538856" cy="538856"/>
      </dsp:txXfrm>
    </dsp:sp>
    <dsp:sp modelId="{A7192737-70E1-4C85-95C0-33E7BFA0898C}">
      <dsp:nvSpPr>
        <dsp:cNvPr id="0" name=""/>
        <dsp:cNvSpPr/>
      </dsp:nvSpPr>
      <dsp:spPr>
        <a:xfrm>
          <a:off x="4269090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80691" y="488069"/>
        <a:ext cx="538856" cy="538856"/>
      </dsp:txXfrm>
    </dsp:sp>
    <dsp:sp modelId="{F945B9DA-A7ED-4CCF-AB17-AF0008C9B540}">
      <dsp:nvSpPr>
        <dsp:cNvPr id="0" name=""/>
        <dsp:cNvSpPr/>
      </dsp:nvSpPr>
      <dsp:spPr>
        <a:xfrm>
          <a:off x="4983230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94831" y="1470999"/>
        <a:ext cx="538856" cy="538856"/>
      </dsp:txXfrm>
    </dsp:sp>
    <dsp:sp modelId="{D1AE5360-63EC-4110-9ABB-C4CEF6FF46AA}">
      <dsp:nvSpPr>
        <dsp:cNvPr id="0" name=""/>
        <dsp:cNvSpPr/>
      </dsp:nvSpPr>
      <dsp:spPr>
        <a:xfrm>
          <a:off x="4983230" y="257436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94831" y="2685967"/>
        <a:ext cx="538856" cy="538856"/>
      </dsp:txXfrm>
    </dsp:sp>
    <dsp:sp modelId="{8FE660A8-C501-4437-837E-76EAA22A0EF6}">
      <dsp:nvSpPr>
        <dsp:cNvPr id="0" name=""/>
        <dsp:cNvSpPr/>
      </dsp:nvSpPr>
      <dsp:spPr>
        <a:xfrm>
          <a:off x="4269090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80691" y="3668897"/>
        <a:ext cx="538856" cy="538856"/>
      </dsp:txXfrm>
    </dsp:sp>
    <dsp:sp modelId="{6637C765-D9F9-4F1F-97D7-D0F460719CB2}">
      <dsp:nvSpPr>
        <dsp:cNvPr id="0" name=""/>
        <dsp:cNvSpPr/>
      </dsp:nvSpPr>
      <dsp:spPr>
        <a:xfrm>
          <a:off x="3113587" y="3932742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25188" y="4044343"/>
        <a:ext cx="538856" cy="538856"/>
      </dsp:txXfrm>
    </dsp:sp>
    <dsp:sp modelId="{D5BE766A-DCA3-4319-A9C4-150D5A4C7956}">
      <dsp:nvSpPr>
        <dsp:cNvPr id="0" name=""/>
        <dsp:cNvSpPr/>
      </dsp:nvSpPr>
      <dsp:spPr>
        <a:xfrm>
          <a:off x="1958084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9685" y="3668897"/>
        <a:ext cx="538856" cy="538856"/>
      </dsp:txXfrm>
    </dsp:sp>
    <dsp:sp modelId="{33A63D8D-844C-4706-8340-3EEB27FC9C07}">
      <dsp:nvSpPr>
        <dsp:cNvPr id="0" name=""/>
        <dsp:cNvSpPr/>
      </dsp:nvSpPr>
      <dsp:spPr>
        <a:xfrm>
          <a:off x="1243943" y="2574366"/>
          <a:ext cx="762058" cy="762058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55544" y="2685967"/>
        <a:ext cx="538856" cy="538856"/>
      </dsp:txXfrm>
    </dsp:sp>
    <dsp:sp modelId="{3476BFAA-802D-4B85-8651-6F52631E0B54}">
      <dsp:nvSpPr>
        <dsp:cNvPr id="0" name=""/>
        <dsp:cNvSpPr/>
      </dsp:nvSpPr>
      <dsp:spPr>
        <a:xfrm>
          <a:off x="1243943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55544" y="1470999"/>
        <a:ext cx="538856" cy="538856"/>
      </dsp:txXfrm>
    </dsp:sp>
    <dsp:sp modelId="{304A2529-99B6-42F3-A623-2A0C0AA69456}">
      <dsp:nvSpPr>
        <dsp:cNvPr id="0" name=""/>
        <dsp:cNvSpPr/>
      </dsp:nvSpPr>
      <dsp:spPr>
        <a:xfrm>
          <a:off x="1958084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9685" y="488069"/>
        <a:ext cx="538856" cy="53885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4040000"/>
            <a:gd name="adj2" fmla="val 1620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1880000"/>
            <a:gd name="adj2" fmla="val 1404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9720000"/>
            <a:gd name="adj2" fmla="val 1188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7560000"/>
            <a:gd name="adj2" fmla="val 972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5400000"/>
            <a:gd name="adj2" fmla="val 756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3240000"/>
            <a:gd name="adj2" fmla="val 540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080000"/>
            <a:gd name="adj2" fmla="val 324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20520000"/>
            <a:gd name="adj2" fmla="val 108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8360000"/>
            <a:gd name="adj2" fmla="val 2052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6200000"/>
            <a:gd name="adj2" fmla="val 1836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42778" y="1802953"/>
          <a:ext cx="1089917" cy="1089917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2393" y="1962568"/>
        <a:ext cx="770687" cy="770687"/>
      </dsp:txXfrm>
    </dsp:sp>
    <dsp:sp modelId="{06852EF8-4BD7-4219-80D1-596CB68FE07E}">
      <dsp:nvSpPr>
        <dsp:cNvPr id="0" name=""/>
        <dsp:cNvSpPr/>
      </dsp:nvSpPr>
      <dsp:spPr>
        <a:xfrm>
          <a:off x="3106266" y="150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17996" y="113232"/>
        <a:ext cx="539482" cy="539482"/>
      </dsp:txXfrm>
    </dsp:sp>
    <dsp:sp modelId="{A7192737-70E1-4C85-95C0-33E7BFA0898C}">
      <dsp:nvSpPr>
        <dsp:cNvPr id="0" name=""/>
        <dsp:cNvSpPr/>
      </dsp:nvSpPr>
      <dsp:spPr>
        <a:xfrm>
          <a:off x="4261227" y="37677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72957" y="488502"/>
        <a:ext cx="539482" cy="539482"/>
      </dsp:txXfrm>
    </dsp:sp>
    <dsp:sp modelId="{F945B9DA-A7ED-4CCF-AB17-AF0008C9B540}">
      <dsp:nvSpPr>
        <dsp:cNvPr id="0" name=""/>
        <dsp:cNvSpPr/>
      </dsp:nvSpPr>
      <dsp:spPr>
        <a:xfrm>
          <a:off x="4975033" y="1359241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86763" y="1470971"/>
        <a:ext cx="539482" cy="539482"/>
      </dsp:txXfrm>
    </dsp:sp>
    <dsp:sp modelId="{D1AE5360-63EC-4110-9ABB-C4CEF6FF46AA}">
      <dsp:nvSpPr>
        <dsp:cNvPr id="0" name=""/>
        <dsp:cNvSpPr/>
      </dsp:nvSpPr>
      <dsp:spPr>
        <a:xfrm>
          <a:off x="4975033" y="2573639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86763" y="2685369"/>
        <a:ext cx="539482" cy="539482"/>
      </dsp:txXfrm>
    </dsp:sp>
    <dsp:sp modelId="{8FE660A8-C501-4437-837E-76EAA22A0EF6}">
      <dsp:nvSpPr>
        <dsp:cNvPr id="0" name=""/>
        <dsp:cNvSpPr/>
      </dsp:nvSpPr>
      <dsp:spPr>
        <a:xfrm>
          <a:off x="4261227" y="355610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72957" y="3667838"/>
        <a:ext cx="539482" cy="539482"/>
      </dsp:txXfrm>
    </dsp:sp>
    <dsp:sp modelId="{6637C765-D9F9-4F1F-97D7-D0F460719CB2}">
      <dsp:nvSpPr>
        <dsp:cNvPr id="0" name=""/>
        <dsp:cNvSpPr/>
      </dsp:nvSpPr>
      <dsp:spPr>
        <a:xfrm>
          <a:off x="3106266" y="393137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17996" y="4043108"/>
        <a:ext cx="539482" cy="539482"/>
      </dsp:txXfrm>
    </dsp:sp>
    <dsp:sp modelId="{D5BE766A-DCA3-4319-A9C4-150D5A4C7956}">
      <dsp:nvSpPr>
        <dsp:cNvPr id="0" name=""/>
        <dsp:cNvSpPr/>
      </dsp:nvSpPr>
      <dsp:spPr>
        <a:xfrm>
          <a:off x="1951304" y="355610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3034" y="3667838"/>
        <a:ext cx="539482" cy="539482"/>
      </dsp:txXfrm>
    </dsp:sp>
    <dsp:sp modelId="{33A63D8D-844C-4706-8340-3EEB27FC9C07}">
      <dsp:nvSpPr>
        <dsp:cNvPr id="0" name=""/>
        <dsp:cNvSpPr/>
      </dsp:nvSpPr>
      <dsp:spPr>
        <a:xfrm>
          <a:off x="1237499" y="2573639"/>
          <a:ext cx="762942" cy="762942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49229" y="2685369"/>
        <a:ext cx="539482" cy="539482"/>
      </dsp:txXfrm>
    </dsp:sp>
    <dsp:sp modelId="{3476BFAA-802D-4B85-8651-6F52631E0B54}">
      <dsp:nvSpPr>
        <dsp:cNvPr id="0" name=""/>
        <dsp:cNvSpPr/>
      </dsp:nvSpPr>
      <dsp:spPr>
        <a:xfrm>
          <a:off x="1237499" y="1359241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49229" y="1470971"/>
        <a:ext cx="539482" cy="539482"/>
      </dsp:txXfrm>
    </dsp:sp>
    <dsp:sp modelId="{304A2529-99B6-42F3-A623-2A0C0AA69456}">
      <dsp:nvSpPr>
        <dsp:cNvPr id="0" name=""/>
        <dsp:cNvSpPr/>
      </dsp:nvSpPr>
      <dsp:spPr>
        <a:xfrm>
          <a:off x="1951304" y="37677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3034" y="488502"/>
        <a:ext cx="539482" cy="5394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diagramDrawing" Target="../diagrams/drawing2.xml"/><Relationship Id="rId13" Type="http://schemas.openxmlformats.org/officeDocument/2006/relationships/image" Target="../media/image5.png"/><Relationship Id="rId18" Type="http://schemas.openxmlformats.org/officeDocument/2006/relationships/hyperlink" Target="http://aprendiendo2veces.blogspot.com/2012/03/se-vende-orbea-sate.html" TargetMode="External"/><Relationship Id="rId3" Type="http://schemas.openxmlformats.org/officeDocument/2006/relationships/image" Target="../media/image1.jpeg"/><Relationship Id="rId7" Type="http://schemas.openxmlformats.org/officeDocument/2006/relationships/diagramColors" Target="../diagrams/colors2.xml"/><Relationship Id="rId12" Type="http://schemas.openxmlformats.org/officeDocument/2006/relationships/hyperlink" Target="https://nl.wikipedia.org/wiki/Facebook" TargetMode="External"/><Relationship Id="rId17" Type="http://schemas.openxmlformats.org/officeDocument/2006/relationships/image" Target="../media/image7.gif"/><Relationship Id="rId2" Type="http://schemas.openxmlformats.org/officeDocument/2006/relationships/hyperlink" Target="https://pixabay.com/en/oldtimer-rusty-old-car-wreck-wreck-2663114/" TargetMode="External"/><Relationship Id="rId16" Type="http://schemas.openxmlformats.org/officeDocument/2006/relationships/hyperlink" Target="https://es.wikipedia.org/wiki/D%C3%ADa_Mundial_de_la_Televisi%C3%B3n" TargetMode="External"/><Relationship Id="rId1" Type="http://schemas.openxmlformats.org/officeDocument/2006/relationships/image" Target="../media/image2.png"/><Relationship Id="rId6" Type="http://schemas.openxmlformats.org/officeDocument/2006/relationships/diagramQuickStyle" Target="../diagrams/quickStyle2.xml"/><Relationship Id="rId11" Type="http://schemas.openxmlformats.org/officeDocument/2006/relationships/image" Target="../media/image4.png"/><Relationship Id="rId5" Type="http://schemas.openxmlformats.org/officeDocument/2006/relationships/diagramLayout" Target="../diagrams/layout2.xml"/><Relationship Id="rId15" Type="http://schemas.openxmlformats.org/officeDocument/2006/relationships/image" Target="../media/image6.png"/><Relationship Id="rId10" Type="http://schemas.openxmlformats.org/officeDocument/2006/relationships/hyperlink" Target="https://commons.wikimedia.org/wiki/File:Google_Name.svg" TargetMode="External"/><Relationship Id="rId19" Type="http://schemas.openxmlformats.org/officeDocument/2006/relationships/hyperlink" Target="https://creativecommons.org/licenses/by-nc-nd/3.0/" TargetMode="External"/><Relationship Id="rId4" Type="http://schemas.openxmlformats.org/officeDocument/2006/relationships/diagramData" Target="../diagrams/data2.xml"/><Relationship Id="rId9" Type="http://schemas.openxmlformats.org/officeDocument/2006/relationships/image" Target="../media/image3.png"/><Relationship Id="rId14" Type="http://schemas.openxmlformats.org/officeDocument/2006/relationships/hyperlink" Target="https://en.wikipedia.org/wiki/File:Radio.sv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9C8CB-0D1F-4F16-8512-6B9C841A6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A12DFE-B28D-44B3-80B6-93B36E6C8A26}"/>
            </a:ext>
          </a:extLst>
        </xdr:cNvPr>
        <xdr:cNvSpPr/>
      </xdr:nvSpPr>
      <xdr:spPr>
        <a:xfrm>
          <a:off x="2051049" y="124883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5</xdr:col>
      <xdr:colOff>377825</xdr:colOff>
      <xdr:row>4</xdr:row>
      <xdr:rowOff>76201</xdr:rowOff>
    </xdr:from>
    <xdr:to>
      <xdr:col>14</xdr:col>
      <xdr:colOff>347133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456713D-956C-4C2A-BC7C-368BB796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107C30-5425-4DF8-93FC-E88484B65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B7AA595-67D8-4A8F-8A62-3CB38D937582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Fusca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D5ACDC-2963-47B2-B0E6-3E9A3BB0B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27AA98D-A907-404D-AF6F-A076628D6C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42127A-06BF-44C4-BFF1-E4386707538C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Fiat 147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04FD9C-0823-4BAA-B49F-68D6F76C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4B4052-EFF4-4A24-B41A-A8D7E9383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BE5511-6FA8-49AE-99EC-80CA08E16B2E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Passat Hatch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9ABE5B-F8AF-4D29-805F-CF432299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A49C11-FCD9-46BE-BB2A-2B56B11C7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755BBCA-2863-4F96-8161-9A1115665142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Passat Sedan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E80CBF-1D34-4353-96ED-F81C36FE8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AA708F3-5AAF-4BFD-B9EB-419D2F1E4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250BDC-0F28-4ED7-AF43-4E9313DB628E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Tempra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819944-A4D0-45F9-A6BE-51910AAD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B3E82B-03F3-462E-93AC-8B950DC2E4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4DBC631-1B7E-488F-B95C-392B8C7A2D30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Buggy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4A5F51-0FFD-4E19-9061-5B1E4F1FB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2C067E3-7DE6-4B18-99BA-B5342215EE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2E9170A-E651-4E10-B361-D27F2BA9BE3C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Kombi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40B08E-8655-4C04-B22F-4C2133B55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1D3FEA-14DA-4BC4-B275-B53FD15E3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483B561-08EA-4CED-91DE-9FB320EEFCA2}"/>
            </a:ext>
          </a:extLst>
        </xdr:cNvPr>
        <xdr:cNvSpPr/>
      </xdr:nvSpPr>
      <xdr:spPr>
        <a:xfrm>
          <a:off x="2295525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Rural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A027A2-6184-4B3F-94FE-853E19108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C022D188-684F-4B44-B729-2158C61430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206376"/>
          <a:ext cx="1698171" cy="550846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</xdr:row>
      <xdr:rowOff>19050</xdr:rowOff>
    </xdr:from>
    <xdr:ext cx="69532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5D7A71-7E51-44D4-8188-34F006B2F9BB}"/>
            </a:ext>
          </a:extLst>
        </xdr:cNvPr>
        <xdr:cNvSpPr/>
      </xdr:nvSpPr>
      <xdr:spPr>
        <a:xfrm>
          <a:off x="3048000" y="209550"/>
          <a:ext cx="69532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dos Modelos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148166</xdr:rowOff>
    </xdr:from>
    <xdr:to>
      <xdr:col>5</xdr:col>
      <xdr:colOff>822945</xdr:colOff>
      <xdr:row>28</xdr:row>
      <xdr:rowOff>95249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A99E353-0B4C-4B6E-B9AC-3C73258C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43417" y="4190999"/>
          <a:ext cx="3246528" cy="1471083"/>
        </a:xfrm>
        <a:prstGeom prst="rect">
          <a:avLst/>
        </a:prstGeom>
      </xdr:spPr>
    </xdr:pic>
    <xdr:clientData/>
  </xdr:twoCellAnchor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FFA980-8FDA-4B2F-8209-C24701915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50227DB-7710-4AA0-81A2-3E4BDE58C549}"/>
            </a:ext>
          </a:extLst>
        </xdr:cNvPr>
        <xdr:cNvSpPr/>
      </xdr:nvSpPr>
      <xdr:spPr>
        <a:xfrm>
          <a:off x="2057399" y="123825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8</xdr:col>
      <xdr:colOff>631824</xdr:colOff>
      <xdr:row>4</xdr:row>
      <xdr:rowOff>76201</xdr:rowOff>
    </xdr:from>
    <xdr:to>
      <xdr:col>19</xdr:col>
      <xdr:colOff>8466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D6C8CF5B-4787-4B7E-8755-6445D7FC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19A2C4-CFD9-4AA4-81DE-F029EB6AB1EC}"/>
                </a:ext>
              </a:extLst>
            </xdr:cNvPr>
            <xdr:cNvSpPr txBox="1"/>
          </xdr:nvSpPr>
          <xdr:spPr>
            <a:xfrm>
              <a:off x="142875" y="757237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19A2C4-CFD9-4AA4-81DE-F029EB6AB1EC}"/>
                </a:ext>
              </a:extLst>
            </xdr:cNvPr>
            <xdr:cNvSpPr txBox="1"/>
          </xdr:nvSpPr>
          <xdr:spPr>
            <a:xfrm>
              <a:off x="142875" y="757237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  <xdr:twoCellAnchor editAs="oneCell">
    <xdr:from>
      <xdr:col>2</xdr:col>
      <xdr:colOff>138144</xdr:colOff>
      <xdr:row>7</xdr:row>
      <xdr:rowOff>176639</xdr:rowOff>
    </xdr:from>
    <xdr:to>
      <xdr:col>4</xdr:col>
      <xdr:colOff>417871</xdr:colOff>
      <xdr:row>10</xdr:row>
      <xdr:rowOff>176844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F62493-CA34-4EE6-BE01-7E649FA90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434477" y="1742972"/>
          <a:ext cx="1824894" cy="571705"/>
        </a:xfrm>
        <a:prstGeom prst="rect">
          <a:avLst/>
        </a:prstGeom>
      </xdr:spPr>
    </xdr:pic>
    <xdr:clientData/>
  </xdr:twoCellAnchor>
  <xdr:twoCellAnchor editAs="oneCell">
    <xdr:from>
      <xdr:col>5</xdr:col>
      <xdr:colOff>282929</xdr:colOff>
      <xdr:row>7</xdr:row>
      <xdr:rowOff>134319</xdr:rowOff>
    </xdr:from>
    <xdr:to>
      <xdr:col>6</xdr:col>
      <xdr:colOff>113774</xdr:colOff>
      <xdr:row>11</xdr:row>
      <xdr:rowOff>28664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B89F6A-DE40-4F54-990B-FB2726557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2949929" y="1700652"/>
          <a:ext cx="656345" cy="656345"/>
        </a:xfrm>
        <a:prstGeom prst="rect">
          <a:avLst/>
        </a:prstGeom>
      </xdr:spPr>
    </xdr:pic>
    <xdr:clientData/>
  </xdr:twoCellAnchor>
  <xdr:twoCellAnchor editAs="oneCell">
    <xdr:from>
      <xdr:col>6</xdr:col>
      <xdr:colOff>804334</xdr:colOff>
      <xdr:row>7</xdr:row>
      <xdr:rowOff>1</xdr:rowOff>
    </xdr:from>
    <xdr:to>
      <xdr:col>8</xdr:col>
      <xdr:colOff>78315</xdr:colOff>
      <xdr:row>11</xdr:row>
      <xdr:rowOff>162982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4430BF9-47CE-44B1-85A5-E177A199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4296834" y="1566334"/>
          <a:ext cx="924981" cy="924981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11</xdr:row>
      <xdr:rowOff>162982</xdr:rowOff>
    </xdr:from>
    <xdr:to>
      <xdr:col>6</xdr:col>
      <xdr:colOff>317500</xdr:colOff>
      <xdr:row>16</xdr:row>
      <xdr:rowOff>152399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31DB60-39FD-4815-B13E-BFEBB151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2868083" y="2491315"/>
          <a:ext cx="941917" cy="941917"/>
        </a:xfrm>
        <a:prstGeom prst="rect">
          <a:avLst/>
        </a:prstGeom>
      </xdr:spPr>
    </xdr:pic>
    <xdr:clientData/>
  </xdr:twoCellAnchor>
  <xdr:twoCellAnchor>
    <xdr:from>
      <xdr:col>4</xdr:col>
      <xdr:colOff>574767</xdr:colOff>
      <xdr:row>8</xdr:row>
      <xdr:rowOff>81491</xdr:rowOff>
    </xdr:from>
    <xdr:to>
      <xdr:col>5</xdr:col>
      <xdr:colOff>126033</xdr:colOff>
      <xdr:row>10</xdr:row>
      <xdr:rowOff>81491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64F2EE72-A72D-41C6-84C5-A3CF994DF7F8}"/>
            </a:ext>
          </a:extLst>
        </xdr:cNvPr>
        <xdr:cNvSpPr/>
      </xdr:nvSpPr>
      <xdr:spPr>
        <a:xfrm>
          <a:off x="2416267" y="1838324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243417</xdr:colOff>
      <xdr:row>9</xdr:row>
      <xdr:rowOff>42334</xdr:rowOff>
    </xdr:from>
    <xdr:to>
      <xdr:col>9</xdr:col>
      <xdr:colOff>158750</xdr:colOff>
      <xdr:row>15</xdr:row>
      <xdr:rowOff>137584</xdr:rowOff>
    </xdr:to>
    <xdr:sp macro="" textlink="">
      <xdr:nvSpPr>
        <xdr:cNvPr id="13" name="Seta: Curva para a Esquerda 12">
          <a:extLst>
            <a:ext uri="{FF2B5EF4-FFF2-40B4-BE49-F238E27FC236}">
              <a16:creationId xmlns:a16="http://schemas.microsoft.com/office/drawing/2014/main" id="{D046076F-9A18-468B-AB32-AEC14FC2596B}"/>
            </a:ext>
          </a:extLst>
        </xdr:cNvPr>
        <xdr:cNvSpPr/>
      </xdr:nvSpPr>
      <xdr:spPr>
        <a:xfrm>
          <a:off x="5386917" y="1989667"/>
          <a:ext cx="740833" cy="1238250"/>
        </a:xfrm>
        <a:prstGeom prst="curvedLef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270670</xdr:colOff>
      <xdr:row>8</xdr:row>
      <xdr:rowOff>81491</xdr:rowOff>
    </xdr:from>
    <xdr:to>
      <xdr:col>6</xdr:col>
      <xdr:colOff>647436</xdr:colOff>
      <xdr:row>10</xdr:row>
      <xdr:rowOff>81491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DF5E5E05-84F1-4390-B421-F00F95FD854E}"/>
            </a:ext>
          </a:extLst>
        </xdr:cNvPr>
        <xdr:cNvSpPr/>
      </xdr:nvSpPr>
      <xdr:spPr>
        <a:xfrm>
          <a:off x="3763170" y="1838324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107246</xdr:colOff>
      <xdr:row>13</xdr:row>
      <xdr:rowOff>22135</xdr:rowOff>
    </xdr:from>
    <xdr:to>
      <xdr:col>7</xdr:col>
      <xdr:colOff>763591</xdr:colOff>
      <xdr:row>16</xdr:row>
      <xdr:rowOff>106980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90F5887-4EF4-4C34-AEEC-B92A2CE00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4425246" y="2731468"/>
          <a:ext cx="656345" cy="656345"/>
        </a:xfrm>
        <a:prstGeom prst="rect">
          <a:avLst/>
        </a:prstGeom>
      </xdr:spPr>
    </xdr:pic>
    <xdr:clientData/>
  </xdr:twoCellAnchor>
  <xdr:twoCellAnchor>
    <xdr:from>
      <xdr:col>6</xdr:col>
      <xdr:colOff>380737</xdr:colOff>
      <xdr:row>14</xdr:row>
      <xdr:rowOff>1058</xdr:rowOff>
    </xdr:from>
    <xdr:to>
      <xdr:col>6</xdr:col>
      <xdr:colOff>757503</xdr:colOff>
      <xdr:row>16</xdr:row>
      <xdr:rowOff>1058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667E9DB1-8E0B-48E7-8A2C-DC929C0D3316}"/>
            </a:ext>
          </a:extLst>
        </xdr:cNvPr>
        <xdr:cNvSpPr/>
      </xdr:nvSpPr>
      <xdr:spPr>
        <a:xfrm rot="10800000">
          <a:off x="3873237" y="2900891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608896</xdr:colOff>
      <xdr:row>13</xdr:row>
      <xdr:rowOff>89869</xdr:rowOff>
    </xdr:from>
    <xdr:to>
      <xdr:col>4</xdr:col>
      <xdr:colOff>439741</xdr:colOff>
      <xdr:row>16</xdr:row>
      <xdr:rowOff>174714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87E9407-A300-428A-BE3A-5F86F164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624896" y="2799202"/>
          <a:ext cx="656345" cy="656345"/>
        </a:xfrm>
        <a:prstGeom prst="rect">
          <a:avLst/>
        </a:prstGeom>
      </xdr:spPr>
    </xdr:pic>
    <xdr:clientData/>
  </xdr:twoCellAnchor>
  <xdr:twoCellAnchor>
    <xdr:from>
      <xdr:col>4</xdr:col>
      <xdr:colOff>564887</xdr:colOff>
      <xdr:row>14</xdr:row>
      <xdr:rowOff>26458</xdr:rowOff>
    </xdr:from>
    <xdr:to>
      <xdr:col>5</xdr:col>
      <xdr:colOff>116153</xdr:colOff>
      <xdr:row>16</xdr:row>
      <xdr:rowOff>26458</xdr:rowOff>
    </xdr:to>
    <xdr:sp macro="" textlink="">
      <xdr:nvSpPr>
        <xdr:cNvPr id="18" name="Seta: para a Direita 17">
          <a:extLst>
            <a:ext uri="{FF2B5EF4-FFF2-40B4-BE49-F238E27FC236}">
              <a16:creationId xmlns:a16="http://schemas.microsoft.com/office/drawing/2014/main" id="{E22DE0F7-B986-4BD2-AFE8-364C34EC3641}"/>
            </a:ext>
          </a:extLst>
        </xdr:cNvPr>
        <xdr:cNvSpPr/>
      </xdr:nvSpPr>
      <xdr:spPr>
        <a:xfrm rot="10800000">
          <a:off x="2406387" y="2926291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753270</xdr:colOff>
      <xdr:row>18</xdr:row>
      <xdr:rowOff>81491</xdr:rowOff>
    </xdr:from>
    <xdr:to>
      <xdr:col>4</xdr:col>
      <xdr:colOff>308770</xdr:colOff>
      <xdr:row>20</xdr:row>
      <xdr:rowOff>77257</xdr:rowOff>
    </xdr:to>
    <xdr:sp macro="" textlink="">
      <xdr:nvSpPr>
        <xdr:cNvPr id="19" name="Seta: para a Direita 18">
          <a:extLst>
            <a:ext uri="{FF2B5EF4-FFF2-40B4-BE49-F238E27FC236}">
              <a16:creationId xmlns:a16="http://schemas.microsoft.com/office/drawing/2014/main" id="{69CBD294-ECB1-4B0A-AE37-9CBC2734918B}"/>
            </a:ext>
          </a:extLst>
        </xdr:cNvPr>
        <xdr:cNvSpPr/>
      </xdr:nvSpPr>
      <xdr:spPr>
        <a:xfrm rot="5400000">
          <a:off x="1771387" y="3741207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370415</xdr:colOff>
      <xdr:row>20</xdr:row>
      <xdr:rowOff>71899</xdr:rowOff>
    </xdr:from>
    <xdr:to>
      <xdr:col>5</xdr:col>
      <xdr:colOff>740832</xdr:colOff>
      <xdr:row>28</xdr:row>
      <xdr:rowOff>120649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31EAF03-9733-4101-86E6-8019966F7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1386415" y="4114732"/>
          <a:ext cx="2021417" cy="1572750"/>
        </a:xfrm>
        <a:prstGeom prst="rect">
          <a:avLst/>
        </a:prstGeom>
      </xdr:spPr>
    </xdr:pic>
    <xdr:clientData/>
  </xdr:twoCellAnchor>
  <xdr:oneCellAnchor>
    <xdr:from>
      <xdr:col>3</xdr:col>
      <xdr:colOff>169335</xdr:colOff>
      <xdr:row>29</xdr:row>
      <xdr:rowOff>81494</xdr:rowOff>
    </xdr:from>
    <xdr:ext cx="1435144" cy="655821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5E371D0-6810-47A8-A2F7-D9BD7B53983D}"/>
            </a:ext>
          </a:extLst>
        </xdr:cNvPr>
        <xdr:cNvSpPr txBox="1"/>
      </xdr:nvSpPr>
      <xdr:spPr>
        <a:xfrm>
          <a:off x="1185335" y="5838827"/>
          <a:ext cx="1435144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18" tooltip="http://aprendiendo2veces.blogspot.com/2012/03/se-vende-orbea-sate.html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19" tooltip="https://creativecommons.org/licenses/by-nc-nd/3.0/"/>
            </a:rPr>
            <a:t>CC BY-NC-ND</a:t>
          </a:r>
          <a:endParaRPr lang="pt-BR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19050</xdr:rowOff>
    </xdr:from>
    <xdr:ext cx="550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2438400" y="123825"/>
          <a:ext cx="550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Media Plan</a:t>
          </a:r>
        </a:p>
      </xdr:txBody>
    </xdr:sp>
    <xdr:clientData/>
  </xdr:oneCellAnchor>
  <xdr:twoCellAnchor editAs="oneCell">
    <xdr:from>
      <xdr:col>5</xdr:col>
      <xdr:colOff>95250</xdr:colOff>
      <xdr:row>6</xdr:row>
      <xdr:rowOff>161925</xdr:rowOff>
    </xdr:from>
    <xdr:to>
      <xdr:col>13</xdr:col>
      <xdr:colOff>28575</xdr:colOff>
      <xdr:row>25</xdr:row>
      <xdr:rowOff>180975</xdr:rowOff>
    </xdr:to>
    <xdr:pic>
      <xdr:nvPicPr>
        <xdr:cNvPr id="5" name="Imagem 4" descr="Volkswagen: Fusca Beetle Standard Saloon (1949) - 1:12">
          <a:extLst>
            <a:ext uri="{FF2B5EF4-FFF2-40B4-BE49-F238E27FC236}">
              <a16:creationId xmlns:a16="http://schemas.microsoft.com/office/drawing/2014/main" id="{215AA463-6AD5-4341-877D-F6A4A42A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33525"/>
          <a:ext cx="48577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9EBB4F-EAE7-4B7E-AC46-A813998BA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1</xdr:row>
      <xdr:rowOff>19050</xdr:rowOff>
    </xdr:from>
    <xdr:ext cx="56197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FDE508B-9DEE-4CA5-A3A7-BCEE909A987C}"/>
            </a:ext>
          </a:extLst>
        </xdr:cNvPr>
        <xdr:cNvSpPr/>
      </xdr:nvSpPr>
      <xdr:spPr>
        <a:xfrm>
          <a:off x="1895475" y="123825"/>
          <a:ext cx="56197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Investimento Realizado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37EFB2-CDE7-419F-8A86-6722B3B79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1</xdr:row>
      <xdr:rowOff>19050</xdr:rowOff>
    </xdr:from>
    <xdr:ext cx="56197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8E59DF-DDBE-4814-850C-7E5A8D04361F}"/>
            </a:ext>
          </a:extLst>
        </xdr:cNvPr>
        <xdr:cNvSpPr/>
      </xdr:nvSpPr>
      <xdr:spPr>
        <a:xfrm>
          <a:off x="1895475" y="123825"/>
          <a:ext cx="56197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Leads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46240-E4B1-425C-A115-C8B749AB1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DC87E0-9470-4707-89BD-B0BC7A44D0B4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formatada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4762</xdr:rowOff>
    </xdr:from>
    <xdr:to>
      <xdr:col>7</xdr:col>
      <xdr:colOff>542925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9C2F6-7E8E-43DE-967B-410B7C60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23812</xdr:rowOff>
    </xdr:from>
    <xdr:to>
      <xdr:col>15</xdr:col>
      <xdr:colOff>42862</xdr:colOff>
      <xdr:row>14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D0CBE-98F7-4200-AB59-60697F56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</xdr:colOff>
      <xdr:row>14</xdr:row>
      <xdr:rowOff>4762</xdr:rowOff>
    </xdr:from>
    <xdr:to>
      <xdr:col>11</xdr:col>
      <xdr:colOff>290512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575E15-3A2B-453D-8E5A-E8EF580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847725</xdr:colOff>
      <xdr:row>20</xdr:row>
      <xdr:rowOff>38100</xdr:rowOff>
    </xdr:from>
    <xdr:to>
      <xdr:col>11</xdr:col>
      <xdr:colOff>485775</xdr:colOff>
      <xdr:row>33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meplate">
              <a:extLst>
                <a:ext uri="{FF2B5EF4-FFF2-40B4-BE49-F238E27FC236}">
                  <a16:creationId xmlns:a16="http://schemas.microsoft.com/office/drawing/2014/main" id="{5D6F8036-7A39-4ABE-9A18-410EDDDEA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152400</xdr:rowOff>
    </xdr:from>
    <xdr:to>
      <xdr:col>7</xdr:col>
      <xdr:colOff>304800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BC85D-37B6-4091-A88F-2EDCBE50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7</xdr:row>
      <xdr:rowOff>142875</xdr:rowOff>
    </xdr:from>
    <xdr:to>
      <xdr:col>19</xdr:col>
      <xdr:colOff>104776</xdr:colOff>
      <xdr:row>22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5E50-0629-4E87-9E6C-68D46DCA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7</xdr:row>
      <xdr:rowOff>152400</xdr:rowOff>
    </xdr:from>
    <xdr:to>
      <xdr:col>14</xdr:col>
      <xdr:colOff>542925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7ABAC0-61E9-4E28-82F7-F1F7EC74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478971</xdr:colOff>
      <xdr:row>1</xdr:row>
      <xdr:rowOff>550846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9EE5E4-C168-41D7-B5B5-06CB8952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04775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279398</xdr:colOff>
      <xdr:row>1</xdr:row>
      <xdr:rowOff>3174</xdr:rowOff>
    </xdr:from>
    <xdr:ext cx="8216901" cy="5688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A51235B-2518-4142-BE35-78A4E2389A76}"/>
            </a:ext>
          </a:extLst>
        </xdr:cNvPr>
        <xdr:cNvSpPr/>
      </xdr:nvSpPr>
      <xdr:spPr>
        <a:xfrm>
          <a:off x="2108198" y="107949"/>
          <a:ext cx="82169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Gráfica</a:t>
          </a:r>
        </a:p>
      </xdr:txBody>
    </xdr:sp>
    <xdr:clientData/>
  </xdr:oneCellAnchor>
  <xdr:twoCellAnchor editAs="oneCell">
    <xdr:from>
      <xdr:col>0</xdr:col>
      <xdr:colOff>66675</xdr:colOff>
      <xdr:row>3</xdr:row>
      <xdr:rowOff>38101</xdr:rowOff>
    </xdr:from>
    <xdr:to>
      <xdr:col>19</xdr:col>
      <xdr:colOff>95250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ameplate 1">
              <a:extLst>
                <a:ext uri="{FF2B5EF4-FFF2-40B4-BE49-F238E27FC236}">
                  <a16:creationId xmlns:a16="http://schemas.microsoft.com/office/drawing/2014/main" id="{04FE9DC9-0EFC-45F5-90F6-80BA12C77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38201"/>
              <a:ext cx="116109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F1044B-83FA-4E96-BA0E-119EDEDCA2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9C99C9F-AB6D-4802-B717-C52AF2AE46B2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- 1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F76EAC-60F4-44E3-B6C8-8B5D949D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0.85031238426" createdVersion="6" refreshedVersion="6" minRefreshableVersion="3" recordCount="144" xr:uid="{C071334E-84D1-4285-92C7-AA81553F3A52}">
  <cacheSource type="worksheet">
    <worksheetSource ref="C4:G148" sheet="Base"/>
  </cacheSource>
  <cacheFields count="7">
    <cacheField name="Periodo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6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Nameplate" numFmtId="0">
      <sharedItems count="8">
        <s v="Fusca"/>
        <s v="Fiat 147"/>
        <s v="Passat Hatch"/>
        <s v="Passat Sedan"/>
        <s v="Tempra"/>
        <s v="Buggy"/>
        <s v="Kombi"/>
        <s v="Rural"/>
      </sharedItems>
    </cacheField>
    <cacheField name="Investimento" numFmtId="5">
      <sharedItems containsString="0" containsBlank="1" containsNumber="1" minValue="1928.2699999999998" maxValue="1649721.4300000006"/>
    </cacheField>
    <cacheField name="Leads" numFmtId="164">
      <sharedItems containsSemiMixedTypes="0" containsString="0" containsNumber="1" containsInteger="1" minValue="0" maxValue="4964"/>
    </cacheField>
    <cacheField name="ROI" numFmtId="10">
      <sharedItems containsMixedTypes="1" containsNumber="1" minValue="0" maxValue="7.4398885223489156E-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</cacheFields>
  <extLst>
    <ext xmlns:x14="http://schemas.microsoft.com/office/spreadsheetml/2009/9/main" uri="{725AE2AE-9491-48be-B2B4-4EB974FC3084}">
      <x14:pivotCacheDefinition pivotCacheId="195749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70442.08999999973"/>
    <n v="2287"/>
    <n v="8.4565239086859673E-3"/>
  </r>
  <r>
    <x v="1"/>
    <x v="0"/>
    <n v="230860.74999999988"/>
    <n v="2615"/>
    <n v="1.1327174498046988E-2"/>
  </r>
  <r>
    <x v="2"/>
    <x v="0"/>
    <n v="754400.11000000301"/>
    <n v="2523"/>
    <n v="3.3443791518004817E-3"/>
  </r>
  <r>
    <x v="3"/>
    <x v="0"/>
    <n v="681599.17000000214"/>
    <n v="3526"/>
    <n v="5.1731283651650995E-3"/>
  </r>
  <r>
    <x v="4"/>
    <x v="0"/>
    <n v="634732.6100000015"/>
    <n v="3593"/>
    <n v="5.6606513410426343E-3"/>
  </r>
  <r>
    <x v="5"/>
    <x v="0"/>
    <n v="783874.83000000368"/>
    <n v="4964"/>
    <n v="6.3326436951674754E-3"/>
  </r>
  <r>
    <x v="6"/>
    <x v="0"/>
    <n v="749517.02000000165"/>
    <n v="2010"/>
    <n v="2.6817269606499339E-3"/>
  </r>
  <r>
    <x v="7"/>
    <x v="0"/>
    <n v="658132.18999999808"/>
    <n v="2520"/>
    <n v="3.8290179971291289E-3"/>
  </r>
  <r>
    <x v="8"/>
    <x v="0"/>
    <n v="786364.13000000163"/>
    <n v="2277"/>
    <n v="2.895605118712619E-3"/>
  </r>
  <r>
    <x v="9"/>
    <x v="0"/>
    <n v="595600.8899999999"/>
    <n v="2504"/>
    <n v="4.2041575861312104E-3"/>
  </r>
  <r>
    <x v="10"/>
    <x v="0"/>
    <n v="344533.70999999938"/>
    <n v="1624"/>
    <n v="4.7136171377831302E-3"/>
  </r>
  <r>
    <x v="11"/>
    <x v="0"/>
    <n v="329072.89000000042"/>
    <n v="943"/>
    <n v="2.8656265181856784E-3"/>
  </r>
  <r>
    <x v="12"/>
    <x v="0"/>
    <n v="765055.33000000182"/>
    <n v="2726"/>
    <n v="3.5631409822345704E-3"/>
  </r>
  <r>
    <x v="13"/>
    <x v="0"/>
    <n v="927357.48000000033"/>
    <n v="3352"/>
    <n v="3.6145715889410834E-3"/>
  </r>
  <r>
    <x v="14"/>
    <x v="0"/>
    <n v="1084283.9800000072"/>
    <n v="1905"/>
    <n v="1.7569198061931962E-3"/>
  </r>
  <r>
    <x v="15"/>
    <x v="0"/>
    <n v="446301.23000000062"/>
    <n v="2549"/>
    <n v="5.7113891440541097E-3"/>
  </r>
  <r>
    <x v="16"/>
    <x v="0"/>
    <n v="418749.95812087599"/>
    <n v="3826"/>
    <n v="9.1367173316721628E-3"/>
  </r>
  <r>
    <x v="17"/>
    <x v="0"/>
    <n v="418749.95812087599"/>
    <n v="2249"/>
    <n v="5.37074680578429E-3"/>
  </r>
  <r>
    <x v="0"/>
    <x v="1"/>
    <n v="56393.989999999976"/>
    <n v="598"/>
    <n v="1.0603966841147439E-2"/>
  </r>
  <r>
    <x v="1"/>
    <x v="1"/>
    <n v="75644.029999999984"/>
    <n v="655"/>
    <n v="8.6589781110287239E-3"/>
  </r>
  <r>
    <x v="2"/>
    <x v="1"/>
    <n v="404033.20000000094"/>
    <n v="971"/>
    <n v="2.4032678502657646E-3"/>
  </r>
  <r>
    <x v="3"/>
    <x v="1"/>
    <n v="345515.82000000088"/>
    <n v="1722"/>
    <n v="4.9838528377658528E-3"/>
  </r>
  <r>
    <x v="4"/>
    <x v="1"/>
    <n v="282049.81999999942"/>
    <n v="1315"/>
    <n v="4.662296894924459E-3"/>
  </r>
  <r>
    <x v="5"/>
    <x v="1"/>
    <n v="380205.44000000035"/>
    <n v="3023"/>
    <n v="7.9509646153405836E-3"/>
  </r>
  <r>
    <x v="6"/>
    <x v="1"/>
    <n v="216574.58999999973"/>
    <n v="1062"/>
    <n v="4.9036223501565963E-3"/>
  </r>
  <r>
    <x v="7"/>
    <x v="1"/>
    <n v="273628.38000000175"/>
    <n v="1959"/>
    <n v="7.1593450942478536E-3"/>
  </r>
  <r>
    <x v="8"/>
    <x v="1"/>
    <n v="498422.63000000064"/>
    <n v="1139"/>
    <n v="2.2852092410009526E-3"/>
  </r>
  <r>
    <x v="9"/>
    <x v="1"/>
    <n v="411719.08000000083"/>
    <n v="1141"/>
    <n v="2.771307076660129E-3"/>
  </r>
  <r>
    <x v="10"/>
    <x v="1"/>
    <n v="318569.33000000031"/>
    <n v="565"/>
    <n v="1.7735542840862913E-3"/>
  </r>
  <r>
    <x v="11"/>
    <x v="1"/>
    <n v="253625.87000000034"/>
    <n v="533"/>
    <n v="2.1015206374649371E-3"/>
  </r>
  <r>
    <x v="12"/>
    <x v="1"/>
    <n v="196517.80999999988"/>
    <n v="1946"/>
    <n v="9.9024103718640122E-3"/>
  </r>
  <r>
    <x v="13"/>
    <x v="1"/>
    <n v="278055.99000000028"/>
    <n v="1865"/>
    <n v="6.7072822275830064E-3"/>
  </r>
  <r>
    <x v="14"/>
    <x v="1"/>
    <n v="308474.74999999924"/>
    <n v="843"/>
    <n v="2.7328006587249106E-3"/>
  </r>
  <r>
    <x v="15"/>
    <x v="1"/>
    <n v="182655.88999999949"/>
    <n v="924"/>
    <n v="5.0586926049852677E-3"/>
  </r>
  <r>
    <x v="16"/>
    <x v="1"/>
    <n v="422778.5117383083"/>
    <n v="2151"/>
    <n v="5.0877704052551924E-3"/>
  </r>
  <r>
    <x v="17"/>
    <x v="1"/>
    <n v="422778.5117383083"/>
    <n v="1378"/>
    <n v="3.2593898737525127E-3"/>
  </r>
  <r>
    <x v="0"/>
    <x v="2"/>
    <n v="170165.09000000005"/>
    <n v="1075"/>
    <n v="6.3173944785031976E-3"/>
  </r>
  <r>
    <x v="1"/>
    <x v="2"/>
    <n v="171301.80999999979"/>
    <n v="803"/>
    <n v="4.6876328977493052E-3"/>
  </r>
  <r>
    <x v="2"/>
    <x v="2"/>
    <n v="170259.72000000006"/>
    <n v="629"/>
    <n v="3.6943558934550095E-3"/>
  </r>
  <r>
    <x v="3"/>
    <x v="2"/>
    <n v="175307.36999999985"/>
    <n v="692"/>
    <n v="3.9473525842068169E-3"/>
  </r>
  <r>
    <x v="4"/>
    <x v="2"/>
    <n v="241752.90999999992"/>
    <n v="753"/>
    <n v="3.1147505111727516E-3"/>
  </r>
  <r>
    <x v="5"/>
    <x v="2"/>
    <n v="195502.51999999984"/>
    <n v="841"/>
    <n v="4.3017348318579252E-3"/>
  </r>
  <r>
    <x v="6"/>
    <x v="2"/>
    <n v="520026.47000000224"/>
    <n v="1385"/>
    <n v="2.6633259649263509E-3"/>
  </r>
  <r>
    <x v="7"/>
    <x v="2"/>
    <n v="398512.66999999981"/>
    <n v="2374"/>
    <n v="5.9571506220868738E-3"/>
  </r>
  <r>
    <x v="8"/>
    <x v="2"/>
    <n v="288916.90999999992"/>
    <n v="1702"/>
    <n v="5.8909670603911708E-3"/>
  </r>
  <r>
    <x v="9"/>
    <x v="2"/>
    <n v="290747.94999999972"/>
    <n v="1636"/>
    <n v="5.6268668446329603E-3"/>
  </r>
  <r>
    <x v="10"/>
    <x v="2"/>
    <n v="629150.0400000019"/>
    <n v="1065"/>
    <n v="1.692759965492487E-3"/>
  </r>
  <r>
    <x v="11"/>
    <x v="2"/>
    <n v="589879.87000000011"/>
    <n v="835"/>
    <n v="1.4155424561275499E-3"/>
  </r>
  <r>
    <x v="12"/>
    <x v="2"/>
    <n v="335468.21999999939"/>
    <n v="2958"/>
    <n v="8.8175267391945658E-3"/>
  </r>
  <r>
    <x v="13"/>
    <x v="2"/>
    <n v="364440.46000000025"/>
    <n v="2309"/>
    <n v="6.3357399998891411E-3"/>
  </r>
  <r>
    <x v="14"/>
    <x v="2"/>
    <n v="187922.84999999998"/>
    <n v="1986"/>
    <n v="1.0568166670524634E-2"/>
  </r>
  <r>
    <x v="15"/>
    <x v="2"/>
    <n v="75058.209999999934"/>
    <n v="957"/>
    <n v="1.2750104219112084E-2"/>
  </r>
  <r>
    <x v="16"/>
    <x v="2"/>
    <n v="53198.475491369027"/>
    <n v="1323"/>
    <n v="2.4869133706935734E-2"/>
  </r>
  <r>
    <x v="17"/>
    <x v="2"/>
    <n v="53198.475491369027"/>
    <n v="1486"/>
    <n v="2.7933131283829554E-2"/>
  </r>
  <r>
    <x v="0"/>
    <x v="3"/>
    <n v="121355.93999999997"/>
    <n v="112"/>
    <n v="9.2290496864018379E-4"/>
  </r>
  <r>
    <x v="1"/>
    <x v="3"/>
    <n v="156534.28999999992"/>
    <n v="93"/>
    <n v="5.9411902657238898E-4"/>
  </r>
  <r>
    <x v="2"/>
    <x v="3"/>
    <n v="151781.44"/>
    <n v="68"/>
    <n v="4.4801261603526752E-4"/>
  </r>
  <r>
    <x v="3"/>
    <x v="3"/>
    <n v="133867.84999999992"/>
    <n v="79"/>
    <n v="5.9013422565612321E-4"/>
  </r>
  <r>
    <x v="4"/>
    <x v="3"/>
    <n v="160805.65"/>
    <n v="97"/>
    <n v="6.0321263587442364E-4"/>
  </r>
  <r>
    <x v="5"/>
    <x v="3"/>
    <n v="154391.03000000009"/>
    <n v="152"/>
    <n v="9.8451315468262566E-4"/>
  </r>
  <r>
    <x v="6"/>
    <x v="3"/>
    <n v="124968.40999999967"/>
    <n v="571"/>
    <n v="4.569154716780037E-3"/>
  </r>
  <r>
    <x v="7"/>
    <x v="3"/>
    <n v="155060.72"/>
    <n v="1034"/>
    <n v="6.6683554674581676E-3"/>
  </r>
  <r>
    <x v="8"/>
    <x v="3"/>
    <n v="164523.2000000001"/>
    <n v="744"/>
    <n v="4.522158577027432E-3"/>
  </r>
  <r>
    <x v="9"/>
    <x v="3"/>
    <n v="102626.63000000009"/>
    <n v="822"/>
    <n v="8.0096169970698562E-3"/>
  </r>
  <r>
    <x v="10"/>
    <x v="3"/>
    <n v="131236.61999999988"/>
    <n v="187"/>
    <n v="1.4249071638693543E-3"/>
  </r>
  <r>
    <x v="11"/>
    <x v="3"/>
    <n v="174150.93999999986"/>
    <n v="252"/>
    <n v="1.4470206132680089E-3"/>
  </r>
  <r>
    <x v="12"/>
    <x v="3"/>
    <n v="145111.75999999986"/>
    <n v="484"/>
    <n v="3.3353602767963154E-3"/>
  </r>
  <r>
    <x v="13"/>
    <x v="3"/>
    <n v="161475.45000000001"/>
    <n v="703"/>
    <n v="4.353602978037838E-3"/>
  </r>
  <r>
    <x v="14"/>
    <x v="3"/>
    <n v="96997.319999999818"/>
    <n v="663"/>
    <n v="6.8352403963326128E-3"/>
  </r>
  <r>
    <x v="15"/>
    <x v="3"/>
    <n v="52759.189999999915"/>
    <n v="249"/>
    <n v="4.7195569151080672E-3"/>
  </r>
  <r>
    <x v="16"/>
    <x v="3"/>
    <n v="7449.2459251731807"/>
    <n v="280"/>
    <n v="3.7587697172649127E-2"/>
  </r>
  <r>
    <x v="17"/>
    <x v="3"/>
    <n v="7449.2459251731807"/>
    <n v="371"/>
    <n v="4.9803698753760096E-2"/>
  </r>
  <r>
    <x v="0"/>
    <x v="4"/>
    <n v="34344.699999999917"/>
    <n v="124"/>
    <n v="3.6104551794017797E-3"/>
  </r>
  <r>
    <x v="1"/>
    <x v="4"/>
    <n v="34539.580000000009"/>
    <n v="114"/>
    <n v="3.3005612691295021E-3"/>
  </r>
  <r>
    <x v="2"/>
    <x v="4"/>
    <n v="24187.240000000027"/>
    <n v="116"/>
    <n v="4.7959171860865431E-3"/>
  </r>
  <r>
    <x v="3"/>
    <x v="4"/>
    <n v="67052.570000000036"/>
    <n v="128"/>
    <n v="1.9089499477797783E-3"/>
  </r>
  <r>
    <x v="4"/>
    <x v="4"/>
    <n v="34484.02999999997"/>
    <n v="78"/>
    <n v="2.2619166031348443E-3"/>
  </r>
  <r>
    <x v="5"/>
    <x v="4"/>
    <n v="31598.319999999985"/>
    <n v="136"/>
    <n v="4.3040262900052931E-3"/>
  </r>
  <r>
    <x v="6"/>
    <x v="4"/>
    <n v="128194.51999999949"/>
    <n v="156"/>
    <n v="1.2169006912308E-3"/>
  </r>
  <r>
    <x v="7"/>
    <x v="4"/>
    <n v="258944.01999999996"/>
    <n v="406"/>
    <n v="1.5679064532944228E-3"/>
  </r>
  <r>
    <x v="8"/>
    <x v="4"/>
    <n v="125082.29000000011"/>
    <n v="403"/>
    <n v="3.2218789726347324E-3"/>
  </r>
  <r>
    <x v="9"/>
    <x v="4"/>
    <n v="47891.500000000189"/>
    <n v="564"/>
    <n v="1.1776620068279293E-2"/>
  </r>
  <r>
    <x v="10"/>
    <x v="4"/>
    <n v="207616.45999999982"/>
    <n v="122"/>
    <n v="5.8762200261000552E-4"/>
  </r>
  <r>
    <x v="11"/>
    <x v="4"/>
    <n v="1649721.4300000006"/>
    <n v="97"/>
    <n v="5.8797805639222353E-5"/>
  </r>
  <r>
    <x v="12"/>
    <x v="4"/>
    <n v="28618.420000000006"/>
    <n v="97"/>
    <n v="3.3894254120248419E-3"/>
  </r>
  <r>
    <x v="13"/>
    <x v="4"/>
    <n v="18338.469999999998"/>
    <n v="93"/>
    <n v="5.0713063848837996E-3"/>
  </r>
  <r>
    <x v="14"/>
    <x v="4"/>
    <n v="76284.040000000095"/>
    <n v="1049"/>
    <n v="1.3751238135788281E-2"/>
  </r>
  <r>
    <x v="15"/>
    <x v="4"/>
    <n v="46993.089999999953"/>
    <n v="552"/>
    <n v="1.1746407822937384E-2"/>
  </r>
  <r>
    <x v="16"/>
    <x v="4"/>
    <n v="3104.8852318968466"/>
    <n v="231"/>
    <n v="7.4398885223489156E-2"/>
  </r>
  <r>
    <x v="17"/>
    <x v="4"/>
    <n v="3104.8852318968466"/>
    <n v="227"/>
    <n v="7.3110592838666832E-2"/>
  </r>
  <r>
    <x v="0"/>
    <x v="5"/>
    <n v="134507.91000000024"/>
    <n v="689"/>
    <n v="5.1223753309377774E-3"/>
  </r>
  <r>
    <x v="1"/>
    <x v="5"/>
    <n v="421418.08000000013"/>
    <n v="637"/>
    <n v="1.5115630539629429E-3"/>
  </r>
  <r>
    <x v="2"/>
    <x v="5"/>
    <n v="403015.4900000004"/>
    <n v="856"/>
    <n v="2.1239878397726081E-3"/>
  </r>
  <r>
    <x v="3"/>
    <x v="5"/>
    <n v="137715.77000000014"/>
    <n v="683"/>
    <n v="4.959490115039108E-3"/>
  </r>
  <r>
    <x v="4"/>
    <x v="5"/>
    <n v="136352.81999999983"/>
    <n v="475"/>
    <n v="3.4836096532510335E-3"/>
  </r>
  <r>
    <x v="5"/>
    <x v="5"/>
    <n v="139219.59999999998"/>
    <n v="648"/>
    <n v="4.654517036394302E-3"/>
  </r>
  <r>
    <x v="6"/>
    <x v="5"/>
    <n v="419326.58999999985"/>
    <n v="1512"/>
    <n v="3.6057813552915893E-3"/>
  </r>
  <r>
    <x v="7"/>
    <x v="5"/>
    <n v="497825.9499999992"/>
    <n v="2186"/>
    <n v="4.3910929110867036E-3"/>
  </r>
  <r>
    <x v="8"/>
    <x v="5"/>
    <n v="841111.73000000149"/>
    <n v="1962"/>
    <n v="2.332627081541232E-3"/>
  </r>
  <r>
    <x v="9"/>
    <x v="5"/>
    <n v="613749.02000000246"/>
    <n v="1482"/>
    <n v="2.4146678067200728E-3"/>
  </r>
  <r>
    <x v="10"/>
    <x v="5"/>
    <n v="254049.27000000002"/>
    <n v="840"/>
    <n v="3.3064452419013048E-3"/>
  </r>
  <r>
    <x v="11"/>
    <x v="5"/>
    <n v="308420.63999999996"/>
    <n v="1181"/>
    <n v="3.8291860103785535E-3"/>
  </r>
  <r>
    <x v="12"/>
    <x v="5"/>
    <n v="365615.47000000038"/>
    <n v="2733"/>
    <n v="7.4750666321641073E-3"/>
  </r>
  <r>
    <x v="13"/>
    <x v="5"/>
    <n v="607223.21"/>
    <n v="3687"/>
    <n v="6.0719022910866666E-3"/>
  </r>
  <r>
    <x v="14"/>
    <x v="5"/>
    <n v="318916.07999999984"/>
    <n v="3051"/>
    <n v="9.5667800758117982E-3"/>
  </r>
  <r>
    <x v="15"/>
    <x v="5"/>
    <n v="105027.78999999991"/>
    <n v="1235"/>
    <n v="1.1758792601462918E-2"/>
  </r>
  <r>
    <x v="16"/>
    <x v="5"/>
    <n v="39939.377302419627"/>
    <n v="1374"/>
    <n v="3.4402138761356192E-2"/>
  </r>
  <r>
    <x v="17"/>
    <x v="5"/>
    <n v="39939.377302419627"/>
    <n v="2915"/>
    <n v="7.2985614621072267E-2"/>
  </r>
  <r>
    <x v="0"/>
    <x v="6"/>
    <n v="5776.4200000000019"/>
    <n v="43"/>
    <n v="7.4440570457134326E-3"/>
  </r>
  <r>
    <x v="1"/>
    <x v="6"/>
    <n v="5772.9099999999971"/>
    <n v="23"/>
    <n v="3.9841258568035897E-3"/>
  </r>
  <r>
    <x v="2"/>
    <x v="6"/>
    <n v="6771.7000000000044"/>
    <n v="2"/>
    <n v="2.9534681099280811E-4"/>
  </r>
  <r>
    <x v="3"/>
    <x v="6"/>
    <n v="8769.58"/>
    <n v="0"/>
    <n v="0"/>
  </r>
  <r>
    <x v="4"/>
    <x v="6"/>
    <n v="10088.589999999998"/>
    <n v="2"/>
    <n v="1.98243758543067E-4"/>
  </r>
  <r>
    <x v="5"/>
    <x v="6"/>
    <n v="5578.4099999999971"/>
    <n v="1"/>
    <n v="1.7926254972294982E-4"/>
  </r>
  <r>
    <x v="6"/>
    <x v="6"/>
    <n v="7467.0500000000011"/>
    <n v="48"/>
    <n v="6.4282414072491809E-3"/>
  </r>
  <r>
    <x v="7"/>
    <x v="6"/>
    <n v="297198.87000000098"/>
    <n v="206"/>
    <n v="6.9313857081623265E-4"/>
  </r>
  <r>
    <x v="8"/>
    <x v="6"/>
    <n v="314886.58999999939"/>
    <n v="151"/>
    <n v="4.7953772817064166E-4"/>
  </r>
  <r>
    <x v="9"/>
    <x v="6"/>
    <n v="6901.4099999999989"/>
    <n v="19"/>
    <n v="2.7530606064557826E-3"/>
  </r>
  <r>
    <x v="10"/>
    <x v="6"/>
    <n v="1928.2699999999998"/>
    <n v="22"/>
    <n v="1.1409190621645311E-2"/>
  </r>
  <r>
    <x v="11"/>
    <x v="6"/>
    <n v="13470.19000000001"/>
    <n v="11"/>
    <n v="8.1661802840197442E-4"/>
  </r>
  <r>
    <x v="12"/>
    <x v="6"/>
    <n v="3905.63"/>
    <n v="19"/>
    <n v="4.8647721366335264E-3"/>
  </r>
  <r>
    <x v="13"/>
    <x v="6"/>
    <n v="3022.1599999999994"/>
    <n v="23"/>
    <n v="7.6104508033988947E-3"/>
  </r>
  <r>
    <x v="14"/>
    <x v="6"/>
    <n v="15160.999999999995"/>
    <n v="30"/>
    <n v="1.9787612954290622E-3"/>
  </r>
  <r>
    <x v="15"/>
    <x v="6"/>
    <n v="11236.64"/>
    <n v="25"/>
    <n v="2.2248643722678667E-3"/>
  </r>
  <r>
    <x v="16"/>
    <x v="6"/>
    <n v="81039.404884672855"/>
    <n v="198"/>
    <n v="2.4432558491979763E-3"/>
  </r>
  <r>
    <x v="17"/>
    <x v="6"/>
    <n v="81039.404884672855"/>
    <n v="67"/>
    <n v="8.2675829240537577E-4"/>
  </r>
  <r>
    <x v="0"/>
    <x v="7"/>
    <n v="78491.759999999951"/>
    <n v="318"/>
    <n v="4.0513806799592749E-3"/>
  </r>
  <r>
    <x v="1"/>
    <x v="7"/>
    <n v="78513.219999999914"/>
    <n v="298"/>
    <n v="3.7955391461463473E-3"/>
  </r>
  <r>
    <x v="2"/>
    <x v="7"/>
    <n v="79555.919999999955"/>
    <n v="309"/>
    <n v="3.8840604193880251E-3"/>
  </r>
  <r>
    <x v="3"/>
    <x v="7"/>
    <n v="78556.54000000011"/>
    <n v="328"/>
    <n v="4.1753366428816689E-3"/>
  </r>
  <r>
    <x v="4"/>
    <x v="7"/>
    <n v="124618.99999999991"/>
    <n v="360"/>
    <n v="2.8888050778773725E-3"/>
  </r>
  <r>
    <x v="5"/>
    <x v="7"/>
    <n v="349114.41999999853"/>
    <n v="617"/>
    <n v="1.7673288889069737E-3"/>
  </r>
  <r>
    <x v="6"/>
    <x v="7"/>
    <n v="256048.6700000001"/>
    <n v="270"/>
    <n v="1.0544870238927619E-3"/>
  </r>
  <r>
    <x v="7"/>
    <x v="7"/>
    <n v="273154.66999999847"/>
    <n v="237"/>
    <n v="8.6764030063993171E-4"/>
  </r>
  <r>
    <x v="8"/>
    <x v="7"/>
    <n v="201446.68999999968"/>
    <n v="192"/>
    <n v="9.5310575716086622E-4"/>
  </r>
  <r>
    <x v="9"/>
    <x v="7"/>
    <n v="287636.80000000255"/>
    <n v="284"/>
    <n v="9.8735627708275669E-4"/>
  </r>
  <r>
    <x v="10"/>
    <x v="7"/>
    <n v="131261.93999999997"/>
    <n v="251"/>
    <n v="1.912206996178786E-3"/>
  </r>
  <r>
    <x v="11"/>
    <x v="7"/>
    <n v="124890.74000000017"/>
    <n v="165"/>
    <n v="1.3211547949831971E-3"/>
  </r>
  <r>
    <x v="12"/>
    <x v="7"/>
    <n v="143361.65000000008"/>
    <n v="1005"/>
    <n v="7.0102429764166314E-3"/>
  </r>
  <r>
    <x v="13"/>
    <x v="7"/>
    <n v="164159.27999999997"/>
    <n v="866"/>
    <n v="5.2753642681668692E-3"/>
  </r>
  <r>
    <x v="14"/>
    <x v="7"/>
    <n v="114762.99000000008"/>
    <n v="792"/>
    <n v="6.9011795527460507E-3"/>
  </r>
  <r>
    <x v="15"/>
    <x v="7"/>
    <n v="61301.459999999941"/>
    <n v="317"/>
    <n v="5.1711655807218995E-3"/>
  </r>
  <r>
    <x v="16"/>
    <x v="7"/>
    <n v="9443.706601237589"/>
    <n v="610"/>
    <n v="6.4593281616781711E-2"/>
  </r>
  <r>
    <x v="17"/>
    <x v="7"/>
    <m/>
    <n v="66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AFF7-820D-45A6-B346-31CC38729C14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F24" firstHeaderRow="0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dataField="1" showAll="0"/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Investimento" fld="2" baseField="0" baseItem="0" numFmtId="165"/>
    <dataField name="Média de ROI" fld="4" subtotal="average" baseField="1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F9AE-C728-40F8-9FBD-CE8F25B05A46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4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Leads" fld="3" baseField="0" baseItem="0"/>
  </dataFields>
  <formats count="4">
    <format dxfId="5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4">
      <pivotArea collapsedLevelsAreSubtotals="1" fieldPosition="0">
        <references count="1">
          <reference field="6" count="1">
            <x v="2"/>
          </reference>
        </references>
      </pivotArea>
    </format>
    <format dxfId="3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2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1ADA-22B4-49FE-A148-52834262F4CC}" name="Tabela dinâ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3:I12" firstHeaderRow="1" firstDataRow="1" firstDataCol="1" rowPageCount="1" colPageCount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9">
        <item x="5"/>
        <item x="1"/>
        <item x="0"/>
        <item x="6"/>
        <item x="2"/>
        <item x="3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9">
    <i>
      <x v="3"/>
    </i>
    <i>
      <x v="7"/>
    </i>
    <i>
      <x v="5"/>
    </i>
    <i>
      <x v="6"/>
    </i>
    <i>
      <x v="1"/>
    </i>
    <i>
      <x v="4"/>
    </i>
    <i>
      <x/>
    </i>
    <i>
      <x v="2"/>
    </i>
    <i t="grand">
      <x/>
    </i>
  </rowItems>
  <colItems count="1">
    <i/>
  </colItems>
  <pageFields count="1">
    <pageField fld="6" hier="-1"/>
  </pageFields>
  <dataFields count="1">
    <dataField name="Soma de Leads" fld="3" showDataAs="percentOfTotal" baseField="1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meplate" xr10:uid="{8EE89210-D28D-46AD-9AD8-E601C5B60F3D}" sourceName="Nameplate">
  <pivotTables>
    <pivotTable tabId="13" name="Tabela dinâmica4"/>
    <pivotTable tabId="13" name="Tabela dinâmica1"/>
    <pivotTable tabId="13" name="Tabela dinâmica5"/>
  </pivotTables>
  <data>
    <tabular pivotCacheId="1957491991">
      <items count="8">
        <i x="5" s="1"/>
        <i x="1" s="1"/>
        <i x="0" s="1"/>
        <i x="6" s="1"/>
        <i x="2" s="1"/>
        <i x="3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" xr10:uid="{4528FF0C-761E-4083-8A14-F36721B2CB3F}" cache="SegmentaçãodeDados_Nameplate" caption="Namepl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 1" xr10:uid="{FE765D31-3C73-43E3-B8E1-580088E74930}" cache="SegmentaçãodeDados_Nameplate" caption="Nameplate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BA31-D1A4-4C6D-A14B-022050A1173E}">
  <dimension ref="B1:S3"/>
  <sheetViews>
    <sheetView showGridLines="0" zoomScale="90" zoomScaleNormal="90" workbookViewId="0">
      <selection activeCell="Q18" sqref="Q18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552C-4254-4E80-B5F3-32714590C24F}">
  <dimension ref="B1:R25"/>
  <sheetViews>
    <sheetView showGridLines="0" zoomScaleNormal="100" workbookViewId="0">
      <selection activeCell="E4" sqref="E4:E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f>SUM('R$ (Realizado)'!D5:K5)</f>
        <v>871477.89999999991</v>
      </c>
      <c r="E5" s="14">
        <f>SUM(Resultados!D5:K5)</f>
        <v>5246</v>
      </c>
      <c r="G5" s="14">
        <f t="shared" ref="G5:G22" si="0">$K$5+$K$6*D5</f>
        <v>6562.7095183816409</v>
      </c>
      <c r="J5" s="31" t="s">
        <v>70</v>
      </c>
      <c r="K5" s="41">
        <v>5744.919397549862</v>
      </c>
    </row>
    <row r="6" spans="2:18" ht="15.75" thickBot="1" x14ac:dyDescent="0.3">
      <c r="C6" s="18">
        <v>42401</v>
      </c>
      <c r="D6" s="12">
        <f>SUM('R$ (Realizado)'!D6:K6)</f>
        <v>1174584.6699999995</v>
      </c>
      <c r="E6" s="14">
        <f>SUM(Resultados!D6:K6)</f>
        <v>5238</v>
      </c>
      <c r="G6" s="14">
        <f t="shared" si="0"/>
        <v>6847.1432625571733</v>
      </c>
      <c r="J6" s="32" t="s">
        <v>34</v>
      </c>
      <c r="K6" s="42">
        <v>9.3839456035750221E-4</v>
      </c>
    </row>
    <row r="7" spans="2:18" x14ac:dyDescent="0.25">
      <c r="C7" s="18">
        <v>42430</v>
      </c>
      <c r="D7" s="12">
        <f>SUM('R$ (Realizado)'!D7:K7)</f>
        <v>1994004.8200000043</v>
      </c>
      <c r="E7" s="14">
        <f>SUM(Resultados!D7:K7)</f>
        <v>5474</v>
      </c>
      <c r="G7" s="14">
        <f t="shared" si="0"/>
        <v>7616.0826739645063</v>
      </c>
    </row>
    <row r="8" spans="2:18" x14ac:dyDescent="0.25">
      <c r="C8" s="18">
        <v>42461</v>
      </c>
      <c r="D8" s="12">
        <f>SUM('R$ (Realizado)'!D8:K8)</f>
        <v>1628384.6700000032</v>
      </c>
      <c r="E8" s="14">
        <f>SUM(Resultados!D8:K8)</f>
        <v>7158</v>
      </c>
      <c r="G8" s="14">
        <f t="shared" si="0"/>
        <v>7272.9867140474107</v>
      </c>
      <c r="K8" s="49" t="s">
        <v>87</v>
      </c>
      <c r="L8" s="49"/>
    </row>
    <row r="9" spans="2:18" x14ac:dyDescent="0.25">
      <c r="C9" s="18">
        <v>42491</v>
      </c>
      <c r="D9" s="12">
        <f>SUM('R$ (Realizado)'!D9:K9)</f>
        <v>1624885.4300000006</v>
      </c>
      <c r="E9" s="14">
        <f>SUM(Resultados!D9:K9)</f>
        <v>6673</v>
      </c>
      <c r="G9" s="14">
        <f t="shared" si="0"/>
        <v>7269.7030462660232</v>
      </c>
      <c r="J9" s="39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f>SUM('R$ (Realizado)'!D10:K10)</f>
        <v>2039484.5700000024</v>
      </c>
      <c r="E10" s="14">
        <f>SUM(Resultados!D10:K10)</f>
        <v>10382</v>
      </c>
      <c r="G10" s="14">
        <f t="shared" si="0"/>
        <v>7658.7606239709239</v>
      </c>
      <c r="I10" s="13" t="s">
        <v>25</v>
      </c>
      <c r="J10" s="40">
        <v>0.33060088586406189</v>
      </c>
      <c r="K10" s="47">
        <f>J10*$G$24</f>
        <v>2808.5530136916595</v>
      </c>
      <c r="L10" s="47">
        <f>J10*$G$25</f>
        <v>2729.7278841919538</v>
      </c>
    </row>
    <row r="11" spans="2:18" x14ac:dyDescent="0.25">
      <c r="C11" s="18">
        <v>42552</v>
      </c>
      <c r="D11" s="12">
        <f>SUM('R$ (Realizado)'!D11:K11)</f>
        <v>2422123.3200000022</v>
      </c>
      <c r="E11" s="14">
        <f>SUM(Resultados!D11:K11)</f>
        <v>7014</v>
      </c>
      <c r="G11" s="14">
        <f t="shared" si="0"/>
        <v>8017.8267455529176</v>
      </c>
      <c r="I11" s="13" t="s">
        <v>28</v>
      </c>
      <c r="J11" s="40">
        <v>0.16387796292596904</v>
      </c>
      <c r="K11" s="47">
        <f t="shared" ref="K11:K17" si="1">J11*$G$24</f>
        <v>1392.192115427762</v>
      </c>
      <c r="L11" s="47">
        <f t="shared" ref="L11:L17" si="2">J11*$G$25</f>
        <v>1353.1187124148641</v>
      </c>
    </row>
    <row r="12" spans="2:18" x14ac:dyDescent="0.25">
      <c r="C12" s="18">
        <v>42583</v>
      </c>
      <c r="D12" s="12">
        <f>SUM('R$ (Realizado)'!D12:K12)</f>
        <v>2812457.4699999983</v>
      </c>
      <c r="E12" s="14">
        <f>SUM(Resultados!D12:K12)</f>
        <v>10922</v>
      </c>
      <c r="G12" s="14">
        <f t="shared" si="0"/>
        <v>8384.1141886346832</v>
      </c>
      <c r="I12" s="13" t="s">
        <v>29</v>
      </c>
      <c r="J12" s="40">
        <v>0.17089736789534957</v>
      </c>
      <c r="K12" s="47">
        <f t="shared" si="1"/>
        <v>1451.8240517716413</v>
      </c>
      <c r="L12" s="47">
        <f t="shared" si="2"/>
        <v>1411.0770128751731</v>
      </c>
    </row>
    <row r="13" spans="2:18" x14ac:dyDescent="0.25">
      <c r="C13" s="18">
        <v>42614</v>
      </c>
      <c r="D13" s="12">
        <f>SUM('R$ (Realizado)'!D13:K13)</f>
        <v>3220754.1700000027</v>
      </c>
      <c r="E13" s="14">
        <f>SUM(Resultados!D13:K13)</f>
        <v>8570</v>
      </c>
      <c r="G13" s="14">
        <f t="shared" si="0"/>
        <v>8767.257590926607</v>
      </c>
      <c r="I13" s="13" t="s">
        <v>30</v>
      </c>
      <c r="J13" s="40">
        <v>4.7951008824198005E-2</v>
      </c>
      <c r="K13" s="47">
        <f t="shared" si="1"/>
        <v>407.35810489670666</v>
      </c>
      <c r="L13" s="47">
        <f t="shared" si="2"/>
        <v>395.92515162336571</v>
      </c>
    </row>
    <row r="14" spans="2:18" x14ac:dyDescent="0.25">
      <c r="C14" s="18">
        <v>42644</v>
      </c>
      <c r="D14" s="12">
        <f>SUM('R$ (Realizado)'!D14:K14)</f>
        <v>2356873.2800000054</v>
      </c>
      <c r="E14" s="14">
        <f>SUM(Resultados!D14:K14)</f>
        <v>8452</v>
      </c>
      <c r="G14" s="14">
        <f t="shared" si="0"/>
        <v>7956.5964629538112</v>
      </c>
      <c r="I14" s="13" t="s">
        <v>31</v>
      </c>
      <c r="J14" s="40">
        <v>3.2327838588128321E-2</v>
      </c>
      <c r="K14" s="47">
        <f t="shared" si="1"/>
        <v>274.63461949148751</v>
      </c>
      <c r="L14" s="47">
        <f t="shared" si="2"/>
        <v>266.92669682063718</v>
      </c>
    </row>
    <row r="15" spans="2:18" x14ac:dyDescent="0.25">
      <c r="C15" s="18">
        <v>42675</v>
      </c>
      <c r="D15" s="12">
        <f>SUM('R$ (Realizado)'!D15:K15)</f>
        <v>2018345.6400000011</v>
      </c>
      <c r="E15" s="14">
        <f>SUM(Resultados!D15:K15)</f>
        <v>4676</v>
      </c>
      <c r="G15" s="14">
        <f t="shared" si="0"/>
        <v>7638.9239670471443</v>
      </c>
      <c r="I15" s="13" t="s">
        <v>32</v>
      </c>
      <c r="J15" s="40">
        <v>0.19388436925238858</v>
      </c>
      <c r="K15" s="47">
        <f t="shared" si="1"/>
        <v>1647.1054762854051</v>
      </c>
      <c r="L15" s="47">
        <f t="shared" si="2"/>
        <v>1600.8776494169301</v>
      </c>
    </row>
    <row r="16" spans="2:18" x14ac:dyDescent="0.25">
      <c r="C16" s="18">
        <v>42705</v>
      </c>
      <c r="D16" s="12">
        <f>SUM('R$ (Realizado)'!D16:K16)</f>
        <v>3443232.5700000017</v>
      </c>
      <c r="E16" s="14">
        <f>SUM(Resultados!D16:K16)</f>
        <v>4017</v>
      </c>
      <c r="G16" s="14">
        <f t="shared" si="0"/>
        <v>8976.030111283646</v>
      </c>
      <c r="I16" s="13" t="s">
        <v>26</v>
      </c>
      <c r="J16" s="40">
        <v>6.1307854982813135E-3</v>
      </c>
      <c r="K16" s="47">
        <f t="shared" si="1"/>
        <v>52.082849211042799</v>
      </c>
      <c r="L16" s="47">
        <f t="shared" si="2"/>
        <v>50.621086761211821</v>
      </c>
    </row>
    <row r="17" spans="3:12" x14ac:dyDescent="0.25">
      <c r="C17" s="18">
        <v>42736</v>
      </c>
      <c r="D17" s="12">
        <f>SUM('R$ (Realizado)'!D17:K17)</f>
        <v>1983654.2900000014</v>
      </c>
      <c r="E17" s="14">
        <f>SUM(Resultados!D17:K17)</f>
        <v>11968</v>
      </c>
      <c r="G17" s="14">
        <f t="shared" si="0"/>
        <v>7606.369792915686</v>
      </c>
      <c r="I17" s="13" t="s">
        <v>27</v>
      </c>
      <c r="J17" s="40">
        <v>5.4329781151623277E-2</v>
      </c>
      <c r="K17" s="47">
        <f t="shared" si="1"/>
        <v>461.54767609830844</v>
      </c>
      <c r="L17" s="47">
        <f t="shared" si="2"/>
        <v>448.59383290525574</v>
      </c>
    </row>
    <row r="18" spans="3:12" x14ac:dyDescent="0.25">
      <c r="C18" s="18">
        <v>42767</v>
      </c>
      <c r="D18" s="12">
        <f>SUM('R$ (Realizado)'!D18:K18)</f>
        <v>2524072.5000000005</v>
      </c>
      <c r="E18" s="14">
        <f>SUM(Resultados!D18:K18)</f>
        <v>12898</v>
      </c>
      <c r="G18" s="14">
        <f t="shared" si="0"/>
        <v>8113.4953014978237</v>
      </c>
      <c r="I18" s="39" t="s">
        <v>69</v>
      </c>
      <c r="J18" s="46">
        <f>SUM(J10:J17)</f>
        <v>1</v>
      </c>
      <c r="K18" s="45">
        <f>SUM(K10:K17)</f>
        <v>8495.2979068740151</v>
      </c>
      <c r="L18" s="45">
        <f>SUM(L10:L17)</f>
        <v>8256.8680270093901</v>
      </c>
    </row>
    <row r="19" spans="3:12" x14ac:dyDescent="0.25">
      <c r="C19" s="18">
        <v>42795</v>
      </c>
      <c r="D19" s="12">
        <f>SUM('R$ (Realizado)'!D19:K19)</f>
        <v>2202803.0100000063</v>
      </c>
      <c r="E19" s="14">
        <f>SUM(Resultados!D19:K19)</f>
        <v>10319</v>
      </c>
      <c r="G19" s="14">
        <f t="shared" si="0"/>
        <v>7812.0177596730009</v>
      </c>
    </row>
    <row r="20" spans="3:12" x14ac:dyDescent="0.25">
      <c r="C20" s="18">
        <v>42826</v>
      </c>
      <c r="D20" s="12">
        <f>SUM('R$ (Realizado)'!D20:K20)</f>
        <v>981333.49999999988</v>
      </c>
      <c r="E20" s="14">
        <f>SUM(Resultados!D20:K20)</f>
        <v>6808</v>
      </c>
      <c r="G20" s="14">
        <f t="shared" si="0"/>
        <v>6665.7974158464513</v>
      </c>
    </row>
    <row r="21" spans="3:12" x14ac:dyDescent="0.25">
      <c r="C21" s="18">
        <v>42857</v>
      </c>
      <c r="D21" s="12">
        <f>SUM('R$ (Realizado)'!D21:K21)</f>
        <v>1035703.5652959534</v>
      </c>
      <c r="E21" s="14">
        <f>SUM(Resultados!D21:K21)</f>
        <v>9993</v>
      </c>
      <c r="G21" s="14">
        <f t="shared" si="0"/>
        <v>6716.8179893664555</v>
      </c>
    </row>
    <row r="22" spans="3:12" x14ac:dyDescent="0.25">
      <c r="C22" s="18">
        <v>42889</v>
      </c>
      <c r="D22" s="12">
        <f>SUM('R$ (Realizado)'!D22:K22)</f>
        <v>1026259.8586947158</v>
      </c>
      <c r="E22" s="14">
        <f>SUM(Resultados!D22:K22)</f>
        <v>9361</v>
      </c>
      <c r="G22" s="14">
        <f t="shared" si="0"/>
        <v>6707.9560664622422</v>
      </c>
      <c r="H22" s="37" t="s">
        <v>85</v>
      </c>
    </row>
    <row r="23" spans="3:12" x14ac:dyDescent="0.25">
      <c r="D23" s="35" t="s">
        <v>84</v>
      </c>
      <c r="E23" s="36">
        <f>SUM(E19:E20)</f>
        <v>17127</v>
      </c>
      <c r="G23" s="36">
        <f>SUM(G19:G20)</f>
        <v>14477.815175519452</v>
      </c>
      <c r="H23" s="38">
        <f>1-G23/E23</f>
        <v>0.15467885937295189</v>
      </c>
    </row>
    <row r="24" spans="3:12" x14ac:dyDescent="0.25">
      <c r="C24" s="4" t="s">
        <v>0</v>
      </c>
      <c r="D24" s="44">
        <f>SUM('Media Plan'!D22:D29)</f>
        <v>2930940.38</v>
      </c>
      <c r="E24" s="43"/>
      <c r="F24" s="43"/>
      <c r="G24" s="45">
        <f>$K$5+$K$6*D24</f>
        <v>8495.2979068740133</v>
      </c>
    </row>
    <row r="25" spans="3:12" x14ac:dyDescent="0.25">
      <c r="C25" s="4" t="s">
        <v>86</v>
      </c>
      <c r="D25" s="44">
        <f>SUM('Media Plan'!E22:E29)</f>
        <v>2676857.62</v>
      </c>
      <c r="E25" s="43"/>
      <c r="F25" s="43"/>
      <c r="G25" s="45">
        <f>$K$5+$K$6*D25</f>
        <v>8256.8680270093919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D5:E22" formulaRange="1"/>
    <ignoredError sqref="G23" 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9B-9854-4747-9121-356A1377EB51}">
  <dimension ref="B1:R36"/>
  <sheetViews>
    <sheetView showGridLines="0" zoomScaleNormal="100" workbookViewId="0">
      <selection activeCell="P24" sqref="P24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270442.08999999973</v>
      </c>
      <c r="E5" s="14">
        <v>2287</v>
      </c>
      <c r="G5" s="14">
        <f t="shared" ref="G5:G22" si="0">$K$5+$K$6*D5</f>
        <v>1923.0243085569073</v>
      </c>
      <c r="J5" s="31" t="s">
        <v>70</v>
      </c>
      <c r="K5" s="41">
        <f>K35</f>
        <v>1319.7026289150856</v>
      </c>
    </row>
    <row r="6" spans="2:18" ht="15.75" thickBot="1" x14ac:dyDescent="0.3">
      <c r="C6" s="18">
        <v>42401</v>
      </c>
      <c r="D6" s="12">
        <v>230860.74999999988</v>
      </c>
      <c r="E6" s="14">
        <v>2615</v>
      </c>
      <c r="G6" s="14">
        <f t="shared" si="0"/>
        <v>1834.7234063886317</v>
      </c>
      <c r="J6" s="32" t="s">
        <v>34</v>
      </c>
      <c r="K6" s="42">
        <f>K36</f>
        <v>2.2308719757409882E-3</v>
      </c>
    </row>
    <row r="7" spans="2:18" x14ac:dyDescent="0.25">
      <c r="C7" s="18">
        <v>42430</v>
      </c>
      <c r="D7" s="12">
        <v>754400.11000000301</v>
      </c>
      <c r="E7" s="14">
        <v>2523</v>
      </c>
      <c r="G7" s="14">
        <f t="shared" si="0"/>
        <v>3002.6726928100111</v>
      </c>
    </row>
    <row r="8" spans="2:18" x14ac:dyDescent="0.25">
      <c r="C8" s="18">
        <v>42461</v>
      </c>
      <c r="D8" s="12">
        <v>681599.17000000214</v>
      </c>
      <c r="E8" s="14">
        <v>3526</v>
      </c>
      <c r="G8" s="14">
        <f t="shared" si="0"/>
        <v>2840.263115956408</v>
      </c>
      <c r="K8" s="49" t="s">
        <v>87</v>
      </c>
      <c r="L8" s="49"/>
    </row>
    <row r="9" spans="2:18" x14ac:dyDescent="0.25">
      <c r="C9" s="18">
        <v>42491</v>
      </c>
      <c r="D9" s="12">
        <v>634732.6100000015</v>
      </c>
      <c r="E9" s="14">
        <v>3593</v>
      </c>
      <c r="G9" s="14">
        <f t="shared" si="0"/>
        <v>2735.7098206530231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783874.83000000368</v>
      </c>
      <c r="E10" s="14">
        <v>4964</v>
      </c>
      <c r="G10" s="14">
        <f t="shared" si="0"/>
        <v>3068.4270196508251</v>
      </c>
      <c r="I10" s="13" t="s">
        <v>25</v>
      </c>
      <c r="J10" s="40">
        <v>0.33060088586406189</v>
      </c>
      <c r="K10" s="47">
        <f>J10*$G$24</f>
        <v>1084.7902582479201</v>
      </c>
      <c r="L10" s="47">
        <f>J10*$G$25</f>
        <v>1028.5722941375825</v>
      </c>
    </row>
    <row r="11" spans="2:18" x14ac:dyDescent="0.25">
      <c r="C11" s="18">
        <v>42552</v>
      </c>
      <c r="D11" s="12">
        <v>749517.02000000165</v>
      </c>
      <c r="E11" s="14">
        <v>2010</v>
      </c>
      <c r="G11" s="14">
        <f t="shared" si="0"/>
        <v>2991.7791441739873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658132.18999999808</v>
      </c>
      <c r="E12" s="14">
        <v>2520</v>
      </c>
      <c r="G12" s="14">
        <f t="shared" si="0"/>
        <v>2787.9112879191248</v>
      </c>
    </row>
    <row r="13" spans="2:18" x14ac:dyDescent="0.25">
      <c r="C13" s="18">
        <v>42614</v>
      </c>
      <c r="D13" s="12">
        <v>786364.13000000163</v>
      </c>
      <c r="E13" s="14">
        <v>2277</v>
      </c>
      <c r="G13" s="14">
        <f t="shared" si="0"/>
        <v>3073.9803292600327</v>
      </c>
    </row>
    <row r="14" spans="2:18" x14ac:dyDescent="0.25">
      <c r="C14" s="18">
        <v>42644</v>
      </c>
      <c r="D14" s="12">
        <v>595600.8899999999</v>
      </c>
      <c r="E14" s="14">
        <v>2504</v>
      </c>
      <c r="G14" s="14">
        <f t="shared" si="0"/>
        <v>2648.4119631424765</v>
      </c>
    </row>
    <row r="15" spans="2:18" x14ac:dyDescent="0.25">
      <c r="C15" s="18">
        <v>42675</v>
      </c>
      <c r="D15" s="12">
        <v>344533.70999999938</v>
      </c>
      <c r="E15" s="14">
        <v>1624</v>
      </c>
      <c r="G15" s="14">
        <f t="shared" si="0"/>
        <v>2088.313227252157</v>
      </c>
    </row>
    <row r="16" spans="2:18" x14ac:dyDescent="0.25">
      <c r="C16" s="18">
        <v>42705</v>
      </c>
      <c r="D16" s="12">
        <v>329072.89000000042</v>
      </c>
      <c r="E16" s="14">
        <v>943</v>
      </c>
      <c r="G16" s="14">
        <f t="shared" si="0"/>
        <v>2053.8221171921832</v>
      </c>
    </row>
    <row r="17" spans="3:15" x14ac:dyDescent="0.25">
      <c r="C17" s="18">
        <v>42736</v>
      </c>
      <c r="D17" s="12">
        <v>765055.33000000182</v>
      </c>
      <c r="E17" s="14">
        <v>2726</v>
      </c>
      <c r="G17" s="14">
        <f t="shared" si="0"/>
        <v>3026.4431245033634</v>
      </c>
    </row>
    <row r="18" spans="3:15" x14ac:dyDescent="0.25">
      <c r="C18" s="18">
        <v>42767</v>
      </c>
      <c r="D18" s="12">
        <v>927357.48000000033</v>
      </c>
      <c r="E18" s="14">
        <v>3352</v>
      </c>
      <c r="G18" s="14">
        <f t="shared" si="0"/>
        <v>3388.5184425408706</v>
      </c>
    </row>
    <row r="19" spans="3:15" x14ac:dyDescent="0.25">
      <c r="C19" s="18">
        <v>42795</v>
      </c>
      <c r="D19" s="12">
        <v>1084283.9800000072</v>
      </c>
      <c r="E19" s="14">
        <v>1905</v>
      </c>
      <c r="G19" s="14">
        <f t="shared" si="0"/>
        <v>3738.6013736420036</v>
      </c>
      <c r="J19" t="s">
        <v>59</v>
      </c>
    </row>
    <row r="20" spans="3:15" ht="15.75" thickBot="1" x14ac:dyDescent="0.3">
      <c r="C20" s="18">
        <v>42826</v>
      </c>
      <c r="D20" s="12">
        <v>446301.23000000062</v>
      </c>
      <c r="E20" s="14">
        <v>2549</v>
      </c>
      <c r="G20" s="14">
        <f t="shared" si="0"/>
        <v>2315.3435356608202</v>
      </c>
    </row>
    <row r="21" spans="3:15" x14ac:dyDescent="0.25">
      <c r="C21" s="18">
        <v>42857</v>
      </c>
      <c r="D21" s="12">
        <v>418749.95812087599</v>
      </c>
      <c r="E21" s="14">
        <v>3826</v>
      </c>
      <c r="G21" s="14">
        <f t="shared" si="0"/>
        <v>2253.8801753296602</v>
      </c>
      <c r="J21" s="34" t="s">
        <v>60</v>
      </c>
      <c r="K21" s="34"/>
    </row>
    <row r="22" spans="3:15" x14ac:dyDescent="0.25">
      <c r="C22" s="18">
        <v>42889</v>
      </c>
      <c r="D22" s="12">
        <v>418749.95812087599</v>
      </c>
      <c r="E22" s="14">
        <v>2249</v>
      </c>
      <c r="G22" s="14">
        <f t="shared" si="0"/>
        <v>2253.8801753296602</v>
      </c>
      <c r="H22" s="37" t="s">
        <v>85</v>
      </c>
      <c r="J22" s="31" t="s">
        <v>61</v>
      </c>
      <c r="K22" s="31">
        <v>0.51211358449253808</v>
      </c>
    </row>
    <row r="23" spans="3:15" x14ac:dyDescent="0.25">
      <c r="D23" s="35" t="s">
        <v>84</v>
      </c>
      <c r="E23" s="36">
        <f>SUM(E19:E20)</f>
        <v>4454</v>
      </c>
      <c r="G23" s="36">
        <f>SUM(G19:G20)</f>
        <v>6053.9449093028234</v>
      </c>
      <c r="H23" s="38">
        <f>1-G23/E23</f>
        <v>-0.35921529171594591</v>
      </c>
      <c r="J23" s="31" t="s">
        <v>62</v>
      </c>
      <c r="K23" s="31">
        <v>0.26226032342179595</v>
      </c>
    </row>
    <row r="24" spans="3:15" x14ac:dyDescent="0.25">
      <c r="C24" s="4" t="s">
        <v>0</v>
      </c>
      <c r="D24" s="44">
        <f>SUM('Media Plan'!D22:D29)*E25</f>
        <v>879282.11399999994</v>
      </c>
      <c r="E24" s="50" t="s">
        <v>88</v>
      </c>
      <c r="F24" s="43"/>
      <c r="G24" s="45">
        <f>$K$5+$K$6*D24</f>
        <v>3281.2684558079782</v>
      </c>
      <c r="J24" s="31" t="s">
        <v>63</v>
      </c>
      <c r="K24" s="31">
        <v>0.20078201704027895</v>
      </c>
    </row>
    <row r="25" spans="3:15" x14ac:dyDescent="0.25">
      <c r="C25" s="4" t="s">
        <v>86</v>
      </c>
      <c r="D25" s="44">
        <f>SUM('Media Plan'!E22:E29)*E25</f>
        <v>803057.28599999996</v>
      </c>
      <c r="E25" s="50">
        <v>0.3</v>
      </c>
      <c r="F25" s="43"/>
      <c r="G25" s="45">
        <f>$K$5+$K$6*D25</f>
        <v>3111.2206231671016</v>
      </c>
      <c r="J25" s="31" t="s">
        <v>64</v>
      </c>
      <c r="K25" s="31">
        <v>866.14979610469538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3200344.3684935365</v>
      </c>
      <c r="M30" s="31">
        <v>3200344.3684935365</v>
      </c>
      <c r="N30" s="31">
        <v>4.2659002639773851</v>
      </c>
      <c r="O30" s="31">
        <v>6.118329767971744E-2</v>
      </c>
    </row>
    <row r="31" spans="3:15" x14ac:dyDescent="0.25">
      <c r="J31" s="31" t="s">
        <v>68</v>
      </c>
      <c r="K31" s="31">
        <v>12</v>
      </c>
      <c r="L31" s="31">
        <v>9002585.6315064635</v>
      </c>
      <c r="M31" s="31">
        <v>750215.46929220529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12202930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1319.7026289150856</v>
      </c>
      <c r="L35" s="31">
        <v>696.28088058273465</v>
      </c>
      <c r="M35" s="31">
        <v>1.8953595678379016</v>
      </c>
      <c r="N35" s="31">
        <v>8.2382872181646027E-2</v>
      </c>
      <c r="O35" s="31">
        <v>-197.36308675057217</v>
      </c>
      <c r="P35" s="31">
        <v>2836.7683445807434</v>
      </c>
      <c r="Q35" s="31">
        <v>-197.36308675057217</v>
      </c>
      <c r="R35" s="31">
        <v>2836.7683445807434</v>
      </c>
    </row>
    <row r="36" spans="10:18" ht="15.75" thickBot="1" x14ac:dyDescent="0.3">
      <c r="J36" s="32" t="s">
        <v>34</v>
      </c>
      <c r="K36" s="32">
        <v>2.2308719757409882E-3</v>
      </c>
      <c r="L36" s="32">
        <v>1.0801132635652648E-3</v>
      </c>
      <c r="M36" s="32">
        <v>2.0654055930924042</v>
      </c>
      <c r="N36" s="32">
        <v>6.118329767971744E-2</v>
      </c>
      <c r="O36" s="32">
        <v>-1.2249266040875121E-4</v>
      </c>
      <c r="P36" s="32">
        <v>4.5842366118907275E-3</v>
      </c>
      <c r="Q36" s="32">
        <v>-1.2249266040875121E-4</v>
      </c>
      <c r="R36" s="32">
        <v>4.5842366118907275E-3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9690-8823-480E-B7DD-C40CCB34915B}">
  <dimension ref="B1:R36"/>
  <sheetViews>
    <sheetView showGridLines="0" zoomScaleNormal="100" workbookViewId="0">
      <selection activeCell="G23" sqref="G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56393.989999999976</v>
      </c>
      <c r="E5" s="14">
        <v>598</v>
      </c>
      <c r="G5" s="14">
        <f t="shared" ref="G5:G22" si="0">$K$5+$K$6*D5</f>
        <v>932.85704527782946</v>
      </c>
      <c r="J5" s="31" t="s">
        <v>70</v>
      </c>
      <c r="K5" s="41">
        <f>K35</f>
        <v>837.13605496912578</v>
      </c>
    </row>
    <row r="6" spans="2:18" ht="15.75" thickBot="1" x14ac:dyDescent="0.3">
      <c r="C6" s="18">
        <v>42401</v>
      </c>
      <c r="D6" s="12">
        <v>75644.029999999984</v>
      </c>
      <c r="E6" s="14">
        <v>655</v>
      </c>
      <c r="G6" s="14">
        <f t="shared" si="0"/>
        <v>965.53132302058452</v>
      </c>
      <c r="J6" s="32" t="s">
        <v>34</v>
      </c>
      <c r="K6" s="42">
        <f>K36</f>
        <v>1.6973615505606831E-3</v>
      </c>
    </row>
    <row r="7" spans="2:18" x14ac:dyDescent="0.25">
      <c r="C7" s="18">
        <v>42430</v>
      </c>
      <c r="D7" s="12">
        <v>404033.20000000094</v>
      </c>
      <c r="E7" s="14">
        <v>971</v>
      </c>
      <c r="G7" s="14">
        <f t="shared" si="0"/>
        <v>1522.926473799122</v>
      </c>
    </row>
    <row r="8" spans="2:18" x14ac:dyDescent="0.25">
      <c r="C8" s="18">
        <v>42461</v>
      </c>
      <c r="D8" s="12">
        <v>345515.82000000088</v>
      </c>
      <c r="E8" s="14">
        <v>1722</v>
      </c>
      <c r="G8" s="14">
        <f t="shared" si="0"/>
        <v>1423.6013229475732</v>
      </c>
      <c r="K8" s="49" t="s">
        <v>87</v>
      </c>
      <c r="L8" s="49"/>
    </row>
    <row r="9" spans="2:18" x14ac:dyDescent="0.25">
      <c r="C9" s="18">
        <v>42491</v>
      </c>
      <c r="D9" s="12">
        <v>282049.81999999942</v>
      </c>
      <c r="E9" s="14">
        <v>1315</v>
      </c>
      <c r="G9" s="14">
        <f t="shared" si="0"/>
        <v>1315.8765747796863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380205.44000000035</v>
      </c>
      <c r="E10" s="14">
        <v>3023</v>
      </c>
      <c r="G10" s="14">
        <f t="shared" si="0"/>
        <v>1482.4821501391332</v>
      </c>
      <c r="I10" s="13" t="s">
        <v>25</v>
      </c>
      <c r="J10" s="40">
        <v>0.33060088586406189</v>
      </c>
      <c r="K10" s="47">
        <f>J10*$G$24</f>
        <v>523.46216296133071</v>
      </c>
      <c r="L10" s="47">
        <f>J10*$G$25</f>
        <v>502.07541110615244</v>
      </c>
    </row>
    <row r="11" spans="2:18" x14ac:dyDescent="0.25">
      <c r="C11" s="18">
        <v>42552</v>
      </c>
      <c r="D11" s="12">
        <v>216574.58999999973</v>
      </c>
      <c r="E11" s="14">
        <v>1062</v>
      </c>
      <c r="G11" s="14">
        <f t="shared" si="0"/>
        <v>1204.7414368635696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273628.38000000175</v>
      </c>
      <c r="E12" s="14">
        <v>1959</v>
      </c>
      <c r="G12" s="14">
        <f t="shared" si="0"/>
        <v>1301.5823463233364</v>
      </c>
    </row>
    <row r="13" spans="2:18" x14ac:dyDescent="0.25">
      <c r="C13" s="18">
        <v>42614</v>
      </c>
      <c r="D13" s="12">
        <v>498422.63000000064</v>
      </c>
      <c r="E13" s="14">
        <v>1139</v>
      </c>
      <c r="G13" s="14">
        <f t="shared" si="0"/>
        <v>1683.1394630604605</v>
      </c>
    </row>
    <row r="14" spans="2:18" x14ac:dyDescent="0.25">
      <c r="C14" s="18">
        <v>42644</v>
      </c>
      <c r="D14" s="12">
        <v>411719.08000000083</v>
      </c>
      <c r="E14" s="14">
        <v>1141</v>
      </c>
      <c r="G14" s="14">
        <f t="shared" si="0"/>
        <v>1535.9721909933451</v>
      </c>
    </row>
    <row r="15" spans="2:18" x14ac:dyDescent="0.25">
      <c r="C15" s="18">
        <v>42675</v>
      </c>
      <c r="D15" s="12">
        <v>318569.33000000031</v>
      </c>
      <c r="E15" s="14">
        <v>565</v>
      </c>
      <c r="G15" s="14">
        <f t="shared" si="0"/>
        <v>1377.8633868990041</v>
      </c>
    </row>
    <row r="16" spans="2:18" x14ac:dyDescent="0.25">
      <c r="C16" s="18">
        <v>42705</v>
      </c>
      <c r="D16" s="12">
        <v>253625.87000000034</v>
      </c>
      <c r="E16" s="14">
        <v>533</v>
      </c>
      <c r="G16" s="14">
        <f t="shared" si="0"/>
        <v>1267.6308549346286</v>
      </c>
    </row>
    <row r="17" spans="3:15" x14ac:dyDescent="0.25">
      <c r="C17" s="18">
        <v>42736</v>
      </c>
      <c r="D17" s="12">
        <v>196517.80999999988</v>
      </c>
      <c r="E17" s="14">
        <v>1946</v>
      </c>
      <c r="G17" s="14">
        <f t="shared" si="0"/>
        <v>1170.6978296635152</v>
      </c>
    </row>
    <row r="18" spans="3:15" x14ac:dyDescent="0.25">
      <c r="C18" s="18">
        <v>42767</v>
      </c>
      <c r="D18" s="12">
        <v>278055.99000000028</v>
      </c>
      <c r="E18" s="14">
        <v>1865</v>
      </c>
      <c r="G18" s="14">
        <f t="shared" si="0"/>
        <v>1309.0976012982121</v>
      </c>
    </row>
    <row r="19" spans="3:15" x14ac:dyDescent="0.25">
      <c r="C19" s="18">
        <v>42795</v>
      </c>
      <c r="D19" s="12">
        <v>308474.74999999924</v>
      </c>
      <c r="E19" s="14">
        <v>843</v>
      </c>
      <c r="G19" s="14">
        <f t="shared" si="0"/>
        <v>1360.7292349379436</v>
      </c>
      <c r="J19" t="s">
        <v>59</v>
      </c>
    </row>
    <row r="20" spans="3:15" ht="15.75" thickBot="1" x14ac:dyDescent="0.3">
      <c r="C20" s="18">
        <v>42826</v>
      </c>
      <c r="D20" s="12">
        <v>182655.88999999949</v>
      </c>
      <c r="E20" s="14">
        <v>924</v>
      </c>
      <c r="G20" s="14">
        <f t="shared" si="0"/>
        <v>1147.1691396385665</v>
      </c>
    </row>
    <row r="21" spans="3:15" x14ac:dyDescent="0.25">
      <c r="C21" s="18">
        <v>42857</v>
      </c>
      <c r="D21" s="12">
        <v>422778.5117383083</v>
      </c>
      <c r="E21" s="14">
        <v>2151</v>
      </c>
      <c r="G21" s="14">
        <f t="shared" si="0"/>
        <v>1554.7440451969987</v>
      </c>
      <c r="J21" s="34" t="s">
        <v>60</v>
      </c>
      <c r="K21" s="34"/>
    </row>
    <row r="22" spans="3:15" x14ac:dyDescent="0.25">
      <c r="C22" s="18">
        <v>42889</v>
      </c>
      <c r="D22" s="12">
        <v>422778.5117383083</v>
      </c>
      <c r="E22" s="14">
        <v>1378</v>
      </c>
      <c r="G22" s="14">
        <f t="shared" si="0"/>
        <v>1554.7440451969987</v>
      </c>
      <c r="H22" s="37" t="s">
        <v>85</v>
      </c>
      <c r="J22" s="31" t="s">
        <v>61</v>
      </c>
      <c r="K22" s="31">
        <v>0.29581289806514061</v>
      </c>
    </row>
    <row r="23" spans="3:15" x14ac:dyDescent="0.25">
      <c r="D23" s="35" t="s">
        <v>84</v>
      </c>
      <c r="E23" s="36">
        <f>SUM(E19:E20)</f>
        <v>1767</v>
      </c>
      <c r="G23" s="36">
        <f>SUM(G19:G20)</f>
        <v>2507.8983745765099</v>
      </c>
      <c r="H23" s="38">
        <f>1-G23/E23</f>
        <v>-0.41929732573656486</v>
      </c>
      <c r="J23" s="31" t="s">
        <v>62</v>
      </c>
      <c r="K23" s="31">
        <v>8.7505270661697276E-2</v>
      </c>
    </row>
    <row r="24" spans="3:15" x14ac:dyDescent="0.25">
      <c r="C24" s="4" t="s">
        <v>0</v>
      </c>
      <c r="D24" s="44">
        <f>SUM('Media Plan'!D22:D29)*E25</f>
        <v>439641.05699999997</v>
      </c>
      <c r="E24" s="50" t="s">
        <v>88</v>
      </c>
      <c r="F24" s="43"/>
      <c r="G24" s="45">
        <f>$K$5+$K$6*D24</f>
        <v>1583.3658811687833</v>
      </c>
      <c r="J24" s="31" t="s">
        <v>63</v>
      </c>
      <c r="K24" s="31">
        <v>1.1464043216838712E-2</v>
      </c>
    </row>
    <row r="25" spans="3:15" x14ac:dyDescent="0.25">
      <c r="C25" s="4" t="s">
        <v>86</v>
      </c>
      <c r="D25" s="44">
        <f>SUM('Media Plan'!E22:E29)*E25</f>
        <v>401528.64299999998</v>
      </c>
      <c r="E25" s="50">
        <v>0.15</v>
      </c>
      <c r="F25" s="43"/>
      <c r="G25" s="45">
        <f>$K$5+$K$6*D25</f>
        <v>1518.6753350461327</v>
      </c>
      <c r="J25" s="31" t="s">
        <v>64</v>
      </c>
      <c r="K25" s="31">
        <v>706.5546539071695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574482.25250543933</v>
      </c>
      <c r="M30" s="31">
        <v>574482.25250543933</v>
      </c>
      <c r="N30" s="31">
        <v>1.1507608911909251</v>
      </c>
      <c r="O30" s="31">
        <v>0.30448938119809016</v>
      </c>
    </row>
    <row r="31" spans="3:15" x14ac:dyDescent="0.25">
      <c r="J31" s="31" t="s">
        <v>68</v>
      </c>
      <c r="K31" s="31">
        <v>12</v>
      </c>
      <c r="L31" s="31">
        <v>5990633.7474945607</v>
      </c>
      <c r="M31" s="31">
        <v>499219.47895788006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6565116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837.13605496912578</v>
      </c>
      <c r="L35" s="31">
        <v>488.98904317710793</v>
      </c>
      <c r="M35" s="31">
        <v>1.7119730322176601</v>
      </c>
      <c r="N35" s="31">
        <v>0.11259894179915243</v>
      </c>
      <c r="O35" s="31">
        <v>-228.27954587185923</v>
      </c>
      <c r="P35" s="31">
        <v>1902.5516558101108</v>
      </c>
      <c r="Q35" s="31">
        <v>-228.27954587185923</v>
      </c>
      <c r="R35" s="31">
        <v>1902.5516558101108</v>
      </c>
    </row>
    <row r="36" spans="10:18" ht="15.75" thickBot="1" x14ac:dyDescent="0.3">
      <c r="J36" s="32" t="s">
        <v>34</v>
      </c>
      <c r="K36" s="32">
        <v>1.6973615505606831E-3</v>
      </c>
      <c r="L36" s="32">
        <v>1.5822744421741268E-3</v>
      </c>
      <c r="M36" s="32">
        <v>1.0727352381603412</v>
      </c>
      <c r="N36" s="32">
        <v>0.30448938119808994</v>
      </c>
      <c r="O36" s="32">
        <v>-1.7501183041028615E-3</v>
      </c>
      <c r="P36" s="32">
        <v>5.1448414052242281E-3</v>
      </c>
      <c r="Q36" s="32">
        <v>-1.7501183041028615E-3</v>
      </c>
      <c r="R36" s="32">
        <v>5.1448414052242281E-3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0670-E859-43E9-B6EF-9D9DB6D1E4DB}">
  <dimension ref="B1:R36"/>
  <sheetViews>
    <sheetView showGridLines="0" zoomScaleNormal="100" workbookViewId="0">
      <selection activeCell="H23" sqref="H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170165.09000000005</v>
      </c>
      <c r="E5" s="14">
        <v>1075</v>
      </c>
      <c r="G5" s="14">
        <f t="shared" ref="G5:G22" si="0">$K$5+$K$6*D5</f>
        <v>1199.6066639949463</v>
      </c>
      <c r="J5" s="31" t="s">
        <v>70</v>
      </c>
      <c r="K5" s="41">
        <f>K35</f>
        <v>1021.2934978953648</v>
      </c>
    </row>
    <row r="6" spans="2:18" ht="15.75" thickBot="1" x14ac:dyDescent="0.3">
      <c r="C6" s="18">
        <v>42401</v>
      </c>
      <c r="D6" s="12">
        <v>171301.80999999979</v>
      </c>
      <c r="E6" s="14">
        <v>803</v>
      </c>
      <c r="G6" s="14">
        <f t="shared" si="0"/>
        <v>1200.7978139668276</v>
      </c>
      <c r="J6" s="32" t="s">
        <v>34</v>
      </c>
      <c r="K6" s="42">
        <f>K36</f>
        <v>1.0478833590343438E-3</v>
      </c>
    </row>
    <row r="7" spans="2:18" x14ac:dyDescent="0.25">
      <c r="C7" s="18">
        <v>42430</v>
      </c>
      <c r="D7" s="12">
        <v>170259.72000000006</v>
      </c>
      <c r="E7" s="14">
        <v>629</v>
      </c>
      <c r="G7" s="14">
        <f t="shared" si="0"/>
        <v>1199.7058251972117</v>
      </c>
    </row>
    <row r="8" spans="2:18" x14ac:dyDescent="0.25">
      <c r="C8" s="18">
        <v>42461</v>
      </c>
      <c r="D8" s="12">
        <v>175307.36999999985</v>
      </c>
      <c r="E8" s="14">
        <v>692</v>
      </c>
      <c r="G8" s="14">
        <f t="shared" si="0"/>
        <v>1204.9951736344412</v>
      </c>
      <c r="K8" s="49" t="s">
        <v>87</v>
      </c>
      <c r="L8" s="49"/>
    </row>
    <row r="9" spans="2:18" x14ac:dyDescent="0.25">
      <c r="C9" s="18">
        <v>42491</v>
      </c>
      <c r="D9" s="12">
        <v>241752.90999999992</v>
      </c>
      <c r="E9" s="14">
        <v>753</v>
      </c>
      <c r="G9" s="14">
        <f t="shared" si="0"/>
        <v>1274.622349282492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195502.51999999984</v>
      </c>
      <c r="E10" s="14">
        <v>841</v>
      </c>
      <c r="G10" s="14">
        <f t="shared" si="0"/>
        <v>1226.1573352526436</v>
      </c>
      <c r="I10" s="13" t="s">
        <v>25</v>
      </c>
      <c r="J10" s="40">
        <v>0.33060088586406189</v>
      </c>
      <c r="K10" s="47">
        <f>J10*$G$24</f>
        <v>489.94589947186051</v>
      </c>
      <c r="L10" s="47">
        <f>J10*$G$25</f>
        <v>476.74257142107768</v>
      </c>
    </row>
    <row r="11" spans="2:18" x14ac:dyDescent="0.25">
      <c r="C11" s="18">
        <v>42552</v>
      </c>
      <c r="D11" s="12">
        <v>520026.47000000224</v>
      </c>
      <c r="E11" s="14">
        <v>1385</v>
      </c>
      <c r="G11" s="14">
        <f t="shared" si="0"/>
        <v>1566.2205820657396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398512.66999999981</v>
      </c>
      <c r="E12" s="14">
        <v>2374</v>
      </c>
      <c r="G12" s="14">
        <f t="shared" si="0"/>
        <v>1438.8882931527096</v>
      </c>
    </row>
    <row r="13" spans="2:18" x14ac:dyDescent="0.25">
      <c r="C13" s="18">
        <v>42614</v>
      </c>
      <c r="D13" s="12">
        <v>288916.90999999992</v>
      </c>
      <c r="E13" s="14">
        <v>1702</v>
      </c>
      <c r="G13" s="14">
        <f t="shared" si="0"/>
        <v>1324.044720027988</v>
      </c>
    </row>
    <row r="14" spans="2:18" x14ac:dyDescent="0.25">
      <c r="C14" s="18">
        <v>42644</v>
      </c>
      <c r="D14" s="12">
        <v>290747.94999999972</v>
      </c>
      <c r="E14" s="14">
        <v>1636</v>
      </c>
      <c r="G14" s="14">
        <f t="shared" si="0"/>
        <v>1325.9634363737139</v>
      </c>
    </row>
    <row r="15" spans="2:18" x14ac:dyDescent="0.25">
      <c r="C15" s="18">
        <v>42675</v>
      </c>
      <c r="D15" s="12">
        <v>629150.0400000019</v>
      </c>
      <c r="E15" s="14">
        <v>1065</v>
      </c>
      <c r="G15" s="14">
        <f t="shared" si="0"/>
        <v>1680.5693551471586</v>
      </c>
    </row>
    <row r="16" spans="2:18" x14ac:dyDescent="0.25">
      <c r="C16" s="18">
        <v>42705</v>
      </c>
      <c r="D16" s="12">
        <v>589879.87000000011</v>
      </c>
      <c r="E16" s="14">
        <v>835</v>
      </c>
      <c r="G16" s="14">
        <f t="shared" si="0"/>
        <v>1639.4187974977069</v>
      </c>
    </row>
    <row r="17" spans="3:15" x14ac:dyDescent="0.25">
      <c r="C17" s="18">
        <v>42736</v>
      </c>
      <c r="D17" s="12">
        <v>335468.21999999939</v>
      </c>
      <c r="E17" s="14">
        <v>2958</v>
      </c>
      <c r="G17" s="14">
        <f t="shared" si="0"/>
        <v>1372.8250631182364</v>
      </c>
    </row>
    <row r="18" spans="3:15" x14ac:dyDescent="0.25">
      <c r="C18" s="18">
        <v>42767</v>
      </c>
      <c r="D18" s="12">
        <v>364440.46000000025</v>
      </c>
      <c r="E18" s="14">
        <v>2309</v>
      </c>
      <c r="G18" s="14">
        <f t="shared" si="0"/>
        <v>1403.1845912881865</v>
      </c>
    </row>
    <row r="19" spans="3:15" x14ac:dyDescent="0.25">
      <c r="C19" s="18">
        <v>42795</v>
      </c>
      <c r="D19" s="12">
        <v>187922.84999999998</v>
      </c>
      <c r="E19" s="14">
        <v>1986</v>
      </c>
      <c r="G19" s="14">
        <f t="shared" si="0"/>
        <v>1218.2147251926719</v>
      </c>
      <c r="J19" t="s">
        <v>59</v>
      </c>
    </row>
    <row r="20" spans="3:15" ht="15.75" thickBot="1" x14ac:dyDescent="0.3">
      <c r="C20" s="18">
        <v>42826</v>
      </c>
      <c r="D20" s="12">
        <v>75058.209999999934</v>
      </c>
      <c r="E20" s="14">
        <v>957</v>
      </c>
      <c r="G20" s="14">
        <f t="shared" si="0"/>
        <v>1099.9457471132698</v>
      </c>
    </row>
    <row r="21" spans="3:15" x14ac:dyDescent="0.25">
      <c r="C21" s="18">
        <v>42857</v>
      </c>
      <c r="D21" s="12">
        <v>53198.475491369027</v>
      </c>
      <c r="E21" s="14">
        <v>1323</v>
      </c>
      <c r="G21" s="14">
        <f t="shared" si="0"/>
        <v>1077.0392950887667</v>
      </c>
      <c r="J21" s="34" t="s">
        <v>60</v>
      </c>
      <c r="K21" s="34"/>
    </row>
    <row r="22" spans="3:15" x14ac:dyDescent="0.25">
      <c r="C22" s="18">
        <v>42889</v>
      </c>
      <c r="D22" s="12">
        <v>53198.475491369027</v>
      </c>
      <c r="E22" s="14">
        <v>1486</v>
      </c>
      <c r="G22" s="14">
        <f t="shared" si="0"/>
        <v>1077.0392950887667</v>
      </c>
      <c r="H22" s="37" t="s">
        <v>85</v>
      </c>
      <c r="J22" s="31" t="s">
        <v>61</v>
      </c>
      <c r="K22" s="31">
        <v>0.22600865760938812</v>
      </c>
    </row>
    <row r="23" spans="3:15" x14ac:dyDescent="0.25">
      <c r="D23" s="35" t="s">
        <v>84</v>
      </c>
      <c r="E23" s="36">
        <f>SUM(E19:E20)</f>
        <v>2943</v>
      </c>
      <c r="G23" s="36">
        <f>SUM(G19:G20)</f>
        <v>2318.1604723059418</v>
      </c>
      <c r="H23" s="38">
        <f>1-G23/E23</f>
        <v>0.21231380485696849</v>
      </c>
      <c r="J23" s="31" t="s">
        <v>62</v>
      </c>
      <c r="K23" s="31">
        <v>5.1079913314397637E-2</v>
      </c>
    </row>
    <row r="24" spans="3:15" x14ac:dyDescent="0.25">
      <c r="C24" s="4" t="s">
        <v>0</v>
      </c>
      <c r="D24" s="44">
        <f>SUM('Media Plan'!D22:D29)*E25</f>
        <v>439641.05699999997</v>
      </c>
      <c r="E24" s="50" t="s">
        <v>88</v>
      </c>
      <c r="F24" s="43"/>
      <c r="G24" s="45">
        <f>$K$5+$K$6*D24</f>
        <v>1481.9860454739342</v>
      </c>
      <c r="J24" s="31" t="s">
        <v>63</v>
      </c>
      <c r="K24" s="31">
        <v>-2.799676057606923E-2</v>
      </c>
    </row>
    <row r="25" spans="3:15" x14ac:dyDescent="0.25">
      <c r="C25" s="4" t="s">
        <v>86</v>
      </c>
      <c r="D25" s="44">
        <f>SUM('Media Plan'!E22:E29)*E25</f>
        <v>401528.64299999998</v>
      </c>
      <c r="E25" s="50">
        <v>0.15</v>
      </c>
      <c r="F25" s="43"/>
      <c r="G25" s="45">
        <f>$K$5+$K$6*D25</f>
        <v>1442.0486810707066</v>
      </c>
      <c r="J25" s="31" t="s">
        <v>64</v>
      </c>
      <c r="K25" s="31">
        <v>746.58216743580408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360045.1643451415</v>
      </c>
      <c r="M30" s="31">
        <v>360045.1643451415</v>
      </c>
      <c r="N30" s="31">
        <v>0.64595424669923562</v>
      </c>
      <c r="O30" s="31">
        <v>0.43719461033589169</v>
      </c>
    </row>
    <row r="31" spans="3:15" x14ac:dyDescent="0.25">
      <c r="J31" s="31" t="s">
        <v>68</v>
      </c>
      <c r="K31" s="31">
        <v>12</v>
      </c>
      <c r="L31" s="31">
        <v>6688619.1927977158</v>
      </c>
      <c r="M31" s="31">
        <v>557384.93273314298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7048664.3571428573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1021.2934978953648</v>
      </c>
      <c r="L35" s="31">
        <v>467.64289303772892</v>
      </c>
      <c r="M35" s="31">
        <v>2.1839175000847666</v>
      </c>
      <c r="N35" s="31">
        <v>4.9544963947718186E-2</v>
      </c>
      <c r="O35" s="31">
        <v>2.3871628420615707</v>
      </c>
      <c r="P35" s="31">
        <v>2040.199832948668</v>
      </c>
      <c r="Q35" s="31">
        <v>2.3871628420615707</v>
      </c>
      <c r="R35" s="31">
        <v>2040.199832948668</v>
      </c>
    </row>
    <row r="36" spans="10:18" ht="15.75" thickBot="1" x14ac:dyDescent="0.3">
      <c r="J36" s="32" t="s">
        <v>34</v>
      </c>
      <c r="K36" s="32">
        <v>1.0478833590343438E-3</v>
      </c>
      <c r="L36" s="32">
        <v>1.3038032662713668E-3</v>
      </c>
      <c r="M36" s="32">
        <v>0.80371278868712603</v>
      </c>
      <c r="N36" s="32">
        <v>0.43719461033589102</v>
      </c>
      <c r="O36" s="32">
        <v>-1.7928599248797478E-3</v>
      </c>
      <c r="P36" s="32">
        <v>3.8886266429484354E-3</v>
      </c>
      <c r="Q36" s="32">
        <v>-1.7928599248797478E-3</v>
      </c>
      <c r="R36" s="32">
        <v>3.8886266429484354E-3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2159-4FDC-4F03-867E-CD3B2CF08525}">
  <dimension ref="B1:R36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121355.93999999997</v>
      </c>
      <c r="E5" s="14">
        <v>112</v>
      </c>
      <c r="G5" s="14">
        <f t="shared" ref="G5:G22" si="0">$K$5+$K$6*D5</f>
        <v>418.28601279112513</v>
      </c>
      <c r="J5" s="31" t="s">
        <v>70</v>
      </c>
      <c r="K5" s="41">
        <f>K35</f>
        <v>582.28842465107732</v>
      </c>
    </row>
    <row r="6" spans="2:18" ht="15.75" thickBot="1" x14ac:dyDescent="0.3">
      <c r="C6" s="18">
        <v>42401</v>
      </c>
      <c r="D6" s="12">
        <v>156534.28999999992</v>
      </c>
      <c r="E6" s="14">
        <v>93</v>
      </c>
      <c r="G6" s="14">
        <f t="shared" si="0"/>
        <v>370.74541242781743</v>
      </c>
      <c r="J6" s="32" t="s">
        <v>34</v>
      </c>
      <c r="K6" s="42">
        <f>K36</f>
        <v>-1.3514164354868187E-3</v>
      </c>
    </row>
    <row r="7" spans="2:18" x14ac:dyDescent="0.25">
      <c r="C7" s="18">
        <v>42430</v>
      </c>
      <c r="D7" s="12">
        <v>151781.44</v>
      </c>
      <c r="E7" s="14">
        <v>68</v>
      </c>
      <c r="G7" s="14">
        <f t="shared" si="0"/>
        <v>377.1684920332209</v>
      </c>
    </row>
    <row r="8" spans="2:18" x14ac:dyDescent="0.25">
      <c r="C8" s="18">
        <v>42461</v>
      </c>
      <c r="D8" s="12">
        <v>133867.84999999992</v>
      </c>
      <c r="E8" s="14">
        <v>79</v>
      </c>
      <c r="G8" s="14">
        <f t="shared" si="0"/>
        <v>401.37721197779331</v>
      </c>
      <c r="K8" s="49" t="s">
        <v>87</v>
      </c>
      <c r="L8" s="49"/>
    </row>
    <row r="9" spans="2:18" x14ac:dyDescent="0.25">
      <c r="C9" s="18">
        <v>42491</v>
      </c>
      <c r="D9" s="12">
        <v>160805.65</v>
      </c>
      <c r="E9" s="14">
        <v>97</v>
      </c>
      <c r="G9" s="14">
        <f t="shared" si="0"/>
        <v>364.97302632193635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154391.03000000009</v>
      </c>
      <c r="E10" s="14">
        <v>152</v>
      </c>
      <c r="G10" s="14">
        <f t="shared" si="0"/>
        <v>373.64184921733874</v>
      </c>
      <c r="I10" s="13" t="s">
        <v>25</v>
      </c>
      <c r="J10" s="40">
        <v>0.33060088586406189</v>
      </c>
      <c r="K10" s="47">
        <f>J10*$G$24</f>
        <v>61.556669842409292</v>
      </c>
      <c r="L10" s="47">
        <f>J10*$G$25</f>
        <v>72.9085659461863</v>
      </c>
    </row>
    <row r="11" spans="2:18" x14ac:dyDescent="0.25">
      <c r="C11" s="18">
        <v>42552</v>
      </c>
      <c r="D11" s="12">
        <v>124968.40999999967</v>
      </c>
      <c r="E11" s="14">
        <v>571</v>
      </c>
      <c r="G11" s="14">
        <f t="shared" si="0"/>
        <v>413.40406146042244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155060.72</v>
      </c>
      <c r="E12" s="14">
        <v>1034</v>
      </c>
      <c r="G12" s="14">
        <f t="shared" si="0"/>
        <v>372.73681914465766</v>
      </c>
    </row>
    <row r="13" spans="2:18" x14ac:dyDescent="0.25">
      <c r="C13" s="18">
        <v>42614</v>
      </c>
      <c r="D13" s="12">
        <v>164523.2000000001</v>
      </c>
      <c r="E13" s="14">
        <v>744</v>
      </c>
      <c r="G13" s="14">
        <f t="shared" si="0"/>
        <v>359.94906815219224</v>
      </c>
    </row>
    <row r="14" spans="2:18" x14ac:dyDescent="0.25">
      <c r="C14" s="18">
        <v>42644</v>
      </c>
      <c r="D14" s="12">
        <v>102626.63000000009</v>
      </c>
      <c r="E14" s="14">
        <v>822</v>
      </c>
      <c r="G14" s="14">
        <f t="shared" si="0"/>
        <v>443.59711015045258</v>
      </c>
    </row>
    <row r="15" spans="2:18" x14ac:dyDescent="0.25">
      <c r="C15" s="18">
        <v>42675</v>
      </c>
      <c r="D15" s="12">
        <v>131236.61999999988</v>
      </c>
      <c r="E15" s="14">
        <v>187</v>
      </c>
      <c r="G15" s="14">
        <f t="shared" si="0"/>
        <v>404.93309944533934</v>
      </c>
    </row>
    <row r="16" spans="2:18" x14ac:dyDescent="0.25">
      <c r="C16" s="18">
        <v>42705</v>
      </c>
      <c r="D16" s="12">
        <v>174150.93999999986</v>
      </c>
      <c r="E16" s="14">
        <v>252</v>
      </c>
      <c r="G16" s="14">
        <f t="shared" si="0"/>
        <v>346.93798207959867</v>
      </c>
    </row>
    <row r="17" spans="3:15" x14ac:dyDescent="0.25">
      <c r="C17" s="18">
        <v>42736</v>
      </c>
      <c r="D17" s="12">
        <v>145111.75999999986</v>
      </c>
      <c r="E17" s="14">
        <v>484</v>
      </c>
      <c r="G17" s="14">
        <f t="shared" si="0"/>
        <v>386.18200720465882</v>
      </c>
    </row>
    <row r="18" spans="3:15" x14ac:dyDescent="0.25">
      <c r="C18" s="18">
        <v>42767</v>
      </c>
      <c r="D18" s="12">
        <v>161475.45000000001</v>
      </c>
      <c r="E18" s="14">
        <v>703</v>
      </c>
      <c r="G18" s="14">
        <f t="shared" si="0"/>
        <v>364.06784759344725</v>
      </c>
    </row>
    <row r="19" spans="3:15" x14ac:dyDescent="0.25">
      <c r="C19" s="18">
        <v>42795</v>
      </c>
      <c r="D19" s="12">
        <v>96997.319999999818</v>
      </c>
      <c r="E19" s="14">
        <v>663</v>
      </c>
      <c r="G19" s="14">
        <f t="shared" si="0"/>
        <v>451.20465220490325</v>
      </c>
      <c r="J19" t="s">
        <v>59</v>
      </c>
    </row>
    <row r="20" spans="3:15" ht="15.75" thickBot="1" x14ac:dyDescent="0.3">
      <c r="C20" s="18">
        <v>42826</v>
      </c>
      <c r="D20" s="12">
        <v>52759.189999999915</v>
      </c>
      <c r="E20" s="14">
        <v>249</v>
      </c>
      <c r="G20" s="14">
        <f t="shared" si="0"/>
        <v>510.98878816210561</v>
      </c>
    </row>
    <row r="21" spans="3:15" x14ac:dyDescent="0.25">
      <c r="C21" s="18">
        <v>42857</v>
      </c>
      <c r="D21" s="12">
        <v>7449.2459251731807</v>
      </c>
      <c r="E21" s="14">
        <v>280</v>
      </c>
      <c r="G21" s="14">
        <f t="shared" si="0"/>
        <v>572.22139127581511</v>
      </c>
      <c r="J21" s="34" t="s">
        <v>60</v>
      </c>
      <c r="K21" s="34"/>
    </row>
    <row r="22" spans="3:15" x14ac:dyDescent="0.25">
      <c r="C22" s="18">
        <v>42889</v>
      </c>
      <c r="D22" s="12">
        <v>7449.2459251731807</v>
      </c>
      <c r="E22" s="14">
        <v>371</v>
      </c>
      <c r="G22" s="14">
        <f t="shared" si="0"/>
        <v>572.22139127581511</v>
      </c>
      <c r="H22" s="37" t="s">
        <v>85</v>
      </c>
      <c r="J22" s="31" t="s">
        <v>61</v>
      </c>
      <c r="K22" s="31">
        <v>8.1247773490974964E-2</v>
      </c>
    </row>
    <row r="23" spans="3:15" x14ac:dyDescent="0.25">
      <c r="D23" s="35" t="s">
        <v>84</v>
      </c>
      <c r="E23" s="36">
        <f>SUM(E19:E20)</f>
        <v>912</v>
      </c>
      <c r="G23" s="36">
        <f>SUM(G19:G20)</f>
        <v>962.19344036700886</v>
      </c>
      <c r="H23" s="38">
        <f>1-G23/E23</f>
        <v>-5.5036667069088718E-2</v>
      </c>
      <c r="J23" s="31" t="s">
        <v>62</v>
      </c>
      <c r="K23" s="31">
        <v>6.6012006972407744E-3</v>
      </c>
    </row>
    <row r="24" spans="3:15" x14ac:dyDescent="0.25">
      <c r="C24" s="4" t="s">
        <v>0</v>
      </c>
      <c r="D24" s="44">
        <f>SUM('Media Plan'!D22:D29)*E25</f>
        <v>293094.038</v>
      </c>
      <c r="E24" s="50" t="s">
        <v>88</v>
      </c>
      <c r="F24" s="43"/>
      <c r="G24" s="45">
        <f>$K$5+$K$6*D24</f>
        <v>186.19632455467911</v>
      </c>
      <c r="J24" s="31" t="s">
        <v>63</v>
      </c>
      <c r="K24" s="31">
        <v>-7.6182032577989153E-2</v>
      </c>
    </row>
    <row r="25" spans="3:15" x14ac:dyDescent="0.25">
      <c r="C25" s="4" t="s">
        <v>86</v>
      </c>
      <c r="D25" s="44">
        <f>SUM('Media Plan'!E22:E29)*E25</f>
        <v>267685.76200000005</v>
      </c>
      <c r="E25" s="50">
        <v>0.1</v>
      </c>
      <c r="F25" s="43"/>
      <c r="G25" s="45">
        <f>$K$5+$K$6*D25</f>
        <v>220.53348633846434</v>
      </c>
      <c r="J25" s="31" t="s">
        <v>64</v>
      </c>
      <c r="K25" s="31">
        <v>344.61829979085479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9470.1579625552986</v>
      </c>
      <c r="M30" s="31">
        <v>9470.1579625552986</v>
      </c>
      <c r="N30" s="31">
        <v>7.9740793347533562E-2</v>
      </c>
      <c r="O30" s="31">
        <v>0.78246044316417174</v>
      </c>
    </row>
    <row r="31" spans="3:15" x14ac:dyDescent="0.25">
      <c r="J31" s="31" t="s">
        <v>68</v>
      </c>
      <c r="K31" s="31">
        <v>12</v>
      </c>
      <c r="L31" s="31">
        <v>1425141.2706088733</v>
      </c>
      <c r="M31" s="31">
        <v>118761.77255073945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1434611.4285714286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582.28842465107732</v>
      </c>
      <c r="L35" s="31">
        <v>702.69131012427624</v>
      </c>
      <c r="M35" s="31">
        <v>0.82865465427215146</v>
      </c>
      <c r="N35" s="31">
        <v>0.42347581875038653</v>
      </c>
      <c r="O35" s="31">
        <v>-948.74441714336899</v>
      </c>
      <c r="P35" s="31">
        <v>2113.3212664455236</v>
      </c>
      <c r="Q35" s="31">
        <v>-948.74441714336899</v>
      </c>
      <c r="R35" s="31">
        <v>2113.3212664455236</v>
      </c>
    </row>
    <row r="36" spans="10:18" ht="15.75" thickBot="1" x14ac:dyDescent="0.3">
      <c r="J36" s="32" t="s">
        <v>34</v>
      </c>
      <c r="K36" s="32">
        <v>-1.3514164354868187E-3</v>
      </c>
      <c r="L36" s="32">
        <v>4.7857380136240753E-3</v>
      </c>
      <c r="M36" s="32">
        <v>-0.28238412375261585</v>
      </c>
      <c r="N36" s="32">
        <v>0.78246044316417296</v>
      </c>
      <c r="O36" s="32">
        <v>-1.1778643818997112E-2</v>
      </c>
      <c r="P36" s="32">
        <v>9.0758109480234724E-3</v>
      </c>
      <c r="Q36" s="32">
        <v>-1.1778643818997112E-2</v>
      </c>
      <c r="R36" s="32">
        <v>9.0758109480234724E-3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A598-35DC-4A42-A509-0B2DEA2F89A9}">
  <dimension ref="B1:R36"/>
  <sheetViews>
    <sheetView showGridLines="0" zoomScaleNormal="100" workbookViewId="0">
      <selection activeCell="U9" sqref="U9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34344.699999999917</v>
      </c>
      <c r="E5" s="14">
        <v>124</v>
      </c>
      <c r="G5" s="14">
        <f t="shared" ref="G5:G22" si="0">$K$5+$K$6*D5</f>
        <v>193.97985342747128</v>
      </c>
      <c r="J5" s="31" t="s">
        <v>70</v>
      </c>
      <c r="K5" s="41">
        <f>K35</f>
        <v>195.24992038668339</v>
      </c>
    </row>
    <row r="6" spans="2:18" ht="15.75" thickBot="1" x14ac:dyDescent="0.3">
      <c r="C6" s="18">
        <v>42401</v>
      </c>
      <c r="D6" s="12">
        <v>34539.580000000009</v>
      </c>
      <c r="E6" s="14">
        <v>114</v>
      </c>
      <c r="G6" s="14">
        <f t="shared" si="0"/>
        <v>193.97264676533678</v>
      </c>
      <c r="J6" s="32" t="s">
        <v>34</v>
      </c>
      <c r="K6" s="42">
        <f>K36</f>
        <v>-3.6979998637696387E-5</v>
      </c>
    </row>
    <row r="7" spans="2:18" x14ac:dyDescent="0.25">
      <c r="C7" s="18">
        <v>42430</v>
      </c>
      <c r="D7" s="12">
        <v>24187.240000000027</v>
      </c>
      <c r="E7" s="14">
        <v>116</v>
      </c>
      <c r="G7" s="14">
        <f t="shared" si="0"/>
        <v>194.35547628443373</v>
      </c>
    </row>
    <row r="8" spans="2:18" x14ac:dyDescent="0.25">
      <c r="C8" s="18">
        <v>42461</v>
      </c>
      <c r="D8" s="12">
        <v>67052.570000000036</v>
      </c>
      <c r="E8" s="14">
        <v>128</v>
      </c>
      <c r="G8" s="14">
        <f t="shared" si="0"/>
        <v>192.77031643942934</v>
      </c>
      <c r="K8" s="49" t="s">
        <v>87</v>
      </c>
      <c r="L8" s="49"/>
    </row>
    <row r="9" spans="2:18" x14ac:dyDescent="0.25">
      <c r="C9" s="18">
        <v>42491</v>
      </c>
      <c r="D9" s="12">
        <v>34484.02999999997</v>
      </c>
      <c r="E9" s="14">
        <v>78</v>
      </c>
      <c r="G9" s="14">
        <f t="shared" si="0"/>
        <v>193.97470100426111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31598.319999999985</v>
      </c>
      <c r="E10" s="14">
        <v>136</v>
      </c>
      <c r="G10" s="14">
        <f t="shared" si="0"/>
        <v>194.08141455612989</v>
      </c>
      <c r="I10" s="13" t="s">
        <v>25</v>
      </c>
      <c r="J10" s="40">
        <v>0.33060088586406189</v>
      </c>
      <c r="K10" s="47">
        <f>J10*$G$24</f>
        <v>60.966540221342328</v>
      </c>
      <c r="L10" s="47">
        <f>J10*$G$25</f>
        <v>61.277172156421415</v>
      </c>
    </row>
    <row r="11" spans="2:18" x14ac:dyDescent="0.25">
      <c r="C11" s="18">
        <v>42552</v>
      </c>
      <c r="D11" s="12">
        <v>128194.51999999949</v>
      </c>
      <c r="E11" s="14">
        <v>156</v>
      </c>
      <c r="G11" s="14">
        <f t="shared" si="0"/>
        <v>190.50928721172326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258944.01999999996</v>
      </c>
      <c r="E12" s="14">
        <v>406</v>
      </c>
      <c r="G12" s="14">
        <f t="shared" si="0"/>
        <v>185.67417087984376</v>
      </c>
    </row>
    <row r="13" spans="2:18" x14ac:dyDescent="0.25">
      <c r="C13" s="18">
        <v>42614</v>
      </c>
      <c r="D13" s="12">
        <v>125082.29000000011</v>
      </c>
      <c r="E13" s="14">
        <v>403</v>
      </c>
      <c r="G13" s="14">
        <f t="shared" si="0"/>
        <v>190.62437747288342</v>
      </c>
    </row>
    <row r="14" spans="2:18" x14ac:dyDescent="0.25">
      <c r="C14" s="18">
        <v>42644</v>
      </c>
      <c r="D14" s="12">
        <v>47891.500000000189</v>
      </c>
      <c r="E14" s="14">
        <v>564</v>
      </c>
      <c r="G14" s="14">
        <f t="shared" si="0"/>
        <v>193.47889278192613</v>
      </c>
    </row>
    <row r="15" spans="2:18" x14ac:dyDescent="0.25">
      <c r="C15" s="18">
        <v>42675</v>
      </c>
      <c r="D15" s="12">
        <v>207616.45999999982</v>
      </c>
      <c r="E15" s="14">
        <v>122</v>
      </c>
      <c r="G15" s="14">
        <f t="shared" si="0"/>
        <v>187.57226397872006</v>
      </c>
    </row>
    <row r="16" spans="2:18" x14ac:dyDescent="0.25">
      <c r="C16" s="18">
        <v>42705</v>
      </c>
      <c r="D16" s="12">
        <v>1649721.4300000006</v>
      </c>
      <c r="E16" s="14">
        <v>97</v>
      </c>
      <c r="G16" s="14">
        <f t="shared" si="0"/>
        <v>134.24322415270484</v>
      </c>
    </row>
    <row r="17" spans="3:15" x14ac:dyDescent="0.25">
      <c r="C17" s="18">
        <v>42736</v>
      </c>
      <c r="D17" s="12">
        <v>28618.420000000006</v>
      </c>
      <c r="E17" s="14">
        <v>97</v>
      </c>
      <c r="G17" s="14">
        <f t="shared" si="0"/>
        <v>194.19161125407035</v>
      </c>
    </row>
    <row r="18" spans="3:15" x14ac:dyDescent="0.25">
      <c r="C18" s="18">
        <v>42767</v>
      </c>
      <c r="D18" s="12">
        <v>18338.469999999998</v>
      </c>
      <c r="E18" s="14">
        <v>93</v>
      </c>
      <c r="G18" s="14">
        <f t="shared" si="0"/>
        <v>194.57176379106596</v>
      </c>
    </row>
    <row r="19" spans="3:15" x14ac:dyDescent="0.25">
      <c r="C19" s="18">
        <v>42795</v>
      </c>
      <c r="D19" s="12">
        <v>76284.040000000095</v>
      </c>
      <c r="E19" s="14">
        <v>1049</v>
      </c>
      <c r="G19" s="14">
        <f t="shared" si="0"/>
        <v>192.4289366914054</v>
      </c>
      <c r="J19" t="s">
        <v>59</v>
      </c>
    </row>
    <row r="20" spans="3:15" ht="15.75" thickBot="1" x14ac:dyDescent="0.3">
      <c r="C20" s="18">
        <v>42826</v>
      </c>
      <c r="D20" s="12">
        <v>46993.089999999953</v>
      </c>
      <c r="E20" s="14">
        <v>552</v>
      </c>
      <c r="G20" s="14">
        <f t="shared" si="0"/>
        <v>193.51211598250225</v>
      </c>
    </row>
    <row r="21" spans="3:15" x14ac:dyDescent="0.25">
      <c r="C21" s="18">
        <v>42857</v>
      </c>
      <c r="D21" s="12">
        <v>3104.8852318968466</v>
      </c>
      <c r="E21" s="14">
        <v>231</v>
      </c>
      <c r="G21" s="14">
        <f t="shared" si="0"/>
        <v>195.13510173503764</v>
      </c>
      <c r="J21" s="34" t="s">
        <v>60</v>
      </c>
      <c r="K21" s="34"/>
    </row>
    <row r="22" spans="3:15" x14ac:dyDescent="0.25">
      <c r="C22" s="18">
        <v>42889</v>
      </c>
      <c r="D22" s="12">
        <v>3104.8852318968466</v>
      </c>
      <c r="E22" s="14">
        <v>227</v>
      </c>
      <c r="G22" s="14">
        <f t="shared" si="0"/>
        <v>195.13510173503764</v>
      </c>
      <c r="H22" s="37" t="s">
        <v>85</v>
      </c>
      <c r="J22" s="31" t="s">
        <v>61</v>
      </c>
      <c r="K22" s="31">
        <v>0.10384528804472591</v>
      </c>
    </row>
    <row r="23" spans="3:15" x14ac:dyDescent="0.25">
      <c r="D23" s="35" t="s">
        <v>84</v>
      </c>
      <c r="E23" s="36">
        <f>SUM(E19:E20)</f>
        <v>1601</v>
      </c>
      <c r="G23" s="36">
        <f>SUM(G19:G20)</f>
        <v>385.94105267390762</v>
      </c>
      <c r="H23" s="38">
        <f>1-G23/E23</f>
        <v>0.7589375061374718</v>
      </c>
      <c r="J23" s="31" t="s">
        <v>62</v>
      </c>
      <c r="K23" s="31">
        <v>1.0783843849092093E-2</v>
      </c>
    </row>
    <row r="24" spans="3:15" x14ac:dyDescent="0.25">
      <c r="C24" s="4" t="s">
        <v>0</v>
      </c>
      <c r="D24" s="44">
        <f>SUM('Media Plan'!D22:D29)*E25</f>
        <v>293094.038</v>
      </c>
      <c r="E24" s="50" t="s">
        <v>88</v>
      </c>
      <c r="F24" s="43"/>
      <c r="G24" s="45">
        <f>$K$5+$K$6*D24</f>
        <v>184.41130326072644</v>
      </c>
      <c r="J24" s="31" t="s">
        <v>63</v>
      </c>
      <c r="K24" s="31">
        <v>-7.1650835830150236E-2</v>
      </c>
    </row>
    <row r="25" spans="3:15" x14ac:dyDescent="0.25">
      <c r="C25" s="4" t="s">
        <v>86</v>
      </c>
      <c r="D25" s="44">
        <f>SUM('Media Plan'!E22:E29)*E25</f>
        <v>267685.76200000005</v>
      </c>
      <c r="E25" s="50">
        <v>0.1</v>
      </c>
      <c r="F25" s="43"/>
      <c r="G25" s="45">
        <f>$K$5+$K$6*D25</f>
        <v>185.35090127259267</v>
      </c>
      <c r="J25" s="31" t="s">
        <v>64</v>
      </c>
      <c r="K25" s="31">
        <v>157.06278747878824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3227.0837584302644</v>
      </c>
      <c r="M30" s="31">
        <v>3227.0837584302644</v>
      </c>
      <c r="N30" s="31">
        <v>0.13081683450524217</v>
      </c>
      <c r="O30" s="31">
        <v>0.72387513418022831</v>
      </c>
    </row>
    <row r="31" spans="3:15" x14ac:dyDescent="0.25">
      <c r="J31" s="31" t="s">
        <v>68</v>
      </c>
      <c r="K31" s="31">
        <v>12</v>
      </c>
      <c r="L31" s="31">
        <v>296024.630527284</v>
      </c>
      <c r="M31" s="31">
        <v>24668.719210607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299251.71428571426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195.24992038668339</v>
      </c>
      <c r="L35" s="31">
        <v>46.348316228991763</v>
      </c>
      <c r="M35" s="31">
        <v>4.2126648015004005</v>
      </c>
      <c r="N35" s="31">
        <v>1.2044898109333008E-3</v>
      </c>
      <c r="O35" s="31">
        <v>94.26561435348232</v>
      </c>
      <c r="P35" s="31">
        <v>296.23422641988446</v>
      </c>
      <c r="Q35" s="31">
        <v>94.26561435348232</v>
      </c>
      <c r="R35" s="31">
        <v>296.23422641988446</v>
      </c>
    </row>
    <row r="36" spans="10:18" ht="15.75" thickBot="1" x14ac:dyDescent="0.3">
      <c r="J36" s="32" t="s">
        <v>34</v>
      </c>
      <c r="K36" s="32">
        <v>-3.6979998637696387E-5</v>
      </c>
      <c r="L36" s="32">
        <v>1.0224335051356934E-4</v>
      </c>
      <c r="M36" s="32">
        <v>-0.36168609940837709</v>
      </c>
      <c r="N36" s="32">
        <v>0.72387513418022387</v>
      </c>
      <c r="O36" s="32">
        <v>-2.5974912248482467E-4</v>
      </c>
      <c r="P36" s="32">
        <v>1.8578912520943191E-4</v>
      </c>
      <c r="Q36" s="32">
        <v>-2.5974912248482467E-4</v>
      </c>
      <c r="R36" s="32">
        <v>1.8578912520943191E-4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282D-F205-4C1D-A2A8-85B9D6362F17}">
  <dimension ref="B1:R36"/>
  <sheetViews>
    <sheetView showGridLines="0" zoomScaleNormal="100" workbookViewId="0">
      <selection activeCell="T13" sqref="T13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134507.91000000024</v>
      </c>
      <c r="E5" s="14">
        <v>689</v>
      </c>
      <c r="G5" s="14">
        <f t="shared" ref="G5:G22" si="0">$K$5+$K$6*D5</f>
        <v>714.77961854927958</v>
      </c>
      <c r="J5" s="31" t="s">
        <v>70</v>
      </c>
      <c r="K5" s="41">
        <f>K35</f>
        <v>336.01690718415784</v>
      </c>
    </row>
    <row r="6" spans="2:18" ht="15.75" thickBot="1" x14ac:dyDescent="0.3">
      <c r="C6" s="18">
        <v>42401</v>
      </c>
      <c r="D6" s="12">
        <v>421418.08000000013</v>
      </c>
      <c r="E6" s="14">
        <v>637</v>
      </c>
      <c r="G6" s="14">
        <f t="shared" si="0"/>
        <v>1522.6939925621371</v>
      </c>
      <c r="J6" s="32" t="s">
        <v>34</v>
      </c>
      <c r="K6" s="42">
        <f>K36</f>
        <v>2.8159140333465968E-3</v>
      </c>
    </row>
    <row r="7" spans="2:18" x14ac:dyDescent="0.25">
      <c r="C7" s="18">
        <v>42430</v>
      </c>
      <c r="D7" s="12">
        <v>403015.4900000004</v>
      </c>
      <c r="E7" s="14">
        <v>856</v>
      </c>
      <c r="G7" s="14">
        <f t="shared" si="0"/>
        <v>1470.8738811312139</v>
      </c>
    </row>
    <row r="8" spans="2:18" x14ac:dyDescent="0.25">
      <c r="C8" s="18">
        <v>42461</v>
      </c>
      <c r="D8" s="12">
        <v>137715.77000000014</v>
      </c>
      <c r="E8" s="14">
        <v>683</v>
      </c>
      <c r="G8" s="14">
        <f t="shared" si="0"/>
        <v>723.81267654029057</v>
      </c>
      <c r="K8" s="49" t="s">
        <v>87</v>
      </c>
      <c r="L8" s="49"/>
    </row>
    <row r="9" spans="2:18" x14ac:dyDescent="0.25">
      <c r="C9" s="18">
        <v>42491</v>
      </c>
      <c r="D9" s="12">
        <v>136352.81999999983</v>
      </c>
      <c r="E9" s="14">
        <v>475</v>
      </c>
      <c r="G9" s="14">
        <f t="shared" si="0"/>
        <v>719.9747265085399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139219.59999999998</v>
      </c>
      <c r="E10" s="14">
        <v>648</v>
      </c>
      <c r="G10" s="14">
        <f t="shared" si="0"/>
        <v>728.04733254105759</v>
      </c>
      <c r="I10" s="13" t="s">
        <v>25</v>
      </c>
      <c r="J10" s="40">
        <v>0.33060088586406189</v>
      </c>
      <c r="K10" s="47">
        <f>J10*$G$24</f>
        <v>383.94152772643349</v>
      </c>
      <c r="L10" s="47">
        <f>J10*$G$25</f>
        <v>360.28785391847572</v>
      </c>
    </row>
    <row r="11" spans="2:18" x14ac:dyDescent="0.25">
      <c r="C11" s="18">
        <v>42552</v>
      </c>
      <c r="D11" s="12">
        <v>419326.58999999985</v>
      </c>
      <c r="E11" s="14">
        <v>1512</v>
      </c>
      <c r="G11" s="14">
        <f t="shared" si="0"/>
        <v>1516.8045365205321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497825.9499999992</v>
      </c>
      <c r="E12" s="14">
        <v>2186</v>
      </c>
      <c r="G12" s="14">
        <f t="shared" si="0"/>
        <v>1737.8519859532569</v>
      </c>
    </row>
    <row r="13" spans="2:18" x14ac:dyDescent="0.25">
      <c r="C13" s="18">
        <v>42614</v>
      </c>
      <c r="D13" s="12">
        <v>841111.73000000149</v>
      </c>
      <c r="E13" s="14">
        <v>1962</v>
      </c>
      <c r="G13" s="14">
        <f t="shared" si="0"/>
        <v>2704.515231303596</v>
      </c>
    </row>
    <row r="14" spans="2:18" x14ac:dyDescent="0.25">
      <c r="C14" s="18">
        <v>42644</v>
      </c>
      <c r="D14" s="12">
        <v>613749.02000000246</v>
      </c>
      <c r="E14" s="14">
        <v>1482</v>
      </c>
      <c r="G14" s="14">
        <f t="shared" si="0"/>
        <v>2064.2813855548857</v>
      </c>
    </row>
    <row r="15" spans="2:18" x14ac:dyDescent="0.25">
      <c r="C15" s="18">
        <v>42675</v>
      </c>
      <c r="D15" s="12">
        <v>254049.27000000002</v>
      </c>
      <c r="E15" s="14">
        <v>840</v>
      </c>
      <c r="G15" s="14">
        <f t="shared" si="0"/>
        <v>1051.3978117386164</v>
      </c>
    </row>
    <row r="16" spans="2:18" x14ac:dyDescent="0.25">
      <c r="C16" s="18">
        <v>42705</v>
      </c>
      <c r="D16" s="12">
        <v>308420.63999999996</v>
      </c>
      <c r="E16" s="14">
        <v>1181</v>
      </c>
      <c r="G16" s="14">
        <f t="shared" si="0"/>
        <v>1204.5029155338966</v>
      </c>
    </row>
    <row r="17" spans="3:15" x14ac:dyDescent="0.25">
      <c r="C17" s="18">
        <v>42736</v>
      </c>
      <c r="D17" s="12">
        <v>365615.47000000038</v>
      </c>
      <c r="E17" s="14">
        <v>2733</v>
      </c>
      <c r="G17" s="14">
        <f t="shared" si="0"/>
        <v>1365.5586399657707</v>
      </c>
    </row>
    <row r="18" spans="3:15" x14ac:dyDescent="0.25">
      <c r="C18" s="18">
        <v>42767</v>
      </c>
      <c r="D18" s="12">
        <v>607223.21</v>
      </c>
      <c r="E18" s="14">
        <v>3687</v>
      </c>
      <c r="G18" s="14">
        <f t="shared" si="0"/>
        <v>2045.9052655969253</v>
      </c>
    </row>
    <row r="19" spans="3:15" x14ac:dyDescent="0.25">
      <c r="C19" s="18">
        <v>42795</v>
      </c>
      <c r="D19" s="12">
        <v>318916.07999999984</v>
      </c>
      <c r="E19" s="14">
        <v>3051</v>
      </c>
      <c r="G19" s="14">
        <f t="shared" si="0"/>
        <v>1234.0571723160433</v>
      </c>
      <c r="J19" t="s">
        <v>59</v>
      </c>
    </row>
    <row r="20" spans="3:15" ht="15.75" thickBot="1" x14ac:dyDescent="0.3">
      <c r="C20" s="18">
        <v>42826</v>
      </c>
      <c r="D20" s="12">
        <v>105027.78999999991</v>
      </c>
      <c r="E20" s="14">
        <v>1235</v>
      </c>
      <c r="G20" s="14">
        <f t="shared" si="0"/>
        <v>631.7661349365369</v>
      </c>
    </row>
    <row r="21" spans="3:15" x14ac:dyDescent="0.25">
      <c r="C21" s="18">
        <v>42857</v>
      </c>
      <c r="D21" s="12">
        <v>39939.377302419627</v>
      </c>
      <c r="E21" s="14">
        <v>1374</v>
      </c>
      <c r="G21" s="14">
        <f t="shared" si="0"/>
        <v>448.48276021316582</v>
      </c>
      <c r="J21" s="34" t="s">
        <v>60</v>
      </c>
      <c r="K21" s="34"/>
    </row>
    <row r="22" spans="3:15" x14ac:dyDescent="0.25">
      <c r="C22" s="18">
        <v>42889</v>
      </c>
      <c r="D22" s="12">
        <v>39939.377302419627</v>
      </c>
      <c r="E22" s="14">
        <v>2915</v>
      </c>
      <c r="G22" s="14">
        <f t="shared" si="0"/>
        <v>448.48276021316582</v>
      </c>
      <c r="H22" s="37" t="s">
        <v>85</v>
      </c>
      <c r="J22" s="31" t="s">
        <v>61</v>
      </c>
      <c r="K22" s="31">
        <v>0.63607612281845016</v>
      </c>
    </row>
    <row r="23" spans="3:15" x14ac:dyDescent="0.25">
      <c r="D23" s="35" t="s">
        <v>84</v>
      </c>
      <c r="E23" s="36">
        <f>SUM(E19:E20)</f>
        <v>4286</v>
      </c>
      <c r="G23" s="36">
        <f>SUM(G19:G20)</f>
        <v>1865.8233072525802</v>
      </c>
      <c r="H23" s="38">
        <f>1-G23/E23</f>
        <v>0.56467025029104523</v>
      </c>
      <c r="J23" s="31" t="s">
        <v>62</v>
      </c>
      <c r="K23" s="31">
        <v>0.40459283401975205</v>
      </c>
    </row>
    <row r="24" spans="3:15" x14ac:dyDescent="0.25">
      <c r="C24" s="4" t="s">
        <v>0</v>
      </c>
      <c r="D24" s="44">
        <f>SUM('Media Plan'!D22:D29)*E25</f>
        <v>293094.038</v>
      </c>
      <c r="E24" s="50" t="s">
        <v>88</v>
      </c>
      <c r="F24" s="43"/>
      <c r="G24" s="45">
        <f>$K$5+$K$6*D24</f>
        <v>1161.3445218785787</v>
      </c>
      <c r="J24" s="31" t="s">
        <v>63</v>
      </c>
      <c r="K24" s="31">
        <v>0.35497557018806475</v>
      </c>
    </row>
    <row r="25" spans="3:15" x14ac:dyDescent="0.25">
      <c r="C25" s="4" t="s">
        <v>86</v>
      </c>
      <c r="D25" s="44">
        <f>SUM('Media Plan'!E22:E29)*E25</f>
        <v>267685.76200000005</v>
      </c>
      <c r="E25" s="50">
        <v>0.1</v>
      </c>
      <c r="F25" s="43"/>
      <c r="G25" s="45">
        <f>$K$5+$K$6*D25</f>
        <v>1089.7970009270352</v>
      </c>
      <c r="J25" s="31" t="s">
        <v>64</v>
      </c>
      <c r="K25" s="31">
        <v>759.98046151106291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4709667.3060286101</v>
      </c>
      <c r="M30" s="31">
        <v>4709667.3060286101</v>
      </c>
      <c r="N30" s="31">
        <v>8.1542754028561504</v>
      </c>
      <c r="O30" s="31">
        <v>1.4472386257240458E-2</v>
      </c>
    </row>
    <row r="31" spans="3:15" x14ac:dyDescent="0.25">
      <c r="J31" s="31" t="s">
        <v>68</v>
      </c>
      <c r="K31" s="31">
        <v>12</v>
      </c>
      <c r="L31" s="31">
        <v>6930843.622542819</v>
      </c>
      <c r="M31" s="31">
        <v>577570.30187856825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11640510.928571429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336.01690718415784</v>
      </c>
      <c r="L35" s="31">
        <v>423.72776914021227</v>
      </c>
      <c r="M35" s="31">
        <v>0.79300185556866165</v>
      </c>
      <c r="N35" s="31">
        <v>0.44317374025653355</v>
      </c>
      <c r="O35" s="31">
        <v>-587.20659250481015</v>
      </c>
      <c r="P35" s="31">
        <v>1259.2404068731257</v>
      </c>
      <c r="Q35" s="31">
        <v>-587.20659250481015</v>
      </c>
      <c r="R35" s="31">
        <v>1259.2404068731257</v>
      </c>
    </row>
    <row r="36" spans="10:18" ht="15.75" thickBot="1" x14ac:dyDescent="0.3">
      <c r="J36" s="32" t="s">
        <v>34</v>
      </c>
      <c r="K36" s="32">
        <v>2.8159140333465968E-3</v>
      </c>
      <c r="L36" s="32">
        <v>9.8611304622584959E-4</v>
      </c>
      <c r="M36" s="32">
        <v>2.85556919069669</v>
      </c>
      <c r="N36" s="32">
        <v>1.4472386257240458E-2</v>
      </c>
      <c r="O36" s="32">
        <v>6.6735827672748322E-4</v>
      </c>
      <c r="P36" s="32">
        <v>4.96446978996571E-3</v>
      </c>
      <c r="Q36" s="32">
        <v>6.6735827672748322E-4</v>
      </c>
      <c r="R36" s="32">
        <v>4.96446978996571E-3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B607-7ECD-4AAB-8426-D233118A9FE4}">
  <dimension ref="B1:R36"/>
  <sheetViews>
    <sheetView showGridLines="0" zoomScaleNormal="100" workbookViewId="0">
      <selection activeCell="U10" sqref="U1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5776.4200000000019</v>
      </c>
      <c r="E5" s="14">
        <v>43</v>
      </c>
      <c r="G5" s="14">
        <f t="shared" ref="G5:G22" si="0">$K$5+$K$6*D5</f>
        <v>17.521796681513237</v>
      </c>
      <c r="J5" s="31" t="s">
        <v>70</v>
      </c>
      <c r="K5" s="41">
        <f>K35</f>
        <v>14.450448400423589</v>
      </c>
    </row>
    <row r="6" spans="2:18" ht="15.75" thickBot="1" x14ac:dyDescent="0.3">
      <c r="C6" s="18">
        <v>42401</v>
      </c>
      <c r="D6" s="12">
        <v>5772.9099999999971</v>
      </c>
      <c r="E6" s="14">
        <v>23</v>
      </c>
      <c r="G6" s="14">
        <f t="shared" si="0"/>
        <v>17.519930398856047</v>
      </c>
      <c r="J6" s="32" t="s">
        <v>34</v>
      </c>
      <c r="K6" s="42">
        <f>K36</f>
        <v>5.3170446073686601E-4</v>
      </c>
    </row>
    <row r="7" spans="2:18" x14ac:dyDescent="0.25">
      <c r="C7" s="18">
        <v>42430</v>
      </c>
      <c r="D7" s="12">
        <v>6771.7000000000044</v>
      </c>
      <c r="E7" s="14">
        <v>2</v>
      </c>
      <c r="G7" s="14">
        <f t="shared" si="0"/>
        <v>18.050991497195426</v>
      </c>
    </row>
    <row r="8" spans="2:18" x14ac:dyDescent="0.25">
      <c r="C8" s="18">
        <v>42461</v>
      </c>
      <c r="D8" s="12">
        <v>8769.58</v>
      </c>
      <c r="E8" s="14">
        <v>0</v>
      </c>
      <c r="G8" s="14">
        <f t="shared" si="0"/>
        <v>19.113273205212394</v>
      </c>
      <c r="K8" s="49" t="s">
        <v>87</v>
      </c>
      <c r="L8" s="49"/>
    </row>
    <row r="9" spans="2:18" x14ac:dyDescent="0.25">
      <c r="C9" s="18">
        <v>42491</v>
      </c>
      <c r="D9" s="12">
        <v>10088.589999999998</v>
      </c>
      <c r="E9" s="14">
        <v>2</v>
      </c>
      <c r="G9" s="14">
        <f t="shared" si="0"/>
        <v>19.814596705968928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5578.4099999999971</v>
      </c>
      <c r="E10" s="14">
        <v>1</v>
      </c>
      <c r="G10" s="14">
        <f t="shared" si="0"/>
        <v>17.416513881242729</v>
      </c>
      <c r="I10" s="13" t="s">
        <v>25</v>
      </c>
      <c r="J10" s="40">
        <v>0.33060088586406189</v>
      </c>
      <c r="K10" s="47">
        <f>J10*$G$24</f>
        <v>20.233524885985759</v>
      </c>
      <c r="L10" s="47">
        <f>J10*$G$25</f>
        <v>18.893629875601619</v>
      </c>
    </row>
    <row r="11" spans="2:18" x14ac:dyDescent="0.25">
      <c r="C11" s="18">
        <v>42552</v>
      </c>
      <c r="D11" s="12">
        <v>7467.0500000000011</v>
      </c>
      <c r="E11" s="14">
        <v>48</v>
      </c>
      <c r="G11" s="14">
        <f t="shared" si="0"/>
        <v>18.420712193968804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297198.87000000098</v>
      </c>
      <c r="E12" s="14">
        <v>206</v>
      </c>
      <c r="G12" s="14">
        <f t="shared" si="0"/>
        <v>172.47241330538006</v>
      </c>
    </row>
    <row r="13" spans="2:18" x14ac:dyDescent="0.25">
      <c r="C13" s="18">
        <v>42614</v>
      </c>
      <c r="D13" s="12">
        <v>314886.58999999939</v>
      </c>
      <c r="E13" s="14">
        <v>151</v>
      </c>
      <c r="G13" s="14">
        <f t="shared" si="0"/>
        <v>181.8770529296439</v>
      </c>
    </row>
    <row r="14" spans="2:18" x14ac:dyDescent="0.25">
      <c r="C14" s="18">
        <v>42644</v>
      </c>
      <c r="D14" s="12">
        <v>6901.4099999999989</v>
      </c>
      <c r="E14" s="14">
        <v>19</v>
      </c>
      <c r="G14" s="14">
        <f t="shared" si="0"/>
        <v>18.119958882797604</v>
      </c>
    </row>
    <row r="15" spans="2:18" x14ac:dyDescent="0.25">
      <c r="C15" s="18">
        <v>42675</v>
      </c>
      <c r="D15" s="12">
        <v>1928.2699999999998</v>
      </c>
      <c r="E15" s="14">
        <v>22</v>
      </c>
      <c r="G15" s="14">
        <f t="shared" si="0"/>
        <v>15.475718160928665</v>
      </c>
    </row>
    <row r="16" spans="2:18" x14ac:dyDescent="0.25">
      <c r="C16" s="18">
        <v>42705</v>
      </c>
      <c r="D16" s="12">
        <v>13470.19000000001</v>
      </c>
      <c r="E16" s="14">
        <v>11</v>
      </c>
      <c r="G16" s="14">
        <f t="shared" si="0"/>
        <v>21.612608510396718</v>
      </c>
    </row>
    <row r="17" spans="3:15" x14ac:dyDescent="0.25">
      <c r="C17" s="18">
        <v>42736</v>
      </c>
      <c r="D17" s="12">
        <v>3905.63</v>
      </c>
      <c r="E17" s="14">
        <v>19</v>
      </c>
      <c r="G17" s="14">
        <f t="shared" si="0"/>
        <v>16.527089293411315</v>
      </c>
    </row>
    <row r="18" spans="3:15" x14ac:dyDescent="0.25">
      <c r="C18" s="18">
        <v>42767</v>
      </c>
      <c r="D18" s="12">
        <v>3022.1599999999994</v>
      </c>
      <c r="E18" s="14">
        <v>23</v>
      </c>
      <c r="G18" s="14">
        <f t="shared" si="0"/>
        <v>16.057344353484115</v>
      </c>
    </row>
    <row r="19" spans="3:15" x14ac:dyDescent="0.25">
      <c r="C19" s="18">
        <v>42795</v>
      </c>
      <c r="D19" s="12">
        <v>15160.999999999995</v>
      </c>
      <c r="E19" s="14">
        <v>30</v>
      </c>
      <c r="G19" s="14">
        <f t="shared" si="0"/>
        <v>22.511619729655212</v>
      </c>
      <c r="J19" t="s">
        <v>59</v>
      </c>
    </row>
    <row r="20" spans="3:15" ht="15.75" thickBot="1" x14ac:dyDescent="0.3">
      <c r="C20" s="18">
        <v>42826</v>
      </c>
      <c r="D20" s="12">
        <v>11236.64</v>
      </c>
      <c r="E20" s="14">
        <v>25</v>
      </c>
      <c r="G20" s="14">
        <f t="shared" si="0"/>
        <v>20.425020012117887</v>
      </c>
    </row>
    <row r="21" spans="3:15" x14ac:dyDescent="0.25">
      <c r="C21" s="18">
        <v>42857</v>
      </c>
      <c r="D21" s="12">
        <v>81039.404884672855</v>
      </c>
      <c r="E21" s="14">
        <v>198</v>
      </c>
      <c r="G21" s="14">
        <f t="shared" si="0"/>
        <v>57.539461473065117</v>
      </c>
      <c r="J21" s="34" t="s">
        <v>60</v>
      </c>
      <c r="K21" s="34"/>
    </row>
    <row r="22" spans="3:15" x14ac:dyDescent="0.25">
      <c r="C22" s="18">
        <v>42889</v>
      </c>
      <c r="D22" s="12">
        <v>81039.404884672855</v>
      </c>
      <c r="E22" s="14">
        <v>67</v>
      </c>
      <c r="G22" s="14">
        <f t="shared" si="0"/>
        <v>57.539461473065117</v>
      </c>
      <c r="H22" s="37" t="s">
        <v>85</v>
      </c>
      <c r="J22" s="31" t="s">
        <v>61</v>
      </c>
      <c r="K22" s="31">
        <v>0.94657602895782655</v>
      </c>
    </row>
    <row r="23" spans="3:15" x14ac:dyDescent="0.25">
      <c r="D23" s="35" t="s">
        <v>84</v>
      </c>
      <c r="E23" s="36">
        <f>SUM(E19:E20)</f>
        <v>55</v>
      </c>
      <c r="G23" s="36">
        <f>SUM(G19:G20)</f>
        <v>42.936639741773099</v>
      </c>
      <c r="H23" s="38">
        <f>1-G23/E23</f>
        <v>0.21933382287685277</v>
      </c>
      <c r="J23" s="31" t="s">
        <v>62</v>
      </c>
      <c r="K23" s="31">
        <v>0.89600617859756804</v>
      </c>
    </row>
    <row r="24" spans="3:15" x14ac:dyDescent="0.25">
      <c r="C24" s="4" t="s">
        <v>0</v>
      </c>
      <c r="D24" s="44">
        <f>SUM('Media Plan'!D22:D29)*E25</f>
        <v>87928.2114</v>
      </c>
      <c r="E24" s="50" t="s">
        <v>88</v>
      </c>
      <c r="F24" s="43"/>
      <c r="G24" s="45">
        <f>$K$5+$K$6*D24</f>
        <v>61.202270626417743</v>
      </c>
      <c r="J24" s="31" t="s">
        <v>63</v>
      </c>
      <c r="K24" s="31">
        <v>0.88734002681403201</v>
      </c>
    </row>
    <row r="25" spans="3:15" x14ac:dyDescent="0.25">
      <c r="C25" s="4" t="s">
        <v>86</v>
      </c>
      <c r="D25" s="44">
        <f>SUM('Media Plan'!E22:E29)*E25</f>
        <v>80305.728600000002</v>
      </c>
      <c r="E25" s="50">
        <v>0.03</v>
      </c>
      <c r="F25" s="43"/>
      <c r="G25" s="45">
        <f>$K$5+$K$6*D25</f>
        <v>57.149362519767706</v>
      </c>
      <c r="J25" s="31" t="s">
        <v>64</v>
      </c>
      <c r="K25" s="31">
        <v>20.517661103720972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43525.164136851403</v>
      </c>
      <c r="M30" s="31">
        <v>43525.164136851403</v>
      </c>
      <c r="N30" s="31">
        <v>103.39147074481271</v>
      </c>
      <c r="O30" s="31">
        <v>2.9899427475971925E-7</v>
      </c>
    </row>
    <row r="31" spans="3:15" x14ac:dyDescent="0.25">
      <c r="J31" s="31" t="s">
        <v>68</v>
      </c>
      <c r="K31" s="31">
        <v>12</v>
      </c>
      <c r="L31" s="31">
        <v>5051.6930060057339</v>
      </c>
      <c r="M31" s="31">
        <v>420.97441716714451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48576.857142857138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14.450448400423589</v>
      </c>
      <c r="L35" s="31">
        <v>6.0614541581190577</v>
      </c>
      <c r="M35" s="31">
        <v>2.3839903797783957</v>
      </c>
      <c r="N35" s="31">
        <v>3.4511078717630365E-2</v>
      </c>
      <c r="O35" s="31">
        <v>1.243674314274017</v>
      </c>
      <c r="P35" s="31">
        <v>27.657222486573161</v>
      </c>
      <c r="Q35" s="31">
        <v>1.243674314274017</v>
      </c>
      <c r="R35" s="31">
        <v>27.657222486573161</v>
      </c>
    </row>
    <row r="36" spans="10:18" ht="15.75" thickBot="1" x14ac:dyDescent="0.3">
      <c r="J36" s="32" t="s">
        <v>34</v>
      </c>
      <c r="K36" s="32">
        <v>5.3170446073686601E-4</v>
      </c>
      <c r="L36" s="32">
        <v>5.2291120403392624E-5</v>
      </c>
      <c r="M36" s="32">
        <v>10.16815965378262</v>
      </c>
      <c r="N36" s="32">
        <v>2.9899427475972031E-7</v>
      </c>
      <c r="O36" s="32">
        <v>4.1777189672428038E-4</v>
      </c>
      <c r="P36" s="32">
        <v>6.4563702474945163E-4</v>
      </c>
      <c r="Q36" s="32">
        <v>4.1777189672428038E-4</v>
      </c>
      <c r="R36" s="32">
        <v>6.4563702474945163E-4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6C19-6D0F-42E8-BE8A-074025FB44DB}">
  <dimension ref="B1:R36"/>
  <sheetViews>
    <sheetView showGridLines="0" zoomScaleNormal="100" workbookViewId="0">
      <selection activeCell="G19" sqref="G19:G2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v>78491.759999999951</v>
      </c>
      <c r="E5" s="14">
        <v>318</v>
      </c>
      <c r="G5" s="14">
        <f t="shared" ref="G5:G22" si="0">$K$5+$K$6*D5</f>
        <v>374.07869571741492</v>
      </c>
      <c r="J5" s="31" t="s">
        <v>70</v>
      </c>
      <c r="K5" s="41">
        <f>K35</f>
        <v>357.85500313053342</v>
      </c>
    </row>
    <row r="6" spans="2:18" ht="15.75" thickBot="1" x14ac:dyDescent="0.3">
      <c r="C6" s="18">
        <v>42401</v>
      </c>
      <c r="D6" s="12">
        <v>78513.219999999914</v>
      </c>
      <c r="E6" s="14">
        <v>298</v>
      </c>
      <c r="G6" s="14">
        <f t="shared" si="0"/>
        <v>374.08313134789273</v>
      </c>
      <c r="J6" s="32" t="s">
        <v>34</v>
      </c>
      <c r="K6" s="42">
        <f>K36</f>
        <v>2.0669293932103826E-4</v>
      </c>
    </row>
    <row r="7" spans="2:18" x14ac:dyDescent="0.25">
      <c r="C7" s="18">
        <v>42430</v>
      </c>
      <c r="D7" s="12">
        <v>79555.919999999955</v>
      </c>
      <c r="E7" s="14">
        <v>309</v>
      </c>
      <c r="G7" s="14">
        <f t="shared" si="0"/>
        <v>374.29865007572278</v>
      </c>
    </row>
    <row r="8" spans="2:18" x14ac:dyDescent="0.25">
      <c r="C8" s="18">
        <v>42461</v>
      </c>
      <c r="D8" s="12">
        <v>78556.54000000011</v>
      </c>
      <c r="E8" s="14">
        <v>328</v>
      </c>
      <c r="G8" s="14">
        <f t="shared" si="0"/>
        <v>374.09208528602414</v>
      </c>
      <c r="K8" s="49" t="s">
        <v>87</v>
      </c>
      <c r="L8" s="49"/>
    </row>
    <row r="9" spans="2:18" x14ac:dyDescent="0.25">
      <c r="C9" s="18">
        <v>42491</v>
      </c>
      <c r="D9" s="12">
        <v>124618.99999999991</v>
      </c>
      <c r="E9" s="14">
        <v>360</v>
      </c>
      <c r="G9" s="14">
        <f t="shared" si="0"/>
        <v>383.61287053578189</v>
      </c>
      <c r="J9" s="48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v>349114.41999999853</v>
      </c>
      <c r="E10" s="14">
        <v>617</v>
      </c>
      <c r="G10" s="14">
        <f t="shared" si="0"/>
        <v>430.0144887596926</v>
      </c>
      <c r="I10" s="13" t="s">
        <v>25</v>
      </c>
      <c r="J10" s="40">
        <v>0.33060088586406189</v>
      </c>
      <c r="K10" s="47">
        <f>J10*$G$24</f>
        <v>132.32675056563252</v>
      </c>
      <c r="L10" s="47">
        <f>J10*$G$25</f>
        <v>131.11139629165697</v>
      </c>
    </row>
    <row r="11" spans="2:18" x14ac:dyDescent="0.25">
      <c r="C11" s="18">
        <v>42552</v>
      </c>
      <c r="D11" s="12">
        <v>256048.6700000001</v>
      </c>
      <c r="E11" s="14">
        <v>270</v>
      </c>
      <c r="G11" s="14">
        <f t="shared" si="0"/>
        <v>410.77845534207597</v>
      </c>
      <c r="I11" s="48" t="s">
        <v>69</v>
      </c>
      <c r="J11" s="46">
        <f ca="1">SUM(J10:J17)</f>
        <v>0.33060088586406189</v>
      </c>
      <c r="K11" s="45">
        <f ca="1">SUM(K10:K17)</f>
        <v>2808.5530136916595</v>
      </c>
      <c r="L11" s="45">
        <f ca="1">SUM(L10:L17)</f>
        <v>2729.7278841919538</v>
      </c>
    </row>
    <row r="12" spans="2:18" x14ac:dyDescent="0.25">
      <c r="C12" s="18">
        <v>42583</v>
      </c>
      <c r="D12" s="12">
        <v>273154.66999999847</v>
      </c>
      <c r="E12" s="14">
        <v>237</v>
      </c>
      <c r="G12" s="14">
        <f t="shared" si="0"/>
        <v>414.31414476210136</v>
      </c>
    </row>
    <row r="13" spans="2:18" x14ac:dyDescent="0.25">
      <c r="C13" s="18">
        <v>42614</v>
      </c>
      <c r="D13" s="12">
        <v>201446.68999999968</v>
      </c>
      <c r="E13" s="14">
        <v>192</v>
      </c>
      <c r="G13" s="14">
        <f t="shared" si="0"/>
        <v>399.49261160312733</v>
      </c>
    </row>
    <row r="14" spans="2:18" x14ac:dyDescent="0.25">
      <c r="C14" s="18">
        <v>42644</v>
      </c>
      <c r="D14" s="12">
        <v>287636.80000000255</v>
      </c>
      <c r="E14" s="14">
        <v>284</v>
      </c>
      <c r="G14" s="14">
        <f t="shared" si="0"/>
        <v>417.30749877943157</v>
      </c>
    </row>
    <row r="15" spans="2:18" x14ac:dyDescent="0.25">
      <c r="C15" s="18">
        <v>42675</v>
      </c>
      <c r="D15" s="12">
        <v>131261.93999999997</v>
      </c>
      <c r="E15" s="14">
        <v>251</v>
      </c>
      <c r="G15" s="14">
        <f t="shared" si="0"/>
        <v>384.98591933011517</v>
      </c>
    </row>
    <row r="16" spans="2:18" x14ac:dyDescent="0.25">
      <c r="C16" s="18">
        <v>42705</v>
      </c>
      <c r="D16" s="12">
        <v>124890.74000000017</v>
      </c>
      <c r="E16" s="14">
        <v>165</v>
      </c>
      <c r="G16" s="14">
        <f t="shared" si="0"/>
        <v>383.669037275113</v>
      </c>
    </row>
    <row r="17" spans="3:15" x14ac:dyDescent="0.25">
      <c r="C17" s="18">
        <v>42736</v>
      </c>
      <c r="D17" s="12">
        <v>143361.65000000008</v>
      </c>
      <c r="E17" s="14">
        <v>1005</v>
      </c>
      <c r="G17" s="14">
        <f t="shared" si="0"/>
        <v>387.48684395494735</v>
      </c>
    </row>
    <row r="18" spans="3:15" x14ac:dyDescent="0.25">
      <c r="C18" s="18">
        <v>42767</v>
      </c>
      <c r="D18" s="12">
        <v>164159.27999999997</v>
      </c>
      <c r="E18" s="14">
        <v>866</v>
      </c>
      <c r="G18" s="14">
        <f t="shared" si="0"/>
        <v>391.78556723055874</v>
      </c>
    </row>
    <row r="19" spans="3:15" x14ac:dyDescent="0.25">
      <c r="C19" s="18">
        <v>42795</v>
      </c>
      <c r="D19" s="12">
        <v>114762.99000000008</v>
      </c>
      <c r="E19" s="14">
        <v>792</v>
      </c>
      <c r="G19" s="14">
        <f t="shared" si="0"/>
        <v>381.57570285890438</v>
      </c>
      <c r="J19" t="s">
        <v>59</v>
      </c>
    </row>
    <row r="20" spans="3:15" ht="15.75" thickBot="1" x14ac:dyDescent="0.3">
      <c r="C20" s="18">
        <v>42826</v>
      </c>
      <c r="D20" s="12">
        <v>61301.459999999941</v>
      </c>
      <c r="E20" s="14">
        <v>317</v>
      </c>
      <c r="G20" s="14">
        <f t="shared" si="0"/>
        <v>370.52558208260444</v>
      </c>
    </row>
    <row r="21" spans="3:15" x14ac:dyDescent="0.25">
      <c r="C21" s="18">
        <v>42857</v>
      </c>
      <c r="D21" s="12">
        <v>9443.706601237589</v>
      </c>
      <c r="E21" s="14">
        <v>610</v>
      </c>
      <c r="G21" s="14">
        <f t="shared" si="0"/>
        <v>359.80695060602869</v>
      </c>
      <c r="J21" s="34" t="s">
        <v>60</v>
      </c>
      <c r="K21" s="34"/>
    </row>
    <row r="22" spans="3:15" x14ac:dyDescent="0.25">
      <c r="C22" s="18">
        <v>42889</v>
      </c>
      <c r="D22" s="12"/>
      <c r="E22" s="14">
        <v>668</v>
      </c>
      <c r="G22" s="14">
        <f t="shared" si="0"/>
        <v>357.85500313053342</v>
      </c>
      <c r="H22" s="37" t="s">
        <v>85</v>
      </c>
      <c r="J22" s="31" t="s">
        <v>61</v>
      </c>
      <c r="K22" s="31">
        <v>7.2955806612111138E-2</v>
      </c>
    </row>
    <row r="23" spans="3:15" x14ac:dyDescent="0.25">
      <c r="D23" s="35" t="s">
        <v>84</v>
      </c>
      <c r="E23" s="36">
        <f>SUM(E19:E20)</f>
        <v>1109</v>
      </c>
      <c r="G23" s="36">
        <f>SUM(G19:G20)</f>
        <v>752.10128494150877</v>
      </c>
      <c r="H23" s="38">
        <f>1-G23/E23</f>
        <v>0.32182030212668278</v>
      </c>
      <c r="J23" s="31" t="s">
        <v>62</v>
      </c>
      <c r="K23" s="31">
        <v>5.3225497184237591E-3</v>
      </c>
    </row>
    <row r="24" spans="3:15" x14ac:dyDescent="0.25">
      <c r="C24" s="4" t="s">
        <v>0</v>
      </c>
      <c r="D24" s="44">
        <f>SUM('Media Plan'!D22:D29)*E25</f>
        <v>205165.8266</v>
      </c>
      <c r="E24" s="50" t="s">
        <v>88</v>
      </c>
      <c r="F24" s="43"/>
      <c r="G24" s="45">
        <f>$K$5+$K$6*D24</f>
        <v>400.2613308787179</v>
      </c>
      <c r="J24" s="31" t="s">
        <v>63</v>
      </c>
      <c r="K24" s="31">
        <v>-7.756723780504092E-2</v>
      </c>
    </row>
    <row r="25" spans="3:15" x14ac:dyDescent="0.25">
      <c r="C25" s="4" t="s">
        <v>86</v>
      </c>
      <c r="D25" s="44">
        <f>SUM('Media Plan'!E22:E29)*E25</f>
        <v>187380.03340000001</v>
      </c>
      <c r="E25" s="50">
        <v>7.0000000000000007E-2</v>
      </c>
      <c r="F25" s="43"/>
      <c r="G25" s="45">
        <f>$K$5+$K$6*D25</f>
        <v>396.58513300405377</v>
      </c>
      <c r="J25" s="31" t="s">
        <v>64</v>
      </c>
      <c r="K25" s="31">
        <v>263.77012706530843</v>
      </c>
    </row>
    <row r="26" spans="3:15" ht="15.75" thickBot="1" x14ac:dyDescent="0.3">
      <c r="J26" s="32" t="s">
        <v>65</v>
      </c>
      <c r="K26" s="32">
        <v>14</v>
      </c>
    </row>
    <row r="28" spans="3:15" ht="15.75" thickBot="1" x14ac:dyDescent="0.3">
      <c r="J28" t="s">
        <v>66</v>
      </c>
    </row>
    <row r="29" spans="3:15" x14ac:dyDescent="0.25">
      <c r="J29" s="33"/>
      <c r="K29" s="33" t="s">
        <v>71</v>
      </c>
      <c r="L29" s="33" t="s">
        <v>72</v>
      </c>
      <c r="M29" s="33" t="s">
        <v>73</v>
      </c>
      <c r="N29" s="33" t="s">
        <v>74</v>
      </c>
      <c r="O29" s="33" t="s">
        <v>75</v>
      </c>
    </row>
    <row r="30" spans="3:15" x14ac:dyDescent="0.25">
      <c r="J30" s="31" t="s">
        <v>67</v>
      </c>
      <c r="K30" s="31">
        <v>1</v>
      </c>
      <c r="L30" s="31">
        <v>4467.5551011265488</v>
      </c>
      <c r="M30" s="31">
        <v>4467.5551011265488</v>
      </c>
      <c r="N30" s="31">
        <v>6.4212370153766365E-2</v>
      </c>
      <c r="O30" s="31">
        <v>0.80424715388326207</v>
      </c>
    </row>
    <row r="31" spans="3:15" x14ac:dyDescent="0.25">
      <c r="J31" s="31" t="s">
        <v>68</v>
      </c>
      <c r="K31" s="31">
        <v>12</v>
      </c>
      <c r="L31" s="31">
        <v>834896.15918458765</v>
      </c>
      <c r="M31" s="31">
        <v>69574.679932048966</v>
      </c>
      <c r="N31" s="31"/>
      <c r="O31" s="31"/>
    </row>
    <row r="32" spans="3:15" ht="15.75" thickBot="1" x14ac:dyDescent="0.3">
      <c r="J32" s="32" t="s">
        <v>69</v>
      </c>
      <c r="K32" s="32">
        <v>13</v>
      </c>
      <c r="L32" s="32">
        <v>839363.7142857142</v>
      </c>
      <c r="M32" s="32"/>
      <c r="N32" s="32"/>
      <c r="O32" s="32"/>
    </row>
    <row r="33" spans="10:18" ht="15.75" thickBot="1" x14ac:dyDescent="0.3"/>
    <row r="34" spans="10:18" x14ac:dyDescent="0.25">
      <c r="J34" s="33"/>
      <c r="K34" s="33" t="s">
        <v>76</v>
      </c>
      <c r="L34" s="33" t="s">
        <v>64</v>
      </c>
      <c r="M34" s="33" t="s">
        <v>77</v>
      </c>
      <c r="N34" s="33" t="s">
        <v>78</v>
      </c>
      <c r="O34" s="33" t="s">
        <v>79</v>
      </c>
      <c r="P34" s="33" t="s">
        <v>80</v>
      </c>
      <c r="Q34" s="33" t="s">
        <v>81</v>
      </c>
      <c r="R34" s="33" t="s">
        <v>82</v>
      </c>
    </row>
    <row r="35" spans="10:18" x14ac:dyDescent="0.25">
      <c r="J35" s="31" t="s">
        <v>70</v>
      </c>
      <c r="K35" s="31">
        <v>357.85500313053342</v>
      </c>
      <c r="L35" s="31">
        <v>155.0782824566721</v>
      </c>
      <c r="M35" s="31">
        <v>2.3075765185271244</v>
      </c>
      <c r="N35" s="31">
        <v>3.9649877469986786E-2</v>
      </c>
      <c r="O35" s="31">
        <v>19.968451711177977</v>
      </c>
      <c r="P35" s="31">
        <v>695.74155454988886</v>
      </c>
      <c r="Q35" s="31">
        <v>19.968451711177977</v>
      </c>
      <c r="R35" s="31">
        <v>695.74155454988886</v>
      </c>
    </row>
    <row r="36" spans="10:18" ht="15.75" thickBot="1" x14ac:dyDescent="0.3">
      <c r="J36" s="32" t="s">
        <v>34</v>
      </c>
      <c r="K36" s="32">
        <v>2.0669293932103826E-4</v>
      </c>
      <c r="L36" s="32">
        <v>8.1567338364869587E-4</v>
      </c>
      <c r="M36" s="32">
        <v>0.25340159856197941</v>
      </c>
      <c r="N36" s="32">
        <v>0.80424715388326184</v>
      </c>
      <c r="O36" s="32">
        <v>-1.5705066937908194E-3</v>
      </c>
      <c r="P36" s="32">
        <v>1.9838925724328959E-3</v>
      </c>
      <c r="Q36" s="32">
        <v>-1.5705066937908194E-3</v>
      </c>
      <c r="R36" s="32">
        <v>1.9838925724328959E-3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4FDD-5456-48FD-99E6-E03476337DD4}">
  <dimension ref="B1:O19"/>
  <sheetViews>
    <sheetView showGridLines="0" tabSelected="1" zoomScaleNormal="100" workbookViewId="0">
      <selection activeCell="C12" sqref="C1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6.140625" bestFit="1" customWidth="1"/>
    <col min="6" max="6" width="13.140625" customWidth="1"/>
    <col min="7" max="7" width="13.7109375" bestFit="1" customWidth="1"/>
    <col min="8" max="8" width="10.28515625" bestFit="1" customWidth="1"/>
    <col min="9" max="9" width="10.85546875" customWidth="1"/>
    <col min="10" max="10" width="13.5703125" customWidth="1"/>
    <col min="11" max="11" width="6.140625" bestFit="1" customWidth="1"/>
    <col min="12" max="12" width="12.42578125" customWidth="1"/>
    <col min="13" max="13" width="13.7109375" bestFit="1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8.25" customHeight="1" x14ac:dyDescent="0.25"/>
    <row r="6" spans="2:15" x14ac:dyDescent="0.25">
      <c r="D6" s="63" t="s">
        <v>94</v>
      </c>
      <c r="E6" s="63"/>
      <c r="F6" s="63"/>
      <c r="G6" s="63"/>
      <c r="H6" s="63"/>
      <c r="J6" s="62" t="s">
        <v>93</v>
      </c>
      <c r="K6" s="62"/>
      <c r="L6" s="62"/>
      <c r="M6" s="62"/>
      <c r="N6" s="62"/>
    </row>
    <row r="7" spans="2:15" ht="30" x14ac:dyDescent="0.25">
      <c r="D7" s="61" t="s">
        <v>92</v>
      </c>
      <c r="E7" s="61" t="s">
        <v>88</v>
      </c>
      <c r="F7" s="60" t="s">
        <v>95</v>
      </c>
      <c r="G7" s="60" t="s">
        <v>96</v>
      </c>
      <c r="H7" s="59" t="s">
        <v>91</v>
      </c>
      <c r="J7" s="61" t="s">
        <v>92</v>
      </c>
      <c r="K7" s="61" t="s">
        <v>88</v>
      </c>
      <c r="L7" s="60" t="s">
        <v>95</v>
      </c>
      <c r="M7" s="60" t="s">
        <v>96</v>
      </c>
      <c r="N7" s="59" t="s">
        <v>91</v>
      </c>
    </row>
    <row r="8" spans="2:15" x14ac:dyDescent="0.25">
      <c r="D8" s="58" t="s">
        <v>25</v>
      </c>
      <c r="E8" s="55">
        <v>0.33060088586406189</v>
      </c>
      <c r="F8" s="57">
        <v>4454</v>
      </c>
      <c r="G8" s="57">
        <f>E8*$G$16</f>
        <v>4786.3785224028898</v>
      </c>
      <c r="H8" s="56">
        <f>ABS(1-G8/F8)</f>
        <v>7.4624724383226315E-2</v>
      </c>
      <c r="J8" s="58" t="s">
        <v>25</v>
      </c>
      <c r="K8" s="55">
        <v>0.33060088586406189</v>
      </c>
      <c r="L8" s="57">
        <v>4454</v>
      </c>
      <c r="M8" s="57">
        <f>SUM('Modelo (Fusca)'!$G$19:$G$20)</f>
        <v>6053.9449093028234</v>
      </c>
      <c r="N8" s="56">
        <f>ABS(1-M8/L8)</f>
        <v>0.35921529171594591</v>
      </c>
    </row>
    <row r="9" spans="2:15" x14ac:dyDescent="0.25">
      <c r="D9" s="13" t="s">
        <v>28</v>
      </c>
      <c r="E9" s="55">
        <v>0.16387796292596904</v>
      </c>
      <c r="F9" s="47">
        <v>1767</v>
      </c>
      <c r="G9" s="47">
        <f>E9*$G$16</f>
        <v>2372.5948585828087</v>
      </c>
      <c r="H9" s="38">
        <f>ABS(1-G9/F9)</f>
        <v>0.342724877522812</v>
      </c>
      <c r="J9" s="13" t="s">
        <v>28</v>
      </c>
      <c r="K9" s="55">
        <v>0.16387796292596904</v>
      </c>
      <c r="L9" s="47">
        <v>1767</v>
      </c>
      <c r="M9" s="47">
        <f>SUM('Modelo (Fiat 147)'!$G$19:$G$20)</f>
        <v>2507.8983745765099</v>
      </c>
      <c r="N9" s="38">
        <f>ABS(1-M9/L9)</f>
        <v>0.41929732573656486</v>
      </c>
    </row>
    <row r="10" spans="2:15" x14ac:dyDescent="0.25">
      <c r="D10" s="13" t="s">
        <v>29</v>
      </c>
      <c r="E10" s="55">
        <v>0.17089736789534957</v>
      </c>
      <c r="F10" s="47">
        <v>2943</v>
      </c>
      <c r="G10" s="47">
        <f>E10*$G$16</f>
        <v>2474.2205063716228</v>
      </c>
      <c r="H10" s="38">
        <f>ABS(1-G10/F10)</f>
        <v>0.15928627034603371</v>
      </c>
      <c r="J10" s="13" t="s">
        <v>29</v>
      </c>
      <c r="K10" s="55">
        <v>0.17089736789534957</v>
      </c>
      <c r="L10" s="47">
        <v>2943</v>
      </c>
      <c r="M10" s="47">
        <f>SUM('Modelo (Passat Hatch)'!$G$19:$G$20)</f>
        <v>2318.1604723059418</v>
      </c>
      <c r="N10" s="38">
        <f>ABS(1-M10/L10)</f>
        <v>0.21231380485696849</v>
      </c>
    </row>
    <row r="11" spans="2:15" x14ac:dyDescent="0.25">
      <c r="D11" s="13" t="s">
        <v>30</v>
      </c>
      <c r="E11" s="55">
        <v>4.7951008824198005E-2</v>
      </c>
      <c r="F11" s="47">
        <v>912</v>
      </c>
      <c r="G11" s="47">
        <f>E11*$G$16</f>
        <v>694.22584323644105</v>
      </c>
      <c r="H11" s="38">
        <f>ABS(1-G11/F11)</f>
        <v>0.23878745259162171</v>
      </c>
      <c r="J11" s="13" t="s">
        <v>30</v>
      </c>
      <c r="K11" s="55">
        <v>4.7951008824198005E-2</v>
      </c>
      <c r="L11" s="47">
        <v>912</v>
      </c>
      <c r="M11" s="47">
        <f>SUM('Modelo (Passat Sedan)'!$G$19:$G$20)</f>
        <v>962.19344036700886</v>
      </c>
      <c r="N11" s="38">
        <f>ABS(1-M11/L11)</f>
        <v>5.5036667069088718E-2</v>
      </c>
    </row>
    <row r="12" spans="2:15" x14ac:dyDescent="0.25">
      <c r="D12" s="13" t="s">
        <v>31</v>
      </c>
      <c r="E12" s="55">
        <v>3.2327838588128321E-2</v>
      </c>
      <c r="F12" s="47">
        <v>1601</v>
      </c>
      <c r="G12" s="47">
        <f>E12*$G$16</f>
        <v>468.03647210294753</v>
      </c>
      <c r="H12" s="38">
        <f>ABS(1-G12/F12)</f>
        <v>0.70765991748722823</v>
      </c>
      <c r="J12" s="13" t="s">
        <v>31</v>
      </c>
      <c r="K12" s="55">
        <v>3.2327838588128321E-2</v>
      </c>
      <c r="L12" s="47">
        <v>1601</v>
      </c>
      <c r="M12" s="47">
        <f>SUM('Modelo (Tempra)'!$G$19:$G$20)</f>
        <v>385.94105267390762</v>
      </c>
      <c r="N12" s="38">
        <f>ABS(1-M12/L12)</f>
        <v>0.7589375061374718</v>
      </c>
    </row>
    <row r="13" spans="2:15" x14ac:dyDescent="0.25">
      <c r="D13" s="13" t="s">
        <v>32</v>
      </c>
      <c r="E13" s="55">
        <v>0.19388436925238858</v>
      </c>
      <c r="F13" s="47">
        <v>4286</v>
      </c>
      <c r="G13" s="47">
        <f>E13*$G$16</f>
        <v>2807.0220634582483</v>
      </c>
      <c r="H13" s="38">
        <f>ABS(1-G13/F13)</f>
        <v>0.34507184706993743</v>
      </c>
      <c r="J13" s="13" t="s">
        <v>32</v>
      </c>
      <c r="K13" s="55">
        <v>0.19388436925238858</v>
      </c>
      <c r="L13" s="47">
        <v>4286</v>
      </c>
      <c r="M13" s="47">
        <f>SUM('Modelo (Buggy)'!$G$19:$G$20)</f>
        <v>1865.8233072525802</v>
      </c>
      <c r="N13" s="38">
        <f>ABS(1-M13/L13)</f>
        <v>0.56467025029104523</v>
      </c>
    </row>
    <row r="14" spans="2:15" x14ac:dyDescent="0.25">
      <c r="D14" s="13" t="s">
        <v>26</v>
      </c>
      <c r="E14" s="55">
        <v>6.1307854982813135E-3</v>
      </c>
      <c r="F14" s="47">
        <v>55</v>
      </c>
      <c r="G14" s="47">
        <f>E14*$G$16</f>
        <v>88.760379324871792</v>
      </c>
      <c r="H14" s="38">
        <f>ABS(1-G14/F14)</f>
        <v>0.61382507863403268</v>
      </c>
      <c r="J14" s="13" t="s">
        <v>26</v>
      </c>
      <c r="K14" s="55">
        <v>6.1307854982813135E-3</v>
      </c>
      <c r="L14" s="47">
        <v>55</v>
      </c>
      <c r="M14" s="47">
        <f>SUM('Modelo (Kombi)'!$G$19:$G$20)</f>
        <v>42.936639741773099</v>
      </c>
      <c r="N14" s="38">
        <f>ABS(1-M14/L14)</f>
        <v>0.21933382287685277</v>
      </c>
    </row>
    <row r="15" spans="2:15" x14ac:dyDescent="0.25">
      <c r="D15" s="13" t="s">
        <v>27</v>
      </c>
      <c r="E15" s="55">
        <v>5.4329781151623277E-2</v>
      </c>
      <c r="F15" s="47">
        <v>1109</v>
      </c>
      <c r="G15" s="47">
        <f>E15*$G$16</f>
        <v>786.57653003962218</v>
      </c>
      <c r="H15" s="38">
        <f>ABS(1-G15/F15)</f>
        <v>0.29073351664596736</v>
      </c>
      <c r="J15" s="13" t="s">
        <v>27</v>
      </c>
      <c r="K15" s="55">
        <v>5.4329781151623277E-2</v>
      </c>
      <c r="L15" s="47">
        <v>1109</v>
      </c>
      <c r="M15" s="47">
        <f>SUM('Modelo (Rural)'!$G$19:$G$20)</f>
        <v>752.10128494150877</v>
      </c>
      <c r="N15" s="38">
        <f>ABS(1-M15/L15)</f>
        <v>0.32182030212668278</v>
      </c>
    </row>
    <row r="16" spans="2:15" x14ac:dyDescent="0.25">
      <c r="D16" s="48" t="s">
        <v>69</v>
      </c>
      <c r="E16" s="46">
        <f>SUM(E8:E15)</f>
        <v>1</v>
      </c>
      <c r="F16" s="45">
        <f>SUM(F8:F15)</f>
        <v>17127</v>
      </c>
      <c r="G16" s="45">
        <v>14477.815175519452</v>
      </c>
      <c r="H16" s="54">
        <f>ABS(1-G16/F16)</f>
        <v>0.15467885937295189</v>
      </c>
      <c r="J16" s="48" t="s">
        <v>69</v>
      </c>
      <c r="K16" s="46">
        <f>SUM(K8:K15)</f>
        <v>1</v>
      </c>
      <c r="L16" s="45">
        <f>SUM(L8:L15)</f>
        <v>17127</v>
      </c>
      <c r="M16" s="45">
        <f>SUM(M8:M15)</f>
        <v>14888.999481162056</v>
      </c>
      <c r="N16" s="54">
        <f>ABS(1-M16/L16)</f>
        <v>0.13067090084883193</v>
      </c>
    </row>
    <row r="18" spans="7:14" x14ac:dyDescent="0.25">
      <c r="G18" s="53" t="s">
        <v>90</v>
      </c>
      <c r="H18" s="52">
        <f>AVERAGE(H8:H15)</f>
        <v>0.34658921058510739</v>
      </c>
      <c r="M18" s="53" t="s">
        <v>90</v>
      </c>
      <c r="N18" s="52">
        <f>AVERAGE(N8:N15)</f>
        <v>0.36382812135132758</v>
      </c>
    </row>
    <row r="19" spans="7:14" x14ac:dyDescent="0.25">
      <c r="G19" s="53" t="s">
        <v>89</v>
      </c>
      <c r="H19" s="52">
        <f>_xlfn.STDEV.S(H8:H15)</f>
        <v>0.21566920793722091</v>
      </c>
      <c r="M19" s="53" t="s">
        <v>89</v>
      </c>
      <c r="N19" s="52">
        <f>_xlfn.STDEV.S(N8:N15)</f>
        <v>0.22055096820839842</v>
      </c>
    </row>
  </sheetData>
  <mergeCells count="2">
    <mergeCell ref="D6:H6"/>
    <mergeCell ref="J6:N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A6E2-D175-4698-8546-3F16AEC3ADB3}">
  <dimension ref="B1:S3"/>
  <sheetViews>
    <sheetView showGridLines="0" zoomScale="90" zoomScaleNormal="90" workbookViewId="0">
      <selection activeCell="I28" sqref="I28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dimension ref="B1:M39"/>
  <sheetViews>
    <sheetView showGridLines="0" topLeftCell="A16" zoomScaleNormal="100" workbookViewId="0">
      <selection activeCell="D32" sqref="D32"/>
    </sheetView>
  </sheetViews>
  <sheetFormatPr defaultRowHeight="15" x14ac:dyDescent="0.25"/>
  <cols>
    <col min="1" max="1" width="2.140625" customWidth="1"/>
    <col min="2" max="2" width="2.28515625" customWidth="1"/>
    <col min="3" max="3" width="32.140625" bestFit="1" customWidth="1"/>
    <col min="4" max="5" width="11.140625" bestFit="1" customWidth="1"/>
    <col min="6" max="8" width="7.7109375" customWidth="1"/>
    <col min="9" max="9" width="10.140625" bestFit="1" customWidth="1"/>
    <col min="10" max="10" width="15.7109375" bestFit="1" customWidth="1"/>
    <col min="11" max="11" width="12.28515625" bestFit="1" customWidth="1"/>
    <col min="12" max="12" width="9.28515625" bestFit="1" customWidth="1"/>
    <col min="13" max="13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C4" s="2"/>
      <c r="D4" s="4" t="s">
        <v>0</v>
      </c>
      <c r="E4" s="4" t="s">
        <v>1</v>
      </c>
    </row>
    <row r="5" spans="2:13" x14ac:dyDescent="0.25">
      <c r="C5" s="5" t="s">
        <v>2</v>
      </c>
      <c r="D5" s="6"/>
      <c r="E5" s="6"/>
    </row>
    <row r="6" spans="2:13" x14ac:dyDescent="0.25">
      <c r="C6" s="2" t="s">
        <v>3</v>
      </c>
      <c r="D6" s="3"/>
      <c r="E6" s="3"/>
    </row>
    <row r="7" spans="2:13" x14ac:dyDescent="0.25">
      <c r="C7" s="7" t="s">
        <v>4</v>
      </c>
      <c r="D7" s="8">
        <v>7900258.4000000004</v>
      </c>
      <c r="E7" s="8">
        <v>6929356.7999999998</v>
      </c>
    </row>
    <row r="8" spans="2:13" x14ac:dyDescent="0.25">
      <c r="C8" s="2"/>
      <c r="D8" s="9"/>
      <c r="E8" s="9"/>
    </row>
    <row r="9" spans="2:13" x14ac:dyDescent="0.25">
      <c r="C9" s="2" t="s">
        <v>5</v>
      </c>
      <c r="D9" s="9"/>
      <c r="E9" s="9"/>
    </row>
    <row r="10" spans="2:13" x14ac:dyDescent="0.25">
      <c r="C10" s="7" t="s">
        <v>6</v>
      </c>
      <c r="D10" s="8">
        <v>320035.20000000007</v>
      </c>
      <c r="E10" s="8">
        <v>400044.00000000006</v>
      </c>
    </row>
    <row r="11" spans="2:13" x14ac:dyDescent="0.25">
      <c r="C11" s="7" t="s">
        <v>7</v>
      </c>
      <c r="D11" s="8">
        <v>456128</v>
      </c>
      <c r="E11" s="8">
        <v>456128</v>
      </c>
    </row>
    <row r="12" spans="2:13" x14ac:dyDescent="0.25">
      <c r="C12" s="7" t="s">
        <v>4</v>
      </c>
      <c r="D12" s="8">
        <v>241041.59580000001</v>
      </c>
      <c r="E12" s="8">
        <v>140260.68960000001</v>
      </c>
    </row>
    <row r="13" spans="2:13" x14ac:dyDescent="0.25">
      <c r="C13" s="2"/>
      <c r="D13" s="9"/>
      <c r="E13" s="9"/>
    </row>
    <row r="14" spans="2:13" x14ac:dyDescent="0.25">
      <c r="C14" s="5" t="s">
        <v>8</v>
      </c>
      <c r="D14" s="10"/>
      <c r="E14" s="10"/>
    </row>
    <row r="15" spans="2:13" x14ac:dyDescent="0.25">
      <c r="C15" s="7" t="s">
        <v>9</v>
      </c>
      <c r="D15" s="8">
        <v>973564.47500000009</v>
      </c>
      <c r="E15" s="8">
        <v>988838.92500000005</v>
      </c>
    </row>
    <row r="16" spans="2:13" x14ac:dyDescent="0.25">
      <c r="C16" s="7" t="s">
        <v>10</v>
      </c>
      <c r="D16" s="8">
        <v>179189.25</v>
      </c>
      <c r="E16" s="8">
        <v>180289.61250000002</v>
      </c>
    </row>
    <row r="17" spans="3:5" x14ac:dyDescent="0.25">
      <c r="C17" s="7" t="s">
        <v>11</v>
      </c>
      <c r="D17" s="8">
        <v>163723.48880000005</v>
      </c>
      <c r="E17" s="8">
        <v>157547.35220000005</v>
      </c>
    </row>
    <row r="18" spans="3:5" x14ac:dyDescent="0.25">
      <c r="C18" s="7" t="s">
        <v>12</v>
      </c>
      <c r="D18" s="8">
        <v>74799.999999999985</v>
      </c>
      <c r="E18" s="8">
        <v>81871.999999999985</v>
      </c>
    </row>
    <row r="19" spans="3:5" x14ac:dyDescent="0.25">
      <c r="C19" s="7" t="s">
        <v>13</v>
      </c>
      <c r="D19" s="8">
        <v>55867.500000000007</v>
      </c>
      <c r="E19" s="8">
        <v>39577.500000000007</v>
      </c>
    </row>
    <row r="20" spans="3:5" x14ac:dyDescent="0.25">
      <c r="C20" s="2"/>
      <c r="D20" s="9"/>
      <c r="E20" s="9"/>
    </row>
    <row r="21" spans="3:5" x14ac:dyDescent="0.25">
      <c r="C21" s="5" t="s">
        <v>14</v>
      </c>
      <c r="D21" s="10"/>
      <c r="E21" s="10"/>
    </row>
    <row r="22" spans="3:5" x14ac:dyDescent="0.25">
      <c r="C22" s="7" t="s">
        <v>15</v>
      </c>
      <c r="D22" s="8">
        <v>243965</v>
      </c>
      <c r="E22" s="8">
        <v>241715</v>
      </c>
    </row>
    <row r="23" spans="3:5" x14ac:dyDescent="0.25">
      <c r="C23" s="7" t="s">
        <v>16</v>
      </c>
      <c r="D23" s="11">
        <v>10650</v>
      </c>
      <c r="E23" s="11">
        <v>10150</v>
      </c>
    </row>
    <row r="24" spans="3:5" x14ac:dyDescent="0.25">
      <c r="C24" s="7" t="s">
        <v>17</v>
      </c>
      <c r="D24" s="8">
        <v>233437.5</v>
      </c>
      <c r="E24" s="8">
        <v>73062.5</v>
      </c>
    </row>
    <row r="25" spans="3:5" x14ac:dyDescent="0.25">
      <c r="C25" s="7" t="s">
        <v>18</v>
      </c>
      <c r="D25" s="8">
        <v>67500</v>
      </c>
      <c r="E25" s="8">
        <v>67500</v>
      </c>
    </row>
    <row r="26" spans="3:5" x14ac:dyDescent="0.25">
      <c r="C26" s="7" t="s">
        <v>19</v>
      </c>
      <c r="D26" s="8">
        <v>769946.72500000009</v>
      </c>
      <c r="E26" s="8">
        <v>743423.40500000014</v>
      </c>
    </row>
    <row r="27" spans="3:5" x14ac:dyDescent="0.25">
      <c r="C27" s="7" t="s">
        <v>20</v>
      </c>
      <c r="D27" s="8">
        <v>1349476.405</v>
      </c>
      <c r="E27" s="8">
        <v>1289899.4650000001</v>
      </c>
    </row>
    <row r="28" spans="3:5" x14ac:dyDescent="0.25">
      <c r="C28" s="7" t="s">
        <v>21</v>
      </c>
      <c r="D28" s="8">
        <v>153464.75</v>
      </c>
      <c r="E28" s="8">
        <v>148607.25</v>
      </c>
    </row>
    <row r="29" spans="3:5" x14ac:dyDescent="0.25">
      <c r="C29" s="7" t="s">
        <v>22</v>
      </c>
      <c r="D29" s="11">
        <v>102500</v>
      </c>
      <c r="E29" s="11">
        <v>102500</v>
      </c>
    </row>
    <row r="31" spans="3:5" x14ac:dyDescent="0.25">
      <c r="C31" s="16" t="s">
        <v>33</v>
      </c>
      <c r="D31" s="17"/>
      <c r="E31" s="17"/>
    </row>
    <row r="32" spans="3:5" x14ac:dyDescent="0.25">
      <c r="C32" s="7" t="s">
        <v>25</v>
      </c>
      <c r="D32" s="15">
        <v>0.3</v>
      </c>
      <c r="E32" s="15">
        <v>0.3</v>
      </c>
    </row>
    <row r="33" spans="3:5" x14ac:dyDescent="0.25">
      <c r="C33" s="7" t="s">
        <v>28</v>
      </c>
      <c r="D33" s="15">
        <v>0.15</v>
      </c>
      <c r="E33" s="15">
        <v>0.15</v>
      </c>
    </row>
    <row r="34" spans="3:5" x14ac:dyDescent="0.25">
      <c r="C34" s="7" t="s">
        <v>29</v>
      </c>
      <c r="D34" s="15">
        <v>0.15</v>
      </c>
      <c r="E34" s="15">
        <v>0.15</v>
      </c>
    </row>
    <row r="35" spans="3:5" x14ac:dyDescent="0.25">
      <c r="C35" s="7" t="s">
        <v>30</v>
      </c>
      <c r="D35" s="15">
        <v>0.1</v>
      </c>
      <c r="E35" s="15">
        <v>0.1</v>
      </c>
    </row>
    <row r="36" spans="3:5" x14ac:dyDescent="0.25">
      <c r="C36" s="7" t="s">
        <v>31</v>
      </c>
      <c r="D36" s="15">
        <v>0.1</v>
      </c>
      <c r="E36" s="15">
        <v>0.1</v>
      </c>
    </row>
    <row r="37" spans="3:5" x14ac:dyDescent="0.25">
      <c r="C37" s="7" t="s">
        <v>32</v>
      </c>
      <c r="D37" s="15">
        <v>0.1</v>
      </c>
      <c r="E37" s="15">
        <v>0.1</v>
      </c>
    </row>
    <row r="38" spans="3:5" x14ac:dyDescent="0.25">
      <c r="C38" s="7" t="s">
        <v>26</v>
      </c>
      <c r="D38" s="15">
        <v>0.03</v>
      </c>
      <c r="E38" s="15">
        <v>0.03</v>
      </c>
    </row>
    <row r="39" spans="3:5" x14ac:dyDescent="0.25">
      <c r="C39" s="7" t="s">
        <v>27</v>
      </c>
      <c r="D39" s="15">
        <v>7.0000000000000007E-2</v>
      </c>
      <c r="E39" s="15">
        <v>7.0000000000000007E-2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406-DD90-4AF8-9026-C4DEC37DFF94}">
  <dimension ref="B1:L22"/>
  <sheetViews>
    <sheetView showGridLines="0" zoomScaleNormal="100" workbookViewId="0">
      <selection activeCell="D4" sqref="D4:K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3" t="s">
        <v>24</v>
      </c>
      <c r="D4" s="13" t="s">
        <v>25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26</v>
      </c>
      <c r="K4" s="13" t="s">
        <v>27</v>
      </c>
    </row>
    <row r="5" spans="2:12" x14ac:dyDescent="0.25">
      <c r="C5" s="18">
        <v>42370</v>
      </c>
      <c r="D5" s="12">
        <v>270442.08999999973</v>
      </c>
      <c r="E5" s="12">
        <v>56393.989999999976</v>
      </c>
      <c r="F5" s="12">
        <v>170165.09000000005</v>
      </c>
      <c r="G5" s="12">
        <v>121355.93999999997</v>
      </c>
      <c r="H5" s="12">
        <v>34344.699999999917</v>
      </c>
      <c r="I5" s="12">
        <v>134507.91000000024</v>
      </c>
      <c r="J5" s="12">
        <v>5776.4200000000019</v>
      </c>
      <c r="K5" s="12">
        <v>78491.759999999951</v>
      </c>
    </row>
    <row r="6" spans="2:12" x14ac:dyDescent="0.25">
      <c r="C6" s="18">
        <v>42401</v>
      </c>
      <c r="D6" s="12">
        <v>230860.74999999988</v>
      </c>
      <c r="E6" s="12">
        <v>75644.029999999984</v>
      </c>
      <c r="F6" s="12">
        <v>171301.80999999979</v>
      </c>
      <c r="G6" s="12">
        <v>156534.28999999992</v>
      </c>
      <c r="H6" s="12">
        <v>34539.580000000009</v>
      </c>
      <c r="I6" s="12">
        <v>421418.08000000013</v>
      </c>
      <c r="J6" s="12">
        <v>5772.9099999999971</v>
      </c>
      <c r="K6" s="12">
        <v>78513.219999999914</v>
      </c>
    </row>
    <row r="7" spans="2:12" x14ac:dyDescent="0.25">
      <c r="C7" s="18">
        <v>42430</v>
      </c>
      <c r="D7" s="12">
        <v>754400.11000000301</v>
      </c>
      <c r="E7" s="12">
        <v>404033.20000000094</v>
      </c>
      <c r="F7" s="12">
        <v>170259.72000000006</v>
      </c>
      <c r="G7" s="12">
        <v>151781.44</v>
      </c>
      <c r="H7" s="12">
        <v>24187.240000000027</v>
      </c>
      <c r="I7" s="12">
        <v>403015.4900000004</v>
      </c>
      <c r="J7" s="12">
        <v>6771.7000000000044</v>
      </c>
      <c r="K7" s="12">
        <v>79555.919999999955</v>
      </c>
    </row>
    <row r="8" spans="2:12" x14ac:dyDescent="0.25">
      <c r="C8" s="18">
        <v>42461</v>
      </c>
      <c r="D8" s="12">
        <v>681599.17000000214</v>
      </c>
      <c r="E8" s="12">
        <v>345515.82000000088</v>
      </c>
      <c r="F8" s="12">
        <v>175307.36999999985</v>
      </c>
      <c r="G8" s="12">
        <v>133867.84999999992</v>
      </c>
      <c r="H8" s="12">
        <v>67052.570000000036</v>
      </c>
      <c r="I8" s="12">
        <v>137715.77000000014</v>
      </c>
      <c r="J8" s="12">
        <v>8769.58</v>
      </c>
      <c r="K8" s="12">
        <v>78556.54000000011</v>
      </c>
    </row>
    <row r="9" spans="2:12" x14ac:dyDescent="0.25">
      <c r="C9" s="18">
        <v>42491</v>
      </c>
      <c r="D9" s="12">
        <v>634732.6100000015</v>
      </c>
      <c r="E9" s="12">
        <v>282049.81999999942</v>
      </c>
      <c r="F9" s="12">
        <v>241752.90999999992</v>
      </c>
      <c r="G9" s="12">
        <v>160805.65</v>
      </c>
      <c r="H9" s="12">
        <v>34484.02999999997</v>
      </c>
      <c r="I9" s="12">
        <v>136352.81999999983</v>
      </c>
      <c r="J9" s="12">
        <v>10088.589999999998</v>
      </c>
      <c r="K9" s="12">
        <v>124618.99999999991</v>
      </c>
    </row>
    <row r="10" spans="2:12" x14ac:dyDescent="0.25">
      <c r="C10" s="18">
        <v>42522</v>
      </c>
      <c r="D10" s="12">
        <v>783874.83000000368</v>
      </c>
      <c r="E10" s="12">
        <v>380205.44000000035</v>
      </c>
      <c r="F10" s="12">
        <v>195502.51999999984</v>
      </c>
      <c r="G10" s="12">
        <v>154391.03000000009</v>
      </c>
      <c r="H10" s="12">
        <v>31598.319999999985</v>
      </c>
      <c r="I10" s="12">
        <v>139219.59999999998</v>
      </c>
      <c r="J10" s="12">
        <v>5578.4099999999971</v>
      </c>
      <c r="K10" s="12">
        <v>349114.41999999853</v>
      </c>
    </row>
    <row r="11" spans="2:12" x14ac:dyDescent="0.25">
      <c r="C11" s="18">
        <v>42552</v>
      </c>
      <c r="D11" s="12">
        <v>749517.02000000165</v>
      </c>
      <c r="E11" s="12">
        <v>216574.58999999973</v>
      </c>
      <c r="F11" s="12">
        <v>520026.47000000224</v>
      </c>
      <c r="G11" s="12">
        <v>124968.40999999967</v>
      </c>
      <c r="H11" s="12">
        <v>128194.51999999949</v>
      </c>
      <c r="I11" s="12">
        <v>419326.58999999985</v>
      </c>
      <c r="J11" s="12">
        <v>7467.0500000000011</v>
      </c>
      <c r="K11" s="12">
        <v>256048.6700000001</v>
      </c>
    </row>
    <row r="12" spans="2:12" x14ac:dyDescent="0.25">
      <c r="C12" s="18">
        <v>42583</v>
      </c>
      <c r="D12" s="12">
        <v>658132.18999999808</v>
      </c>
      <c r="E12" s="12">
        <v>273628.38000000175</v>
      </c>
      <c r="F12" s="12">
        <v>398512.66999999981</v>
      </c>
      <c r="G12" s="12">
        <v>155060.72</v>
      </c>
      <c r="H12" s="12">
        <v>258944.01999999996</v>
      </c>
      <c r="I12" s="12">
        <v>497825.9499999992</v>
      </c>
      <c r="J12" s="12">
        <v>297198.87000000098</v>
      </c>
      <c r="K12" s="12">
        <v>273154.66999999847</v>
      </c>
    </row>
    <row r="13" spans="2:12" x14ac:dyDescent="0.25">
      <c r="C13" s="18">
        <v>42614</v>
      </c>
      <c r="D13" s="12">
        <v>786364.13000000163</v>
      </c>
      <c r="E13" s="12">
        <v>498422.63000000064</v>
      </c>
      <c r="F13" s="12">
        <v>288916.90999999992</v>
      </c>
      <c r="G13" s="12">
        <v>164523.2000000001</v>
      </c>
      <c r="H13" s="12">
        <v>125082.29000000011</v>
      </c>
      <c r="I13" s="12">
        <v>841111.73000000149</v>
      </c>
      <c r="J13" s="12">
        <v>314886.58999999939</v>
      </c>
      <c r="K13" s="12">
        <v>201446.68999999968</v>
      </c>
    </row>
    <row r="14" spans="2:12" x14ac:dyDescent="0.25">
      <c r="C14" s="18">
        <v>42644</v>
      </c>
      <c r="D14" s="12">
        <v>595600.8899999999</v>
      </c>
      <c r="E14" s="12">
        <v>411719.08000000083</v>
      </c>
      <c r="F14" s="12">
        <v>290747.94999999972</v>
      </c>
      <c r="G14" s="12">
        <v>102626.63000000009</v>
      </c>
      <c r="H14" s="12">
        <v>47891.500000000189</v>
      </c>
      <c r="I14" s="12">
        <v>613749.02000000246</v>
      </c>
      <c r="J14" s="12">
        <v>6901.4099999999989</v>
      </c>
      <c r="K14" s="12">
        <v>287636.80000000255</v>
      </c>
    </row>
    <row r="15" spans="2:12" x14ac:dyDescent="0.25">
      <c r="C15" s="18">
        <v>42675</v>
      </c>
      <c r="D15" s="12">
        <v>344533.70999999938</v>
      </c>
      <c r="E15" s="12">
        <v>318569.33000000031</v>
      </c>
      <c r="F15" s="12">
        <v>629150.0400000019</v>
      </c>
      <c r="G15" s="12">
        <v>131236.61999999988</v>
      </c>
      <c r="H15" s="12">
        <v>207616.45999999982</v>
      </c>
      <c r="I15" s="12">
        <v>254049.27000000002</v>
      </c>
      <c r="J15" s="12">
        <v>1928.2699999999998</v>
      </c>
      <c r="K15" s="12">
        <v>131261.93999999997</v>
      </c>
    </row>
    <row r="16" spans="2:12" x14ac:dyDescent="0.25">
      <c r="C16" s="18">
        <v>42705</v>
      </c>
      <c r="D16" s="12">
        <v>329072.89000000042</v>
      </c>
      <c r="E16" s="12">
        <v>253625.87000000034</v>
      </c>
      <c r="F16" s="12">
        <v>589879.87000000011</v>
      </c>
      <c r="G16" s="12">
        <v>174150.93999999986</v>
      </c>
      <c r="H16" s="12">
        <v>1649721.4300000006</v>
      </c>
      <c r="I16" s="12">
        <v>308420.63999999996</v>
      </c>
      <c r="J16" s="12">
        <v>13470.19000000001</v>
      </c>
      <c r="K16" s="12">
        <v>124890.74000000017</v>
      </c>
    </row>
    <row r="17" spans="3:11" x14ac:dyDescent="0.25">
      <c r="C17" s="18">
        <v>42736</v>
      </c>
      <c r="D17" s="12">
        <v>765055.33000000182</v>
      </c>
      <c r="E17" s="12">
        <v>196517.80999999988</v>
      </c>
      <c r="F17" s="12">
        <v>335468.21999999939</v>
      </c>
      <c r="G17" s="12">
        <v>145111.75999999986</v>
      </c>
      <c r="H17" s="12">
        <v>28618.420000000006</v>
      </c>
      <c r="I17" s="12">
        <v>365615.47000000038</v>
      </c>
      <c r="J17" s="12">
        <v>3905.63</v>
      </c>
      <c r="K17" s="12">
        <v>143361.65000000008</v>
      </c>
    </row>
    <row r="18" spans="3:11" x14ac:dyDescent="0.25">
      <c r="C18" s="18">
        <v>42767</v>
      </c>
      <c r="D18" s="12">
        <v>927357.48000000033</v>
      </c>
      <c r="E18" s="12">
        <v>278055.99000000028</v>
      </c>
      <c r="F18" s="12">
        <v>364440.46000000025</v>
      </c>
      <c r="G18" s="12">
        <v>161475.45000000001</v>
      </c>
      <c r="H18" s="12">
        <v>18338.469999999998</v>
      </c>
      <c r="I18" s="12">
        <v>607223.21</v>
      </c>
      <c r="J18" s="12">
        <v>3022.1599999999994</v>
      </c>
      <c r="K18" s="12">
        <v>164159.27999999997</v>
      </c>
    </row>
    <row r="19" spans="3:11" x14ac:dyDescent="0.25">
      <c r="C19" s="18">
        <v>42795</v>
      </c>
      <c r="D19" s="12">
        <v>1084283.9800000072</v>
      </c>
      <c r="E19" s="12">
        <v>308474.74999999924</v>
      </c>
      <c r="F19" s="12">
        <v>187922.84999999998</v>
      </c>
      <c r="G19" s="12">
        <v>96997.319999999818</v>
      </c>
      <c r="H19" s="12">
        <v>76284.040000000095</v>
      </c>
      <c r="I19" s="12">
        <v>318916.07999999984</v>
      </c>
      <c r="J19" s="12">
        <v>15160.999999999995</v>
      </c>
      <c r="K19" s="12">
        <v>114762.99000000008</v>
      </c>
    </row>
    <row r="20" spans="3:11" x14ac:dyDescent="0.25">
      <c r="C20" s="18">
        <v>42826</v>
      </c>
      <c r="D20" s="12">
        <v>446301.23000000062</v>
      </c>
      <c r="E20" s="12">
        <v>182655.88999999949</v>
      </c>
      <c r="F20" s="12">
        <v>75058.209999999934</v>
      </c>
      <c r="G20" s="12">
        <v>52759.189999999915</v>
      </c>
      <c r="H20" s="12">
        <v>46993.089999999953</v>
      </c>
      <c r="I20" s="12">
        <v>105027.78999999991</v>
      </c>
      <c r="J20" s="12">
        <v>11236.64</v>
      </c>
      <c r="K20" s="12">
        <v>61301.459999999941</v>
      </c>
    </row>
    <row r="21" spans="3:11" x14ac:dyDescent="0.25">
      <c r="C21" s="18">
        <v>42857</v>
      </c>
      <c r="D21" s="12">
        <v>418749.95812087599</v>
      </c>
      <c r="E21" s="12">
        <v>422778.5117383083</v>
      </c>
      <c r="F21" s="12">
        <v>53198.475491369027</v>
      </c>
      <c r="G21" s="12">
        <v>7449.2459251731807</v>
      </c>
      <c r="H21" s="12">
        <v>3104.8852318968466</v>
      </c>
      <c r="I21" s="12">
        <v>39939.377302419627</v>
      </c>
      <c r="J21" s="12">
        <v>81039.404884672855</v>
      </c>
      <c r="K21" s="12">
        <v>9443.706601237589</v>
      </c>
    </row>
    <row r="22" spans="3:11" x14ac:dyDescent="0.25">
      <c r="C22" s="18">
        <v>42889</v>
      </c>
      <c r="D22" s="12">
        <v>418749.95812087599</v>
      </c>
      <c r="E22" s="12">
        <v>422778.5117383083</v>
      </c>
      <c r="F22" s="12">
        <v>53198.475491369027</v>
      </c>
      <c r="G22" s="12">
        <v>7449.2459251731807</v>
      </c>
      <c r="H22" s="12">
        <v>3104.8852318968466</v>
      </c>
      <c r="I22" s="12">
        <v>39939.377302419627</v>
      </c>
      <c r="J22" s="12">
        <v>81039.404884672855</v>
      </c>
      <c r="K22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352C-B02F-44D7-A1C0-EEAD3C477264}">
  <dimension ref="B1:L24"/>
  <sheetViews>
    <sheetView showGridLines="0" zoomScaleNormal="100" workbookViewId="0">
      <selection activeCell="E4" sqref="E4:E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3" t="s">
        <v>24</v>
      </c>
      <c r="D4" s="13" t="s">
        <v>25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26</v>
      </c>
      <c r="K4" s="13" t="s">
        <v>27</v>
      </c>
    </row>
    <row r="5" spans="2:12" x14ac:dyDescent="0.25">
      <c r="C5" s="18">
        <v>42370</v>
      </c>
      <c r="D5" s="14">
        <v>2287</v>
      </c>
      <c r="E5" s="14">
        <v>598</v>
      </c>
      <c r="F5" s="14">
        <v>1075</v>
      </c>
      <c r="G5" s="14">
        <v>112</v>
      </c>
      <c r="H5" s="14">
        <v>124</v>
      </c>
      <c r="I5" s="14">
        <v>689</v>
      </c>
      <c r="J5" s="14">
        <v>43</v>
      </c>
      <c r="K5" s="14">
        <v>318</v>
      </c>
    </row>
    <row r="6" spans="2:12" x14ac:dyDescent="0.25">
      <c r="C6" s="18">
        <v>42401</v>
      </c>
      <c r="D6" s="14">
        <v>2615</v>
      </c>
      <c r="E6" s="14">
        <v>655</v>
      </c>
      <c r="F6" s="14">
        <v>803</v>
      </c>
      <c r="G6" s="14">
        <v>93</v>
      </c>
      <c r="H6" s="14">
        <v>114</v>
      </c>
      <c r="I6" s="14">
        <v>637</v>
      </c>
      <c r="J6" s="14">
        <v>23</v>
      </c>
      <c r="K6" s="14">
        <v>298</v>
      </c>
    </row>
    <row r="7" spans="2:12" x14ac:dyDescent="0.25">
      <c r="C7" s="18">
        <v>42430</v>
      </c>
      <c r="D7" s="14">
        <v>2523</v>
      </c>
      <c r="E7" s="14">
        <v>971</v>
      </c>
      <c r="F7" s="14">
        <v>629</v>
      </c>
      <c r="G7" s="14">
        <v>68</v>
      </c>
      <c r="H7" s="14">
        <v>116</v>
      </c>
      <c r="I7" s="14">
        <v>856</v>
      </c>
      <c r="J7" s="14">
        <v>2</v>
      </c>
      <c r="K7" s="14">
        <v>309</v>
      </c>
    </row>
    <row r="8" spans="2:12" x14ac:dyDescent="0.25">
      <c r="C8" s="18">
        <v>42461</v>
      </c>
      <c r="D8" s="14">
        <v>3526</v>
      </c>
      <c r="E8" s="14">
        <v>1722</v>
      </c>
      <c r="F8" s="14">
        <v>692</v>
      </c>
      <c r="G8" s="14">
        <v>79</v>
      </c>
      <c r="H8" s="14">
        <v>128</v>
      </c>
      <c r="I8" s="14">
        <v>683</v>
      </c>
      <c r="J8" s="14">
        <v>0</v>
      </c>
      <c r="K8" s="14">
        <v>328</v>
      </c>
    </row>
    <row r="9" spans="2:12" x14ac:dyDescent="0.25">
      <c r="C9" s="18">
        <v>42491</v>
      </c>
      <c r="D9" s="14">
        <v>3593</v>
      </c>
      <c r="E9" s="14">
        <v>1315</v>
      </c>
      <c r="F9" s="14">
        <v>753</v>
      </c>
      <c r="G9" s="14">
        <v>97</v>
      </c>
      <c r="H9" s="14">
        <v>78</v>
      </c>
      <c r="I9" s="14">
        <v>475</v>
      </c>
      <c r="J9" s="14">
        <v>2</v>
      </c>
      <c r="K9" s="14">
        <v>360</v>
      </c>
    </row>
    <row r="10" spans="2:12" x14ac:dyDescent="0.25">
      <c r="C10" s="18">
        <v>42522</v>
      </c>
      <c r="D10" s="14">
        <v>4964</v>
      </c>
      <c r="E10" s="14">
        <v>3023</v>
      </c>
      <c r="F10" s="14">
        <v>841</v>
      </c>
      <c r="G10" s="14">
        <v>152</v>
      </c>
      <c r="H10" s="14">
        <v>136</v>
      </c>
      <c r="I10" s="14">
        <v>648</v>
      </c>
      <c r="J10" s="14">
        <v>1</v>
      </c>
      <c r="K10" s="14">
        <v>617</v>
      </c>
    </row>
    <row r="11" spans="2:12" x14ac:dyDescent="0.25">
      <c r="C11" s="18">
        <v>42552</v>
      </c>
      <c r="D11" s="14">
        <v>2010</v>
      </c>
      <c r="E11" s="14">
        <v>1062</v>
      </c>
      <c r="F11" s="14">
        <v>1385</v>
      </c>
      <c r="G11" s="14">
        <v>571</v>
      </c>
      <c r="H11" s="14">
        <v>156</v>
      </c>
      <c r="I11" s="14">
        <v>1512</v>
      </c>
      <c r="J11" s="14">
        <v>48</v>
      </c>
      <c r="K11" s="14">
        <v>270</v>
      </c>
    </row>
    <row r="12" spans="2:12" x14ac:dyDescent="0.25">
      <c r="C12" s="18">
        <v>42583</v>
      </c>
      <c r="D12" s="14">
        <v>2520</v>
      </c>
      <c r="E12" s="14">
        <v>1959</v>
      </c>
      <c r="F12" s="14">
        <v>2374</v>
      </c>
      <c r="G12" s="14">
        <v>1034</v>
      </c>
      <c r="H12" s="14">
        <v>406</v>
      </c>
      <c r="I12" s="14">
        <v>2186</v>
      </c>
      <c r="J12" s="14">
        <v>206</v>
      </c>
      <c r="K12" s="14">
        <v>237</v>
      </c>
    </row>
    <row r="13" spans="2:12" x14ac:dyDescent="0.25">
      <c r="C13" s="18">
        <v>42614</v>
      </c>
      <c r="D13" s="14">
        <v>2277</v>
      </c>
      <c r="E13" s="14">
        <v>1139</v>
      </c>
      <c r="F13" s="14">
        <v>1702</v>
      </c>
      <c r="G13" s="14">
        <v>744</v>
      </c>
      <c r="H13" s="14">
        <v>403</v>
      </c>
      <c r="I13" s="14">
        <v>1962</v>
      </c>
      <c r="J13" s="14">
        <v>151</v>
      </c>
      <c r="K13" s="14">
        <v>192</v>
      </c>
    </row>
    <row r="14" spans="2:12" x14ac:dyDescent="0.25">
      <c r="C14" s="18">
        <v>42644</v>
      </c>
      <c r="D14" s="14">
        <v>2504</v>
      </c>
      <c r="E14" s="14">
        <v>1141</v>
      </c>
      <c r="F14" s="14">
        <v>1636</v>
      </c>
      <c r="G14" s="14">
        <v>822</v>
      </c>
      <c r="H14" s="14">
        <v>564</v>
      </c>
      <c r="I14" s="14">
        <v>1482</v>
      </c>
      <c r="J14" s="14">
        <v>19</v>
      </c>
      <c r="K14" s="14">
        <v>284</v>
      </c>
    </row>
    <row r="15" spans="2:12" x14ac:dyDescent="0.25">
      <c r="C15" s="18">
        <v>42675</v>
      </c>
      <c r="D15" s="14">
        <v>1624</v>
      </c>
      <c r="E15" s="14">
        <v>565</v>
      </c>
      <c r="F15" s="14">
        <v>1065</v>
      </c>
      <c r="G15" s="14">
        <v>187</v>
      </c>
      <c r="H15" s="14">
        <v>122</v>
      </c>
      <c r="I15" s="14">
        <v>840</v>
      </c>
      <c r="J15" s="14">
        <v>22</v>
      </c>
      <c r="K15" s="14">
        <v>251</v>
      </c>
    </row>
    <row r="16" spans="2:12" x14ac:dyDescent="0.25">
      <c r="C16" s="18">
        <v>42705</v>
      </c>
      <c r="D16" s="14">
        <v>943</v>
      </c>
      <c r="E16" s="14">
        <v>533</v>
      </c>
      <c r="F16" s="14">
        <v>835</v>
      </c>
      <c r="G16" s="14">
        <v>252</v>
      </c>
      <c r="H16" s="14">
        <v>97</v>
      </c>
      <c r="I16" s="14">
        <v>1181</v>
      </c>
      <c r="J16" s="14">
        <v>11</v>
      </c>
      <c r="K16" s="14">
        <v>165</v>
      </c>
    </row>
    <row r="17" spans="3:11" x14ac:dyDescent="0.25">
      <c r="C17" s="18">
        <v>42736</v>
      </c>
      <c r="D17" s="14">
        <v>2726</v>
      </c>
      <c r="E17" s="14">
        <v>1946</v>
      </c>
      <c r="F17" s="14">
        <v>2958</v>
      </c>
      <c r="G17" s="14">
        <v>484</v>
      </c>
      <c r="H17" s="14">
        <v>97</v>
      </c>
      <c r="I17" s="14">
        <v>2733</v>
      </c>
      <c r="J17" s="14">
        <v>19</v>
      </c>
      <c r="K17" s="14">
        <v>1005</v>
      </c>
    </row>
    <row r="18" spans="3:11" x14ac:dyDescent="0.25">
      <c r="C18" s="18">
        <v>42767</v>
      </c>
      <c r="D18" s="14">
        <v>3352</v>
      </c>
      <c r="E18" s="14">
        <v>1865</v>
      </c>
      <c r="F18" s="14">
        <v>2309</v>
      </c>
      <c r="G18" s="14">
        <v>703</v>
      </c>
      <c r="H18" s="14">
        <v>93</v>
      </c>
      <c r="I18" s="14">
        <v>3687</v>
      </c>
      <c r="J18" s="14">
        <v>23</v>
      </c>
      <c r="K18" s="14">
        <v>866</v>
      </c>
    </row>
    <row r="19" spans="3:11" x14ac:dyDescent="0.25">
      <c r="C19" s="18">
        <v>42795</v>
      </c>
      <c r="D19" s="14">
        <v>1905</v>
      </c>
      <c r="E19" s="14">
        <v>843</v>
      </c>
      <c r="F19" s="14">
        <v>1986</v>
      </c>
      <c r="G19" s="14">
        <v>663</v>
      </c>
      <c r="H19" s="14">
        <v>1049</v>
      </c>
      <c r="I19" s="14">
        <v>3051</v>
      </c>
      <c r="J19" s="14">
        <v>30</v>
      </c>
      <c r="K19" s="14">
        <v>792</v>
      </c>
    </row>
    <row r="20" spans="3:11" x14ac:dyDescent="0.25">
      <c r="C20" s="18">
        <v>42826</v>
      </c>
      <c r="D20" s="14">
        <v>2549</v>
      </c>
      <c r="E20" s="14">
        <v>924</v>
      </c>
      <c r="F20" s="14">
        <v>957</v>
      </c>
      <c r="G20" s="14">
        <v>249</v>
      </c>
      <c r="H20" s="14">
        <v>552</v>
      </c>
      <c r="I20" s="14">
        <v>1235</v>
      </c>
      <c r="J20" s="14">
        <v>25</v>
      </c>
      <c r="K20" s="14">
        <v>317</v>
      </c>
    </row>
    <row r="21" spans="3:11" x14ac:dyDescent="0.25">
      <c r="C21" s="18">
        <v>42857</v>
      </c>
      <c r="D21" s="14">
        <v>3826</v>
      </c>
      <c r="E21" s="14">
        <v>2151</v>
      </c>
      <c r="F21" s="14">
        <v>1323</v>
      </c>
      <c r="G21" s="14">
        <v>280</v>
      </c>
      <c r="H21" s="14">
        <v>231</v>
      </c>
      <c r="I21" s="14">
        <v>1374</v>
      </c>
      <c r="J21" s="14">
        <v>198</v>
      </c>
      <c r="K21" s="14">
        <v>610</v>
      </c>
    </row>
    <row r="22" spans="3:11" x14ac:dyDescent="0.25">
      <c r="C22" s="18">
        <v>42889</v>
      </c>
      <c r="D22" s="14">
        <v>2249</v>
      </c>
      <c r="E22" s="14">
        <v>1378</v>
      </c>
      <c r="F22" s="14">
        <v>1486</v>
      </c>
      <c r="G22" s="14">
        <v>371</v>
      </c>
      <c r="H22" s="14">
        <v>227</v>
      </c>
      <c r="I22" s="14">
        <v>2915</v>
      </c>
      <c r="J22" s="14">
        <v>67</v>
      </c>
      <c r="K22" s="14">
        <v>668</v>
      </c>
    </row>
    <row r="24" spans="3:11" x14ac:dyDescent="0.25">
      <c r="D24" s="51"/>
      <c r="E24" s="51"/>
      <c r="F24" s="51"/>
      <c r="G24" s="51"/>
      <c r="H24" s="51"/>
      <c r="I24" s="51"/>
      <c r="J24" s="51"/>
      <c r="K24" s="5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7B3-8764-4EC2-9376-62CA48C9B0FF}">
  <dimension ref="B1:L148"/>
  <sheetViews>
    <sheetView showGridLines="0" zoomScaleNormal="100" workbookViewId="0">
      <selection activeCell="F4" sqref="F4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42578125" bestFit="1" customWidth="1"/>
    <col min="5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9" t="s">
        <v>35</v>
      </c>
      <c r="D4" s="19" t="s">
        <v>23</v>
      </c>
      <c r="E4" s="19" t="s">
        <v>34</v>
      </c>
      <c r="F4" s="19" t="s">
        <v>36</v>
      </c>
      <c r="G4" s="23" t="s">
        <v>37</v>
      </c>
    </row>
    <row r="5" spans="2:12" x14ac:dyDescent="0.25">
      <c r="C5" s="20">
        <v>42370</v>
      </c>
      <c r="D5" s="21" t="s">
        <v>25</v>
      </c>
      <c r="E5" s="12">
        <v>270442.08999999973</v>
      </c>
      <c r="F5" s="14">
        <v>2287</v>
      </c>
      <c r="G5" s="22">
        <f>IFERROR(F5/E5,"")</f>
        <v>8.4565239086859673E-3</v>
      </c>
    </row>
    <row r="6" spans="2:12" x14ac:dyDescent="0.25">
      <c r="C6" s="20">
        <v>42401</v>
      </c>
      <c r="D6" s="21" t="s">
        <v>25</v>
      </c>
      <c r="E6" s="12">
        <v>230860.74999999988</v>
      </c>
      <c r="F6" s="14">
        <v>2615</v>
      </c>
      <c r="G6" s="22">
        <f t="shared" ref="G6:G69" si="0">IFERROR(F6/E6,"")</f>
        <v>1.1327174498046988E-2</v>
      </c>
    </row>
    <row r="7" spans="2:12" x14ac:dyDescent="0.25">
      <c r="C7" s="20">
        <v>42430</v>
      </c>
      <c r="D7" s="21" t="s">
        <v>25</v>
      </c>
      <c r="E7" s="12">
        <v>754400.11000000301</v>
      </c>
      <c r="F7" s="14">
        <v>2523</v>
      </c>
      <c r="G7" s="22">
        <f t="shared" si="0"/>
        <v>3.3443791518004817E-3</v>
      </c>
    </row>
    <row r="8" spans="2:12" x14ac:dyDescent="0.25">
      <c r="C8" s="20">
        <v>42461</v>
      </c>
      <c r="D8" s="21" t="s">
        <v>25</v>
      </c>
      <c r="E8" s="12">
        <v>681599.17000000214</v>
      </c>
      <c r="F8" s="14">
        <v>3526</v>
      </c>
      <c r="G8" s="22">
        <f t="shared" si="0"/>
        <v>5.1731283651650995E-3</v>
      </c>
    </row>
    <row r="9" spans="2:12" x14ac:dyDescent="0.25">
      <c r="C9" s="20">
        <v>42491</v>
      </c>
      <c r="D9" s="21" t="s">
        <v>25</v>
      </c>
      <c r="E9" s="12">
        <v>634732.6100000015</v>
      </c>
      <c r="F9" s="14">
        <v>3593</v>
      </c>
      <c r="G9" s="22">
        <f t="shared" si="0"/>
        <v>5.6606513410426343E-3</v>
      </c>
    </row>
    <row r="10" spans="2:12" x14ac:dyDescent="0.25">
      <c r="C10" s="20">
        <v>42522</v>
      </c>
      <c r="D10" s="21" t="s">
        <v>25</v>
      </c>
      <c r="E10" s="12">
        <v>783874.83000000368</v>
      </c>
      <c r="F10" s="14">
        <v>4964</v>
      </c>
      <c r="G10" s="22">
        <f t="shared" si="0"/>
        <v>6.3326436951674754E-3</v>
      </c>
    </row>
    <row r="11" spans="2:12" x14ac:dyDescent="0.25">
      <c r="C11" s="20">
        <v>42552</v>
      </c>
      <c r="D11" s="21" t="s">
        <v>25</v>
      </c>
      <c r="E11" s="12">
        <v>749517.02000000165</v>
      </c>
      <c r="F11" s="14">
        <v>2010</v>
      </c>
      <c r="G11" s="22">
        <f t="shared" si="0"/>
        <v>2.6817269606499339E-3</v>
      </c>
    </row>
    <row r="12" spans="2:12" x14ac:dyDescent="0.25">
      <c r="C12" s="20">
        <v>42583</v>
      </c>
      <c r="D12" s="21" t="s">
        <v>25</v>
      </c>
      <c r="E12" s="12">
        <v>658132.18999999808</v>
      </c>
      <c r="F12" s="14">
        <v>2520</v>
      </c>
      <c r="G12" s="22">
        <f t="shared" si="0"/>
        <v>3.8290179971291289E-3</v>
      </c>
    </row>
    <row r="13" spans="2:12" x14ac:dyDescent="0.25">
      <c r="C13" s="20">
        <v>42614</v>
      </c>
      <c r="D13" s="21" t="s">
        <v>25</v>
      </c>
      <c r="E13" s="12">
        <v>786364.13000000163</v>
      </c>
      <c r="F13" s="14">
        <v>2277</v>
      </c>
      <c r="G13" s="22">
        <f t="shared" si="0"/>
        <v>2.895605118712619E-3</v>
      </c>
    </row>
    <row r="14" spans="2:12" x14ac:dyDescent="0.25">
      <c r="C14" s="20">
        <v>42644</v>
      </c>
      <c r="D14" s="21" t="s">
        <v>25</v>
      </c>
      <c r="E14" s="12">
        <v>595600.8899999999</v>
      </c>
      <c r="F14" s="14">
        <v>2504</v>
      </c>
      <c r="G14" s="22">
        <f t="shared" si="0"/>
        <v>4.2041575861312104E-3</v>
      </c>
    </row>
    <row r="15" spans="2:12" x14ac:dyDescent="0.25">
      <c r="C15" s="20">
        <v>42675</v>
      </c>
      <c r="D15" s="21" t="s">
        <v>25</v>
      </c>
      <c r="E15" s="12">
        <v>344533.70999999938</v>
      </c>
      <c r="F15" s="14">
        <v>1624</v>
      </c>
      <c r="G15" s="22">
        <f t="shared" si="0"/>
        <v>4.7136171377831302E-3</v>
      </c>
    </row>
    <row r="16" spans="2:12" x14ac:dyDescent="0.25">
      <c r="C16" s="20">
        <v>42705</v>
      </c>
      <c r="D16" s="21" t="s">
        <v>25</v>
      </c>
      <c r="E16" s="12">
        <v>329072.89000000042</v>
      </c>
      <c r="F16" s="14">
        <v>943</v>
      </c>
      <c r="G16" s="22">
        <f t="shared" si="0"/>
        <v>2.8656265181856784E-3</v>
      </c>
    </row>
    <row r="17" spans="3:7" x14ac:dyDescent="0.25">
      <c r="C17" s="20">
        <v>42736</v>
      </c>
      <c r="D17" s="21" t="s">
        <v>25</v>
      </c>
      <c r="E17" s="12">
        <v>765055.33000000182</v>
      </c>
      <c r="F17" s="14">
        <v>2726</v>
      </c>
      <c r="G17" s="22">
        <f t="shared" si="0"/>
        <v>3.5631409822345704E-3</v>
      </c>
    </row>
    <row r="18" spans="3:7" x14ac:dyDescent="0.25">
      <c r="C18" s="20">
        <v>42767</v>
      </c>
      <c r="D18" s="21" t="s">
        <v>25</v>
      </c>
      <c r="E18" s="12">
        <v>927357.48000000033</v>
      </c>
      <c r="F18" s="14">
        <v>3352</v>
      </c>
      <c r="G18" s="22">
        <f t="shared" si="0"/>
        <v>3.6145715889410834E-3</v>
      </c>
    </row>
    <row r="19" spans="3:7" x14ac:dyDescent="0.25">
      <c r="C19" s="20">
        <v>42795</v>
      </c>
      <c r="D19" s="21" t="s">
        <v>25</v>
      </c>
      <c r="E19" s="12">
        <v>1084283.9800000072</v>
      </c>
      <c r="F19" s="14">
        <v>1905</v>
      </c>
      <c r="G19" s="22">
        <f t="shared" si="0"/>
        <v>1.7569198061931962E-3</v>
      </c>
    </row>
    <row r="20" spans="3:7" x14ac:dyDescent="0.25">
      <c r="C20" s="20">
        <v>42826</v>
      </c>
      <c r="D20" s="21" t="s">
        <v>25</v>
      </c>
      <c r="E20" s="12">
        <v>446301.23000000062</v>
      </c>
      <c r="F20" s="14">
        <v>2549</v>
      </c>
      <c r="G20" s="22">
        <f t="shared" si="0"/>
        <v>5.7113891440541097E-3</v>
      </c>
    </row>
    <row r="21" spans="3:7" x14ac:dyDescent="0.25">
      <c r="C21" s="20">
        <v>42857</v>
      </c>
      <c r="D21" s="21" t="s">
        <v>25</v>
      </c>
      <c r="E21" s="12">
        <v>418749.95812087599</v>
      </c>
      <c r="F21" s="14">
        <v>3826</v>
      </c>
      <c r="G21" s="22">
        <f t="shared" si="0"/>
        <v>9.1367173316721628E-3</v>
      </c>
    </row>
    <row r="22" spans="3:7" x14ac:dyDescent="0.25">
      <c r="C22" s="20">
        <v>42889</v>
      </c>
      <c r="D22" s="21" t="s">
        <v>25</v>
      </c>
      <c r="E22" s="12">
        <v>418749.95812087599</v>
      </c>
      <c r="F22" s="14">
        <v>2249</v>
      </c>
      <c r="G22" s="22">
        <f t="shared" si="0"/>
        <v>5.37074680578429E-3</v>
      </c>
    </row>
    <row r="23" spans="3:7" x14ac:dyDescent="0.25">
      <c r="C23" s="20">
        <v>42370</v>
      </c>
      <c r="D23" s="21" t="s">
        <v>28</v>
      </c>
      <c r="E23" s="12">
        <v>56393.989999999976</v>
      </c>
      <c r="F23" s="14">
        <v>598</v>
      </c>
      <c r="G23" s="22">
        <f t="shared" si="0"/>
        <v>1.0603966841147439E-2</v>
      </c>
    </row>
    <row r="24" spans="3:7" x14ac:dyDescent="0.25">
      <c r="C24" s="20">
        <v>42401</v>
      </c>
      <c r="D24" s="21" t="s">
        <v>28</v>
      </c>
      <c r="E24" s="12">
        <v>75644.029999999984</v>
      </c>
      <c r="F24" s="14">
        <v>655</v>
      </c>
      <c r="G24" s="22">
        <f t="shared" si="0"/>
        <v>8.6589781110287239E-3</v>
      </c>
    </row>
    <row r="25" spans="3:7" x14ac:dyDescent="0.25">
      <c r="C25" s="20">
        <v>42430</v>
      </c>
      <c r="D25" s="21" t="s">
        <v>28</v>
      </c>
      <c r="E25" s="12">
        <v>404033.20000000094</v>
      </c>
      <c r="F25" s="14">
        <v>971</v>
      </c>
      <c r="G25" s="22">
        <f t="shared" si="0"/>
        <v>2.4032678502657646E-3</v>
      </c>
    </row>
    <row r="26" spans="3:7" x14ac:dyDescent="0.25">
      <c r="C26" s="20">
        <v>42461</v>
      </c>
      <c r="D26" s="21" t="s">
        <v>28</v>
      </c>
      <c r="E26" s="12">
        <v>345515.82000000088</v>
      </c>
      <c r="F26" s="14">
        <v>1722</v>
      </c>
      <c r="G26" s="22">
        <f t="shared" si="0"/>
        <v>4.9838528377658528E-3</v>
      </c>
    </row>
    <row r="27" spans="3:7" x14ac:dyDescent="0.25">
      <c r="C27" s="20">
        <v>42491</v>
      </c>
      <c r="D27" s="21" t="s">
        <v>28</v>
      </c>
      <c r="E27" s="12">
        <v>282049.81999999942</v>
      </c>
      <c r="F27" s="14">
        <v>1315</v>
      </c>
      <c r="G27" s="22">
        <f t="shared" si="0"/>
        <v>4.662296894924459E-3</v>
      </c>
    </row>
    <row r="28" spans="3:7" x14ac:dyDescent="0.25">
      <c r="C28" s="20">
        <v>42522</v>
      </c>
      <c r="D28" s="21" t="s">
        <v>28</v>
      </c>
      <c r="E28" s="12">
        <v>380205.44000000035</v>
      </c>
      <c r="F28" s="14">
        <v>3023</v>
      </c>
      <c r="G28" s="22">
        <f t="shared" si="0"/>
        <v>7.9509646153405836E-3</v>
      </c>
    </row>
    <row r="29" spans="3:7" x14ac:dyDescent="0.25">
      <c r="C29" s="20">
        <v>42552</v>
      </c>
      <c r="D29" s="21" t="s">
        <v>28</v>
      </c>
      <c r="E29" s="12">
        <v>216574.58999999973</v>
      </c>
      <c r="F29" s="14">
        <v>1062</v>
      </c>
      <c r="G29" s="22">
        <f t="shared" si="0"/>
        <v>4.9036223501565963E-3</v>
      </c>
    </row>
    <row r="30" spans="3:7" x14ac:dyDescent="0.25">
      <c r="C30" s="20">
        <v>42583</v>
      </c>
      <c r="D30" s="21" t="s">
        <v>28</v>
      </c>
      <c r="E30" s="12">
        <v>273628.38000000175</v>
      </c>
      <c r="F30" s="14">
        <v>1959</v>
      </c>
      <c r="G30" s="22">
        <f t="shared" si="0"/>
        <v>7.1593450942478536E-3</v>
      </c>
    </row>
    <row r="31" spans="3:7" x14ac:dyDescent="0.25">
      <c r="C31" s="20">
        <v>42614</v>
      </c>
      <c r="D31" s="21" t="s">
        <v>28</v>
      </c>
      <c r="E31" s="12">
        <v>498422.63000000064</v>
      </c>
      <c r="F31" s="14">
        <v>1139</v>
      </c>
      <c r="G31" s="22">
        <f t="shared" si="0"/>
        <v>2.2852092410009526E-3</v>
      </c>
    </row>
    <row r="32" spans="3:7" x14ac:dyDescent="0.25">
      <c r="C32" s="20">
        <v>42644</v>
      </c>
      <c r="D32" s="21" t="s">
        <v>28</v>
      </c>
      <c r="E32" s="12">
        <v>411719.08000000083</v>
      </c>
      <c r="F32" s="14">
        <v>1141</v>
      </c>
      <c r="G32" s="22">
        <f t="shared" si="0"/>
        <v>2.771307076660129E-3</v>
      </c>
    </row>
    <row r="33" spans="3:7" x14ac:dyDescent="0.25">
      <c r="C33" s="20">
        <v>42675</v>
      </c>
      <c r="D33" s="21" t="s">
        <v>28</v>
      </c>
      <c r="E33" s="12">
        <v>318569.33000000031</v>
      </c>
      <c r="F33" s="14">
        <v>565</v>
      </c>
      <c r="G33" s="22">
        <f t="shared" si="0"/>
        <v>1.7735542840862913E-3</v>
      </c>
    </row>
    <row r="34" spans="3:7" x14ac:dyDescent="0.25">
      <c r="C34" s="20">
        <v>42705</v>
      </c>
      <c r="D34" s="21" t="s">
        <v>28</v>
      </c>
      <c r="E34" s="12">
        <v>253625.87000000034</v>
      </c>
      <c r="F34" s="14">
        <v>533</v>
      </c>
      <c r="G34" s="22">
        <f t="shared" si="0"/>
        <v>2.1015206374649371E-3</v>
      </c>
    </row>
    <row r="35" spans="3:7" x14ac:dyDescent="0.25">
      <c r="C35" s="20">
        <v>42736</v>
      </c>
      <c r="D35" s="21" t="s">
        <v>28</v>
      </c>
      <c r="E35" s="12">
        <v>196517.80999999988</v>
      </c>
      <c r="F35" s="14">
        <v>1946</v>
      </c>
      <c r="G35" s="22">
        <f t="shared" si="0"/>
        <v>9.9024103718640122E-3</v>
      </c>
    </row>
    <row r="36" spans="3:7" x14ac:dyDescent="0.25">
      <c r="C36" s="20">
        <v>42767</v>
      </c>
      <c r="D36" s="21" t="s">
        <v>28</v>
      </c>
      <c r="E36" s="12">
        <v>278055.99000000028</v>
      </c>
      <c r="F36" s="14">
        <v>1865</v>
      </c>
      <c r="G36" s="22">
        <f t="shared" si="0"/>
        <v>6.7072822275830064E-3</v>
      </c>
    </row>
    <row r="37" spans="3:7" x14ac:dyDescent="0.25">
      <c r="C37" s="20">
        <v>42795</v>
      </c>
      <c r="D37" s="21" t="s">
        <v>28</v>
      </c>
      <c r="E37" s="12">
        <v>308474.74999999924</v>
      </c>
      <c r="F37" s="14">
        <v>843</v>
      </c>
      <c r="G37" s="22">
        <f t="shared" si="0"/>
        <v>2.7328006587249106E-3</v>
      </c>
    </row>
    <row r="38" spans="3:7" x14ac:dyDescent="0.25">
      <c r="C38" s="20">
        <v>42826</v>
      </c>
      <c r="D38" s="21" t="s">
        <v>28</v>
      </c>
      <c r="E38" s="12">
        <v>182655.88999999949</v>
      </c>
      <c r="F38" s="14">
        <v>924</v>
      </c>
      <c r="G38" s="22">
        <f t="shared" si="0"/>
        <v>5.0586926049852677E-3</v>
      </c>
    </row>
    <row r="39" spans="3:7" x14ac:dyDescent="0.25">
      <c r="C39" s="20">
        <v>42857</v>
      </c>
      <c r="D39" s="21" t="s">
        <v>28</v>
      </c>
      <c r="E39" s="12">
        <v>422778.5117383083</v>
      </c>
      <c r="F39" s="14">
        <v>2151</v>
      </c>
      <c r="G39" s="22">
        <f t="shared" si="0"/>
        <v>5.0877704052551924E-3</v>
      </c>
    </row>
    <row r="40" spans="3:7" x14ac:dyDescent="0.25">
      <c r="C40" s="20">
        <v>42889</v>
      </c>
      <c r="D40" s="21" t="s">
        <v>28</v>
      </c>
      <c r="E40" s="12">
        <v>422778.5117383083</v>
      </c>
      <c r="F40" s="14">
        <v>1378</v>
      </c>
      <c r="G40" s="22">
        <f t="shared" si="0"/>
        <v>3.2593898737525127E-3</v>
      </c>
    </row>
    <row r="41" spans="3:7" x14ac:dyDescent="0.25">
      <c r="C41" s="20">
        <v>42370</v>
      </c>
      <c r="D41" s="21" t="s">
        <v>29</v>
      </c>
      <c r="E41" s="12">
        <v>170165.09000000005</v>
      </c>
      <c r="F41" s="14">
        <v>1075</v>
      </c>
      <c r="G41" s="22">
        <f t="shared" si="0"/>
        <v>6.3173944785031976E-3</v>
      </c>
    </row>
    <row r="42" spans="3:7" x14ac:dyDescent="0.25">
      <c r="C42" s="20">
        <v>42401</v>
      </c>
      <c r="D42" s="21" t="s">
        <v>29</v>
      </c>
      <c r="E42" s="12">
        <v>171301.80999999979</v>
      </c>
      <c r="F42" s="14">
        <v>803</v>
      </c>
      <c r="G42" s="22">
        <f t="shared" si="0"/>
        <v>4.6876328977493052E-3</v>
      </c>
    </row>
    <row r="43" spans="3:7" x14ac:dyDescent="0.25">
      <c r="C43" s="20">
        <v>42430</v>
      </c>
      <c r="D43" s="21" t="s">
        <v>29</v>
      </c>
      <c r="E43" s="12">
        <v>170259.72000000006</v>
      </c>
      <c r="F43" s="14">
        <v>629</v>
      </c>
      <c r="G43" s="22">
        <f t="shared" si="0"/>
        <v>3.6943558934550095E-3</v>
      </c>
    </row>
    <row r="44" spans="3:7" x14ac:dyDescent="0.25">
      <c r="C44" s="20">
        <v>42461</v>
      </c>
      <c r="D44" s="21" t="s">
        <v>29</v>
      </c>
      <c r="E44" s="12">
        <v>175307.36999999985</v>
      </c>
      <c r="F44" s="14">
        <v>692</v>
      </c>
      <c r="G44" s="22">
        <f t="shared" si="0"/>
        <v>3.9473525842068169E-3</v>
      </c>
    </row>
    <row r="45" spans="3:7" x14ac:dyDescent="0.25">
      <c r="C45" s="20">
        <v>42491</v>
      </c>
      <c r="D45" s="21" t="s">
        <v>29</v>
      </c>
      <c r="E45" s="12">
        <v>241752.90999999992</v>
      </c>
      <c r="F45" s="14">
        <v>753</v>
      </c>
      <c r="G45" s="22">
        <f t="shared" si="0"/>
        <v>3.1147505111727516E-3</v>
      </c>
    </row>
    <row r="46" spans="3:7" x14ac:dyDescent="0.25">
      <c r="C46" s="20">
        <v>42522</v>
      </c>
      <c r="D46" s="21" t="s">
        <v>29</v>
      </c>
      <c r="E46" s="12">
        <v>195502.51999999984</v>
      </c>
      <c r="F46" s="14">
        <v>841</v>
      </c>
      <c r="G46" s="22">
        <f t="shared" si="0"/>
        <v>4.3017348318579252E-3</v>
      </c>
    </row>
    <row r="47" spans="3:7" x14ac:dyDescent="0.25">
      <c r="C47" s="20">
        <v>42552</v>
      </c>
      <c r="D47" s="21" t="s">
        <v>29</v>
      </c>
      <c r="E47" s="12">
        <v>520026.47000000224</v>
      </c>
      <c r="F47" s="14">
        <v>1385</v>
      </c>
      <c r="G47" s="22">
        <f t="shared" si="0"/>
        <v>2.6633259649263509E-3</v>
      </c>
    </row>
    <row r="48" spans="3:7" x14ac:dyDescent="0.25">
      <c r="C48" s="20">
        <v>42583</v>
      </c>
      <c r="D48" s="21" t="s">
        <v>29</v>
      </c>
      <c r="E48" s="12">
        <v>398512.66999999981</v>
      </c>
      <c r="F48" s="14">
        <v>2374</v>
      </c>
      <c r="G48" s="22">
        <f t="shared" si="0"/>
        <v>5.9571506220868738E-3</v>
      </c>
    </row>
    <row r="49" spans="3:7" x14ac:dyDescent="0.25">
      <c r="C49" s="20">
        <v>42614</v>
      </c>
      <c r="D49" s="21" t="s">
        <v>29</v>
      </c>
      <c r="E49" s="12">
        <v>288916.90999999992</v>
      </c>
      <c r="F49" s="14">
        <v>1702</v>
      </c>
      <c r="G49" s="22">
        <f t="shared" si="0"/>
        <v>5.8909670603911708E-3</v>
      </c>
    </row>
    <row r="50" spans="3:7" x14ac:dyDescent="0.25">
      <c r="C50" s="20">
        <v>42644</v>
      </c>
      <c r="D50" s="21" t="s">
        <v>29</v>
      </c>
      <c r="E50" s="12">
        <v>290747.94999999972</v>
      </c>
      <c r="F50" s="14">
        <v>1636</v>
      </c>
      <c r="G50" s="22">
        <f t="shared" si="0"/>
        <v>5.6268668446329603E-3</v>
      </c>
    </row>
    <row r="51" spans="3:7" x14ac:dyDescent="0.25">
      <c r="C51" s="20">
        <v>42675</v>
      </c>
      <c r="D51" s="21" t="s">
        <v>29</v>
      </c>
      <c r="E51" s="12">
        <v>629150.0400000019</v>
      </c>
      <c r="F51" s="14">
        <v>1065</v>
      </c>
      <c r="G51" s="22">
        <f t="shared" si="0"/>
        <v>1.692759965492487E-3</v>
      </c>
    </row>
    <row r="52" spans="3:7" x14ac:dyDescent="0.25">
      <c r="C52" s="20">
        <v>42705</v>
      </c>
      <c r="D52" s="21" t="s">
        <v>29</v>
      </c>
      <c r="E52" s="12">
        <v>589879.87000000011</v>
      </c>
      <c r="F52" s="14">
        <v>835</v>
      </c>
      <c r="G52" s="22">
        <f t="shared" si="0"/>
        <v>1.4155424561275499E-3</v>
      </c>
    </row>
    <row r="53" spans="3:7" x14ac:dyDescent="0.25">
      <c r="C53" s="20">
        <v>42736</v>
      </c>
      <c r="D53" s="21" t="s">
        <v>29</v>
      </c>
      <c r="E53" s="12">
        <v>335468.21999999939</v>
      </c>
      <c r="F53" s="14">
        <v>2958</v>
      </c>
      <c r="G53" s="22">
        <f t="shared" si="0"/>
        <v>8.8175267391945658E-3</v>
      </c>
    </row>
    <row r="54" spans="3:7" x14ac:dyDescent="0.25">
      <c r="C54" s="20">
        <v>42767</v>
      </c>
      <c r="D54" s="21" t="s">
        <v>29</v>
      </c>
      <c r="E54" s="12">
        <v>364440.46000000025</v>
      </c>
      <c r="F54" s="14">
        <v>2309</v>
      </c>
      <c r="G54" s="22">
        <f t="shared" si="0"/>
        <v>6.3357399998891411E-3</v>
      </c>
    </row>
    <row r="55" spans="3:7" x14ac:dyDescent="0.25">
      <c r="C55" s="20">
        <v>42795</v>
      </c>
      <c r="D55" s="21" t="s">
        <v>29</v>
      </c>
      <c r="E55" s="12">
        <v>187922.84999999998</v>
      </c>
      <c r="F55" s="14">
        <v>1986</v>
      </c>
      <c r="G55" s="22">
        <f t="shared" si="0"/>
        <v>1.0568166670524634E-2</v>
      </c>
    </row>
    <row r="56" spans="3:7" x14ac:dyDescent="0.25">
      <c r="C56" s="20">
        <v>42826</v>
      </c>
      <c r="D56" s="21" t="s">
        <v>29</v>
      </c>
      <c r="E56" s="12">
        <v>75058.209999999934</v>
      </c>
      <c r="F56" s="14">
        <v>957</v>
      </c>
      <c r="G56" s="22">
        <f t="shared" si="0"/>
        <v>1.2750104219112084E-2</v>
      </c>
    </row>
    <row r="57" spans="3:7" x14ac:dyDescent="0.25">
      <c r="C57" s="20">
        <v>42857</v>
      </c>
      <c r="D57" s="21" t="s">
        <v>29</v>
      </c>
      <c r="E57" s="12">
        <v>53198.475491369027</v>
      </c>
      <c r="F57" s="14">
        <v>1323</v>
      </c>
      <c r="G57" s="22">
        <f t="shared" si="0"/>
        <v>2.4869133706935734E-2</v>
      </c>
    </row>
    <row r="58" spans="3:7" x14ac:dyDescent="0.25">
      <c r="C58" s="20">
        <v>42889</v>
      </c>
      <c r="D58" s="21" t="s">
        <v>29</v>
      </c>
      <c r="E58" s="12">
        <v>53198.475491369027</v>
      </c>
      <c r="F58" s="14">
        <v>1486</v>
      </c>
      <c r="G58" s="22">
        <f t="shared" si="0"/>
        <v>2.7933131283829554E-2</v>
      </c>
    </row>
    <row r="59" spans="3:7" x14ac:dyDescent="0.25">
      <c r="C59" s="20">
        <v>42370</v>
      </c>
      <c r="D59" s="21" t="s">
        <v>30</v>
      </c>
      <c r="E59" s="12">
        <v>121355.93999999997</v>
      </c>
      <c r="F59" s="14">
        <v>112</v>
      </c>
      <c r="G59" s="22">
        <f t="shared" si="0"/>
        <v>9.2290496864018379E-4</v>
      </c>
    </row>
    <row r="60" spans="3:7" x14ac:dyDescent="0.25">
      <c r="C60" s="20">
        <v>42401</v>
      </c>
      <c r="D60" s="21" t="s">
        <v>30</v>
      </c>
      <c r="E60" s="12">
        <v>156534.28999999992</v>
      </c>
      <c r="F60" s="14">
        <v>93</v>
      </c>
      <c r="G60" s="22">
        <f t="shared" si="0"/>
        <v>5.9411902657238898E-4</v>
      </c>
    </row>
    <row r="61" spans="3:7" x14ac:dyDescent="0.25">
      <c r="C61" s="20">
        <v>42430</v>
      </c>
      <c r="D61" s="21" t="s">
        <v>30</v>
      </c>
      <c r="E61" s="12">
        <v>151781.44</v>
      </c>
      <c r="F61" s="14">
        <v>68</v>
      </c>
      <c r="G61" s="22">
        <f t="shared" si="0"/>
        <v>4.4801261603526752E-4</v>
      </c>
    </row>
    <row r="62" spans="3:7" x14ac:dyDescent="0.25">
      <c r="C62" s="20">
        <v>42461</v>
      </c>
      <c r="D62" s="21" t="s">
        <v>30</v>
      </c>
      <c r="E62" s="12">
        <v>133867.84999999992</v>
      </c>
      <c r="F62" s="14">
        <v>79</v>
      </c>
      <c r="G62" s="22">
        <f t="shared" si="0"/>
        <v>5.9013422565612321E-4</v>
      </c>
    </row>
    <row r="63" spans="3:7" x14ac:dyDescent="0.25">
      <c r="C63" s="20">
        <v>42491</v>
      </c>
      <c r="D63" s="21" t="s">
        <v>30</v>
      </c>
      <c r="E63" s="12">
        <v>160805.65</v>
      </c>
      <c r="F63" s="14">
        <v>97</v>
      </c>
      <c r="G63" s="22">
        <f t="shared" si="0"/>
        <v>6.0321263587442364E-4</v>
      </c>
    </row>
    <row r="64" spans="3:7" x14ac:dyDescent="0.25">
      <c r="C64" s="20">
        <v>42522</v>
      </c>
      <c r="D64" s="21" t="s">
        <v>30</v>
      </c>
      <c r="E64" s="12">
        <v>154391.03000000009</v>
      </c>
      <c r="F64" s="14">
        <v>152</v>
      </c>
      <c r="G64" s="22">
        <f t="shared" si="0"/>
        <v>9.8451315468262566E-4</v>
      </c>
    </row>
    <row r="65" spans="3:7" x14ac:dyDescent="0.25">
      <c r="C65" s="20">
        <v>42552</v>
      </c>
      <c r="D65" s="21" t="s">
        <v>30</v>
      </c>
      <c r="E65" s="12">
        <v>124968.40999999967</v>
      </c>
      <c r="F65" s="14">
        <v>571</v>
      </c>
      <c r="G65" s="22">
        <f t="shared" si="0"/>
        <v>4.569154716780037E-3</v>
      </c>
    </row>
    <row r="66" spans="3:7" x14ac:dyDescent="0.25">
      <c r="C66" s="20">
        <v>42583</v>
      </c>
      <c r="D66" s="21" t="s">
        <v>30</v>
      </c>
      <c r="E66" s="12">
        <v>155060.72</v>
      </c>
      <c r="F66" s="14">
        <v>1034</v>
      </c>
      <c r="G66" s="22">
        <f t="shared" si="0"/>
        <v>6.6683554674581676E-3</v>
      </c>
    </row>
    <row r="67" spans="3:7" x14ac:dyDescent="0.25">
      <c r="C67" s="20">
        <v>42614</v>
      </c>
      <c r="D67" s="21" t="s">
        <v>30</v>
      </c>
      <c r="E67" s="12">
        <v>164523.2000000001</v>
      </c>
      <c r="F67" s="14">
        <v>744</v>
      </c>
      <c r="G67" s="22">
        <f t="shared" si="0"/>
        <v>4.522158577027432E-3</v>
      </c>
    </row>
    <row r="68" spans="3:7" x14ac:dyDescent="0.25">
      <c r="C68" s="20">
        <v>42644</v>
      </c>
      <c r="D68" s="21" t="s">
        <v>30</v>
      </c>
      <c r="E68" s="12">
        <v>102626.63000000009</v>
      </c>
      <c r="F68" s="14">
        <v>822</v>
      </c>
      <c r="G68" s="22">
        <f t="shared" si="0"/>
        <v>8.0096169970698562E-3</v>
      </c>
    </row>
    <row r="69" spans="3:7" x14ac:dyDescent="0.25">
      <c r="C69" s="20">
        <v>42675</v>
      </c>
      <c r="D69" s="21" t="s">
        <v>30</v>
      </c>
      <c r="E69" s="12">
        <v>131236.61999999988</v>
      </c>
      <c r="F69" s="14">
        <v>187</v>
      </c>
      <c r="G69" s="22">
        <f t="shared" si="0"/>
        <v>1.4249071638693543E-3</v>
      </c>
    </row>
    <row r="70" spans="3:7" x14ac:dyDescent="0.25">
      <c r="C70" s="20">
        <v>42705</v>
      </c>
      <c r="D70" s="21" t="s">
        <v>30</v>
      </c>
      <c r="E70" s="12">
        <v>174150.93999999986</v>
      </c>
      <c r="F70" s="14">
        <v>252</v>
      </c>
      <c r="G70" s="22">
        <f t="shared" ref="G70:G133" si="1">IFERROR(F70/E70,"")</f>
        <v>1.4470206132680089E-3</v>
      </c>
    </row>
    <row r="71" spans="3:7" x14ac:dyDescent="0.25">
      <c r="C71" s="20">
        <v>42736</v>
      </c>
      <c r="D71" s="21" t="s">
        <v>30</v>
      </c>
      <c r="E71" s="12">
        <v>145111.75999999986</v>
      </c>
      <c r="F71" s="14">
        <v>484</v>
      </c>
      <c r="G71" s="22">
        <f t="shared" si="1"/>
        <v>3.3353602767963154E-3</v>
      </c>
    </row>
    <row r="72" spans="3:7" x14ac:dyDescent="0.25">
      <c r="C72" s="20">
        <v>42767</v>
      </c>
      <c r="D72" s="21" t="s">
        <v>30</v>
      </c>
      <c r="E72" s="12">
        <v>161475.45000000001</v>
      </c>
      <c r="F72" s="14">
        <v>703</v>
      </c>
      <c r="G72" s="22">
        <f t="shared" si="1"/>
        <v>4.353602978037838E-3</v>
      </c>
    </row>
    <row r="73" spans="3:7" x14ac:dyDescent="0.25">
      <c r="C73" s="20">
        <v>42795</v>
      </c>
      <c r="D73" s="21" t="s">
        <v>30</v>
      </c>
      <c r="E73" s="12">
        <v>96997.319999999818</v>
      </c>
      <c r="F73" s="14">
        <v>663</v>
      </c>
      <c r="G73" s="22">
        <f t="shared" si="1"/>
        <v>6.8352403963326128E-3</v>
      </c>
    </row>
    <row r="74" spans="3:7" x14ac:dyDescent="0.25">
      <c r="C74" s="20">
        <v>42826</v>
      </c>
      <c r="D74" s="21" t="s">
        <v>30</v>
      </c>
      <c r="E74" s="12">
        <v>52759.189999999915</v>
      </c>
      <c r="F74" s="14">
        <v>249</v>
      </c>
      <c r="G74" s="22">
        <f t="shared" si="1"/>
        <v>4.7195569151080672E-3</v>
      </c>
    </row>
    <row r="75" spans="3:7" x14ac:dyDescent="0.25">
      <c r="C75" s="20">
        <v>42857</v>
      </c>
      <c r="D75" s="21" t="s">
        <v>30</v>
      </c>
      <c r="E75" s="12">
        <v>7449.2459251731807</v>
      </c>
      <c r="F75" s="14">
        <v>280</v>
      </c>
      <c r="G75" s="22">
        <f t="shared" si="1"/>
        <v>3.7587697172649127E-2</v>
      </c>
    </row>
    <row r="76" spans="3:7" x14ac:dyDescent="0.25">
      <c r="C76" s="20">
        <v>42889</v>
      </c>
      <c r="D76" s="21" t="s">
        <v>30</v>
      </c>
      <c r="E76" s="12">
        <v>7449.2459251731807</v>
      </c>
      <c r="F76" s="14">
        <v>371</v>
      </c>
      <c r="G76" s="22">
        <f t="shared" si="1"/>
        <v>4.9803698753760096E-2</v>
      </c>
    </row>
    <row r="77" spans="3:7" x14ac:dyDescent="0.25">
      <c r="C77" s="20">
        <v>42370</v>
      </c>
      <c r="D77" s="21" t="s">
        <v>31</v>
      </c>
      <c r="E77" s="12">
        <v>34344.699999999917</v>
      </c>
      <c r="F77" s="14">
        <v>124</v>
      </c>
      <c r="G77" s="22">
        <f t="shared" si="1"/>
        <v>3.6104551794017797E-3</v>
      </c>
    </row>
    <row r="78" spans="3:7" x14ac:dyDescent="0.25">
      <c r="C78" s="20">
        <v>42401</v>
      </c>
      <c r="D78" s="21" t="s">
        <v>31</v>
      </c>
      <c r="E78" s="12">
        <v>34539.580000000009</v>
      </c>
      <c r="F78" s="14">
        <v>114</v>
      </c>
      <c r="G78" s="22">
        <f t="shared" si="1"/>
        <v>3.3005612691295021E-3</v>
      </c>
    </row>
    <row r="79" spans="3:7" x14ac:dyDescent="0.25">
      <c r="C79" s="20">
        <v>42430</v>
      </c>
      <c r="D79" s="21" t="s">
        <v>31</v>
      </c>
      <c r="E79" s="12">
        <v>24187.240000000027</v>
      </c>
      <c r="F79" s="14">
        <v>116</v>
      </c>
      <c r="G79" s="22">
        <f t="shared" si="1"/>
        <v>4.7959171860865431E-3</v>
      </c>
    </row>
    <row r="80" spans="3:7" x14ac:dyDescent="0.25">
      <c r="C80" s="20">
        <v>42461</v>
      </c>
      <c r="D80" s="21" t="s">
        <v>31</v>
      </c>
      <c r="E80" s="12">
        <v>67052.570000000036</v>
      </c>
      <c r="F80" s="14">
        <v>128</v>
      </c>
      <c r="G80" s="22">
        <f t="shared" si="1"/>
        <v>1.9089499477797783E-3</v>
      </c>
    </row>
    <row r="81" spans="3:7" x14ac:dyDescent="0.25">
      <c r="C81" s="20">
        <v>42491</v>
      </c>
      <c r="D81" s="21" t="s">
        <v>31</v>
      </c>
      <c r="E81" s="12">
        <v>34484.02999999997</v>
      </c>
      <c r="F81" s="14">
        <v>78</v>
      </c>
      <c r="G81" s="22">
        <f t="shared" si="1"/>
        <v>2.2619166031348443E-3</v>
      </c>
    </row>
    <row r="82" spans="3:7" x14ac:dyDescent="0.25">
      <c r="C82" s="20">
        <v>42522</v>
      </c>
      <c r="D82" s="21" t="s">
        <v>31</v>
      </c>
      <c r="E82" s="12">
        <v>31598.319999999985</v>
      </c>
      <c r="F82" s="14">
        <v>136</v>
      </c>
      <c r="G82" s="22">
        <f t="shared" si="1"/>
        <v>4.3040262900052931E-3</v>
      </c>
    </row>
    <row r="83" spans="3:7" x14ac:dyDescent="0.25">
      <c r="C83" s="20">
        <v>42552</v>
      </c>
      <c r="D83" s="21" t="s">
        <v>31</v>
      </c>
      <c r="E83" s="12">
        <v>128194.51999999949</v>
      </c>
      <c r="F83" s="14">
        <v>156</v>
      </c>
      <c r="G83" s="22">
        <f t="shared" si="1"/>
        <v>1.2169006912308E-3</v>
      </c>
    </row>
    <row r="84" spans="3:7" x14ac:dyDescent="0.25">
      <c r="C84" s="20">
        <v>42583</v>
      </c>
      <c r="D84" s="21" t="s">
        <v>31</v>
      </c>
      <c r="E84" s="12">
        <v>258944.01999999996</v>
      </c>
      <c r="F84" s="14">
        <v>406</v>
      </c>
      <c r="G84" s="22">
        <f t="shared" si="1"/>
        <v>1.5679064532944228E-3</v>
      </c>
    </row>
    <row r="85" spans="3:7" x14ac:dyDescent="0.25">
      <c r="C85" s="20">
        <v>42614</v>
      </c>
      <c r="D85" s="21" t="s">
        <v>31</v>
      </c>
      <c r="E85" s="12">
        <v>125082.29000000011</v>
      </c>
      <c r="F85" s="14">
        <v>403</v>
      </c>
      <c r="G85" s="22">
        <f t="shared" si="1"/>
        <v>3.2218789726347324E-3</v>
      </c>
    </row>
    <row r="86" spans="3:7" x14ac:dyDescent="0.25">
      <c r="C86" s="20">
        <v>42644</v>
      </c>
      <c r="D86" s="21" t="s">
        <v>31</v>
      </c>
      <c r="E86" s="12">
        <v>47891.500000000189</v>
      </c>
      <c r="F86" s="14">
        <v>564</v>
      </c>
      <c r="G86" s="22">
        <f t="shared" si="1"/>
        <v>1.1776620068279293E-2</v>
      </c>
    </row>
    <row r="87" spans="3:7" x14ac:dyDescent="0.25">
      <c r="C87" s="20">
        <v>42675</v>
      </c>
      <c r="D87" s="21" t="s">
        <v>31</v>
      </c>
      <c r="E87" s="12">
        <v>207616.45999999982</v>
      </c>
      <c r="F87" s="14">
        <v>122</v>
      </c>
      <c r="G87" s="22">
        <f t="shared" si="1"/>
        <v>5.8762200261000552E-4</v>
      </c>
    </row>
    <row r="88" spans="3:7" x14ac:dyDescent="0.25">
      <c r="C88" s="20">
        <v>42705</v>
      </c>
      <c r="D88" s="21" t="s">
        <v>31</v>
      </c>
      <c r="E88" s="12">
        <v>1649721.4300000006</v>
      </c>
      <c r="F88" s="14">
        <v>97</v>
      </c>
      <c r="G88" s="22">
        <f t="shared" si="1"/>
        <v>5.8797805639222353E-5</v>
      </c>
    </row>
    <row r="89" spans="3:7" x14ac:dyDescent="0.25">
      <c r="C89" s="20">
        <v>42736</v>
      </c>
      <c r="D89" s="21" t="s">
        <v>31</v>
      </c>
      <c r="E89" s="12">
        <v>28618.420000000006</v>
      </c>
      <c r="F89" s="14">
        <v>97</v>
      </c>
      <c r="G89" s="22">
        <f t="shared" si="1"/>
        <v>3.3894254120248419E-3</v>
      </c>
    </row>
    <row r="90" spans="3:7" x14ac:dyDescent="0.25">
      <c r="C90" s="20">
        <v>42767</v>
      </c>
      <c r="D90" s="21" t="s">
        <v>31</v>
      </c>
      <c r="E90" s="12">
        <v>18338.469999999998</v>
      </c>
      <c r="F90" s="14">
        <v>93</v>
      </c>
      <c r="G90" s="22">
        <f t="shared" si="1"/>
        <v>5.0713063848837996E-3</v>
      </c>
    </row>
    <row r="91" spans="3:7" x14ac:dyDescent="0.25">
      <c r="C91" s="20">
        <v>42795</v>
      </c>
      <c r="D91" s="21" t="s">
        <v>31</v>
      </c>
      <c r="E91" s="12">
        <v>76284.040000000095</v>
      </c>
      <c r="F91" s="14">
        <v>1049</v>
      </c>
      <c r="G91" s="22">
        <f t="shared" si="1"/>
        <v>1.3751238135788281E-2</v>
      </c>
    </row>
    <row r="92" spans="3:7" x14ac:dyDescent="0.25">
      <c r="C92" s="20">
        <v>42826</v>
      </c>
      <c r="D92" s="21" t="s">
        <v>31</v>
      </c>
      <c r="E92" s="12">
        <v>46993.089999999953</v>
      </c>
      <c r="F92" s="14">
        <v>552</v>
      </c>
      <c r="G92" s="22">
        <f t="shared" si="1"/>
        <v>1.1746407822937384E-2</v>
      </c>
    </row>
    <row r="93" spans="3:7" x14ac:dyDescent="0.25">
      <c r="C93" s="20">
        <v>42857</v>
      </c>
      <c r="D93" s="21" t="s">
        <v>31</v>
      </c>
      <c r="E93" s="12">
        <v>3104.8852318968466</v>
      </c>
      <c r="F93" s="14">
        <v>231</v>
      </c>
      <c r="G93" s="22">
        <f t="shared" si="1"/>
        <v>7.4398885223489156E-2</v>
      </c>
    </row>
    <row r="94" spans="3:7" x14ac:dyDescent="0.25">
      <c r="C94" s="20">
        <v>42889</v>
      </c>
      <c r="D94" s="21" t="s">
        <v>31</v>
      </c>
      <c r="E94" s="12">
        <v>3104.8852318968466</v>
      </c>
      <c r="F94" s="14">
        <v>227</v>
      </c>
      <c r="G94" s="22">
        <f t="shared" si="1"/>
        <v>7.3110592838666832E-2</v>
      </c>
    </row>
    <row r="95" spans="3:7" x14ac:dyDescent="0.25">
      <c r="C95" s="20">
        <v>42370</v>
      </c>
      <c r="D95" s="21" t="s">
        <v>32</v>
      </c>
      <c r="E95" s="12">
        <v>134507.91000000024</v>
      </c>
      <c r="F95" s="14">
        <v>689</v>
      </c>
      <c r="G95" s="22">
        <f t="shared" si="1"/>
        <v>5.1223753309377774E-3</v>
      </c>
    </row>
    <row r="96" spans="3:7" x14ac:dyDescent="0.25">
      <c r="C96" s="20">
        <v>42401</v>
      </c>
      <c r="D96" s="21" t="s">
        <v>32</v>
      </c>
      <c r="E96" s="12">
        <v>421418.08000000013</v>
      </c>
      <c r="F96" s="14">
        <v>637</v>
      </c>
      <c r="G96" s="22">
        <f t="shared" si="1"/>
        <v>1.5115630539629429E-3</v>
      </c>
    </row>
    <row r="97" spans="3:7" x14ac:dyDescent="0.25">
      <c r="C97" s="20">
        <v>42430</v>
      </c>
      <c r="D97" s="21" t="s">
        <v>32</v>
      </c>
      <c r="E97" s="12">
        <v>403015.4900000004</v>
      </c>
      <c r="F97" s="14">
        <v>856</v>
      </c>
      <c r="G97" s="22">
        <f t="shared" si="1"/>
        <v>2.1239878397726081E-3</v>
      </c>
    </row>
    <row r="98" spans="3:7" x14ac:dyDescent="0.25">
      <c r="C98" s="20">
        <v>42461</v>
      </c>
      <c r="D98" s="21" t="s">
        <v>32</v>
      </c>
      <c r="E98" s="12">
        <v>137715.77000000014</v>
      </c>
      <c r="F98" s="14">
        <v>683</v>
      </c>
      <c r="G98" s="22">
        <f t="shared" si="1"/>
        <v>4.959490115039108E-3</v>
      </c>
    </row>
    <row r="99" spans="3:7" x14ac:dyDescent="0.25">
      <c r="C99" s="20">
        <v>42491</v>
      </c>
      <c r="D99" s="21" t="s">
        <v>32</v>
      </c>
      <c r="E99" s="12">
        <v>136352.81999999983</v>
      </c>
      <c r="F99" s="14">
        <v>475</v>
      </c>
      <c r="G99" s="22">
        <f t="shared" si="1"/>
        <v>3.4836096532510335E-3</v>
      </c>
    </row>
    <row r="100" spans="3:7" x14ac:dyDescent="0.25">
      <c r="C100" s="20">
        <v>42522</v>
      </c>
      <c r="D100" s="21" t="s">
        <v>32</v>
      </c>
      <c r="E100" s="12">
        <v>139219.59999999998</v>
      </c>
      <c r="F100" s="14">
        <v>648</v>
      </c>
      <c r="G100" s="22">
        <f t="shared" si="1"/>
        <v>4.654517036394302E-3</v>
      </c>
    </row>
    <row r="101" spans="3:7" x14ac:dyDescent="0.25">
      <c r="C101" s="20">
        <v>42552</v>
      </c>
      <c r="D101" s="21" t="s">
        <v>32</v>
      </c>
      <c r="E101" s="12">
        <v>419326.58999999985</v>
      </c>
      <c r="F101" s="14">
        <v>1512</v>
      </c>
      <c r="G101" s="22">
        <f t="shared" si="1"/>
        <v>3.6057813552915893E-3</v>
      </c>
    </row>
    <row r="102" spans="3:7" x14ac:dyDescent="0.25">
      <c r="C102" s="20">
        <v>42583</v>
      </c>
      <c r="D102" s="21" t="s">
        <v>32</v>
      </c>
      <c r="E102" s="12">
        <v>497825.9499999992</v>
      </c>
      <c r="F102" s="14">
        <v>2186</v>
      </c>
      <c r="G102" s="22">
        <f t="shared" si="1"/>
        <v>4.3910929110867036E-3</v>
      </c>
    </row>
    <row r="103" spans="3:7" x14ac:dyDescent="0.25">
      <c r="C103" s="20">
        <v>42614</v>
      </c>
      <c r="D103" s="21" t="s">
        <v>32</v>
      </c>
      <c r="E103" s="12">
        <v>841111.73000000149</v>
      </c>
      <c r="F103" s="14">
        <v>1962</v>
      </c>
      <c r="G103" s="22">
        <f t="shared" si="1"/>
        <v>2.332627081541232E-3</v>
      </c>
    </row>
    <row r="104" spans="3:7" x14ac:dyDescent="0.25">
      <c r="C104" s="20">
        <v>42644</v>
      </c>
      <c r="D104" s="21" t="s">
        <v>32</v>
      </c>
      <c r="E104" s="12">
        <v>613749.02000000246</v>
      </c>
      <c r="F104" s="14">
        <v>1482</v>
      </c>
      <c r="G104" s="22">
        <f t="shared" si="1"/>
        <v>2.4146678067200728E-3</v>
      </c>
    </row>
    <row r="105" spans="3:7" x14ac:dyDescent="0.25">
      <c r="C105" s="20">
        <v>42675</v>
      </c>
      <c r="D105" s="21" t="s">
        <v>32</v>
      </c>
      <c r="E105" s="12">
        <v>254049.27000000002</v>
      </c>
      <c r="F105" s="14">
        <v>840</v>
      </c>
      <c r="G105" s="22">
        <f t="shared" si="1"/>
        <v>3.3064452419013048E-3</v>
      </c>
    </row>
    <row r="106" spans="3:7" x14ac:dyDescent="0.25">
      <c r="C106" s="20">
        <v>42705</v>
      </c>
      <c r="D106" s="21" t="s">
        <v>32</v>
      </c>
      <c r="E106" s="12">
        <v>308420.63999999996</v>
      </c>
      <c r="F106" s="14">
        <v>1181</v>
      </c>
      <c r="G106" s="22">
        <f t="shared" si="1"/>
        <v>3.8291860103785535E-3</v>
      </c>
    </row>
    <row r="107" spans="3:7" x14ac:dyDescent="0.25">
      <c r="C107" s="20">
        <v>42736</v>
      </c>
      <c r="D107" s="21" t="s">
        <v>32</v>
      </c>
      <c r="E107" s="12">
        <v>365615.47000000038</v>
      </c>
      <c r="F107" s="14">
        <v>2733</v>
      </c>
      <c r="G107" s="22">
        <f t="shared" si="1"/>
        <v>7.4750666321641073E-3</v>
      </c>
    </row>
    <row r="108" spans="3:7" x14ac:dyDescent="0.25">
      <c r="C108" s="20">
        <v>42767</v>
      </c>
      <c r="D108" s="21" t="s">
        <v>32</v>
      </c>
      <c r="E108" s="12">
        <v>607223.21</v>
      </c>
      <c r="F108" s="14">
        <v>3687</v>
      </c>
      <c r="G108" s="22">
        <f t="shared" si="1"/>
        <v>6.0719022910866666E-3</v>
      </c>
    </row>
    <row r="109" spans="3:7" x14ac:dyDescent="0.25">
      <c r="C109" s="20">
        <v>42795</v>
      </c>
      <c r="D109" s="21" t="s">
        <v>32</v>
      </c>
      <c r="E109" s="12">
        <v>318916.07999999984</v>
      </c>
      <c r="F109" s="14">
        <v>3051</v>
      </c>
      <c r="G109" s="22">
        <f t="shared" si="1"/>
        <v>9.5667800758117982E-3</v>
      </c>
    </row>
    <row r="110" spans="3:7" x14ac:dyDescent="0.25">
      <c r="C110" s="20">
        <v>42826</v>
      </c>
      <c r="D110" s="21" t="s">
        <v>32</v>
      </c>
      <c r="E110" s="12">
        <v>105027.78999999991</v>
      </c>
      <c r="F110" s="14">
        <v>1235</v>
      </c>
      <c r="G110" s="22">
        <f t="shared" si="1"/>
        <v>1.1758792601462918E-2</v>
      </c>
    </row>
    <row r="111" spans="3:7" x14ac:dyDescent="0.25">
      <c r="C111" s="20">
        <v>42857</v>
      </c>
      <c r="D111" s="21" t="s">
        <v>32</v>
      </c>
      <c r="E111" s="12">
        <v>39939.377302419627</v>
      </c>
      <c r="F111" s="14">
        <v>1374</v>
      </c>
      <c r="G111" s="22">
        <f t="shared" si="1"/>
        <v>3.4402138761356192E-2</v>
      </c>
    </row>
    <row r="112" spans="3:7" x14ac:dyDescent="0.25">
      <c r="C112" s="20">
        <v>42889</v>
      </c>
      <c r="D112" s="21" t="s">
        <v>32</v>
      </c>
      <c r="E112" s="12">
        <v>39939.377302419627</v>
      </c>
      <c r="F112" s="14">
        <v>2915</v>
      </c>
      <c r="G112" s="22">
        <f t="shared" si="1"/>
        <v>7.2985614621072267E-2</v>
      </c>
    </row>
    <row r="113" spans="3:7" x14ac:dyDescent="0.25">
      <c r="C113" s="20">
        <v>42370</v>
      </c>
      <c r="D113" s="21" t="s">
        <v>26</v>
      </c>
      <c r="E113" s="12">
        <v>5776.4200000000019</v>
      </c>
      <c r="F113" s="14">
        <v>43</v>
      </c>
      <c r="G113" s="22">
        <f t="shared" si="1"/>
        <v>7.4440570457134326E-3</v>
      </c>
    </row>
    <row r="114" spans="3:7" x14ac:dyDescent="0.25">
      <c r="C114" s="20">
        <v>42401</v>
      </c>
      <c r="D114" s="21" t="s">
        <v>26</v>
      </c>
      <c r="E114" s="12">
        <v>5772.9099999999971</v>
      </c>
      <c r="F114" s="14">
        <v>23</v>
      </c>
      <c r="G114" s="22">
        <f t="shared" si="1"/>
        <v>3.9841258568035897E-3</v>
      </c>
    </row>
    <row r="115" spans="3:7" x14ac:dyDescent="0.25">
      <c r="C115" s="20">
        <v>42430</v>
      </c>
      <c r="D115" s="21" t="s">
        <v>26</v>
      </c>
      <c r="E115" s="12">
        <v>6771.7000000000044</v>
      </c>
      <c r="F115" s="14">
        <v>2</v>
      </c>
      <c r="G115" s="22">
        <f t="shared" si="1"/>
        <v>2.9534681099280811E-4</v>
      </c>
    </row>
    <row r="116" spans="3:7" x14ac:dyDescent="0.25">
      <c r="C116" s="20">
        <v>42461</v>
      </c>
      <c r="D116" s="21" t="s">
        <v>26</v>
      </c>
      <c r="E116" s="12">
        <v>8769.58</v>
      </c>
      <c r="F116" s="14">
        <v>0</v>
      </c>
      <c r="G116" s="22">
        <f t="shared" si="1"/>
        <v>0</v>
      </c>
    </row>
    <row r="117" spans="3:7" x14ac:dyDescent="0.25">
      <c r="C117" s="20">
        <v>42491</v>
      </c>
      <c r="D117" s="21" t="s">
        <v>26</v>
      </c>
      <c r="E117" s="12">
        <v>10088.589999999998</v>
      </c>
      <c r="F117" s="14">
        <v>2</v>
      </c>
      <c r="G117" s="22">
        <f t="shared" si="1"/>
        <v>1.98243758543067E-4</v>
      </c>
    </row>
    <row r="118" spans="3:7" x14ac:dyDescent="0.25">
      <c r="C118" s="20">
        <v>42522</v>
      </c>
      <c r="D118" s="21" t="s">
        <v>26</v>
      </c>
      <c r="E118" s="12">
        <v>5578.4099999999971</v>
      </c>
      <c r="F118" s="14">
        <v>1</v>
      </c>
      <c r="G118" s="22">
        <f t="shared" si="1"/>
        <v>1.7926254972294982E-4</v>
      </c>
    </row>
    <row r="119" spans="3:7" x14ac:dyDescent="0.25">
      <c r="C119" s="20">
        <v>42552</v>
      </c>
      <c r="D119" s="21" t="s">
        <v>26</v>
      </c>
      <c r="E119" s="12">
        <v>7467.0500000000011</v>
      </c>
      <c r="F119" s="14">
        <v>48</v>
      </c>
      <c r="G119" s="22">
        <f t="shared" si="1"/>
        <v>6.4282414072491809E-3</v>
      </c>
    </row>
    <row r="120" spans="3:7" x14ac:dyDescent="0.25">
      <c r="C120" s="20">
        <v>42583</v>
      </c>
      <c r="D120" s="21" t="s">
        <v>26</v>
      </c>
      <c r="E120" s="12">
        <v>297198.87000000098</v>
      </c>
      <c r="F120" s="14">
        <v>206</v>
      </c>
      <c r="G120" s="22">
        <f t="shared" si="1"/>
        <v>6.9313857081623265E-4</v>
      </c>
    </row>
    <row r="121" spans="3:7" x14ac:dyDescent="0.25">
      <c r="C121" s="20">
        <v>42614</v>
      </c>
      <c r="D121" s="21" t="s">
        <v>26</v>
      </c>
      <c r="E121" s="12">
        <v>314886.58999999939</v>
      </c>
      <c r="F121" s="14">
        <v>151</v>
      </c>
      <c r="G121" s="22">
        <f t="shared" si="1"/>
        <v>4.7953772817064166E-4</v>
      </c>
    </row>
    <row r="122" spans="3:7" x14ac:dyDescent="0.25">
      <c r="C122" s="20">
        <v>42644</v>
      </c>
      <c r="D122" s="21" t="s">
        <v>26</v>
      </c>
      <c r="E122" s="12">
        <v>6901.4099999999989</v>
      </c>
      <c r="F122" s="14">
        <v>19</v>
      </c>
      <c r="G122" s="22">
        <f t="shared" si="1"/>
        <v>2.7530606064557826E-3</v>
      </c>
    </row>
    <row r="123" spans="3:7" x14ac:dyDescent="0.25">
      <c r="C123" s="20">
        <v>42675</v>
      </c>
      <c r="D123" s="21" t="s">
        <v>26</v>
      </c>
      <c r="E123" s="12">
        <v>1928.2699999999998</v>
      </c>
      <c r="F123" s="14">
        <v>22</v>
      </c>
      <c r="G123" s="22">
        <f t="shared" si="1"/>
        <v>1.1409190621645311E-2</v>
      </c>
    </row>
    <row r="124" spans="3:7" x14ac:dyDescent="0.25">
      <c r="C124" s="20">
        <v>42705</v>
      </c>
      <c r="D124" s="21" t="s">
        <v>26</v>
      </c>
      <c r="E124" s="12">
        <v>13470.19000000001</v>
      </c>
      <c r="F124" s="14">
        <v>11</v>
      </c>
      <c r="G124" s="22">
        <f t="shared" si="1"/>
        <v>8.1661802840197442E-4</v>
      </c>
    </row>
    <row r="125" spans="3:7" x14ac:dyDescent="0.25">
      <c r="C125" s="20">
        <v>42736</v>
      </c>
      <c r="D125" s="21" t="s">
        <v>26</v>
      </c>
      <c r="E125" s="12">
        <v>3905.63</v>
      </c>
      <c r="F125" s="14">
        <v>19</v>
      </c>
      <c r="G125" s="22">
        <f t="shared" si="1"/>
        <v>4.8647721366335264E-3</v>
      </c>
    </row>
    <row r="126" spans="3:7" x14ac:dyDescent="0.25">
      <c r="C126" s="20">
        <v>42767</v>
      </c>
      <c r="D126" s="21" t="s">
        <v>26</v>
      </c>
      <c r="E126" s="12">
        <v>3022.1599999999994</v>
      </c>
      <c r="F126" s="14">
        <v>23</v>
      </c>
      <c r="G126" s="22">
        <f t="shared" si="1"/>
        <v>7.6104508033988947E-3</v>
      </c>
    </row>
    <row r="127" spans="3:7" x14ac:dyDescent="0.25">
      <c r="C127" s="20">
        <v>42795</v>
      </c>
      <c r="D127" s="21" t="s">
        <v>26</v>
      </c>
      <c r="E127" s="12">
        <v>15160.999999999995</v>
      </c>
      <c r="F127" s="14">
        <v>30</v>
      </c>
      <c r="G127" s="22">
        <f t="shared" si="1"/>
        <v>1.9787612954290622E-3</v>
      </c>
    </row>
    <row r="128" spans="3:7" x14ac:dyDescent="0.25">
      <c r="C128" s="20">
        <v>42826</v>
      </c>
      <c r="D128" s="21" t="s">
        <v>26</v>
      </c>
      <c r="E128" s="12">
        <v>11236.64</v>
      </c>
      <c r="F128" s="14">
        <v>25</v>
      </c>
      <c r="G128" s="22">
        <f t="shared" si="1"/>
        <v>2.2248643722678667E-3</v>
      </c>
    </row>
    <row r="129" spans="3:7" x14ac:dyDescent="0.25">
      <c r="C129" s="20">
        <v>42857</v>
      </c>
      <c r="D129" s="21" t="s">
        <v>26</v>
      </c>
      <c r="E129" s="12">
        <v>81039.404884672855</v>
      </c>
      <c r="F129" s="14">
        <v>198</v>
      </c>
      <c r="G129" s="22">
        <f t="shared" si="1"/>
        <v>2.4432558491979763E-3</v>
      </c>
    </row>
    <row r="130" spans="3:7" x14ac:dyDescent="0.25">
      <c r="C130" s="20">
        <v>42889</v>
      </c>
      <c r="D130" s="21" t="s">
        <v>26</v>
      </c>
      <c r="E130" s="12">
        <v>81039.404884672855</v>
      </c>
      <c r="F130" s="14">
        <v>67</v>
      </c>
      <c r="G130" s="22">
        <f t="shared" si="1"/>
        <v>8.2675829240537577E-4</v>
      </c>
    </row>
    <row r="131" spans="3:7" x14ac:dyDescent="0.25">
      <c r="C131" s="20">
        <v>42370</v>
      </c>
      <c r="D131" s="21" t="s">
        <v>27</v>
      </c>
      <c r="E131" s="12">
        <v>78491.759999999951</v>
      </c>
      <c r="F131" s="14">
        <v>318</v>
      </c>
      <c r="G131" s="22">
        <f t="shared" si="1"/>
        <v>4.0513806799592749E-3</v>
      </c>
    </row>
    <row r="132" spans="3:7" x14ac:dyDescent="0.25">
      <c r="C132" s="20">
        <v>42401</v>
      </c>
      <c r="D132" s="21" t="s">
        <v>27</v>
      </c>
      <c r="E132" s="12">
        <v>78513.219999999914</v>
      </c>
      <c r="F132" s="14">
        <v>298</v>
      </c>
      <c r="G132" s="22">
        <f t="shared" si="1"/>
        <v>3.7955391461463473E-3</v>
      </c>
    </row>
    <row r="133" spans="3:7" x14ac:dyDescent="0.25">
      <c r="C133" s="20">
        <v>42430</v>
      </c>
      <c r="D133" s="21" t="s">
        <v>27</v>
      </c>
      <c r="E133" s="12">
        <v>79555.919999999955</v>
      </c>
      <c r="F133" s="14">
        <v>309</v>
      </c>
      <c r="G133" s="22">
        <f t="shared" si="1"/>
        <v>3.8840604193880251E-3</v>
      </c>
    </row>
    <row r="134" spans="3:7" x14ac:dyDescent="0.25">
      <c r="C134" s="20">
        <v>42461</v>
      </c>
      <c r="D134" s="21" t="s">
        <v>27</v>
      </c>
      <c r="E134" s="12">
        <v>78556.54000000011</v>
      </c>
      <c r="F134" s="14">
        <v>328</v>
      </c>
      <c r="G134" s="22">
        <f t="shared" ref="G134:G148" si="2">IFERROR(F134/E134,"")</f>
        <v>4.1753366428816689E-3</v>
      </c>
    </row>
    <row r="135" spans="3:7" x14ac:dyDescent="0.25">
      <c r="C135" s="20">
        <v>42491</v>
      </c>
      <c r="D135" s="21" t="s">
        <v>27</v>
      </c>
      <c r="E135" s="12">
        <v>124618.99999999991</v>
      </c>
      <c r="F135" s="14">
        <v>360</v>
      </c>
      <c r="G135" s="22">
        <f t="shared" si="2"/>
        <v>2.8888050778773725E-3</v>
      </c>
    </row>
    <row r="136" spans="3:7" x14ac:dyDescent="0.25">
      <c r="C136" s="20">
        <v>42522</v>
      </c>
      <c r="D136" s="21" t="s">
        <v>27</v>
      </c>
      <c r="E136" s="12">
        <v>349114.41999999853</v>
      </c>
      <c r="F136" s="14">
        <v>617</v>
      </c>
      <c r="G136" s="22">
        <f t="shared" si="2"/>
        <v>1.7673288889069737E-3</v>
      </c>
    </row>
    <row r="137" spans="3:7" x14ac:dyDescent="0.25">
      <c r="C137" s="20">
        <v>42552</v>
      </c>
      <c r="D137" s="21" t="s">
        <v>27</v>
      </c>
      <c r="E137" s="12">
        <v>256048.6700000001</v>
      </c>
      <c r="F137" s="14">
        <v>270</v>
      </c>
      <c r="G137" s="22">
        <f t="shared" si="2"/>
        <v>1.0544870238927619E-3</v>
      </c>
    </row>
    <row r="138" spans="3:7" x14ac:dyDescent="0.25">
      <c r="C138" s="20">
        <v>42583</v>
      </c>
      <c r="D138" s="21" t="s">
        <v>27</v>
      </c>
      <c r="E138" s="12">
        <v>273154.66999999847</v>
      </c>
      <c r="F138" s="14">
        <v>237</v>
      </c>
      <c r="G138" s="22">
        <f t="shared" si="2"/>
        <v>8.6764030063993171E-4</v>
      </c>
    </row>
    <row r="139" spans="3:7" x14ac:dyDescent="0.25">
      <c r="C139" s="20">
        <v>42614</v>
      </c>
      <c r="D139" s="21" t="s">
        <v>27</v>
      </c>
      <c r="E139" s="12">
        <v>201446.68999999968</v>
      </c>
      <c r="F139" s="14">
        <v>192</v>
      </c>
      <c r="G139" s="22">
        <f t="shared" si="2"/>
        <v>9.5310575716086622E-4</v>
      </c>
    </row>
    <row r="140" spans="3:7" x14ac:dyDescent="0.25">
      <c r="C140" s="20">
        <v>42644</v>
      </c>
      <c r="D140" s="21" t="s">
        <v>27</v>
      </c>
      <c r="E140" s="12">
        <v>287636.80000000255</v>
      </c>
      <c r="F140" s="14">
        <v>284</v>
      </c>
      <c r="G140" s="22">
        <f t="shared" si="2"/>
        <v>9.8735627708275669E-4</v>
      </c>
    </row>
    <row r="141" spans="3:7" x14ac:dyDescent="0.25">
      <c r="C141" s="20">
        <v>42675</v>
      </c>
      <c r="D141" s="21" t="s">
        <v>27</v>
      </c>
      <c r="E141" s="12">
        <v>131261.93999999997</v>
      </c>
      <c r="F141" s="14">
        <v>251</v>
      </c>
      <c r="G141" s="22">
        <f t="shared" si="2"/>
        <v>1.912206996178786E-3</v>
      </c>
    </row>
    <row r="142" spans="3:7" x14ac:dyDescent="0.25">
      <c r="C142" s="20">
        <v>42705</v>
      </c>
      <c r="D142" s="21" t="s">
        <v>27</v>
      </c>
      <c r="E142" s="12">
        <v>124890.74000000017</v>
      </c>
      <c r="F142" s="14">
        <v>165</v>
      </c>
      <c r="G142" s="22">
        <f t="shared" si="2"/>
        <v>1.3211547949831971E-3</v>
      </c>
    </row>
    <row r="143" spans="3:7" x14ac:dyDescent="0.25">
      <c r="C143" s="20">
        <v>42736</v>
      </c>
      <c r="D143" s="21" t="s">
        <v>27</v>
      </c>
      <c r="E143" s="12">
        <v>143361.65000000008</v>
      </c>
      <c r="F143" s="14">
        <v>1005</v>
      </c>
      <c r="G143" s="22">
        <f t="shared" si="2"/>
        <v>7.0102429764166314E-3</v>
      </c>
    </row>
    <row r="144" spans="3:7" x14ac:dyDescent="0.25">
      <c r="C144" s="20">
        <v>42767</v>
      </c>
      <c r="D144" s="21" t="s">
        <v>27</v>
      </c>
      <c r="E144" s="12">
        <v>164159.27999999997</v>
      </c>
      <c r="F144" s="14">
        <v>866</v>
      </c>
      <c r="G144" s="22">
        <f t="shared" si="2"/>
        <v>5.2753642681668692E-3</v>
      </c>
    </row>
    <row r="145" spans="3:7" x14ac:dyDescent="0.25">
      <c r="C145" s="20">
        <v>42795</v>
      </c>
      <c r="D145" s="21" t="s">
        <v>27</v>
      </c>
      <c r="E145" s="12">
        <v>114762.99000000008</v>
      </c>
      <c r="F145" s="14">
        <v>792</v>
      </c>
      <c r="G145" s="22">
        <f t="shared" si="2"/>
        <v>6.9011795527460507E-3</v>
      </c>
    </row>
    <row r="146" spans="3:7" x14ac:dyDescent="0.25">
      <c r="C146" s="20">
        <v>42826</v>
      </c>
      <c r="D146" s="21" t="s">
        <v>27</v>
      </c>
      <c r="E146" s="12">
        <v>61301.459999999941</v>
      </c>
      <c r="F146" s="14">
        <v>317</v>
      </c>
      <c r="G146" s="22">
        <f t="shared" si="2"/>
        <v>5.1711655807218995E-3</v>
      </c>
    </row>
    <row r="147" spans="3:7" x14ac:dyDescent="0.25">
      <c r="C147" s="20">
        <v>42857</v>
      </c>
      <c r="D147" s="21" t="s">
        <v>27</v>
      </c>
      <c r="E147" s="12">
        <v>9443.706601237589</v>
      </c>
      <c r="F147" s="14">
        <v>610</v>
      </c>
      <c r="G147" s="22">
        <f t="shared" si="2"/>
        <v>6.4593281616781711E-2</v>
      </c>
    </row>
    <row r="148" spans="3:7" x14ac:dyDescent="0.25">
      <c r="C148" s="20">
        <v>42889</v>
      </c>
      <c r="D148" s="21" t="s">
        <v>27</v>
      </c>
      <c r="E148" s="12"/>
      <c r="F148" s="14">
        <v>668</v>
      </c>
      <c r="G148" s="22" t="str">
        <f t="shared" si="2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6017-5CE4-44B2-92FE-3F1610AB1F65}">
  <dimension ref="A1:I24"/>
  <sheetViews>
    <sheetView showGridLines="0" workbookViewId="0">
      <selection activeCell="H4" sqref="H4:I11"/>
      <pivotSelection pane="bottomRight" showHeader="1" extendable="1" axis="axisRow" max="9" activeRow="3" activeCol="7" previousRow="10" previousCol="7" click="1" r:id="rId3">
        <pivotArea dataOnly="0" axis="axisRow" fieldPosition="0">
          <references count="1"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4.140625" bestFit="1" customWidth="1"/>
    <col min="3" max="3" width="4.28515625" customWidth="1"/>
    <col min="4" max="4" width="18" bestFit="1" customWidth="1"/>
    <col min="5" max="5" width="21.140625" bestFit="1" customWidth="1"/>
    <col min="6" max="6" width="13.140625" bestFit="1" customWidth="1"/>
    <col min="7" max="7" width="3.42578125" customWidth="1"/>
    <col min="8" max="8" width="18" bestFit="1" customWidth="1"/>
    <col min="9" max="9" width="14.140625" bestFit="1" customWidth="1"/>
    <col min="10" max="11" width="16.42578125" bestFit="1" customWidth="1"/>
  </cols>
  <sheetData>
    <row r="1" spans="1:9" x14ac:dyDescent="0.25">
      <c r="A1" s="24" t="s">
        <v>23</v>
      </c>
      <c r="B1" t="s">
        <v>38</v>
      </c>
      <c r="D1" s="24" t="s">
        <v>23</v>
      </c>
      <c r="E1" t="s">
        <v>38</v>
      </c>
      <c r="H1" s="24" t="s">
        <v>58</v>
      </c>
      <c r="I1" t="s">
        <v>38</v>
      </c>
    </row>
    <row r="3" spans="1:9" x14ac:dyDescent="0.25">
      <c r="A3" s="24" t="s">
        <v>39</v>
      </c>
      <c r="B3" t="s">
        <v>57</v>
      </c>
      <c r="D3" s="24" t="s">
        <v>39</v>
      </c>
      <c r="E3" t="s">
        <v>56</v>
      </c>
      <c r="F3" t="s">
        <v>55</v>
      </c>
      <c r="H3" s="24" t="s">
        <v>39</v>
      </c>
      <c r="I3" t="s">
        <v>57</v>
      </c>
    </row>
    <row r="4" spans="1:9" x14ac:dyDescent="0.25">
      <c r="A4" s="25" t="s">
        <v>41</v>
      </c>
      <c r="B4" s="26"/>
      <c r="D4" s="25" t="s">
        <v>41</v>
      </c>
      <c r="E4" s="28"/>
      <c r="F4" s="30"/>
      <c r="H4" s="25" t="s">
        <v>26</v>
      </c>
      <c r="I4" s="30">
        <v>6.1307854982813135E-3</v>
      </c>
    </row>
    <row r="5" spans="1:9" x14ac:dyDescent="0.25">
      <c r="A5" s="27" t="s">
        <v>42</v>
      </c>
      <c r="B5" s="29">
        <v>5246</v>
      </c>
      <c r="D5" s="27" t="s">
        <v>42</v>
      </c>
      <c r="E5" s="28">
        <v>871477.89999999991</v>
      </c>
      <c r="F5" s="30">
        <v>5.8161323041236316E-3</v>
      </c>
      <c r="H5" s="25" t="s">
        <v>31</v>
      </c>
      <c r="I5" s="30">
        <v>3.2327838588128321E-2</v>
      </c>
    </row>
    <row r="6" spans="1:9" x14ac:dyDescent="0.25">
      <c r="A6" s="27" t="s">
        <v>43</v>
      </c>
      <c r="B6" s="29">
        <v>5238</v>
      </c>
      <c r="D6" s="27" t="s">
        <v>43</v>
      </c>
      <c r="E6" s="28">
        <v>1174584.6699999995</v>
      </c>
      <c r="F6" s="30">
        <v>4.7324617324299737E-3</v>
      </c>
      <c r="H6" s="25" t="s">
        <v>30</v>
      </c>
      <c r="I6" s="30">
        <v>4.7951008824198005E-2</v>
      </c>
    </row>
    <row r="7" spans="1:9" x14ac:dyDescent="0.25">
      <c r="A7" s="27" t="s">
        <v>44</v>
      </c>
      <c r="B7" s="29">
        <v>5474</v>
      </c>
      <c r="D7" s="27" t="s">
        <v>44</v>
      </c>
      <c r="E7" s="28">
        <v>1994004.8200000043</v>
      </c>
      <c r="F7" s="30">
        <v>2.6236659709745636E-3</v>
      </c>
      <c r="H7" s="25" t="s">
        <v>27</v>
      </c>
      <c r="I7" s="30">
        <v>5.4329781151623277E-2</v>
      </c>
    </row>
    <row r="8" spans="1:9" x14ac:dyDescent="0.25">
      <c r="A8" s="27" t="s">
        <v>45</v>
      </c>
      <c r="B8" s="29">
        <v>7158</v>
      </c>
      <c r="D8" s="27" t="s">
        <v>45</v>
      </c>
      <c r="E8" s="28">
        <v>1628384.6700000032</v>
      </c>
      <c r="F8" s="30">
        <v>3.217280589811806E-3</v>
      </c>
      <c r="H8" s="25" t="s">
        <v>28</v>
      </c>
      <c r="I8" s="30">
        <v>0.16387796292596904</v>
      </c>
    </row>
    <row r="9" spans="1:9" x14ac:dyDescent="0.25">
      <c r="A9" s="27" t="s">
        <v>46</v>
      </c>
      <c r="B9" s="29">
        <v>6673</v>
      </c>
      <c r="D9" s="27" t="s">
        <v>46</v>
      </c>
      <c r="E9" s="28">
        <v>1624885.4300000006</v>
      </c>
      <c r="F9" s="30">
        <v>2.8591858094775733E-3</v>
      </c>
      <c r="H9" s="25" t="s">
        <v>29</v>
      </c>
      <c r="I9" s="30">
        <v>0.17089736789534957</v>
      </c>
    </row>
    <row r="10" spans="1:9" x14ac:dyDescent="0.25">
      <c r="A10" s="27" t="s">
        <v>47</v>
      </c>
      <c r="B10" s="29">
        <v>10382</v>
      </c>
      <c r="D10" s="27" t="s">
        <v>47</v>
      </c>
      <c r="E10" s="28">
        <v>2039484.5700000024</v>
      </c>
      <c r="F10" s="30">
        <v>3.8093738827597663E-3</v>
      </c>
      <c r="H10" s="25" t="s">
        <v>32</v>
      </c>
      <c r="I10" s="30">
        <v>0.19388436925238858</v>
      </c>
    </row>
    <row r="11" spans="1:9" x14ac:dyDescent="0.25">
      <c r="A11" s="27" t="s">
        <v>48</v>
      </c>
      <c r="B11" s="29">
        <v>7014</v>
      </c>
      <c r="D11" s="27" t="s">
        <v>48</v>
      </c>
      <c r="E11" s="28">
        <v>2422123.3200000022</v>
      </c>
      <c r="F11" s="30">
        <v>3.3904050587721564E-3</v>
      </c>
      <c r="H11" s="25" t="s">
        <v>25</v>
      </c>
      <c r="I11" s="30">
        <v>0.33060088586406189</v>
      </c>
    </row>
    <row r="12" spans="1:9" x14ac:dyDescent="0.25">
      <c r="A12" s="27" t="s">
        <v>49</v>
      </c>
      <c r="B12" s="29">
        <v>10922</v>
      </c>
      <c r="D12" s="27" t="s">
        <v>49</v>
      </c>
      <c r="E12" s="28">
        <v>2812457.4699999983</v>
      </c>
      <c r="F12" s="30">
        <v>3.8917059270949148E-3</v>
      </c>
      <c r="H12" s="25" t="s">
        <v>40</v>
      </c>
      <c r="I12" s="30">
        <v>1</v>
      </c>
    </row>
    <row r="13" spans="1:9" x14ac:dyDescent="0.25">
      <c r="A13" s="27" t="s">
        <v>50</v>
      </c>
      <c r="B13" s="29">
        <v>8570</v>
      </c>
      <c r="D13" s="27" t="s">
        <v>50</v>
      </c>
      <c r="E13" s="28">
        <v>3220754.1700000027</v>
      </c>
      <c r="F13" s="30">
        <v>2.8226361920799551E-3</v>
      </c>
    </row>
    <row r="14" spans="1:9" x14ac:dyDescent="0.25">
      <c r="A14" s="27" t="s">
        <v>51</v>
      </c>
      <c r="B14" s="29">
        <v>8452</v>
      </c>
      <c r="D14" s="27" t="s">
        <v>51</v>
      </c>
      <c r="E14" s="28">
        <v>2356873.2800000054</v>
      </c>
      <c r="F14" s="30">
        <v>4.8179566578790073E-3</v>
      </c>
    </row>
    <row r="15" spans="1:9" x14ac:dyDescent="0.25">
      <c r="A15" s="27" t="s">
        <v>52</v>
      </c>
      <c r="B15" s="29">
        <v>4676</v>
      </c>
      <c r="D15" s="27" t="s">
        <v>52</v>
      </c>
      <c r="E15" s="28">
        <v>2018345.6400000011</v>
      </c>
      <c r="F15" s="30">
        <v>3.3525379266958338E-3</v>
      </c>
    </row>
    <row r="16" spans="1:9" x14ac:dyDescent="0.25">
      <c r="A16" s="27" t="s">
        <v>53</v>
      </c>
      <c r="B16" s="29">
        <v>4017</v>
      </c>
      <c r="D16" s="27" t="s">
        <v>53</v>
      </c>
      <c r="E16" s="28">
        <v>3443232.5700000017</v>
      </c>
      <c r="F16" s="30">
        <v>1.7319333580561405E-3</v>
      </c>
    </row>
    <row r="17" spans="1:6" x14ac:dyDescent="0.25">
      <c r="A17" s="25" t="s">
        <v>54</v>
      </c>
      <c r="B17" s="29"/>
      <c r="D17" s="25" t="s">
        <v>54</v>
      </c>
      <c r="E17" s="28"/>
      <c r="F17" s="30"/>
    </row>
    <row r="18" spans="1:6" x14ac:dyDescent="0.25">
      <c r="A18" s="27" t="s">
        <v>42</v>
      </c>
      <c r="B18" s="29">
        <v>11968</v>
      </c>
      <c r="D18" s="27" t="s">
        <v>42</v>
      </c>
      <c r="E18" s="28">
        <v>1983654.2900000014</v>
      </c>
      <c r="F18" s="30">
        <v>6.0447431909160711E-3</v>
      </c>
    </row>
    <row r="19" spans="1:6" x14ac:dyDescent="0.25">
      <c r="A19" s="27" t="s">
        <v>43</v>
      </c>
      <c r="B19" s="29">
        <v>12898</v>
      </c>
      <c r="D19" s="27" t="s">
        <v>43</v>
      </c>
      <c r="E19" s="28">
        <v>2524072.5000000005</v>
      </c>
      <c r="F19" s="30">
        <v>5.6300275677484126E-3</v>
      </c>
    </row>
    <row r="20" spans="1:6" x14ac:dyDescent="0.25">
      <c r="A20" s="27" t="s">
        <v>44</v>
      </c>
      <c r="B20" s="29">
        <v>10319</v>
      </c>
      <c r="D20" s="27" t="s">
        <v>44</v>
      </c>
      <c r="E20" s="28">
        <v>2202803.0100000063</v>
      </c>
      <c r="F20" s="30">
        <v>6.7613858239438177E-3</v>
      </c>
    </row>
    <row r="21" spans="1:6" x14ac:dyDescent="0.25">
      <c r="A21" s="27" t="s">
        <v>45</v>
      </c>
      <c r="B21" s="29">
        <v>6808</v>
      </c>
      <c r="D21" s="27" t="s">
        <v>45</v>
      </c>
      <c r="E21" s="28">
        <v>981333.49999999988</v>
      </c>
      <c r="F21" s="30">
        <v>7.3926216575811998E-3</v>
      </c>
    </row>
    <row r="22" spans="1:6" x14ac:dyDescent="0.25">
      <c r="A22" s="27" t="s">
        <v>46</v>
      </c>
      <c r="B22" s="29">
        <v>9993</v>
      </c>
      <c r="D22" s="27" t="s">
        <v>46</v>
      </c>
      <c r="E22" s="28">
        <v>1035703.5652959534</v>
      </c>
      <c r="F22" s="30">
        <v>3.1564860008417156E-2</v>
      </c>
    </row>
    <row r="23" spans="1:6" x14ac:dyDescent="0.25">
      <c r="A23" s="27" t="s">
        <v>47</v>
      </c>
      <c r="B23" s="29">
        <v>9361</v>
      </c>
      <c r="D23" s="27" t="s">
        <v>47</v>
      </c>
      <c r="E23" s="28">
        <v>1026259.8586947158</v>
      </c>
      <c r="F23" s="30">
        <v>3.3327133209895853E-2</v>
      </c>
    </row>
    <row r="24" spans="1:6" x14ac:dyDescent="0.25">
      <c r="A24" s="25" t="s">
        <v>40</v>
      </c>
      <c r="B24" s="29">
        <v>145169</v>
      </c>
      <c r="D24" s="25" t="s">
        <v>40</v>
      </c>
      <c r="E24" s="28">
        <v>35360435.233990721</v>
      </c>
      <c r="F24" s="30">
        <v>7.2514772149606067E-3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0CA0-47EF-4BB3-B24E-84ED148580BC}">
  <dimension ref="A1:T3"/>
  <sheetViews>
    <sheetView showGridLines="0" workbookViewId="0">
      <selection activeCell="O26" sqref="O26"/>
    </sheetView>
  </sheetViews>
  <sheetFormatPr defaultRowHeight="15" x14ac:dyDescent="0.25"/>
  <cols>
    <col min="20" max="20" width="2.7109375" customWidth="1"/>
  </cols>
  <sheetData>
    <row r="1" spans="1:20" ht="8.25" customHeight="1" x14ac:dyDescent="0.25"/>
    <row r="2" spans="1:20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8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ADDF-6B26-479B-BABD-48D2A30B7147}">
  <dimension ref="A1:I18"/>
  <sheetViews>
    <sheetView workbookViewId="0">
      <selection activeCell="H24" sqref="H24"/>
    </sheetView>
  </sheetViews>
  <sheetFormatPr defaultRowHeight="15" x14ac:dyDescent="0.25"/>
  <cols>
    <col min="1" max="1" width="24.85546875" bestFit="1" customWidth="1"/>
    <col min="2" max="2" width="12.7109375" bestFit="1" customWidth="1"/>
  </cols>
  <sheetData>
    <row r="1" spans="1:9" x14ac:dyDescent="0.25">
      <c r="A1" t="s">
        <v>59</v>
      </c>
    </row>
    <row r="2" spans="1:9" ht="15.75" thickBot="1" x14ac:dyDescent="0.3"/>
    <row r="3" spans="1:9" x14ac:dyDescent="0.25">
      <c r="A3" s="34" t="s">
        <v>60</v>
      </c>
      <c r="B3" s="34"/>
    </row>
    <row r="4" spans="1:9" x14ac:dyDescent="0.25">
      <c r="A4" s="31" t="s">
        <v>61</v>
      </c>
      <c r="B4" s="31">
        <v>0.23685058187827321</v>
      </c>
    </row>
    <row r="5" spans="1:9" x14ac:dyDescent="0.25">
      <c r="A5" s="31" t="s">
        <v>62</v>
      </c>
      <c r="B5" s="31">
        <v>5.6098198136076603E-2</v>
      </c>
    </row>
    <row r="6" spans="1:9" x14ac:dyDescent="0.25">
      <c r="A6" s="31" t="s">
        <v>63</v>
      </c>
      <c r="B6" s="31">
        <v>-2.256028535258368E-2</v>
      </c>
    </row>
    <row r="7" spans="1:9" x14ac:dyDescent="0.25">
      <c r="A7" s="31" t="s">
        <v>64</v>
      </c>
      <c r="B7" s="31">
        <v>2882.6487016730453</v>
      </c>
    </row>
    <row r="8" spans="1:9" ht="15.75" thickBot="1" x14ac:dyDescent="0.3">
      <c r="A8" s="32" t="s">
        <v>65</v>
      </c>
      <c r="B8" s="32">
        <v>14</v>
      </c>
    </row>
    <row r="10" spans="1:9" ht="15.75" thickBot="1" x14ac:dyDescent="0.3">
      <c r="A10" t="s">
        <v>66</v>
      </c>
    </row>
    <row r="11" spans="1:9" x14ac:dyDescent="0.25">
      <c r="A11" s="33"/>
      <c r="B11" s="33" t="s">
        <v>71</v>
      </c>
      <c r="C11" s="33" t="s">
        <v>72</v>
      </c>
      <c r="D11" s="33" t="s">
        <v>73</v>
      </c>
      <c r="E11" s="33" t="s">
        <v>74</v>
      </c>
      <c r="F11" s="33" t="s">
        <v>75</v>
      </c>
    </row>
    <row r="12" spans="1:9" x14ac:dyDescent="0.25">
      <c r="A12" s="31" t="s">
        <v>67</v>
      </c>
      <c r="B12" s="31">
        <v>1</v>
      </c>
      <c r="C12" s="31">
        <v>5926342.9814839214</v>
      </c>
      <c r="D12" s="31">
        <v>5926342.9814839214</v>
      </c>
      <c r="E12" s="31">
        <v>0.71318687632928934</v>
      </c>
      <c r="F12" s="31">
        <v>0.41490751180633412</v>
      </c>
    </row>
    <row r="13" spans="1:9" x14ac:dyDescent="0.25">
      <c r="A13" s="31" t="s">
        <v>68</v>
      </c>
      <c r="B13" s="31">
        <v>12</v>
      </c>
      <c r="C13" s="31">
        <v>99715962.447087511</v>
      </c>
      <c r="D13" s="31">
        <v>8309663.5372572923</v>
      </c>
      <c r="E13" s="31"/>
      <c r="F13" s="31"/>
    </row>
    <row r="14" spans="1:9" ht="15.75" thickBot="1" x14ac:dyDescent="0.3">
      <c r="A14" s="32" t="s">
        <v>69</v>
      </c>
      <c r="B14" s="32">
        <v>13</v>
      </c>
      <c r="C14" s="32">
        <v>105642305.42857143</v>
      </c>
      <c r="D14" s="32"/>
      <c r="E14" s="32"/>
      <c r="F14" s="32"/>
    </row>
    <row r="15" spans="1:9" ht="15.75" thickBot="1" x14ac:dyDescent="0.3"/>
    <row r="16" spans="1:9" x14ac:dyDescent="0.25">
      <c r="A16" s="33"/>
      <c r="B16" s="33" t="s">
        <v>76</v>
      </c>
      <c r="C16" s="33" t="s">
        <v>64</v>
      </c>
      <c r="D16" s="33" t="s">
        <v>77</v>
      </c>
      <c r="E16" s="33" t="s">
        <v>78</v>
      </c>
      <c r="F16" s="33" t="s">
        <v>79</v>
      </c>
      <c r="G16" s="33" t="s">
        <v>80</v>
      </c>
      <c r="H16" s="33" t="s">
        <v>81</v>
      </c>
      <c r="I16" s="33" t="s">
        <v>82</v>
      </c>
    </row>
    <row r="17" spans="1:9" x14ac:dyDescent="0.25">
      <c r="A17" s="31" t="s">
        <v>70</v>
      </c>
      <c r="B17" s="31">
        <v>5744.919397549862</v>
      </c>
      <c r="C17" s="31">
        <v>2511.2680057340513</v>
      </c>
      <c r="D17" s="31">
        <v>2.2876568269226225</v>
      </c>
      <c r="E17" s="31">
        <v>4.1105352828058314E-2</v>
      </c>
      <c r="F17" s="31">
        <v>273.33644792367613</v>
      </c>
      <c r="G17" s="31">
        <v>11216.502347176047</v>
      </c>
      <c r="H17" s="31">
        <v>273.33644792367613</v>
      </c>
      <c r="I17" s="31">
        <v>11216.502347176047</v>
      </c>
    </row>
    <row r="18" spans="1:9" ht="15.75" thickBot="1" x14ac:dyDescent="0.3">
      <c r="A18" s="32" t="s">
        <v>34</v>
      </c>
      <c r="B18" s="32">
        <v>9.3839456035750221E-4</v>
      </c>
      <c r="C18" s="32">
        <v>1.1111784499266608E-3</v>
      </c>
      <c r="D18" s="32">
        <v>0.84450392321722711</v>
      </c>
      <c r="E18" s="32">
        <v>0.41490751180633456</v>
      </c>
      <c r="F18" s="32">
        <v>-1.4826553023924503E-3</v>
      </c>
      <c r="G18" s="32">
        <v>3.3594444231074545E-3</v>
      </c>
      <c r="H18" s="32">
        <v>-1.4826553023924503E-3</v>
      </c>
      <c r="I18" s="32">
        <v>3.3594444231074545E-3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MMM</vt:lpstr>
      <vt:lpstr>Jornada</vt:lpstr>
      <vt:lpstr>Media Plan</vt:lpstr>
      <vt:lpstr>R$ (Realizado)</vt:lpstr>
      <vt:lpstr>Resultados</vt:lpstr>
      <vt:lpstr>Base</vt:lpstr>
      <vt:lpstr>Pivot Table</vt:lpstr>
      <vt:lpstr>Gráficos</vt:lpstr>
      <vt:lpstr>Regressao MMM1</vt:lpstr>
      <vt:lpstr>Modelo (Marca)</vt:lpstr>
      <vt:lpstr>Modelo (Fusca)</vt:lpstr>
      <vt:lpstr>Modelo (Fiat 147)</vt:lpstr>
      <vt:lpstr>Modelo (Passat Hatch)</vt:lpstr>
      <vt:lpstr>Modelo (Passat Sedan)</vt:lpstr>
      <vt:lpstr>Modelo (Tempra)</vt:lpstr>
      <vt:lpstr>Modelo (Buggy)</vt:lpstr>
      <vt:lpstr>Modelo (Kombi)</vt:lpstr>
      <vt:lpstr>Modelo (Rural)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2020-03-31T14:16:00Z</dcterms:modified>
</cp:coreProperties>
</file>