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pivotTables/pivotTable1.xml" ContentType="application/vnd.openxmlformats-officedocument.spreadsheetml.pivotTable+xml"/>
  <Override PartName="/xl/drawings/drawing6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9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E:\Dropbox\Métodos Exatos\Cursos\Curso023_Marketing_Analytics\Atividades Curso MA\Modulo V - MMM\"/>
    </mc:Choice>
  </mc:AlternateContent>
  <xr:revisionPtr revIDLastSave="0" documentId="13_ncr:1_{5F00CC1B-C4B1-4431-8D4D-E57EB9A42B46}" xr6:coauthVersionLast="45" xr6:coauthVersionMax="45" xr10:uidLastSave="{00000000-0000-0000-0000-000000000000}"/>
  <bookViews>
    <workbookView xWindow="585" yWindow="30" windowWidth="19275" windowHeight="10920" tabRatio="805" activeTab="8" xr2:uid="{DEAD3A44-4316-48C9-A6D3-4BA4F10B8BA9}"/>
  </bookViews>
  <sheets>
    <sheet name="Time Series" sheetId="3" r:id="rId1"/>
    <sheet name="Modelos" sheetId="6" r:id="rId2"/>
    <sheet name="Base Original" sheetId="7" r:id="rId3"/>
    <sheet name="Outliers" sheetId="8" r:id="rId4"/>
    <sheet name="Base Formatada" sheetId="9" r:id="rId5"/>
    <sheet name="Pivot Table" sheetId="10" r:id="rId6"/>
    <sheet name="Regressão" sheetId="12" r:id="rId7"/>
    <sheet name="MMS" sheetId="11" r:id="rId8"/>
    <sheet name="WMA" sheetId="13" r:id="rId9"/>
  </sheets>
  <externalReferences>
    <externalReference r:id="rId10"/>
    <externalReference r:id="rId11"/>
  </externalReferences>
  <definedNames>
    <definedName name="SegmentaçãodeDados_Site">#N/A</definedName>
    <definedName name="solver_adj" localSheetId="8" hidden="1">WMA!$J$13:$J$15</definedName>
    <definedName name="solver_cvg" localSheetId="8" hidden="1">0.0001</definedName>
    <definedName name="solver_drv" localSheetId="8" hidden="1">1</definedName>
    <definedName name="solver_eng" localSheetId="8" hidden="1">1</definedName>
    <definedName name="solver_est" localSheetId="8" hidden="1">1</definedName>
    <definedName name="solver_itr" localSheetId="8" hidden="1">2147483647</definedName>
    <definedName name="solver_lhs1" localSheetId="8" hidden="1">WMA!$J$13:$J$15</definedName>
    <definedName name="solver_lhs2" localSheetId="8" hidden="1">WMA!$J$13:$J$15</definedName>
    <definedName name="solver_lhs3" localSheetId="8" hidden="1">WMA!$J$16</definedName>
    <definedName name="solver_mip" localSheetId="8" hidden="1">2147483647</definedName>
    <definedName name="solver_mni" localSheetId="8" hidden="1">30</definedName>
    <definedName name="solver_mrt" localSheetId="8" hidden="1">0.075</definedName>
    <definedName name="solver_msl" localSheetId="8" hidden="1">2</definedName>
    <definedName name="solver_neg" localSheetId="8" hidden="1">1</definedName>
    <definedName name="solver_nod" localSheetId="8" hidden="1">2147483647</definedName>
    <definedName name="solver_num" localSheetId="8" hidden="1">3</definedName>
    <definedName name="solver_nwt" localSheetId="8" hidden="1">1</definedName>
    <definedName name="solver_opt" localSheetId="8" hidden="1">WMA!$J$4</definedName>
    <definedName name="solver_pre" localSheetId="8" hidden="1">0.000001</definedName>
    <definedName name="solver_rbv" localSheetId="8" hidden="1">1</definedName>
    <definedName name="solver_rel1" localSheetId="8" hidden="1">1</definedName>
    <definedName name="solver_rel2" localSheetId="8" hidden="1">3</definedName>
    <definedName name="solver_rel3" localSheetId="8" hidden="1">2</definedName>
    <definedName name="solver_rhs1" localSheetId="8" hidden="1">1</definedName>
    <definedName name="solver_rhs2" localSheetId="8" hidden="1">0</definedName>
    <definedName name="solver_rhs3" localSheetId="8" hidden="1">1</definedName>
    <definedName name="solver_rlx" localSheetId="8" hidden="1">2</definedName>
    <definedName name="solver_rsd" localSheetId="8" hidden="1">0</definedName>
    <definedName name="solver_scl" localSheetId="8" hidden="1">1</definedName>
    <definedName name="solver_sho" localSheetId="8" hidden="1">2</definedName>
    <definedName name="solver_ssz" localSheetId="8" hidden="1">100</definedName>
    <definedName name="solver_tim" localSheetId="8" hidden="1">2147483647</definedName>
    <definedName name="solver_tol" localSheetId="8" hidden="1">0.01</definedName>
    <definedName name="solver_typ" localSheetId="8" hidden="1">2</definedName>
    <definedName name="solver_val" localSheetId="8" hidden="1">0</definedName>
    <definedName name="solver_ver" localSheetId="8" hidden="1">3</definedName>
  </definedNames>
  <calcPr calcId="191029"/>
  <pivotCaches>
    <pivotCache cacheId="12" r:id="rId12"/>
  </pivotCaches>
  <extLst>
    <ext xmlns:x14="http://schemas.microsoft.com/office/spreadsheetml/2009/9/main" uri="{BBE1A952-AA13-448e-AADC-164F8A28A991}">
      <x14:slicerCaches>
        <x14:slicerCache r:id="rId13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8" i="13" l="1"/>
  <c r="F8" i="13" s="1"/>
  <c r="G8" i="13" s="1"/>
  <c r="E9" i="13"/>
  <c r="F9" i="13" s="1"/>
  <c r="G9" i="13" s="1"/>
  <c r="E10" i="13"/>
  <c r="F10" i="13" s="1"/>
  <c r="G10" i="13" s="1"/>
  <c r="E11" i="13"/>
  <c r="F11" i="13" s="1"/>
  <c r="G11" i="13" s="1"/>
  <c r="E12" i="13"/>
  <c r="F12" i="13" s="1"/>
  <c r="G12" i="13" s="1"/>
  <c r="E13" i="13"/>
  <c r="F13" i="13" s="1"/>
  <c r="G13" i="13" s="1"/>
  <c r="E14" i="13"/>
  <c r="E15" i="13"/>
  <c r="E16" i="13"/>
  <c r="E17" i="13"/>
  <c r="E18" i="13"/>
  <c r="F18" i="13" s="1"/>
  <c r="G18" i="13" s="1"/>
  <c r="E19" i="13"/>
  <c r="F19" i="13" s="1"/>
  <c r="G19" i="13" s="1"/>
  <c r="E20" i="13"/>
  <c r="F20" i="13" s="1"/>
  <c r="G20" i="13" s="1"/>
  <c r="E21" i="13"/>
  <c r="J21" i="13" s="1"/>
  <c r="E22" i="13"/>
  <c r="J9" i="13" s="1"/>
  <c r="J10" i="13" s="1"/>
  <c r="E23" i="13"/>
  <c r="F23" i="13" s="1"/>
  <c r="G23" i="13" s="1"/>
  <c r="E24" i="13"/>
  <c r="J8" i="13"/>
  <c r="K22" i="13"/>
  <c r="I22" i="13"/>
  <c r="K21" i="13"/>
  <c r="I21" i="13"/>
  <c r="J16" i="13"/>
  <c r="J10" i="11"/>
  <c r="J22" i="11"/>
  <c r="J21" i="11"/>
  <c r="T23" i="12"/>
  <c r="K22" i="11" s="1"/>
  <c r="T22" i="12"/>
  <c r="K21" i="11" s="1"/>
  <c r="I22" i="11"/>
  <c r="I21" i="11"/>
  <c r="S23" i="12"/>
  <c r="S22" i="12"/>
  <c r="H25" i="12"/>
  <c r="G25" i="12"/>
  <c r="F25" i="12"/>
  <c r="E25" i="12"/>
  <c r="D25" i="12"/>
  <c r="H24" i="12"/>
  <c r="G24" i="12"/>
  <c r="F24" i="12"/>
  <c r="E24" i="12"/>
  <c r="D24" i="12"/>
  <c r="P23" i="12"/>
  <c r="O23" i="12"/>
  <c r="P22" i="12"/>
  <c r="P29" i="12" s="1"/>
  <c r="O22" i="12"/>
  <c r="O29" i="12" s="1"/>
  <c r="P21" i="12"/>
  <c r="O21" i="12"/>
  <c r="P20" i="12"/>
  <c r="O20" i="12"/>
  <c r="P19" i="12"/>
  <c r="O19" i="12"/>
  <c r="P18" i="12"/>
  <c r="O18" i="12"/>
  <c r="P17" i="12"/>
  <c r="O17" i="12"/>
  <c r="P16" i="12"/>
  <c r="O16" i="12"/>
  <c r="P15" i="12"/>
  <c r="O15" i="12"/>
  <c r="P14" i="12"/>
  <c r="O14" i="12"/>
  <c r="P13" i="12"/>
  <c r="O13" i="12"/>
  <c r="P12" i="12"/>
  <c r="O12" i="12"/>
  <c r="P11" i="12"/>
  <c r="O11" i="12"/>
  <c r="P10" i="12"/>
  <c r="O10" i="12"/>
  <c r="P9" i="12"/>
  <c r="O9" i="12"/>
  <c r="P8" i="12"/>
  <c r="O8" i="12"/>
  <c r="P7" i="12"/>
  <c r="O7" i="12"/>
  <c r="P6" i="12"/>
  <c r="P28" i="12" s="1"/>
  <c r="O6" i="12"/>
  <c r="O28" i="12" s="1"/>
  <c r="J22" i="13" l="1"/>
  <c r="F21" i="13"/>
  <c r="G21" i="13" s="1"/>
  <c r="F22" i="13"/>
  <c r="G22" i="13" s="1"/>
  <c r="F15" i="13"/>
  <c r="G15" i="13" s="1"/>
  <c r="F17" i="13"/>
  <c r="G17" i="13" s="1"/>
  <c r="F14" i="13"/>
  <c r="G14" i="13" s="1"/>
  <c r="F16" i="13"/>
  <c r="G16" i="13" s="1"/>
  <c r="Q28" i="12"/>
  <c r="P24" i="12"/>
  <c r="P25" i="12"/>
  <c r="Q29" i="12"/>
  <c r="J4" i="13" l="1"/>
  <c r="J5" i="13"/>
  <c r="J8" i="11"/>
  <c r="J9" i="11"/>
  <c r="E24" i="11"/>
  <c r="E23" i="11"/>
  <c r="F23" i="11" s="1"/>
  <c r="G23" i="11" s="1"/>
  <c r="E22" i="11"/>
  <c r="F22" i="11" s="1"/>
  <c r="G22" i="11" s="1"/>
  <c r="E21" i="11"/>
  <c r="F21" i="11" s="1"/>
  <c r="G21" i="11" s="1"/>
  <c r="E20" i="11"/>
  <c r="F20" i="11" s="1"/>
  <c r="G20" i="11" s="1"/>
  <c r="E19" i="11"/>
  <c r="F19" i="11" s="1"/>
  <c r="G19" i="11" s="1"/>
  <c r="E18" i="11"/>
  <c r="F18" i="11" s="1"/>
  <c r="G18" i="11" s="1"/>
  <c r="E17" i="11"/>
  <c r="F17" i="11" s="1"/>
  <c r="G17" i="11" s="1"/>
  <c r="E16" i="11"/>
  <c r="F16" i="11" s="1"/>
  <c r="G16" i="11" s="1"/>
  <c r="E15" i="11"/>
  <c r="F15" i="11" s="1"/>
  <c r="G15" i="11" s="1"/>
  <c r="E14" i="11"/>
  <c r="F14" i="11" s="1"/>
  <c r="G14" i="11" s="1"/>
  <c r="E13" i="11"/>
  <c r="F13" i="11" s="1"/>
  <c r="G13" i="11" s="1"/>
  <c r="E12" i="11"/>
  <c r="F12" i="11" s="1"/>
  <c r="G12" i="11" s="1"/>
  <c r="E11" i="11"/>
  <c r="F11" i="11" s="1"/>
  <c r="G11" i="11" s="1"/>
  <c r="E10" i="11"/>
  <c r="F10" i="11" s="1"/>
  <c r="G10" i="11" s="1"/>
  <c r="E9" i="11"/>
  <c r="F9" i="11" s="1"/>
  <c r="G9" i="11" s="1"/>
  <c r="E8" i="11"/>
  <c r="F8" i="11" s="1"/>
  <c r="G8" i="11" s="1"/>
  <c r="J17" i="8"/>
  <c r="K17" i="8"/>
  <c r="L17" i="8"/>
  <c r="M17" i="8"/>
  <c r="I17" i="8"/>
  <c r="J5" i="11" l="1"/>
  <c r="J4" i="11"/>
</calcChain>
</file>

<file path=xl/sharedStrings.xml><?xml version="1.0" encoding="utf-8"?>
<sst xmlns="http://schemas.openxmlformats.org/spreadsheetml/2006/main" count="265" uniqueCount="91">
  <si>
    <t>Month</t>
  </si>
  <si>
    <t>Curvas de sazonalidade</t>
  </si>
  <si>
    <t>Investimento</t>
  </si>
  <si>
    <t>Leads</t>
  </si>
  <si>
    <t>1.</t>
  </si>
  <si>
    <t>Média Móvel Simples (MMS)</t>
  </si>
  <si>
    <t>Indicado para previsões de curto prazo onde as componentes de tendência e sazonalidade são inexistentes ou possam ser desprezadas.</t>
  </si>
  <si>
    <t>2.</t>
  </si>
  <si>
    <t>Média Móvel Ponderada (WMA)</t>
  </si>
  <si>
    <t>Cada observação é ponderada igualmente e as observações mais recentes carregam pesos maiores na média.</t>
  </si>
  <si>
    <t>3.</t>
  </si>
  <si>
    <t>Suavização Exponencial Simples</t>
  </si>
  <si>
    <t>A suavização exponencial atribui pesos decrescendo exponencialmente. Ou seja, para as observações recentes são dadas relativamente mais peso na previsão do que as observações mais antigas.</t>
  </si>
  <si>
    <t>Facebook</t>
  </si>
  <si>
    <t>Programática</t>
  </si>
  <si>
    <t>Youtube</t>
  </si>
  <si>
    <t>UOL</t>
  </si>
  <si>
    <t>Outros</t>
  </si>
  <si>
    <t>Rótulos de Linha</t>
  </si>
  <si>
    <t>Total Geral</t>
  </si>
  <si>
    <t>2016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</si>
  <si>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</si>
  <si>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</si>
  <si>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</si>
  <si>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</si>
  <si>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</si>
  <si>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</si>
  <si>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</si>
  <si>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</si>
  <si>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</si>
  <si>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</si>
  <si>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</si>
  <si>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</si>
  <si>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2017</t>
  </si>
  <si>
    <t>(Tudo)</t>
  </si>
  <si>
    <t>Soma de ROI</t>
  </si>
  <si>
    <t>Curva</t>
  </si>
  <si>
    <t>Site</t>
  </si>
  <si>
    <t>Previsto</t>
  </si>
  <si>
    <t>erro absoluto</t>
  </si>
  <si>
    <t>erro quadrático</t>
  </si>
  <si>
    <t>Média (Erro ABS) =</t>
  </si>
  <si>
    <t>Média (Erro^2) =</t>
  </si>
  <si>
    <t>Previsão</t>
  </si>
  <si>
    <t>Realizado =</t>
  </si>
  <si>
    <t>Estimado =</t>
  </si>
  <si>
    <t>Variação =</t>
  </si>
  <si>
    <t>Data</t>
  </si>
  <si>
    <t>ROI</t>
  </si>
  <si>
    <t>Off-line</t>
  </si>
  <si>
    <t>Total</t>
  </si>
  <si>
    <t>Coeficientes</t>
  </si>
  <si>
    <t>RESUMO DOS RESULTADOS</t>
  </si>
  <si>
    <t>Interseção</t>
  </si>
  <si>
    <t>Estatística de regressão</t>
  </si>
  <si>
    <t>R múltiplo</t>
  </si>
  <si>
    <t>R-Quadrado</t>
  </si>
  <si>
    <t>R-quadrado ajustado</t>
  </si>
  <si>
    <t>Erro padrão</t>
  </si>
  <si>
    <t>Observações</t>
  </si>
  <si>
    <t>ANOVA</t>
  </si>
  <si>
    <t>gl</t>
  </si>
  <si>
    <t>SQ</t>
  </si>
  <si>
    <t>MQ</t>
  </si>
  <si>
    <t>F</t>
  </si>
  <si>
    <t>F de significação</t>
  </si>
  <si>
    <t>Regressão</t>
  </si>
  <si>
    <t>Resíduo</t>
  </si>
  <si>
    <t>Stat t</t>
  </si>
  <si>
    <t>valor-P</t>
  </si>
  <si>
    <t>95% inferiores</t>
  </si>
  <si>
    <t>95% superiores</t>
  </si>
  <si>
    <t>Inferior 95,0%</t>
  </si>
  <si>
    <t>Superior 95,0%</t>
  </si>
  <si>
    <t>Share</t>
  </si>
  <si>
    <t>JULHO</t>
  </si>
  <si>
    <t>AGOSTO</t>
  </si>
  <si>
    <t>Variação</t>
  </si>
  <si>
    <t>Fusca</t>
  </si>
  <si>
    <t>Base</t>
  </si>
  <si>
    <t>Teste</t>
  </si>
  <si>
    <t>Realizado</t>
  </si>
  <si>
    <t>Teste dos modelos</t>
  </si>
  <si>
    <t>Teste (ROI)</t>
  </si>
  <si>
    <t>Pesos</t>
  </si>
  <si>
    <t>W1 =</t>
  </si>
  <si>
    <t>W2 =</t>
  </si>
  <si>
    <t>W3 =</t>
  </si>
  <si>
    <t>Soma =</t>
  </si>
  <si>
    <t>WMA</t>
  </si>
  <si>
    <t>MMS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</si>
</sst>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5" formatCode="&quot;R$&quot;#,##0;\-&quot;R$&quot;#,##0"/>
    <numFmt numFmtId="42" formatCode="_-&quot;R$&quot;* #,##0_-;\-&quot;R$&quot;* #,##0_-;_-&quot;R$&quot;* &quot;-&quot;_-;_-@_-"/>
    <numFmt numFmtId="43" formatCode="_-* #,##0.00_-;\-* #,##0.00_-;_-* &quot;-&quot;??_-;_-@_-"/>
    <numFmt numFmtId="164" formatCode="#,##0_ ;\-#,##0\ "/>
    <numFmt numFmtId="165" formatCode="0.0%"/>
    <numFmt numFmtId="166" formatCode="0.0"/>
    <numFmt numFmtId="168" formatCode="0.0000"/>
    <numFmt numFmtId="170" formatCode="0.000000"/>
    <numFmt numFmtId="171" formatCode="0.00000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b/>
      <sz val="8"/>
      <name val="Arial"/>
      <family val="2"/>
    </font>
    <font>
      <b/>
      <sz val="8"/>
      <color rgb="FFFFFFFF"/>
      <name val="Arial"/>
      <family val="2"/>
    </font>
    <font>
      <sz val="8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theme="5"/>
      </patternFill>
    </fill>
    <fill>
      <patternFill patternType="solid">
        <fgColor theme="5" tint="0.39997558519241921"/>
        <bgColor indexed="65"/>
      </patternFill>
    </fill>
    <fill>
      <patternFill patternType="solid">
        <fgColor rgb="FF441A4C"/>
        <bgColor indexed="64"/>
      </patternFill>
    </fill>
    <fill>
      <patternFill patternType="solid">
        <fgColor rgb="FFC6EFCE"/>
      </patternFill>
    </fill>
    <fill>
      <patternFill patternType="solid">
        <fgColor theme="9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rgb="FF000000"/>
      </patternFill>
    </fill>
    <fill>
      <patternFill patternType="solid">
        <fgColor rgb="FF000000"/>
        <bgColor rgb="FF000000"/>
      </patternFill>
    </fill>
  </fills>
  <borders count="2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0" tint="-0.499984740745262"/>
      </top>
      <bottom style="medium">
        <color theme="0" tint="-0.49998474074526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</borders>
  <cellStyleXfs count="15">
    <xf numFmtId="0" fontId="0" fillId="0" borderId="0"/>
    <xf numFmtId="9" fontId="1" fillId="0" borderId="0" applyFont="0" applyFill="0" applyBorder="0" applyAlignment="0" applyProtection="0"/>
    <xf numFmtId="0" fontId="2" fillId="2" borderId="1" applyNumberFormat="0" applyAlignment="0" applyProtection="0"/>
    <xf numFmtId="0" fontId="1" fillId="3" borderId="2" applyNumberFormat="0" applyFont="0" applyAlignment="0" applyProtection="0"/>
    <xf numFmtId="0" fontId="3" fillId="4" borderId="0" applyNumberFormat="0" applyBorder="0" applyAlignment="0" applyProtection="0"/>
    <xf numFmtId="0" fontId="1" fillId="5" borderId="0" applyNumberFormat="0" applyBorder="0" applyAlignment="0" applyProtection="0"/>
    <xf numFmtId="0" fontId="5" fillId="7" borderId="0" applyNumberFormat="0" applyBorder="0" applyAlignment="0" applyProtection="0"/>
    <xf numFmtId="0" fontId="3" fillId="8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2" fillId="0" borderId="0"/>
    <xf numFmtId="43" fontId="12" fillId="0" borderId="0" applyFont="0" applyFill="0" applyBorder="0" applyAlignment="0" applyProtection="0"/>
  </cellStyleXfs>
  <cellXfs count="104">
    <xf numFmtId="0" fontId="0" fillId="0" borderId="0" xfId="0"/>
    <xf numFmtId="0" fontId="0" fillId="6" borderId="3" xfId="0" applyFill="1" applyBorder="1"/>
    <xf numFmtId="0" fontId="2" fillId="2" borderId="1" xfId="2" applyAlignment="1">
      <alignment horizontal="center"/>
    </xf>
    <xf numFmtId="17" fontId="0" fillId="3" borderId="2" xfId="3" applyNumberFormat="1" applyFont="1"/>
    <xf numFmtId="164" fontId="0" fillId="3" borderId="2" xfId="3" applyNumberFormat="1" applyFont="1"/>
    <xf numFmtId="164" fontId="0" fillId="0" borderId="0" xfId="0" applyNumberFormat="1"/>
    <xf numFmtId="5" fontId="0" fillId="3" borderId="2" xfId="3" applyNumberFormat="1" applyFont="1"/>
    <xf numFmtId="0" fontId="4" fillId="5" borderId="0" xfId="5" applyFont="1" applyAlignment="1">
      <alignment vertical="center"/>
    </xf>
    <xf numFmtId="0" fontId="6" fillId="0" borderId="0" xfId="0" applyFont="1" applyAlignment="1">
      <alignment horizontal="right" vertical="center" readingOrder="1"/>
    </xf>
    <xf numFmtId="0" fontId="6" fillId="0" borderId="0" xfId="0" applyFont="1" applyAlignment="1">
      <alignment horizontal="left" vertical="center" readingOrder="1"/>
    </xf>
    <xf numFmtId="0" fontId="7" fillId="0" borderId="0" xfId="0" applyFont="1"/>
    <xf numFmtId="0" fontId="3" fillId="8" borderId="0" xfId="7"/>
    <xf numFmtId="0" fontId="3" fillId="4" borderId="0" xfId="4"/>
    <xf numFmtId="0" fontId="0" fillId="9" borderId="4" xfId="0" applyFill="1" applyBorder="1"/>
    <xf numFmtId="0" fontId="0" fillId="9" borderId="5" xfId="0" applyFill="1" applyBorder="1"/>
    <xf numFmtId="0" fontId="0" fillId="9" borderId="6" xfId="0" applyFill="1" applyBorder="1"/>
    <xf numFmtId="0" fontId="5" fillId="7" borderId="1" xfId="6" applyBorder="1" applyAlignment="1">
      <alignment horizontal="center"/>
    </xf>
    <xf numFmtId="0" fontId="0" fillId="9" borderId="7" xfId="0" applyFill="1" applyBorder="1"/>
    <xf numFmtId="0" fontId="0" fillId="9" borderId="0" xfId="0" applyFill="1"/>
    <xf numFmtId="0" fontId="0" fillId="9" borderId="8" xfId="0" applyFill="1" applyBorder="1"/>
    <xf numFmtId="0" fontId="0" fillId="9" borderId="9" xfId="0" applyFill="1" applyBorder="1"/>
    <xf numFmtId="0" fontId="0" fillId="9" borderId="10" xfId="0" applyFill="1" applyBorder="1"/>
    <xf numFmtId="0" fontId="0" fillId="9" borderId="11" xfId="0" applyFill="1" applyBorder="1"/>
    <xf numFmtId="9" fontId="0" fillId="0" borderId="0" xfId="1" applyFont="1"/>
    <xf numFmtId="0" fontId="0" fillId="0" borderId="0" xfId="0" applyAlignment="1">
      <alignment horizontal="left" wrapText="1"/>
    </xf>
    <xf numFmtId="0" fontId="1" fillId="14" borderId="1" xfId="12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17" fontId="0" fillId="0" borderId="0" xfId="0" applyNumberFormat="1" applyAlignment="1">
      <alignment horizontal="left" indent="1"/>
    </xf>
    <xf numFmtId="10" fontId="0" fillId="0" borderId="0" xfId="0" applyNumberFormat="1"/>
    <xf numFmtId="0" fontId="0" fillId="0" borderId="12" xfId="0" applyBorder="1"/>
    <xf numFmtId="0" fontId="0" fillId="0" borderId="14" xfId="0" applyBorder="1"/>
    <xf numFmtId="0" fontId="0" fillId="0" borderId="0" xfId="0" applyBorder="1"/>
    <xf numFmtId="0" fontId="8" fillId="0" borderId="12" xfId="0" applyFont="1" applyBorder="1" applyAlignment="1">
      <alignment horizontal="center"/>
    </xf>
    <xf numFmtId="0" fontId="9" fillId="0" borderId="14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2" xfId="0" applyFont="1" applyBorder="1" applyAlignment="1">
      <alignment horizontal="center"/>
    </xf>
    <xf numFmtId="0" fontId="8" fillId="15" borderId="15" xfId="0" applyFont="1" applyFill="1" applyBorder="1" applyAlignment="1">
      <alignment horizontal="center"/>
    </xf>
    <xf numFmtId="0" fontId="1" fillId="13" borderId="13" xfId="11" applyBorder="1" applyAlignment="1">
      <alignment horizontal="right"/>
    </xf>
    <xf numFmtId="0" fontId="0" fillId="16" borderId="0" xfId="0" applyFill="1" applyAlignment="1">
      <alignment horizontal="center"/>
    </xf>
    <xf numFmtId="1" fontId="0" fillId="16" borderId="0" xfId="0" applyNumberFormat="1" applyFill="1" applyAlignment="1">
      <alignment horizontal="center"/>
    </xf>
    <xf numFmtId="166" fontId="0" fillId="16" borderId="0" xfId="0" applyNumberFormat="1" applyFill="1" applyAlignment="1">
      <alignment horizontal="center"/>
    </xf>
    <xf numFmtId="0" fontId="3" fillId="17" borderId="13" xfId="7" applyFill="1" applyBorder="1"/>
    <xf numFmtId="0" fontId="1" fillId="13" borderId="14" xfId="11" applyBorder="1" applyAlignment="1">
      <alignment horizontal="right"/>
    </xf>
    <xf numFmtId="0" fontId="1" fillId="13" borderId="0" xfId="11" applyBorder="1" applyAlignment="1">
      <alignment horizontal="right"/>
    </xf>
    <xf numFmtId="0" fontId="1" fillId="18" borderId="12" xfId="11" applyFill="1" applyBorder="1" applyAlignment="1">
      <alignment horizontal="right"/>
    </xf>
    <xf numFmtId="17" fontId="0" fillId="16" borderId="0" xfId="0" applyNumberFormat="1" applyFill="1" applyAlignment="1">
      <alignment horizontal="center"/>
    </xf>
    <xf numFmtId="10" fontId="0" fillId="16" borderId="0" xfId="1" applyNumberFormat="1" applyFont="1" applyFill="1" applyAlignment="1">
      <alignment horizontal="center"/>
    </xf>
    <xf numFmtId="10" fontId="1" fillId="13" borderId="14" xfId="11" applyNumberFormat="1" applyBorder="1"/>
    <xf numFmtId="10" fontId="1" fillId="13" borderId="0" xfId="11" applyNumberFormat="1" applyBorder="1"/>
    <xf numFmtId="170" fontId="1" fillId="14" borderId="13" xfId="12" applyNumberFormat="1" applyBorder="1"/>
    <xf numFmtId="171" fontId="1" fillId="14" borderId="13" xfId="12" applyNumberFormat="1" applyBorder="1"/>
    <xf numFmtId="0" fontId="1" fillId="5" borderId="1" xfId="5" applyBorder="1" applyAlignment="1">
      <alignment horizontal="center"/>
    </xf>
    <xf numFmtId="0" fontId="10" fillId="0" borderId="16" xfId="0" applyFont="1" applyBorder="1" applyAlignment="1">
      <alignment horizontal="center"/>
    </xf>
    <xf numFmtId="1" fontId="0" fillId="3" borderId="2" xfId="3" applyNumberFormat="1" applyFont="1" applyAlignment="1">
      <alignment horizontal="center"/>
    </xf>
    <xf numFmtId="164" fontId="1" fillId="10" borderId="2" xfId="8" applyNumberFormat="1" applyBorder="1"/>
    <xf numFmtId="164" fontId="1" fillId="13" borderId="2" xfId="11" applyNumberFormat="1" applyBorder="1"/>
    <xf numFmtId="0" fontId="10" fillId="0" borderId="16" xfId="0" applyFont="1" applyBorder="1" applyAlignment="1">
      <alignment horizontal="centerContinuous"/>
    </xf>
    <xf numFmtId="0" fontId="0" fillId="0" borderId="10" xfId="0" applyBorder="1"/>
    <xf numFmtId="17" fontId="0" fillId="3" borderId="17" xfId="3" applyNumberFormat="1" applyFont="1" applyBorder="1"/>
    <xf numFmtId="5" fontId="0" fillId="3" borderId="17" xfId="3" applyNumberFormat="1" applyFont="1" applyBorder="1"/>
    <xf numFmtId="1" fontId="0" fillId="3" borderId="17" xfId="3" applyNumberFormat="1" applyFont="1" applyBorder="1" applyAlignment="1">
      <alignment horizontal="center"/>
    </xf>
    <xf numFmtId="164" fontId="0" fillId="3" borderId="17" xfId="3" applyNumberFormat="1" applyFont="1" applyBorder="1"/>
    <xf numFmtId="164" fontId="1" fillId="10" borderId="17" xfId="8" applyNumberFormat="1" applyBorder="1"/>
    <xf numFmtId="164" fontId="1" fillId="13" borderId="17" xfId="11" applyNumberFormat="1" applyBorder="1"/>
    <xf numFmtId="17" fontId="3" fillId="4" borderId="18" xfId="4" applyNumberFormat="1" applyBorder="1"/>
    <xf numFmtId="42" fontId="8" fillId="12" borderId="18" xfId="10" applyNumberFormat="1" applyFont="1" applyBorder="1"/>
    <xf numFmtId="0" fontId="8" fillId="12" borderId="18" xfId="10" applyNumberFormat="1" applyFont="1" applyBorder="1" applyAlignment="1">
      <alignment horizontal="center"/>
    </xf>
    <xf numFmtId="164" fontId="8" fillId="15" borderId="0" xfId="3" applyNumberFormat="1" applyFont="1" applyFill="1" applyBorder="1"/>
    <xf numFmtId="164" fontId="8" fillId="15" borderId="0" xfId="8" applyNumberFormat="1" applyFont="1" applyFill="1" applyBorder="1"/>
    <xf numFmtId="164" fontId="11" fillId="19" borderId="18" xfId="12" applyNumberFormat="1" applyFont="1" applyFill="1" applyBorder="1"/>
    <xf numFmtId="4" fontId="13" fillId="20" borderId="0" xfId="13" applyNumberFormat="1" applyFont="1" applyFill="1"/>
    <xf numFmtId="0" fontId="14" fillId="21" borderId="0" xfId="13" applyFont="1" applyFill="1" applyAlignment="1">
      <alignment horizontal="centerContinuous" vertical="distributed"/>
    </xf>
    <xf numFmtId="0" fontId="3" fillId="4" borderId="18" xfId="4" applyBorder="1"/>
    <xf numFmtId="4" fontId="15" fillId="0" borderId="19" xfId="13" applyNumberFormat="1" applyFont="1" applyBorder="1"/>
    <xf numFmtId="9" fontId="15" fillId="0" borderId="19" xfId="14" quotePrefix="1" applyNumberFormat="1" applyFont="1" applyFill="1" applyBorder="1" applyAlignment="1">
      <alignment horizontal="center" vertical="center"/>
    </xf>
    <xf numFmtId="164" fontId="1" fillId="13" borderId="20" xfId="11" applyNumberFormat="1" applyBorder="1"/>
    <xf numFmtId="165" fontId="1" fillId="5" borderId="18" xfId="5" applyNumberFormat="1" applyBorder="1" applyAlignment="1">
      <alignment horizontal="center"/>
    </xf>
    <xf numFmtId="17" fontId="0" fillId="9" borderId="0" xfId="0" applyNumberFormat="1" applyFill="1" applyAlignment="1">
      <alignment horizontal="center"/>
    </xf>
    <xf numFmtId="10" fontId="0" fillId="9" borderId="0" xfId="1" applyNumberFormat="1" applyFont="1" applyFill="1" applyAlignment="1">
      <alignment horizontal="center"/>
    </xf>
    <xf numFmtId="17" fontId="1" fillId="14" borderId="0" xfId="12" applyNumberFormat="1" applyAlignment="1">
      <alignment horizontal="center"/>
    </xf>
    <xf numFmtId="0" fontId="1" fillId="14" borderId="0" xfId="12" applyAlignment="1">
      <alignment horizontal="center"/>
    </xf>
    <xf numFmtId="10" fontId="1" fillId="14" borderId="0" xfId="12" applyNumberFormat="1" applyAlignment="1">
      <alignment horizontal="center"/>
    </xf>
    <xf numFmtId="17" fontId="1" fillId="14" borderId="10" xfId="12" applyNumberFormat="1" applyBorder="1" applyAlignment="1">
      <alignment horizontal="center"/>
    </xf>
    <xf numFmtId="0" fontId="1" fillId="14" borderId="10" xfId="12" applyBorder="1" applyAlignment="1">
      <alignment horizontal="center"/>
    </xf>
    <xf numFmtId="10" fontId="1" fillId="14" borderId="10" xfId="12" applyNumberFormat="1" applyBorder="1" applyAlignment="1">
      <alignment horizontal="center"/>
    </xf>
    <xf numFmtId="10" fontId="2" fillId="2" borderId="1" xfId="2" applyNumberFormat="1" applyAlignment="1">
      <alignment horizontal="center"/>
    </xf>
    <xf numFmtId="0" fontId="3" fillId="4" borderId="1" xfId="4" applyBorder="1" applyAlignment="1">
      <alignment horizontal="center"/>
    </xf>
    <xf numFmtId="0" fontId="1" fillId="11" borderId="0" xfId="9"/>
    <xf numFmtId="0" fontId="3" fillId="4" borderId="18" xfId="4" applyBorder="1" applyAlignment="1">
      <alignment horizontal="center"/>
    </xf>
    <xf numFmtId="165" fontId="1" fillId="18" borderId="12" xfId="1" applyNumberFormat="1" applyFill="1" applyBorder="1" applyAlignment="1">
      <alignment horizontal="right"/>
    </xf>
    <xf numFmtId="168" fontId="0" fillId="16" borderId="0" xfId="0" applyNumberFormat="1" applyFill="1" applyAlignment="1">
      <alignment horizontal="center"/>
    </xf>
    <xf numFmtId="168" fontId="0" fillId="9" borderId="0" xfId="0" applyNumberFormat="1" applyFill="1" applyAlignment="1">
      <alignment horizontal="center"/>
    </xf>
    <xf numFmtId="168" fontId="1" fillId="14" borderId="0" xfId="12" applyNumberFormat="1" applyAlignment="1">
      <alignment horizontal="center"/>
    </xf>
    <xf numFmtId="170" fontId="0" fillId="16" borderId="0" xfId="0" applyNumberFormat="1" applyFill="1" applyAlignment="1">
      <alignment horizontal="center"/>
    </xf>
    <xf numFmtId="170" fontId="0" fillId="9" borderId="0" xfId="0" applyNumberFormat="1" applyFill="1" applyAlignment="1">
      <alignment horizontal="center"/>
    </xf>
    <xf numFmtId="170" fontId="1" fillId="14" borderId="0" xfId="12" applyNumberFormat="1" applyAlignment="1">
      <alignment horizontal="center"/>
    </xf>
    <xf numFmtId="0" fontId="3" fillId="4" borderId="13" xfId="4" applyBorder="1"/>
    <xf numFmtId="0" fontId="1" fillId="10" borderId="14" xfId="8" applyBorder="1" applyAlignment="1">
      <alignment horizontal="right"/>
    </xf>
    <xf numFmtId="2" fontId="1" fillId="10" borderId="14" xfId="8" applyNumberFormat="1" applyBorder="1"/>
    <xf numFmtId="0" fontId="1" fillId="10" borderId="0" xfId="8" applyBorder="1" applyAlignment="1">
      <alignment horizontal="right"/>
    </xf>
    <xf numFmtId="2" fontId="1" fillId="10" borderId="0" xfId="8" applyNumberFormat="1" applyBorder="1"/>
    <xf numFmtId="0" fontId="1" fillId="5" borderId="12" xfId="5" applyBorder="1" applyAlignment="1">
      <alignment horizontal="right"/>
    </xf>
    <xf numFmtId="2" fontId="1" fillId="5" borderId="12" xfId="5" applyNumberFormat="1" applyBorder="1"/>
  </cellXfs>
  <cellStyles count="15">
    <cellStyle name="40% - Ênfase2" xfId="8" builtinId="35"/>
    <cellStyle name="40% - Ênfase6" xfId="11" builtinId="51"/>
    <cellStyle name="60% - Ênfase2" xfId="5" builtinId="36"/>
    <cellStyle name="60% - Ênfase3" xfId="9" builtinId="40"/>
    <cellStyle name="60% - Ênfase4" xfId="10" builtinId="44"/>
    <cellStyle name="60% - Ênfase6" xfId="12" builtinId="52"/>
    <cellStyle name="Bom" xfId="6" builtinId="26"/>
    <cellStyle name="Ênfase2" xfId="4" builtinId="33"/>
    <cellStyle name="Ênfase6" xfId="7" builtinId="49"/>
    <cellStyle name="Entrada" xfId="2" builtinId="20"/>
    <cellStyle name="Moeda 2" xfId="14" xr:uid="{622540AA-556A-4EA5-8527-A4B2AC4F5753}"/>
    <cellStyle name="Normal" xfId="0" builtinId="0"/>
    <cellStyle name="Normal 2 2 2 2" xfId="13" xr:uid="{A0A3E42C-D8A7-4DAE-83C1-53E38850E7C9}"/>
    <cellStyle name="Nota" xfId="3" builtinId="10"/>
    <cellStyle name="Porcentagem" xfId="1" builtinId="5"/>
  </cellStyles>
  <dxfs count="2">
    <dxf>
      <font>
        <color rgb="FF006100"/>
      </font>
      <fill>
        <patternFill>
          <bgColor rgb="FFC6EFCE"/>
        </patternFill>
      </fill>
    </dxf>
    <dxf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07/relationships/slicerCache" Target="slicerCaches/slicerCach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[11_MMM_TimeSeries_WMA.xlsx]Pivot Table!Tabela dinâmica1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ROI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ln w="34925" cap="rnd">
            <a:solidFill>
              <a:schemeClr val="lt1"/>
            </a:solidFill>
            <a:round/>
          </a:ln>
          <a:effectLst>
            <a:outerShdw dist="25400" dir="2700000" algn="tl" rotWithShape="0">
              <a:schemeClr val="accent1"/>
            </a:outerShdw>
          </a:effectLst>
        </c:spPr>
        <c:marker>
          <c:symbol val="circle"/>
          <c:size val="5"/>
          <c:spPr>
            <a:solidFill>
              <a:schemeClr val="accent1"/>
            </a:solidFill>
            <a:ln w="22225">
              <a:solidFill>
                <a:schemeClr val="l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Table'!$D$6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5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cat>
            <c:multiLvlStrRef>
              <c:f>'Pivot Table'!$C$7:$C$27</c:f>
              <c:multiLvlStrCache>
                <c:ptCount val="18"/>
                <c:lvl>
                  <c:pt idx="0">
                    <c:v>jan</c:v>
                  </c:pt>
                  <c:pt idx="1">
                    <c:v>fev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mai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set</c:v>
                  </c:pt>
                  <c:pt idx="9">
                    <c:v>out</c:v>
                  </c:pt>
                  <c:pt idx="10">
                    <c:v>nov</c:v>
                  </c:pt>
                  <c:pt idx="11">
                    <c:v>dez</c:v>
                  </c:pt>
                  <c:pt idx="12">
                    <c:v>jan</c:v>
                  </c:pt>
                  <c:pt idx="13">
                    <c:v>fev</c:v>
                  </c:pt>
                  <c:pt idx="14">
                    <c:v>mar</c:v>
                  </c:pt>
                  <c:pt idx="15">
                    <c:v>abr</c:v>
                  </c:pt>
                  <c:pt idx="16">
                    <c:v>mai</c:v>
                  </c:pt>
                  <c:pt idx="17">
                    <c:v>jun</c:v>
                  </c:pt>
                </c:lvl>
                <c:lvl>
                  <c:pt idx="0">
                    <c:v>2016</c:v>
                  </c:pt>
                  <c:pt idx="12">
                    <c:v>2017</c:v>
                  </c:pt>
                </c:lvl>
              </c:multiLvlStrCache>
            </c:multiLvlStrRef>
          </c:cat>
          <c:val>
            <c:numRef>
              <c:f>'Pivot Table'!$D$7:$D$27</c:f>
              <c:numCache>
                <c:formatCode>0.00%</c:formatCode>
                <c:ptCount val="18"/>
                <c:pt idx="0">
                  <c:v>8.4565239086859673E-3</c:v>
                </c:pt>
                <c:pt idx="1">
                  <c:v>1.1327174498046988E-2</c:v>
                </c:pt>
                <c:pt idx="2">
                  <c:v>3.3443791518004817E-3</c:v>
                </c:pt>
                <c:pt idx="3">
                  <c:v>5.1731283651650986E-3</c:v>
                </c:pt>
                <c:pt idx="4">
                  <c:v>5.6606513410426343E-3</c:v>
                </c:pt>
                <c:pt idx="5">
                  <c:v>6.3326436951674754E-3</c:v>
                </c:pt>
                <c:pt idx="6">
                  <c:v>2.6817269606499339E-3</c:v>
                </c:pt>
                <c:pt idx="7">
                  <c:v>3.8290179971291289E-3</c:v>
                </c:pt>
                <c:pt idx="8">
                  <c:v>2.895605118712619E-3</c:v>
                </c:pt>
                <c:pt idx="9">
                  <c:v>4.2041575861312113E-3</c:v>
                </c:pt>
                <c:pt idx="10">
                  <c:v>4.7136171377831302E-3</c:v>
                </c:pt>
                <c:pt idx="11">
                  <c:v>8.2317122304828259E-3</c:v>
                </c:pt>
                <c:pt idx="12">
                  <c:v>3.5631409822345704E-3</c:v>
                </c:pt>
                <c:pt idx="13">
                  <c:v>3.6145715889410834E-3</c:v>
                </c:pt>
                <c:pt idx="14">
                  <c:v>1.7569198061931962E-3</c:v>
                </c:pt>
                <c:pt idx="15">
                  <c:v>5.7113891440541097E-3</c:v>
                </c:pt>
                <c:pt idx="16">
                  <c:v>9.1367173316721628E-3</c:v>
                </c:pt>
                <c:pt idx="17">
                  <c:v>5.37074680578429E-3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23-47ED-8321-DAC7BFA978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4728896"/>
        <c:axId val="1194804176"/>
      </c:lineChart>
      <c:catAx>
        <c:axId val="1314728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94804176"/>
        <c:crosses val="autoZero"/>
        <c:auto val="1"/>
        <c:lblAlgn val="ctr"/>
        <c:lblOffset val="100"/>
        <c:noMultiLvlLbl val="0"/>
      </c:catAx>
      <c:valAx>
        <c:axId val="119480417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crossAx val="1314728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MMS!$D$4</c:f>
              <c:strCache>
                <c:ptCount val="1"/>
                <c:pt idx="0">
                  <c:v>ROI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MMS!$C$5:$C$24</c:f>
              <c:numCache>
                <c:formatCode>mmm\-yy</c:formatCode>
                <c:ptCount val="20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42857</c:v>
                </c:pt>
                <c:pt idx="17">
                  <c:v>42889</c:v>
                </c:pt>
                <c:pt idx="18">
                  <c:v>42917</c:v>
                </c:pt>
                <c:pt idx="19">
                  <c:v>42948</c:v>
                </c:pt>
              </c:numCache>
            </c:numRef>
          </c:xVal>
          <c:yVal>
            <c:numRef>
              <c:f>MMS!$D$5:$D$24</c:f>
              <c:numCache>
                <c:formatCode>0.00%</c:formatCode>
                <c:ptCount val="20"/>
                <c:pt idx="0">
                  <c:v>8.4565239086859673E-3</c:v>
                </c:pt>
                <c:pt idx="1">
                  <c:v>1.1327174498046988E-2</c:v>
                </c:pt>
                <c:pt idx="2">
                  <c:v>3.3443791518004817E-3</c:v>
                </c:pt>
                <c:pt idx="3">
                  <c:v>5.1731283651650986E-3</c:v>
                </c:pt>
                <c:pt idx="4">
                  <c:v>5.6606513410426343E-3</c:v>
                </c:pt>
                <c:pt idx="5">
                  <c:v>6.3326436951674754E-3</c:v>
                </c:pt>
                <c:pt idx="6">
                  <c:v>2.6817269606499339E-3</c:v>
                </c:pt>
                <c:pt idx="7">
                  <c:v>3.8290179971291289E-3</c:v>
                </c:pt>
                <c:pt idx="8">
                  <c:v>2.895605118712619E-3</c:v>
                </c:pt>
                <c:pt idx="9">
                  <c:v>4.2041575861312113E-3</c:v>
                </c:pt>
                <c:pt idx="10">
                  <c:v>4.7136171377831302E-3</c:v>
                </c:pt>
                <c:pt idx="11">
                  <c:v>8.2317122304828259E-3</c:v>
                </c:pt>
                <c:pt idx="12">
                  <c:v>3.5631409822345704E-3</c:v>
                </c:pt>
                <c:pt idx="13">
                  <c:v>3.6145715889410834E-3</c:v>
                </c:pt>
                <c:pt idx="14">
                  <c:v>1.7569198061931962E-3</c:v>
                </c:pt>
                <c:pt idx="15">
                  <c:v>5.7113891440541097E-3</c:v>
                </c:pt>
                <c:pt idx="16">
                  <c:v>9.1367173316721628E-3</c:v>
                </c:pt>
                <c:pt idx="17">
                  <c:v>5.37074680578429E-3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EA-4C70-822E-A68B5418AC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3136543"/>
        <c:axId val="1560106367"/>
      </c:scatterChart>
      <c:valAx>
        <c:axId val="1813136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Dias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mmm\-yy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60106367"/>
        <c:crosses val="autoZero"/>
        <c:crossBetween val="midCat"/>
      </c:valAx>
      <c:valAx>
        <c:axId val="1560106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Litros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13136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Forecasting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Realizado</c:v>
          </c:tx>
          <c:spPr>
            <a:ln w="22225" cap="rnd" cmpd="sng" algn="ctr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MMS!$C$8:$C$23</c:f>
              <c:numCache>
                <c:formatCode>mmm\-yy</c:formatCode>
                <c:ptCount val="16"/>
                <c:pt idx="0">
                  <c:v>42461</c:v>
                </c:pt>
                <c:pt idx="1">
                  <c:v>42491</c:v>
                </c:pt>
                <c:pt idx="2">
                  <c:v>42522</c:v>
                </c:pt>
                <c:pt idx="3">
                  <c:v>42552</c:v>
                </c:pt>
                <c:pt idx="4">
                  <c:v>42583</c:v>
                </c:pt>
                <c:pt idx="5">
                  <c:v>42614</c:v>
                </c:pt>
                <c:pt idx="6">
                  <c:v>42644</c:v>
                </c:pt>
                <c:pt idx="7">
                  <c:v>42675</c:v>
                </c:pt>
                <c:pt idx="8">
                  <c:v>42705</c:v>
                </c:pt>
                <c:pt idx="9">
                  <c:v>42736</c:v>
                </c:pt>
                <c:pt idx="10">
                  <c:v>42767</c:v>
                </c:pt>
                <c:pt idx="11">
                  <c:v>42795</c:v>
                </c:pt>
                <c:pt idx="12">
                  <c:v>42826</c:v>
                </c:pt>
                <c:pt idx="13">
                  <c:v>42857</c:v>
                </c:pt>
                <c:pt idx="14">
                  <c:v>42889</c:v>
                </c:pt>
                <c:pt idx="15">
                  <c:v>42917</c:v>
                </c:pt>
              </c:numCache>
            </c:numRef>
          </c:cat>
          <c:val>
            <c:numRef>
              <c:f>MMS!$D$8:$D$23</c:f>
              <c:numCache>
                <c:formatCode>0.00%</c:formatCode>
                <c:ptCount val="16"/>
                <c:pt idx="0">
                  <c:v>5.1731283651650986E-3</c:v>
                </c:pt>
                <c:pt idx="1">
                  <c:v>5.6606513410426343E-3</c:v>
                </c:pt>
                <c:pt idx="2">
                  <c:v>6.3326436951674754E-3</c:v>
                </c:pt>
                <c:pt idx="3">
                  <c:v>2.6817269606499339E-3</c:v>
                </c:pt>
                <c:pt idx="4">
                  <c:v>3.8290179971291289E-3</c:v>
                </c:pt>
                <c:pt idx="5">
                  <c:v>2.895605118712619E-3</c:v>
                </c:pt>
                <c:pt idx="6">
                  <c:v>4.2041575861312113E-3</c:v>
                </c:pt>
                <c:pt idx="7">
                  <c:v>4.7136171377831302E-3</c:v>
                </c:pt>
                <c:pt idx="8">
                  <c:v>8.2317122304828259E-3</c:v>
                </c:pt>
                <c:pt idx="9">
                  <c:v>3.5631409822345704E-3</c:v>
                </c:pt>
                <c:pt idx="10">
                  <c:v>3.6145715889410834E-3</c:v>
                </c:pt>
                <c:pt idx="11">
                  <c:v>1.7569198061931962E-3</c:v>
                </c:pt>
                <c:pt idx="12">
                  <c:v>5.7113891440541097E-3</c:v>
                </c:pt>
                <c:pt idx="13">
                  <c:v>9.1367173316721628E-3</c:v>
                </c:pt>
                <c:pt idx="14">
                  <c:v>5.37074680578429E-3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BD-41BE-A1F8-6FA6CAF9C678}"/>
            </c:ext>
          </c:extLst>
        </c:ser>
        <c:ser>
          <c:idx val="1"/>
          <c:order val="1"/>
          <c:tx>
            <c:strRef>
              <c:f>MMS!$E$4</c:f>
              <c:strCache>
                <c:ptCount val="1"/>
                <c:pt idx="0">
                  <c:v>Previsto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MMS!$C$8:$C$23</c:f>
              <c:numCache>
                <c:formatCode>mmm\-yy</c:formatCode>
                <c:ptCount val="16"/>
                <c:pt idx="0">
                  <c:v>42461</c:v>
                </c:pt>
                <c:pt idx="1">
                  <c:v>42491</c:v>
                </c:pt>
                <c:pt idx="2">
                  <c:v>42522</c:v>
                </c:pt>
                <c:pt idx="3">
                  <c:v>42552</c:v>
                </c:pt>
                <c:pt idx="4">
                  <c:v>42583</c:v>
                </c:pt>
                <c:pt idx="5">
                  <c:v>42614</c:v>
                </c:pt>
                <c:pt idx="6">
                  <c:v>42644</c:v>
                </c:pt>
                <c:pt idx="7">
                  <c:v>42675</c:v>
                </c:pt>
                <c:pt idx="8">
                  <c:v>42705</c:v>
                </c:pt>
                <c:pt idx="9">
                  <c:v>42736</c:v>
                </c:pt>
                <c:pt idx="10">
                  <c:v>42767</c:v>
                </c:pt>
                <c:pt idx="11">
                  <c:v>42795</c:v>
                </c:pt>
                <c:pt idx="12">
                  <c:v>42826</c:v>
                </c:pt>
                <c:pt idx="13">
                  <c:v>42857</c:v>
                </c:pt>
                <c:pt idx="14">
                  <c:v>42889</c:v>
                </c:pt>
                <c:pt idx="15">
                  <c:v>42917</c:v>
                </c:pt>
              </c:numCache>
            </c:numRef>
          </c:cat>
          <c:val>
            <c:numRef>
              <c:f>MMS!$E$8:$E$23</c:f>
              <c:numCache>
                <c:formatCode>0.00%</c:formatCode>
                <c:ptCount val="16"/>
                <c:pt idx="0">
                  <c:v>7.7093591861778126E-3</c:v>
                </c:pt>
                <c:pt idx="1">
                  <c:v>6.6148940050041903E-3</c:v>
                </c:pt>
                <c:pt idx="2">
                  <c:v>4.7260529526694049E-3</c:v>
                </c:pt>
                <c:pt idx="3">
                  <c:v>5.7221411337917355E-3</c:v>
                </c:pt>
                <c:pt idx="4">
                  <c:v>4.8916739989533472E-3</c:v>
                </c:pt>
                <c:pt idx="5">
                  <c:v>4.281129550982179E-3</c:v>
                </c:pt>
                <c:pt idx="6">
                  <c:v>3.1354500254972273E-3</c:v>
                </c:pt>
                <c:pt idx="7">
                  <c:v>3.6429269006576534E-3</c:v>
                </c:pt>
                <c:pt idx="8">
                  <c:v>3.9377932808756537E-3</c:v>
                </c:pt>
                <c:pt idx="9">
                  <c:v>5.7164956514657228E-3</c:v>
                </c:pt>
                <c:pt idx="10">
                  <c:v>5.5028234501668417E-3</c:v>
                </c:pt>
                <c:pt idx="11">
                  <c:v>5.1364749338861605E-3</c:v>
                </c:pt>
                <c:pt idx="12">
                  <c:v>2.9782107924562831E-3</c:v>
                </c:pt>
                <c:pt idx="13">
                  <c:v>3.6942935130627962E-3</c:v>
                </c:pt>
                <c:pt idx="14">
                  <c:v>5.5350087606398229E-3</c:v>
                </c:pt>
                <c:pt idx="15">
                  <c:v>6.7396177605035211E-3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BD-41BE-A1F8-6FA6CAF9C6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335309071"/>
        <c:axId val="1760663855"/>
      </c:lineChart>
      <c:dateAx>
        <c:axId val="1335309071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60663855"/>
        <c:crosses val="autoZero"/>
        <c:auto val="1"/>
        <c:lblOffset val="100"/>
        <c:baseTimeUnit val="months"/>
      </c:dateAx>
      <c:valAx>
        <c:axId val="1760663855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35309071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WMA!$D$4</c:f>
              <c:strCache>
                <c:ptCount val="1"/>
                <c:pt idx="0">
                  <c:v>ROI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WMA!$C$5:$C$24</c:f>
              <c:numCache>
                <c:formatCode>mmm\-yy</c:formatCode>
                <c:ptCount val="20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42857</c:v>
                </c:pt>
                <c:pt idx="17">
                  <c:v>42889</c:v>
                </c:pt>
                <c:pt idx="18">
                  <c:v>42917</c:v>
                </c:pt>
                <c:pt idx="19">
                  <c:v>42948</c:v>
                </c:pt>
              </c:numCache>
            </c:numRef>
          </c:xVal>
          <c:yVal>
            <c:numRef>
              <c:f>WMA!$D$5:$D$24</c:f>
              <c:numCache>
                <c:formatCode>0.00%</c:formatCode>
                <c:ptCount val="20"/>
                <c:pt idx="0">
                  <c:v>8.4565239086859673E-3</c:v>
                </c:pt>
                <c:pt idx="1">
                  <c:v>1.1327174498046988E-2</c:v>
                </c:pt>
                <c:pt idx="2">
                  <c:v>3.3443791518004817E-3</c:v>
                </c:pt>
                <c:pt idx="3">
                  <c:v>5.1731283651650986E-3</c:v>
                </c:pt>
                <c:pt idx="4">
                  <c:v>5.6606513410426343E-3</c:v>
                </c:pt>
                <c:pt idx="5">
                  <c:v>6.3326436951674754E-3</c:v>
                </c:pt>
                <c:pt idx="6">
                  <c:v>2.6817269606499339E-3</c:v>
                </c:pt>
                <c:pt idx="7">
                  <c:v>3.8290179971291289E-3</c:v>
                </c:pt>
                <c:pt idx="8">
                  <c:v>2.895605118712619E-3</c:v>
                </c:pt>
                <c:pt idx="9">
                  <c:v>4.2041575861312113E-3</c:v>
                </c:pt>
                <c:pt idx="10">
                  <c:v>4.7136171377831302E-3</c:v>
                </c:pt>
                <c:pt idx="11">
                  <c:v>8.2317122304828259E-3</c:v>
                </c:pt>
                <c:pt idx="12">
                  <c:v>3.5631409822345704E-3</c:v>
                </c:pt>
                <c:pt idx="13">
                  <c:v>3.6145715889410834E-3</c:v>
                </c:pt>
                <c:pt idx="14">
                  <c:v>1.7569198061931962E-3</c:v>
                </c:pt>
                <c:pt idx="15">
                  <c:v>5.7113891440541097E-3</c:v>
                </c:pt>
                <c:pt idx="16">
                  <c:v>9.1367173316721628E-3</c:v>
                </c:pt>
                <c:pt idx="17">
                  <c:v>5.37074680578429E-3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81-4DB8-8393-867AEA6746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3136543"/>
        <c:axId val="1560106367"/>
      </c:scatterChart>
      <c:valAx>
        <c:axId val="1813136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Dias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mmm\-yy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60106367"/>
        <c:crosses val="autoZero"/>
        <c:crossBetween val="midCat"/>
      </c:valAx>
      <c:valAx>
        <c:axId val="1560106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Litros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13136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Forecasting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Realizado</c:v>
          </c:tx>
          <c:spPr>
            <a:ln w="22225" cap="rnd" cmpd="sng" algn="ctr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WMA!$C$8:$C$23</c:f>
              <c:numCache>
                <c:formatCode>mmm\-yy</c:formatCode>
                <c:ptCount val="16"/>
                <c:pt idx="0">
                  <c:v>42461</c:v>
                </c:pt>
                <c:pt idx="1">
                  <c:v>42491</c:v>
                </c:pt>
                <c:pt idx="2">
                  <c:v>42522</c:v>
                </c:pt>
                <c:pt idx="3">
                  <c:v>42552</c:v>
                </c:pt>
                <c:pt idx="4">
                  <c:v>42583</c:v>
                </c:pt>
                <c:pt idx="5">
                  <c:v>42614</c:v>
                </c:pt>
                <c:pt idx="6">
                  <c:v>42644</c:v>
                </c:pt>
                <c:pt idx="7">
                  <c:v>42675</c:v>
                </c:pt>
                <c:pt idx="8">
                  <c:v>42705</c:v>
                </c:pt>
                <c:pt idx="9">
                  <c:v>42736</c:v>
                </c:pt>
                <c:pt idx="10">
                  <c:v>42767</c:v>
                </c:pt>
                <c:pt idx="11">
                  <c:v>42795</c:v>
                </c:pt>
                <c:pt idx="12">
                  <c:v>42826</c:v>
                </c:pt>
                <c:pt idx="13">
                  <c:v>42857</c:v>
                </c:pt>
                <c:pt idx="14">
                  <c:v>42889</c:v>
                </c:pt>
                <c:pt idx="15">
                  <c:v>42917</c:v>
                </c:pt>
              </c:numCache>
            </c:numRef>
          </c:cat>
          <c:val>
            <c:numRef>
              <c:f>WMA!$D$8:$D$23</c:f>
              <c:numCache>
                <c:formatCode>0.00%</c:formatCode>
                <c:ptCount val="16"/>
                <c:pt idx="0">
                  <c:v>5.1731283651650986E-3</c:v>
                </c:pt>
                <c:pt idx="1">
                  <c:v>5.6606513410426343E-3</c:v>
                </c:pt>
                <c:pt idx="2">
                  <c:v>6.3326436951674754E-3</c:v>
                </c:pt>
                <c:pt idx="3">
                  <c:v>2.6817269606499339E-3</c:v>
                </c:pt>
                <c:pt idx="4">
                  <c:v>3.8290179971291289E-3</c:v>
                </c:pt>
                <c:pt idx="5">
                  <c:v>2.895605118712619E-3</c:v>
                </c:pt>
                <c:pt idx="6">
                  <c:v>4.2041575861312113E-3</c:v>
                </c:pt>
                <c:pt idx="7">
                  <c:v>4.7136171377831302E-3</c:v>
                </c:pt>
                <c:pt idx="8">
                  <c:v>8.2317122304828259E-3</c:v>
                </c:pt>
                <c:pt idx="9">
                  <c:v>3.5631409822345704E-3</c:v>
                </c:pt>
                <c:pt idx="10">
                  <c:v>3.6145715889410834E-3</c:v>
                </c:pt>
                <c:pt idx="11">
                  <c:v>1.7569198061931962E-3</c:v>
                </c:pt>
                <c:pt idx="12">
                  <c:v>5.7113891440541097E-3</c:v>
                </c:pt>
                <c:pt idx="13">
                  <c:v>9.1367173316721628E-3</c:v>
                </c:pt>
                <c:pt idx="14">
                  <c:v>5.37074680578429E-3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A0-4BB4-8BC2-C8467D73840E}"/>
            </c:ext>
          </c:extLst>
        </c:ser>
        <c:ser>
          <c:idx val="1"/>
          <c:order val="1"/>
          <c:tx>
            <c:strRef>
              <c:f>WMA!$E$4</c:f>
              <c:strCache>
                <c:ptCount val="1"/>
                <c:pt idx="0">
                  <c:v>Previsto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WMA!$C$8:$C$23</c:f>
              <c:numCache>
                <c:formatCode>mmm\-yy</c:formatCode>
                <c:ptCount val="16"/>
                <c:pt idx="0">
                  <c:v>42461</c:v>
                </c:pt>
                <c:pt idx="1">
                  <c:v>42491</c:v>
                </c:pt>
                <c:pt idx="2">
                  <c:v>42522</c:v>
                </c:pt>
                <c:pt idx="3">
                  <c:v>42552</c:v>
                </c:pt>
                <c:pt idx="4">
                  <c:v>42583</c:v>
                </c:pt>
                <c:pt idx="5">
                  <c:v>42614</c:v>
                </c:pt>
                <c:pt idx="6">
                  <c:v>42644</c:v>
                </c:pt>
                <c:pt idx="7">
                  <c:v>42675</c:v>
                </c:pt>
                <c:pt idx="8">
                  <c:v>42705</c:v>
                </c:pt>
                <c:pt idx="9">
                  <c:v>42736</c:v>
                </c:pt>
                <c:pt idx="10">
                  <c:v>42767</c:v>
                </c:pt>
                <c:pt idx="11">
                  <c:v>42795</c:v>
                </c:pt>
                <c:pt idx="12">
                  <c:v>42826</c:v>
                </c:pt>
                <c:pt idx="13">
                  <c:v>42857</c:v>
                </c:pt>
                <c:pt idx="14">
                  <c:v>42889</c:v>
                </c:pt>
                <c:pt idx="15">
                  <c:v>42917</c:v>
                </c:pt>
              </c:numCache>
            </c:numRef>
          </c:cat>
          <c:val>
            <c:numRef>
              <c:f>WMA!$E$8:$E$23</c:f>
              <c:numCache>
                <c:formatCode>0.00%</c:formatCode>
                <c:ptCount val="16"/>
                <c:pt idx="0">
                  <c:v>5.1731283609372921E-3</c:v>
                </c:pt>
                <c:pt idx="1">
                  <c:v>5.6611321443503278E-3</c:v>
                </c:pt>
                <c:pt idx="2">
                  <c:v>5.3008388893249544E-3</c:v>
                </c:pt>
                <c:pt idx="3">
                  <c:v>6.0884187840609004E-3</c:v>
                </c:pt>
                <c:pt idx="4">
                  <c:v>3.5974525875074326E-3</c:v>
                </c:pt>
                <c:pt idx="5">
                  <c:v>3.9671359958465867E-3</c:v>
                </c:pt>
                <c:pt idx="6">
                  <c:v>3.0089473965078445E-3</c:v>
                </c:pt>
                <c:pt idx="7">
                  <c:v>3.9616927808237478E-3</c:v>
                </c:pt>
                <c:pt idx="8">
                  <c:v>4.4122093169010942E-3</c:v>
                </c:pt>
                <c:pt idx="9">
                  <c:v>7.206049827968403E-3</c:v>
                </c:pt>
                <c:pt idx="10">
                  <c:v>4.404924608623852E-3</c:v>
                </c:pt>
                <c:pt idx="11">
                  <c:v>4.1785257305466178E-3</c:v>
                </c:pt>
                <c:pt idx="12">
                  <c:v>2.2588237417957954E-3</c:v>
                </c:pt>
                <c:pt idx="13">
                  <c:v>4.8594077108800732E-3</c:v>
                </c:pt>
                <c:pt idx="14">
                  <c:v>7.7099026581866148E-3</c:v>
                </c:pt>
                <c:pt idx="15">
                  <c:v>5.9770557507666687E-3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A0-4BB4-8BC2-C8467D7384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335309071"/>
        <c:axId val="1760663855"/>
      </c:lineChart>
      <c:dateAx>
        <c:axId val="1335309071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60663855"/>
        <c:crosses val="autoZero"/>
        <c:auto val="1"/>
        <c:lblOffset val="100"/>
        <c:baseTimeUnit val="months"/>
      </c:dateAx>
      <c:valAx>
        <c:axId val="1760663855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35309071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chart" Target="../charts/chart1.xml"/><Relationship Id="rId1" Type="http://schemas.openxmlformats.org/officeDocument/2006/relationships/image" Target="../media/image1.jpe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15876</xdr:colOff>
      <xdr:row>1</xdr:row>
      <xdr:rowOff>15876</xdr:rowOff>
    </xdr:from>
    <xdr:to>
      <xdr:col>4</xdr:col>
      <xdr:colOff>9072</xdr:colOff>
      <xdr:row>1</xdr:row>
      <xdr:rowOff>566722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933DD7FC-64A5-4D56-AD5C-DBBC5FCBFE5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754" t="27377" r="18166" b="28289"/>
        <a:stretch/>
      </xdr:blipFill>
      <xdr:spPr>
        <a:xfrm>
          <a:off x="158751" y="120651"/>
          <a:ext cx="1698171" cy="550846"/>
        </a:xfrm>
        <a:prstGeom prst="rect">
          <a:avLst/>
        </a:prstGeom>
      </xdr:spPr>
    </xdr:pic>
    <xdr:clientData/>
  </xdr:twoCellAnchor>
  <xdr:oneCellAnchor>
    <xdr:from>
      <xdr:col>4</xdr:col>
      <xdr:colOff>466724</xdr:colOff>
      <xdr:row>1</xdr:row>
      <xdr:rowOff>19050</xdr:rowOff>
    </xdr:from>
    <xdr:ext cx="7648575" cy="568827"/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16E3B299-1857-4283-97A7-BBF59A4994B9}"/>
            </a:ext>
          </a:extLst>
        </xdr:cNvPr>
        <xdr:cNvSpPr/>
      </xdr:nvSpPr>
      <xdr:spPr>
        <a:xfrm>
          <a:off x="2314574" y="123825"/>
          <a:ext cx="7648575" cy="568827"/>
        </a:xfrm>
        <a:prstGeom prst="rect">
          <a:avLst/>
        </a:prstGeom>
        <a:noFill/>
      </xdr:spPr>
      <xdr:txBody>
        <a:bodyPr wrap="none" lIns="91440" tIns="45720" rIns="91440" bIns="45720" anchor="ctr">
          <a:noAutofit/>
        </a:bodyPr>
        <a:lstStyle/>
        <a:p>
          <a:pPr algn="ctr"/>
          <a:r>
            <a:rPr lang="pt-BR" sz="2400" b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Marketing</a:t>
          </a:r>
          <a:r>
            <a:rPr lang="pt-BR" sz="2400" b="1" cap="none" spc="50" baseline="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 Mix Modeling - </a:t>
          </a:r>
          <a:r>
            <a:rPr lang="pt-BR" sz="2400" b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Time Series</a:t>
          </a:r>
        </a:p>
      </xdr:txBody>
    </xdr:sp>
    <xdr:clientData/>
  </xdr:oneCellAnchor>
  <xdr:twoCellAnchor>
    <xdr:from>
      <xdr:col>2</xdr:col>
      <xdr:colOff>561975</xdr:colOff>
      <xdr:row>4</xdr:row>
      <xdr:rowOff>104775</xdr:rowOff>
    </xdr:from>
    <xdr:to>
      <xdr:col>7</xdr:col>
      <xdr:colOff>463473</xdr:colOff>
      <xdr:row>13</xdr:row>
      <xdr:rowOff>141018</xdr:rowOff>
    </xdr:to>
    <xdr:grpSp>
      <xdr:nvGrpSpPr>
        <xdr:cNvPr id="28" name="Agrupar 27">
          <a:extLst>
            <a:ext uri="{FF2B5EF4-FFF2-40B4-BE49-F238E27FC236}">
              <a16:creationId xmlns:a16="http://schemas.microsoft.com/office/drawing/2014/main" id="{A9A3CB7F-6614-4E84-A176-BC6604274635}"/>
            </a:ext>
          </a:extLst>
        </xdr:cNvPr>
        <xdr:cNvGrpSpPr/>
      </xdr:nvGrpSpPr>
      <xdr:grpSpPr>
        <a:xfrm>
          <a:off x="857250" y="1162050"/>
          <a:ext cx="3940098" cy="1750743"/>
          <a:chOff x="1148575" y="1918011"/>
          <a:chExt cx="3940098" cy="1750743"/>
        </a:xfrm>
      </xdr:grpSpPr>
      <xdr:grpSp>
        <xdr:nvGrpSpPr>
          <xdr:cNvPr id="47" name="Agrupar 46">
            <a:extLst>
              <a:ext uri="{FF2B5EF4-FFF2-40B4-BE49-F238E27FC236}">
                <a16:creationId xmlns:a16="http://schemas.microsoft.com/office/drawing/2014/main" id="{A4EF0B3C-9085-44CF-8624-FF6E25469586}"/>
              </a:ext>
            </a:extLst>
          </xdr:cNvPr>
          <xdr:cNvGrpSpPr/>
        </xdr:nvGrpSpPr>
        <xdr:grpSpPr>
          <a:xfrm>
            <a:off x="1148576" y="2196793"/>
            <a:ext cx="3940097" cy="1471961"/>
            <a:chOff x="1148576" y="2732050"/>
            <a:chExt cx="3940097" cy="1471961"/>
          </a:xfrm>
        </xdr:grpSpPr>
        <xdr:cxnSp macro="">
          <xdr:nvCxnSpPr>
            <xdr:cNvPr id="50" name="Conector de Seta Reta 49">
              <a:extLst>
                <a:ext uri="{FF2B5EF4-FFF2-40B4-BE49-F238E27FC236}">
                  <a16:creationId xmlns:a16="http://schemas.microsoft.com/office/drawing/2014/main" id="{8E28B398-C9ED-45B2-BE28-1CEDAA92FC90}"/>
                </a:ext>
              </a:extLst>
            </xdr:cNvPr>
            <xdr:cNvCxnSpPr/>
          </xdr:nvCxnSpPr>
          <xdr:spPr>
            <a:xfrm flipV="1">
              <a:off x="1148576" y="2732050"/>
              <a:ext cx="0" cy="1471961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51" name="Conector de Seta Reta 50">
              <a:extLst>
                <a:ext uri="{FF2B5EF4-FFF2-40B4-BE49-F238E27FC236}">
                  <a16:creationId xmlns:a16="http://schemas.microsoft.com/office/drawing/2014/main" id="{DF6C5D10-6E68-4FEB-AF74-C34EB8AB3344}"/>
                </a:ext>
              </a:extLst>
            </xdr:cNvPr>
            <xdr:cNvCxnSpPr>
              <a:cxnSpLocks/>
            </xdr:cNvCxnSpPr>
          </xdr:nvCxnSpPr>
          <xdr:spPr>
            <a:xfrm flipV="1">
              <a:off x="1148576" y="4196508"/>
              <a:ext cx="3940097" cy="1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sp macro="" textlink="">
        <xdr:nvSpPr>
          <xdr:cNvPr id="48" name="Forma Livre: Forma 47">
            <a:extLst>
              <a:ext uri="{FF2B5EF4-FFF2-40B4-BE49-F238E27FC236}">
                <a16:creationId xmlns:a16="http://schemas.microsoft.com/office/drawing/2014/main" id="{A0AB3CEA-CD57-42BC-B658-17236AE7C33F}"/>
              </a:ext>
            </a:extLst>
          </xdr:cNvPr>
          <xdr:cNvSpPr/>
        </xdr:nvSpPr>
        <xdr:spPr>
          <a:xfrm>
            <a:off x="1148575" y="2798954"/>
            <a:ext cx="3334215" cy="702530"/>
          </a:xfrm>
          <a:custGeom>
            <a:avLst/>
            <a:gdLst>
              <a:gd name="connsiteX0" fmla="*/ 0 w 3334215"/>
              <a:gd name="connsiteY0" fmla="*/ 702530 h 702530"/>
              <a:gd name="connsiteX1" fmla="*/ 412596 w 3334215"/>
              <a:gd name="connsiteY1" fmla="*/ 66911 h 702530"/>
              <a:gd name="connsiteX2" fmla="*/ 825191 w 3334215"/>
              <a:gd name="connsiteY2" fmla="*/ 657926 h 702530"/>
              <a:gd name="connsiteX3" fmla="*/ 1204332 w 3334215"/>
              <a:gd name="connsiteY3" fmla="*/ 55760 h 702530"/>
              <a:gd name="connsiteX4" fmla="*/ 1616927 w 3334215"/>
              <a:gd name="connsiteY4" fmla="*/ 579867 h 702530"/>
              <a:gd name="connsiteX5" fmla="*/ 1973766 w 3334215"/>
              <a:gd name="connsiteY5" fmla="*/ 78062 h 702530"/>
              <a:gd name="connsiteX6" fmla="*/ 2364059 w 3334215"/>
              <a:gd name="connsiteY6" fmla="*/ 635623 h 702530"/>
              <a:gd name="connsiteX7" fmla="*/ 2698596 w 3334215"/>
              <a:gd name="connsiteY7" fmla="*/ 4 h 702530"/>
              <a:gd name="connsiteX8" fmla="*/ 2999678 w 3334215"/>
              <a:gd name="connsiteY8" fmla="*/ 646774 h 702530"/>
              <a:gd name="connsiteX9" fmla="*/ 3334215 w 3334215"/>
              <a:gd name="connsiteY9" fmla="*/ 89213 h 702530"/>
              <a:gd name="connsiteX10" fmla="*/ 3334215 w 3334215"/>
              <a:gd name="connsiteY10" fmla="*/ 89213 h 70253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</a:cxnLst>
            <a:rect l="l" t="t" r="r" b="b"/>
            <a:pathLst>
              <a:path w="3334215" h="702530">
                <a:moveTo>
                  <a:pt x="0" y="702530"/>
                </a:moveTo>
                <a:cubicBezTo>
                  <a:pt x="137532" y="388437"/>
                  <a:pt x="275064" y="74345"/>
                  <a:pt x="412596" y="66911"/>
                </a:cubicBezTo>
                <a:cubicBezTo>
                  <a:pt x="550128" y="59477"/>
                  <a:pt x="693235" y="659784"/>
                  <a:pt x="825191" y="657926"/>
                </a:cubicBezTo>
                <a:cubicBezTo>
                  <a:pt x="957147" y="656067"/>
                  <a:pt x="1072376" y="68770"/>
                  <a:pt x="1204332" y="55760"/>
                </a:cubicBezTo>
                <a:cubicBezTo>
                  <a:pt x="1336288" y="42750"/>
                  <a:pt x="1488688" y="576150"/>
                  <a:pt x="1616927" y="579867"/>
                </a:cubicBezTo>
                <a:cubicBezTo>
                  <a:pt x="1745166" y="583584"/>
                  <a:pt x="1849244" y="68769"/>
                  <a:pt x="1973766" y="78062"/>
                </a:cubicBezTo>
                <a:cubicBezTo>
                  <a:pt x="2098288" y="87355"/>
                  <a:pt x="2243254" y="648633"/>
                  <a:pt x="2364059" y="635623"/>
                </a:cubicBezTo>
                <a:cubicBezTo>
                  <a:pt x="2484864" y="622613"/>
                  <a:pt x="2592660" y="-1855"/>
                  <a:pt x="2698596" y="4"/>
                </a:cubicBezTo>
                <a:cubicBezTo>
                  <a:pt x="2804533" y="1862"/>
                  <a:pt x="2893742" y="631906"/>
                  <a:pt x="2999678" y="646774"/>
                </a:cubicBezTo>
                <a:cubicBezTo>
                  <a:pt x="3105614" y="661642"/>
                  <a:pt x="3334215" y="89213"/>
                  <a:pt x="3334215" y="89213"/>
                </a:cubicBezTo>
                <a:lnTo>
                  <a:pt x="3334215" y="89213"/>
                </a:lnTo>
              </a:path>
            </a:pathLst>
          </a:cu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pt-BR"/>
          </a:p>
        </xdr:txBody>
      </xdr:sp>
      <xdr:sp macro="" textlink="">
        <xdr:nvSpPr>
          <xdr:cNvPr id="49" name="CaixaDeTexto 26">
            <a:extLst>
              <a:ext uri="{FF2B5EF4-FFF2-40B4-BE49-F238E27FC236}">
                <a16:creationId xmlns:a16="http://schemas.microsoft.com/office/drawing/2014/main" id="{A64CB24D-B37A-4DA3-A1BE-4A3B819989EB}"/>
              </a:ext>
            </a:extLst>
          </xdr:cNvPr>
          <xdr:cNvSpPr txBox="1"/>
        </xdr:nvSpPr>
        <xdr:spPr>
          <a:xfrm>
            <a:off x="1706375" y="1918011"/>
            <a:ext cx="2839367" cy="307777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pt-BR" sz="1400" b="1"/>
              <a:t>Sazonalidade aditiva sem tendência</a:t>
            </a:r>
          </a:p>
        </xdr:txBody>
      </xdr:sp>
    </xdr:grpSp>
    <xdr:clientData/>
  </xdr:twoCellAnchor>
  <xdr:twoCellAnchor>
    <xdr:from>
      <xdr:col>8</xdr:col>
      <xdr:colOff>642125</xdr:colOff>
      <xdr:row>4</xdr:row>
      <xdr:rowOff>104775</xdr:rowOff>
    </xdr:from>
    <xdr:to>
      <xdr:col>15</xdr:col>
      <xdr:colOff>48322</xdr:colOff>
      <xdr:row>13</xdr:row>
      <xdr:rowOff>141017</xdr:rowOff>
    </xdr:to>
    <xdr:grpSp>
      <xdr:nvGrpSpPr>
        <xdr:cNvPr id="29" name="Agrupar 28">
          <a:extLst>
            <a:ext uri="{FF2B5EF4-FFF2-40B4-BE49-F238E27FC236}">
              <a16:creationId xmlns:a16="http://schemas.microsoft.com/office/drawing/2014/main" id="{B17B099D-3820-4D4E-A71C-62DDA6CE68C2}"/>
            </a:ext>
          </a:extLst>
        </xdr:cNvPr>
        <xdr:cNvGrpSpPr/>
      </xdr:nvGrpSpPr>
      <xdr:grpSpPr>
        <a:xfrm>
          <a:off x="5804675" y="1162050"/>
          <a:ext cx="3940097" cy="1750742"/>
          <a:chOff x="6096000" y="1918011"/>
          <a:chExt cx="3940097" cy="1750742"/>
        </a:xfrm>
      </xdr:grpSpPr>
      <xdr:grpSp>
        <xdr:nvGrpSpPr>
          <xdr:cNvPr id="42" name="Agrupar 41">
            <a:extLst>
              <a:ext uri="{FF2B5EF4-FFF2-40B4-BE49-F238E27FC236}">
                <a16:creationId xmlns:a16="http://schemas.microsoft.com/office/drawing/2014/main" id="{2123AE5A-FBFD-41FC-A3F7-560786E4D6C6}"/>
              </a:ext>
            </a:extLst>
          </xdr:cNvPr>
          <xdr:cNvGrpSpPr/>
        </xdr:nvGrpSpPr>
        <xdr:grpSpPr>
          <a:xfrm>
            <a:off x="6096000" y="2196792"/>
            <a:ext cx="3940097" cy="1471961"/>
            <a:chOff x="1148576" y="2732050"/>
            <a:chExt cx="3940097" cy="1471961"/>
          </a:xfrm>
        </xdr:grpSpPr>
        <xdr:cxnSp macro="">
          <xdr:nvCxnSpPr>
            <xdr:cNvPr id="45" name="Conector de Seta Reta 44">
              <a:extLst>
                <a:ext uri="{FF2B5EF4-FFF2-40B4-BE49-F238E27FC236}">
                  <a16:creationId xmlns:a16="http://schemas.microsoft.com/office/drawing/2014/main" id="{9AEAB4C4-99F7-495E-8CB2-A0DFC10FB35C}"/>
                </a:ext>
              </a:extLst>
            </xdr:cNvPr>
            <xdr:cNvCxnSpPr/>
          </xdr:nvCxnSpPr>
          <xdr:spPr>
            <a:xfrm flipV="1">
              <a:off x="1148576" y="2732050"/>
              <a:ext cx="0" cy="1471961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46" name="Conector de Seta Reta 45">
              <a:extLst>
                <a:ext uri="{FF2B5EF4-FFF2-40B4-BE49-F238E27FC236}">
                  <a16:creationId xmlns:a16="http://schemas.microsoft.com/office/drawing/2014/main" id="{B7928697-8345-4ABD-8DF7-D4C03D26DFC7}"/>
                </a:ext>
              </a:extLst>
            </xdr:cNvPr>
            <xdr:cNvCxnSpPr>
              <a:cxnSpLocks/>
            </xdr:cNvCxnSpPr>
          </xdr:nvCxnSpPr>
          <xdr:spPr>
            <a:xfrm flipV="1">
              <a:off x="1148576" y="4196508"/>
              <a:ext cx="3940097" cy="1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sp macro="" textlink="">
        <xdr:nvSpPr>
          <xdr:cNvPr id="43" name="Forma Livre: Forma 42">
            <a:extLst>
              <a:ext uri="{FF2B5EF4-FFF2-40B4-BE49-F238E27FC236}">
                <a16:creationId xmlns:a16="http://schemas.microsoft.com/office/drawing/2014/main" id="{265FB743-9202-42F8-BE53-F0708A2163CE}"/>
              </a:ext>
            </a:extLst>
          </xdr:cNvPr>
          <xdr:cNvSpPr/>
        </xdr:nvSpPr>
        <xdr:spPr>
          <a:xfrm>
            <a:off x="6122020" y="2568254"/>
            <a:ext cx="3297039" cy="888626"/>
          </a:xfrm>
          <a:custGeom>
            <a:avLst/>
            <a:gdLst>
              <a:gd name="connsiteX0" fmla="*/ 0 w 2720897"/>
              <a:gd name="connsiteY0" fmla="*/ 888626 h 888626"/>
              <a:gd name="connsiteX1" fmla="*/ 223024 w 2720897"/>
              <a:gd name="connsiteY1" fmla="*/ 665601 h 888626"/>
              <a:gd name="connsiteX2" fmla="*/ 446048 w 2720897"/>
              <a:gd name="connsiteY2" fmla="*/ 765962 h 888626"/>
              <a:gd name="connsiteX3" fmla="*/ 702526 w 2720897"/>
              <a:gd name="connsiteY3" fmla="*/ 576391 h 888626"/>
              <a:gd name="connsiteX4" fmla="*/ 880946 w 2720897"/>
              <a:gd name="connsiteY4" fmla="*/ 676752 h 888626"/>
              <a:gd name="connsiteX5" fmla="*/ 1148575 w 2720897"/>
              <a:gd name="connsiteY5" fmla="*/ 487182 h 888626"/>
              <a:gd name="connsiteX6" fmla="*/ 1360448 w 2720897"/>
              <a:gd name="connsiteY6" fmla="*/ 609845 h 888626"/>
              <a:gd name="connsiteX7" fmla="*/ 1583473 w 2720897"/>
              <a:gd name="connsiteY7" fmla="*/ 353367 h 888626"/>
              <a:gd name="connsiteX8" fmla="*/ 1750741 w 2720897"/>
              <a:gd name="connsiteY8" fmla="*/ 464879 h 888626"/>
              <a:gd name="connsiteX9" fmla="*/ 1873404 w 2720897"/>
              <a:gd name="connsiteY9" fmla="*/ 241855 h 888626"/>
              <a:gd name="connsiteX10" fmla="*/ 2007219 w 2720897"/>
              <a:gd name="connsiteY10" fmla="*/ 364518 h 888626"/>
              <a:gd name="connsiteX11" fmla="*/ 2152185 w 2720897"/>
              <a:gd name="connsiteY11" fmla="*/ 141494 h 888626"/>
              <a:gd name="connsiteX12" fmla="*/ 2386360 w 2720897"/>
              <a:gd name="connsiteY12" fmla="*/ 308762 h 888626"/>
              <a:gd name="connsiteX13" fmla="*/ 2598234 w 2720897"/>
              <a:gd name="connsiteY13" fmla="*/ 7679 h 888626"/>
              <a:gd name="connsiteX14" fmla="*/ 2720897 w 2720897"/>
              <a:gd name="connsiteY14" fmla="*/ 119191 h 888626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2720897" h="888626">
                <a:moveTo>
                  <a:pt x="0" y="888626"/>
                </a:moveTo>
                <a:cubicBezTo>
                  <a:pt x="74341" y="787335"/>
                  <a:pt x="148683" y="686045"/>
                  <a:pt x="223024" y="665601"/>
                </a:cubicBezTo>
                <a:cubicBezTo>
                  <a:pt x="297365" y="645157"/>
                  <a:pt x="366131" y="780830"/>
                  <a:pt x="446048" y="765962"/>
                </a:cubicBezTo>
                <a:cubicBezTo>
                  <a:pt x="525965" y="751094"/>
                  <a:pt x="630043" y="591259"/>
                  <a:pt x="702526" y="576391"/>
                </a:cubicBezTo>
                <a:cubicBezTo>
                  <a:pt x="775009" y="561523"/>
                  <a:pt x="806605" y="691620"/>
                  <a:pt x="880946" y="676752"/>
                </a:cubicBezTo>
                <a:cubicBezTo>
                  <a:pt x="955288" y="661884"/>
                  <a:pt x="1068658" y="498333"/>
                  <a:pt x="1148575" y="487182"/>
                </a:cubicBezTo>
                <a:cubicBezTo>
                  <a:pt x="1228492" y="476031"/>
                  <a:pt x="1287965" y="632147"/>
                  <a:pt x="1360448" y="609845"/>
                </a:cubicBezTo>
                <a:cubicBezTo>
                  <a:pt x="1432931" y="587543"/>
                  <a:pt x="1518424" y="377528"/>
                  <a:pt x="1583473" y="353367"/>
                </a:cubicBezTo>
                <a:cubicBezTo>
                  <a:pt x="1648522" y="329206"/>
                  <a:pt x="1702419" y="483464"/>
                  <a:pt x="1750741" y="464879"/>
                </a:cubicBezTo>
                <a:cubicBezTo>
                  <a:pt x="1799063" y="446294"/>
                  <a:pt x="1830658" y="258582"/>
                  <a:pt x="1873404" y="241855"/>
                </a:cubicBezTo>
                <a:cubicBezTo>
                  <a:pt x="1916150" y="225128"/>
                  <a:pt x="1960756" y="381245"/>
                  <a:pt x="2007219" y="364518"/>
                </a:cubicBezTo>
                <a:cubicBezTo>
                  <a:pt x="2053682" y="347791"/>
                  <a:pt x="2088995" y="150787"/>
                  <a:pt x="2152185" y="141494"/>
                </a:cubicBezTo>
                <a:cubicBezTo>
                  <a:pt x="2215375" y="132201"/>
                  <a:pt x="2312019" y="331064"/>
                  <a:pt x="2386360" y="308762"/>
                </a:cubicBezTo>
                <a:cubicBezTo>
                  <a:pt x="2460702" y="286459"/>
                  <a:pt x="2542478" y="39274"/>
                  <a:pt x="2598234" y="7679"/>
                </a:cubicBezTo>
                <a:cubicBezTo>
                  <a:pt x="2653990" y="-23916"/>
                  <a:pt x="2687443" y="47637"/>
                  <a:pt x="2720897" y="119191"/>
                </a:cubicBezTo>
              </a:path>
            </a:pathLst>
          </a:cu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pt-BR"/>
          </a:p>
        </xdr:txBody>
      </xdr:sp>
      <xdr:sp macro="" textlink="">
        <xdr:nvSpPr>
          <xdr:cNvPr id="44" name="CaixaDeTexto 27">
            <a:extLst>
              <a:ext uri="{FF2B5EF4-FFF2-40B4-BE49-F238E27FC236}">
                <a16:creationId xmlns:a16="http://schemas.microsoft.com/office/drawing/2014/main" id="{9E754B6F-9B24-4509-9C76-77A525BBA68D}"/>
              </a:ext>
            </a:extLst>
          </xdr:cNvPr>
          <xdr:cNvSpPr txBox="1"/>
        </xdr:nvSpPr>
        <xdr:spPr>
          <a:xfrm>
            <a:off x="6611150" y="1918011"/>
            <a:ext cx="2839367" cy="307777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pt-BR" sz="1400" b="1"/>
              <a:t>Sazonalidade aditiva com tendência</a:t>
            </a:r>
          </a:p>
        </xdr:txBody>
      </xdr:sp>
    </xdr:grpSp>
    <xdr:clientData/>
  </xdr:twoCellAnchor>
  <xdr:twoCellAnchor>
    <xdr:from>
      <xdr:col>2</xdr:col>
      <xdr:colOff>561976</xdr:colOff>
      <xdr:row>14</xdr:row>
      <xdr:rowOff>188078</xdr:rowOff>
    </xdr:from>
    <xdr:to>
      <xdr:col>7</xdr:col>
      <xdr:colOff>463473</xdr:colOff>
      <xdr:row>24</xdr:row>
      <xdr:rowOff>120731</xdr:rowOff>
    </xdr:to>
    <xdr:grpSp>
      <xdr:nvGrpSpPr>
        <xdr:cNvPr id="30" name="Agrupar 29">
          <a:extLst>
            <a:ext uri="{FF2B5EF4-FFF2-40B4-BE49-F238E27FC236}">
              <a16:creationId xmlns:a16="http://schemas.microsoft.com/office/drawing/2014/main" id="{E06A774C-0CAF-42E6-A3B7-5356AAAEA9C7}"/>
            </a:ext>
          </a:extLst>
        </xdr:cNvPr>
        <xdr:cNvGrpSpPr/>
      </xdr:nvGrpSpPr>
      <xdr:grpSpPr>
        <a:xfrm>
          <a:off x="857251" y="3150353"/>
          <a:ext cx="3940097" cy="1837653"/>
          <a:chOff x="1148576" y="4239689"/>
          <a:chExt cx="3940097" cy="1837653"/>
        </a:xfrm>
      </xdr:grpSpPr>
      <xdr:grpSp>
        <xdr:nvGrpSpPr>
          <xdr:cNvPr id="37" name="Agrupar 36">
            <a:extLst>
              <a:ext uri="{FF2B5EF4-FFF2-40B4-BE49-F238E27FC236}">
                <a16:creationId xmlns:a16="http://schemas.microsoft.com/office/drawing/2014/main" id="{6FD00D99-21DE-4DE9-8EFB-DFCE9AB89E27}"/>
              </a:ext>
            </a:extLst>
          </xdr:cNvPr>
          <xdr:cNvGrpSpPr/>
        </xdr:nvGrpSpPr>
        <xdr:grpSpPr>
          <a:xfrm>
            <a:off x="1148576" y="4605381"/>
            <a:ext cx="3940097" cy="1471961"/>
            <a:chOff x="1148576" y="2732050"/>
            <a:chExt cx="3940097" cy="1471961"/>
          </a:xfrm>
        </xdr:grpSpPr>
        <xdr:cxnSp macro="">
          <xdr:nvCxnSpPr>
            <xdr:cNvPr id="40" name="Conector de Seta Reta 39">
              <a:extLst>
                <a:ext uri="{FF2B5EF4-FFF2-40B4-BE49-F238E27FC236}">
                  <a16:creationId xmlns:a16="http://schemas.microsoft.com/office/drawing/2014/main" id="{E64436B6-A99B-4F09-8AEA-D14D3050144E}"/>
                </a:ext>
              </a:extLst>
            </xdr:cNvPr>
            <xdr:cNvCxnSpPr/>
          </xdr:nvCxnSpPr>
          <xdr:spPr>
            <a:xfrm flipV="1">
              <a:off x="1148576" y="2732050"/>
              <a:ext cx="0" cy="1471961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41" name="Conector de Seta Reta 40">
              <a:extLst>
                <a:ext uri="{FF2B5EF4-FFF2-40B4-BE49-F238E27FC236}">
                  <a16:creationId xmlns:a16="http://schemas.microsoft.com/office/drawing/2014/main" id="{1E571065-1B26-47DB-8584-AA9DB5B0A5D6}"/>
                </a:ext>
              </a:extLst>
            </xdr:cNvPr>
            <xdr:cNvCxnSpPr>
              <a:cxnSpLocks/>
            </xdr:cNvCxnSpPr>
          </xdr:nvCxnSpPr>
          <xdr:spPr>
            <a:xfrm flipV="1">
              <a:off x="1148576" y="4196508"/>
              <a:ext cx="3940097" cy="1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sp macro="" textlink="">
        <xdr:nvSpPr>
          <xdr:cNvPr id="38" name="Forma Livre: Forma 37">
            <a:extLst>
              <a:ext uri="{FF2B5EF4-FFF2-40B4-BE49-F238E27FC236}">
                <a16:creationId xmlns:a16="http://schemas.microsoft.com/office/drawing/2014/main" id="{9E20ED24-3E49-4AB8-A279-7460AD6C94B0}"/>
              </a:ext>
            </a:extLst>
          </xdr:cNvPr>
          <xdr:cNvSpPr/>
        </xdr:nvSpPr>
        <xdr:spPr>
          <a:xfrm>
            <a:off x="1148576" y="4872757"/>
            <a:ext cx="3345365" cy="903575"/>
          </a:xfrm>
          <a:custGeom>
            <a:avLst/>
            <a:gdLst>
              <a:gd name="connsiteX0" fmla="*/ 0 w 3345365"/>
              <a:gd name="connsiteY0" fmla="*/ 513282 h 903575"/>
              <a:gd name="connsiteX1" fmla="*/ 278780 w 3345365"/>
              <a:gd name="connsiteY1" fmla="*/ 479828 h 903575"/>
              <a:gd name="connsiteX2" fmla="*/ 356839 w 3345365"/>
              <a:gd name="connsiteY2" fmla="*/ 569038 h 903575"/>
              <a:gd name="connsiteX3" fmla="*/ 591014 w 3345365"/>
              <a:gd name="connsiteY3" fmla="*/ 424072 h 903575"/>
              <a:gd name="connsiteX4" fmla="*/ 702526 w 3345365"/>
              <a:gd name="connsiteY4" fmla="*/ 591341 h 903575"/>
              <a:gd name="connsiteX5" fmla="*/ 947853 w 3345365"/>
              <a:gd name="connsiteY5" fmla="*/ 357165 h 903575"/>
              <a:gd name="connsiteX6" fmla="*/ 1115122 w 3345365"/>
              <a:gd name="connsiteY6" fmla="*/ 647097 h 903575"/>
              <a:gd name="connsiteX7" fmla="*/ 1471961 w 3345365"/>
              <a:gd name="connsiteY7" fmla="*/ 301409 h 903575"/>
              <a:gd name="connsiteX8" fmla="*/ 1739590 w 3345365"/>
              <a:gd name="connsiteY8" fmla="*/ 669399 h 903575"/>
              <a:gd name="connsiteX9" fmla="*/ 2107580 w 3345365"/>
              <a:gd name="connsiteY9" fmla="*/ 178745 h 903575"/>
              <a:gd name="connsiteX10" fmla="*/ 2442117 w 3345365"/>
              <a:gd name="connsiteY10" fmla="*/ 792063 h 903575"/>
              <a:gd name="connsiteX11" fmla="*/ 2899317 w 3345365"/>
              <a:gd name="connsiteY11" fmla="*/ 326 h 903575"/>
              <a:gd name="connsiteX12" fmla="*/ 3345365 w 3345365"/>
              <a:gd name="connsiteY12" fmla="*/ 903575 h 90357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</a:cxnLst>
            <a:rect l="l" t="t" r="r" b="b"/>
            <a:pathLst>
              <a:path w="3345365" h="903575">
                <a:moveTo>
                  <a:pt x="0" y="513282"/>
                </a:moveTo>
                <a:cubicBezTo>
                  <a:pt x="109653" y="491908"/>
                  <a:pt x="219307" y="470535"/>
                  <a:pt x="278780" y="479828"/>
                </a:cubicBezTo>
                <a:cubicBezTo>
                  <a:pt x="338253" y="489121"/>
                  <a:pt x="304800" y="578331"/>
                  <a:pt x="356839" y="569038"/>
                </a:cubicBezTo>
                <a:cubicBezTo>
                  <a:pt x="408878" y="559745"/>
                  <a:pt x="533400" y="420355"/>
                  <a:pt x="591014" y="424072"/>
                </a:cubicBezTo>
                <a:cubicBezTo>
                  <a:pt x="648628" y="427789"/>
                  <a:pt x="643053" y="602492"/>
                  <a:pt x="702526" y="591341"/>
                </a:cubicBezTo>
                <a:cubicBezTo>
                  <a:pt x="761999" y="580190"/>
                  <a:pt x="879087" y="347872"/>
                  <a:pt x="947853" y="357165"/>
                </a:cubicBezTo>
                <a:cubicBezTo>
                  <a:pt x="1016619" y="366458"/>
                  <a:pt x="1027771" y="656390"/>
                  <a:pt x="1115122" y="647097"/>
                </a:cubicBezTo>
                <a:cubicBezTo>
                  <a:pt x="1202473" y="637804"/>
                  <a:pt x="1367883" y="297692"/>
                  <a:pt x="1471961" y="301409"/>
                </a:cubicBezTo>
                <a:cubicBezTo>
                  <a:pt x="1576039" y="305126"/>
                  <a:pt x="1633654" y="689843"/>
                  <a:pt x="1739590" y="669399"/>
                </a:cubicBezTo>
                <a:cubicBezTo>
                  <a:pt x="1845526" y="648955"/>
                  <a:pt x="1990492" y="158301"/>
                  <a:pt x="2107580" y="178745"/>
                </a:cubicBezTo>
                <a:cubicBezTo>
                  <a:pt x="2224668" y="199189"/>
                  <a:pt x="2310161" y="821799"/>
                  <a:pt x="2442117" y="792063"/>
                </a:cubicBezTo>
                <a:cubicBezTo>
                  <a:pt x="2574073" y="762327"/>
                  <a:pt x="2748776" y="-18259"/>
                  <a:pt x="2899317" y="326"/>
                </a:cubicBezTo>
                <a:cubicBezTo>
                  <a:pt x="3049858" y="18911"/>
                  <a:pt x="3197611" y="461243"/>
                  <a:pt x="3345365" y="903575"/>
                </a:cubicBezTo>
              </a:path>
            </a:pathLst>
          </a:cu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pt-BR"/>
          </a:p>
        </xdr:txBody>
      </xdr:sp>
      <xdr:sp macro="" textlink="">
        <xdr:nvSpPr>
          <xdr:cNvPr id="39" name="CaixaDeTexto 28">
            <a:extLst>
              <a:ext uri="{FF2B5EF4-FFF2-40B4-BE49-F238E27FC236}">
                <a16:creationId xmlns:a16="http://schemas.microsoft.com/office/drawing/2014/main" id="{B7C9AEC6-B592-407E-83E7-991C0F34E245}"/>
              </a:ext>
            </a:extLst>
          </xdr:cNvPr>
          <xdr:cNvSpPr txBox="1"/>
        </xdr:nvSpPr>
        <xdr:spPr>
          <a:xfrm>
            <a:off x="1604393" y="4239689"/>
            <a:ext cx="3351238" cy="307777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pt-BR" sz="1400" b="1"/>
              <a:t>Sazonalidade multiplicativa sem tendência</a:t>
            </a:r>
          </a:p>
        </xdr:txBody>
      </xdr:sp>
    </xdr:grpSp>
    <xdr:clientData/>
  </xdr:twoCellAnchor>
  <xdr:twoCellAnchor>
    <xdr:from>
      <xdr:col>8</xdr:col>
      <xdr:colOff>642125</xdr:colOff>
      <xdr:row>15</xdr:row>
      <xdr:rowOff>18362</xdr:rowOff>
    </xdr:from>
    <xdr:to>
      <xdr:col>15</xdr:col>
      <xdr:colOff>48322</xdr:colOff>
      <xdr:row>24</xdr:row>
      <xdr:rowOff>175898</xdr:rowOff>
    </xdr:to>
    <xdr:grpSp>
      <xdr:nvGrpSpPr>
        <xdr:cNvPr id="31" name="Agrupar 30">
          <a:extLst>
            <a:ext uri="{FF2B5EF4-FFF2-40B4-BE49-F238E27FC236}">
              <a16:creationId xmlns:a16="http://schemas.microsoft.com/office/drawing/2014/main" id="{6E688300-1852-4DED-AE54-723E0CE0A96D}"/>
            </a:ext>
          </a:extLst>
        </xdr:cNvPr>
        <xdr:cNvGrpSpPr/>
      </xdr:nvGrpSpPr>
      <xdr:grpSpPr>
        <a:xfrm>
          <a:off x="5804675" y="3171137"/>
          <a:ext cx="3940097" cy="1872036"/>
          <a:chOff x="6096000" y="4260473"/>
          <a:chExt cx="3940097" cy="1872036"/>
        </a:xfrm>
      </xdr:grpSpPr>
      <xdr:grpSp>
        <xdr:nvGrpSpPr>
          <xdr:cNvPr id="32" name="Agrupar 31">
            <a:extLst>
              <a:ext uri="{FF2B5EF4-FFF2-40B4-BE49-F238E27FC236}">
                <a16:creationId xmlns:a16="http://schemas.microsoft.com/office/drawing/2014/main" id="{52912C7D-D9EF-4D77-B6FC-E587FCB9AF4D}"/>
              </a:ext>
            </a:extLst>
          </xdr:cNvPr>
          <xdr:cNvGrpSpPr/>
        </xdr:nvGrpSpPr>
        <xdr:grpSpPr>
          <a:xfrm>
            <a:off x="6096000" y="4660548"/>
            <a:ext cx="3940097" cy="1471961"/>
            <a:chOff x="1148576" y="2732050"/>
            <a:chExt cx="3940097" cy="1471961"/>
          </a:xfrm>
        </xdr:grpSpPr>
        <xdr:cxnSp macro="">
          <xdr:nvCxnSpPr>
            <xdr:cNvPr id="35" name="Conector de Seta Reta 34">
              <a:extLst>
                <a:ext uri="{FF2B5EF4-FFF2-40B4-BE49-F238E27FC236}">
                  <a16:creationId xmlns:a16="http://schemas.microsoft.com/office/drawing/2014/main" id="{BE98CB93-2530-4A70-8C0C-F97EF6FBFA5F}"/>
                </a:ext>
              </a:extLst>
            </xdr:cNvPr>
            <xdr:cNvCxnSpPr/>
          </xdr:nvCxnSpPr>
          <xdr:spPr>
            <a:xfrm flipV="1">
              <a:off x="1148576" y="2732050"/>
              <a:ext cx="0" cy="1471961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6" name="Conector de Seta Reta 35">
              <a:extLst>
                <a:ext uri="{FF2B5EF4-FFF2-40B4-BE49-F238E27FC236}">
                  <a16:creationId xmlns:a16="http://schemas.microsoft.com/office/drawing/2014/main" id="{3FEEBBFD-C0D8-4514-B933-72801626B578}"/>
                </a:ext>
              </a:extLst>
            </xdr:cNvPr>
            <xdr:cNvCxnSpPr>
              <a:cxnSpLocks/>
            </xdr:cNvCxnSpPr>
          </xdr:nvCxnSpPr>
          <xdr:spPr>
            <a:xfrm flipV="1">
              <a:off x="1148576" y="4196508"/>
              <a:ext cx="3940097" cy="1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sp macro="" textlink="">
        <xdr:nvSpPr>
          <xdr:cNvPr id="33" name="Forma Livre: Forma 32">
            <a:extLst>
              <a:ext uri="{FF2B5EF4-FFF2-40B4-BE49-F238E27FC236}">
                <a16:creationId xmlns:a16="http://schemas.microsoft.com/office/drawing/2014/main" id="{F7CC4DD0-620A-4396-873B-7E67FE0952CE}"/>
              </a:ext>
            </a:extLst>
          </xdr:cNvPr>
          <xdr:cNvSpPr/>
        </xdr:nvSpPr>
        <xdr:spPr>
          <a:xfrm>
            <a:off x="6110868" y="4650059"/>
            <a:ext cx="3746807" cy="1215482"/>
          </a:xfrm>
          <a:custGeom>
            <a:avLst/>
            <a:gdLst>
              <a:gd name="connsiteX0" fmla="*/ 0 w 4114800"/>
              <a:gd name="connsiteY0" fmla="*/ 1215482 h 1215482"/>
              <a:gd name="connsiteX1" fmla="*/ 167269 w 4114800"/>
              <a:gd name="connsiteY1" fmla="*/ 1003609 h 1215482"/>
              <a:gd name="connsiteX2" fmla="*/ 379142 w 4114800"/>
              <a:gd name="connsiteY2" fmla="*/ 1193180 h 1215482"/>
              <a:gd name="connsiteX3" fmla="*/ 624469 w 4114800"/>
              <a:gd name="connsiteY3" fmla="*/ 869795 h 1215482"/>
              <a:gd name="connsiteX4" fmla="*/ 858644 w 4114800"/>
              <a:gd name="connsiteY4" fmla="*/ 1204331 h 1215482"/>
              <a:gd name="connsiteX5" fmla="*/ 1204332 w 4114800"/>
              <a:gd name="connsiteY5" fmla="*/ 747131 h 1215482"/>
              <a:gd name="connsiteX6" fmla="*/ 1438508 w 4114800"/>
              <a:gd name="connsiteY6" fmla="*/ 1170878 h 1215482"/>
              <a:gd name="connsiteX7" fmla="*/ 1828800 w 4114800"/>
              <a:gd name="connsiteY7" fmla="*/ 557561 h 1215482"/>
              <a:gd name="connsiteX8" fmla="*/ 2107581 w 4114800"/>
              <a:gd name="connsiteY8" fmla="*/ 1148575 h 1215482"/>
              <a:gd name="connsiteX9" fmla="*/ 2564781 w 4114800"/>
              <a:gd name="connsiteY9" fmla="*/ 379141 h 1215482"/>
              <a:gd name="connsiteX10" fmla="*/ 2798956 w 4114800"/>
              <a:gd name="connsiteY10" fmla="*/ 1159726 h 1215482"/>
              <a:gd name="connsiteX11" fmla="*/ 3267308 w 4114800"/>
              <a:gd name="connsiteY11" fmla="*/ 234175 h 1215482"/>
              <a:gd name="connsiteX12" fmla="*/ 3702205 w 4114800"/>
              <a:gd name="connsiteY12" fmla="*/ 1182029 h 1215482"/>
              <a:gd name="connsiteX13" fmla="*/ 4114800 w 4114800"/>
              <a:gd name="connsiteY13" fmla="*/ 0 h 1215482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</a:cxnLst>
            <a:rect l="l" t="t" r="r" b="b"/>
            <a:pathLst>
              <a:path w="4114800" h="1215482">
                <a:moveTo>
                  <a:pt x="0" y="1215482"/>
                </a:moveTo>
                <a:cubicBezTo>
                  <a:pt x="52039" y="1111404"/>
                  <a:pt x="104079" y="1007326"/>
                  <a:pt x="167269" y="1003609"/>
                </a:cubicBezTo>
                <a:cubicBezTo>
                  <a:pt x="230459" y="999892"/>
                  <a:pt x="302942" y="1215482"/>
                  <a:pt x="379142" y="1193180"/>
                </a:cubicBezTo>
                <a:cubicBezTo>
                  <a:pt x="455342" y="1170878"/>
                  <a:pt x="544552" y="867937"/>
                  <a:pt x="624469" y="869795"/>
                </a:cubicBezTo>
                <a:cubicBezTo>
                  <a:pt x="704386" y="871653"/>
                  <a:pt x="762000" y="1224775"/>
                  <a:pt x="858644" y="1204331"/>
                </a:cubicBezTo>
                <a:cubicBezTo>
                  <a:pt x="955288" y="1183887"/>
                  <a:pt x="1107688" y="752706"/>
                  <a:pt x="1204332" y="747131"/>
                </a:cubicBezTo>
                <a:cubicBezTo>
                  <a:pt x="1300976" y="741556"/>
                  <a:pt x="1334430" y="1202473"/>
                  <a:pt x="1438508" y="1170878"/>
                </a:cubicBezTo>
                <a:cubicBezTo>
                  <a:pt x="1542586" y="1139283"/>
                  <a:pt x="1717288" y="561278"/>
                  <a:pt x="1828800" y="557561"/>
                </a:cubicBezTo>
                <a:cubicBezTo>
                  <a:pt x="1940312" y="553844"/>
                  <a:pt x="1984918" y="1178312"/>
                  <a:pt x="2107581" y="1148575"/>
                </a:cubicBezTo>
                <a:cubicBezTo>
                  <a:pt x="2230244" y="1118838"/>
                  <a:pt x="2449552" y="377283"/>
                  <a:pt x="2564781" y="379141"/>
                </a:cubicBezTo>
                <a:cubicBezTo>
                  <a:pt x="2680010" y="380999"/>
                  <a:pt x="2681868" y="1183887"/>
                  <a:pt x="2798956" y="1159726"/>
                </a:cubicBezTo>
                <a:cubicBezTo>
                  <a:pt x="2916044" y="1135565"/>
                  <a:pt x="3116767" y="230458"/>
                  <a:pt x="3267308" y="234175"/>
                </a:cubicBezTo>
                <a:cubicBezTo>
                  <a:pt x="3417849" y="237892"/>
                  <a:pt x="3560956" y="1221058"/>
                  <a:pt x="3702205" y="1182029"/>
                </a:cubicBezTo>
                <a:cubicBezTo>
                  <a:pt x="3843454" y="1143000"/>
                  <a:pt x="3979127" y="571500"/>
                  <a:pt x="4114800" y="0"/>
                </a:cubicBezTo>
              </a:path>
            </a:pathLst>
          </a:cu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pt-BR"/>
          </a:p>
        </xdr:txBody>
      </xdr:sp>
      <xdr:sp macro="" textlink="">
        <xdr:nvSpPr>
          <xdr:cNvPr id="34" name="CaixaDeTexto 29">
            <a:extLst>
              <a:ext uri="{FF2B5EF4-FFF2-40B4-BE49-F238E27FC236}">
                <a16:creationId xmlns:a16="http://schemas.microsoft.com/office/drawing/2014/main" id="{6105B669-536D-4CC3-9895-4A6E97B5F06E}"/>
              </a:ext>
            </a:extLst>
          </xdr:cNvPr>
          <xdr:cNvSpPr txBox="1"/>
        </xdr:nvSpPr>
        <xdr:spPr>
          <a:xfrm>
            <a:off x="6350855" y="4260473"/>
            <a:ext cx="3359959" cy="307777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pt-BR" sz="1400" b="1"/>
              <a:t>Sazonalidade multiplicativa com tendência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15876</xdr:colOff>
      <xdr:row>1</xdr:row>
      <xdr:rowOff>15876</xdr:rowOff>
    </xdr:from>
    <xdr:to>
      <xdr:col>3</xdr:col>
      <xdr:colOff>361497</xdr:colOff>
      <xdr:row>1</xdr:row>
      <xdr:rowOff>566722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51F248CB-46B4-469D-8E63-4A1843179A9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754" t="27377" r="18166" b="28289"/>
        <a:stretch/>
      </xdr:blipFill>
      <xdr:spPr>
        <a:xfrm>
          <a:off x="158751" y="120651"/>
          <a:ext cx="1698171" cy="550846"/>
        </a:xfrm>
        <a:prstGeom prst="rect">
          <a:avLst/>
        </a:prstGeom>
      </xdr:spPr>
    </xdr:pic>
    <xdr:clientData/>
  </xdr:twoCellAnchor>
  <xdr:oneCellAnchor>
    <xdr:from>
      <xdr:col>3</xdr:col>
      <xdr:colOff>638174</xdr:colOff>
      <xdr:row>1</xdr:row>
      <xdr:rowOff>19050</xdr:rowOff>
    </xdr:from>
    <xdr:ext cx="8743951" cy="568827"/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C0D3A72B-58A7-4654-AF12-D82824F57255}"/>
            </a:ext>
          </a:extLst>
        </xdr:cNvPr>
        <xdr:cNvSpPr/>
      </xdr:nvSpPr>
      <xdr:spPr>
        <a:xfrm>
          <a:off x="2076449" y="123825"/>
          <a:ext cx="8743951" cy="568827"/>
        </a:xfrm>
        <a:prstGeom prst="rect">
          <a:avLst/>
        </a:prstGeom>
        <a:noFill/>
      </xdr:spPr>
      <xdr:txBody>
        <a:bodyPr wrap="none" lIns="91440" tIns="45720" rIns="91440" bIns="45720" anchor="ctr">
          <a:noAutofit/>
        </a:bodyPr>
        <a:lstStyle/>
        <a:p>
          <a:pPr algn="ctr"/>
          <a:r>
            <a:rPr lang="pt-BR" sz="1800" b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Métodos de Previsão através de Modelos com Nenhuma Tendência ou Sazonalidade</a:t>
          </a:r>
        </a:p>
      </xdr:txBody>
    </xdr:sp>
    <xdr:clientData/>
  </xdr:oneCellAnchor>
  <xdr:twoCellAnchor editAs="oneCell">
    <xdr:from>
      <xdr:col>8</xdr:col>
      <xdr:colOff>190500</xdr:colOff>
      <xdr:row>12</xdr:row>
      <xdr:rowOff>28575</xdr:rowOff>
    </xdr:from>
    <xdr:to>
      <xdr:col>14</xdr:col>
      <xdr:colOff>469029</xdr:colOff>
      <xdr:row>25</xdr:row>
      <xdr:rowOff>173582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7F5300F8-359C-4EC9-8659-FD149DCE22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96025" y="2505075"/>
          <a:ext cx="4602879" cy="262150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15876</xdr:colOff>
      <xdr:row>1</xdr:row>
      <xdr:rowOff>15876</xdr:rowOff>
    </xdr:from>
    <xdr:to>
      <xdr:col>3</xdr:col>
      <xdr:colOff>837747</xdr:colOff>
      <xdr:row>1</xdr:row>
      <xdr:rowOff>566722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D0633FF3-3795-4FC4-994B-92848CBFE9A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754" t="27377" r="18166" b="28289"/>
        <a:stretch/>
      </xdr:blipFill>
      <xdr:spPr>
        <a:xfrm>
          <a:off x="158751" y="120651"/>
          <a:ext cx="1698171" cy="550846"/>
        </a:xfrm>
        <a:prstGeom prst="rect">
          <a:avLst/>
        </a:prstGeom>
      </xdr:spPr>
    </xdr:pic>
    <xdr:clientData/>
  </xdr:twoCellAnchor>
  <xdr:oneCellAnchor>
    <xdr:from>
      <xdr:col>4</xdr:col>
      <xdr:colOff>180974</xdr:colOff>
      <xdr:row>1</xdr:row>
      <xdr:rowOff>19050</xdr:rowOff>
    </xdr:from>
    <xdr:ext cx="10412943" cy="568827"/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A6D9E335-0649-41BE-BDAE-BE8B4B40ABDC}"/>
            </a:ext>
          </a:extLst>
        </xdr:cNvPr>
        <xdr:cNvSpPr/>
      </xdr:nvSpPr>
      <xdr:spPr>
        <a:xfrm>
          <a:off x="2054224" y="124883"/>
          <a:ext cx="10412943" cy="568827"/>
        </a:xfrm>
        <a:prstGeom prst="rect">
          <a:avLst/>
        </a:prstGeom>
        <a:noFill/>
      </xdr:spPr>
      <xdr:txBody>
        <a:bodyPr wrap="none" lIns="91440" tIns="45720" rIns="91440" bIns="45720" anchor="ctr">
          <a:noAutofit/>
        </a:bodyPr>
        <a:lstStyle/>
        <a:p>
          <a:pPr algn="ctr"/>
          <a:r>
            <a:rPr lang="pt-BR" sz="2400" b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Base Fusca</a:t>
          </a:r>
        </a:p>
      </xdr:txBody>
    </xdr:sp>
    <xdr:clientData/>
  </xdr:oneCellAnchor>
  <xdr:twoCellAnchor editAs="oneCell">
    <xdr:from>
      <xdr:col>14</xdr:col>
      <xdr:colOff>561974</xdr:colOff>
      <xdr:row>6</xdr:row>
      <xdr:rowOff>161925</xdr:rowOff>
    </xdr:from>
    <xdr:to>
      <xdr:col>20</xdr:col>
      <xdr:colOff>566761</xdr:colOff>
      <xdr:row>21</xdr:row>
      <xdr:rowOff>47625</xdr:rowOff>
    </xdr:to>
    <xdr:pic>
      <xdr:nvPicPr>
        <xdr:cNvPr id="4" name="Imagem 3" descr="Volkswagen: Fusca Beetle Standard Saloon (1949) - 1:12">
          <a:extLst>
            <a:ext uri="{FF2B5EF4-FFF2-40B4-BE49-F238E27FC236}">
              <a16:creationId xmlns:a16="http://schemas.microsoft.com/office/drawing/2014/main" id="{DEAD6573-B9FF-48D6-8AB7-39A75FA52C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91524" y="1543050"/>
          <a:ext cx="3662387" cy="274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13</xdr:col>
      <xdr:colOff>600076</xdr:colOff>
      <xdr:row>3</xdr:row>
      <xdr:rowOff>161925</xdr:rowOff>
    </xdr:from>
    <xdr:ext cx="4876800" cy="2762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aixaDeTexto 4">
              <a:extLst>
                <a:ext uri="{FF2B5EF4-FFF2-40B4-BE49-F238E27FC236}">
                  <a16:creationId xmlns:a16="http://schemas.microsoft.com/office/drawing/2014/main" id="{E9531A08-010F-4532-9AE3-80E6CB8A18C4}"/>
                </a:ext>
              </a:extLst>
            </xdr:cNvPr>
            <xdr:cNvSpPr txBox="1"/>
          </xdr:nvSpPr>
          <xdr:spPr>
            <a:xfrm>
              <a:off x="7829551" y="962025"/>
              <a:ext cx="4876800" cy="276225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3"/>
            </a:lnRef>
            <a:fillRef idx="2">
              <a:schemeClr val="accent3"/>
            </a:fillRef>
            <a:effectRef idx="1">
              <a:schemeClr val="accent3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𝑀𝑀𝑀</m:t>
                        </m:r>
                      </m:e>
                      <m:sub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𝐹𝑢𝑠𝑐𝑎</m:t>
                        </m:r>
                      </m:sub>
                    </m:sSub>
                    <m:r>
                      <a:rPr lang="pt-BR" sz="14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pt-BR" sz="1400" b="0" i="1">
                        <a:latin typeface="Cambria Math" panose="02040503050406030204" pitchFamily="18" charset="0"/>
                      </a:rPr>
                      <m:t>𝐹𝐶𝐵𝐾</m:t>
                    </m:r>
                    <m:r>
                      <a:rPr lang="pt-BR" sz="14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pt-BR" sz="1400" b="0" i="1">
                        <a:latin typeface="Cambria Math" panose="02040503050406030204" pitchFamily="18" charset="0"/>
                      </a:rPr>
                      <m:t>𝑃𝑅𝑂𝐺</m:t>
                    </m:r>
                    <m:r>
                      <a:rPr lang="pt-BR" sz="14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pt-BR" sz="1400" b="0" i="1">
                        <a:latin typeface="Cambria Math" panose="02040503050406030204" pitchFamily="18" charset="0"/>
                      </a:rPr>
                      <m:t>𝑌𝑂𝑈𝑇𝑈𝐵𝐸</m:t>
                    </m:r>
                    <m:r>
                      <a:rPr lang="pt-BR" sz="14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pt-BR" sz="1400" b="0" i="1">
                        <a:latin typeface="Cambria Math" panose="02040503050406030204" pitchFamily="18" charset="0"/>
                      </a:rPr>
                      <m:t>𝑈𝑂𝐿</m:t>
                    </m:r>
                    <m:r>
                      <a:rPr lang="pt-BR" sz="14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pt-BR" sz="1400" b="0" i="1">
                        <a:latin typeface="Cambria Math" panose="02040503050406030204" pitchFamily="18" charset="0"/>
                      </a:rPr>
                      <m:t>𝑂𝑈𝑇𝑅𝑂𝑆</m:t>
                    </m:r>
                  </m:oMath>
                </m:oMathPara>
              </a14:m>
              <a:endParaRPr lang="pt-BR" sz="1400"/>
            </a:p>
          </xdr:txBody>
        </xdr:sp>
      </mc:Choice>
      <mc:Fallback xmlns="">
        <xdr:sp macro="" textlink="">
          <xdr:nvSpPr>
            <xdr:cNvPr id="5" name="CaixaDeTexto 4">
              <a:extLst>
                <a:ext uri="{FF2B5EF4-FFF2-40B4-BE49-F238E27FC236}">
                  <a16:creationId xmlns:a16="http://schemas.microsoft.com/office/drawing/2014/main" id="{E9531A08-010F-4532-9AE3-80E6CB8A18C4}"/>
                </a:ext>
              </a:extLst>
            </xdr:cNvPr>
            <xdr:cNvSpPr txBox="1"/>
          </xdr:nvSpPr>
          <xdr:spPr>
            <a:xfrm>
              <a:off x="7829551" y="962025"/>
              <a:ext cx="4876800" cy="276225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3"/>
            </a:lnRef>
            <a:fillRef idx="2">
              <a:schemeClr val="accent3"/>
            </a:fillRef>
            <a:effectRef idx="1">
              <a:schemeClr val="accent3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pt-BR" sz="1400" b="0" i="0">
                  <a:latin typeface="Cambria Math" panose="02040503050406030204" pitchFamily="18" charset="0"/>
                </a:rPr>
                <a:t>〖𝑀𝑀𝑀〗_𝐹𝑢𝑠𝑐𝑎=𝐹𝐶𝐵𝐾+𝑃𝑅𝑂𝐺+𝑌𝑂𝑈𝑇𝑈𝐵𝐸+𝑈𝑂𝐿+𝑂𝑈𝑇𝑅𝑂𝑆</a:t>
              </a:r>
              <a:endParaRPr lang="pt-BR" sz="1400"/>
            </a:p>
          </xdr:txBody>
        </xdr:sp>
      </mc:Fallback>
    </mc:AlternateContent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15876</xdr:colOff>
      <xdr:row>1</xdr:row>
      <xdr:rowOff>15876</xdr:rowOff>
    </xdr:from>
    <xdr:to>
      <xdr:col>3</xdr:col>
      <xdr:colOff>837747</xdr:colOff>
      <xdr:row>1</xdr:row>
      <xdr:rowOff>566722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D3C34505-F420-4B92-96A6-5521CA304FA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754" t="27377" r="18166" b="28289"/>
        <a:stretch/>
      </xdr:blipFill>
      <xdr:spPr>
        <a:xfrm>
          <a:off x="158751" y="120651"/>
          <a:ext cx="1698171" cy="550846"/>
        </a:xfrm>
        <a:prstGeom prst="rect">
          <a:avLst/>
        </a:prstGeom>
      </xdr:spPr>
    </xdr:pic>
    <xdr:clientData/>
  </xdr:twoCellAnchor>
  <xdr:oneCellAnchor>
    <xdr:from>
      <xdr:col>4</xdr:col>
      <xdr:colOff>180974</xdr:colOff>
      <xdr:row>1</xdr:row>
      <xdr:rowOff>19050</xdr:rowOff>
    </xdr:from>
    <xdr:ext cx="10412943" cy="568827"/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D0B3CFD7-74A8-41FC-B13D-F3528B6850B9}"/>
            </a:ext>
          </a:extLst>
        </xdr:cNvPr>
        <xdr:cNvSpPr/>
      </xdr:nvSpPr>
      <xdr:spPr>
        <a:xfrm>
          <a:off x="2057399" y="123825"/>
          <a:ext cx="10412943" cy="568827"/>
        </a:xfrm>
        <a:prstGeom prst="rect">
          <a:avLst/>
        </a:prstGeom>
        <a:noFill/>
      </xdr:spPr>
      <xdr:txBody>
        <a:bodyPr wrap="none" lIns="91440" tIns="45720" rIns="91440" bIns="45720" anchor="ctr">
          <a:noAutofit/>
        </a:bodyPr>
        <a:lstStyle/>
        <a:p>
          <a:pPr algn="ctr"/>
          <a:r>
            <a:rPr lang="pt-BR" sz="2400" b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Base com ajuste</a:t>
          </a:r>
          <a:r>
            <a:rPr lang="pt-BR" sz="2400" b="1" cap="none" spc="50" baseline="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 de outliers</a:t>
          </a:r>
          <a:endParaRPr lang="pt-BR" sz="2400" b="1" cap="none" spc="50">
            <a:ln w="0"/>
            <a:solidFill>
              <a:schemeClr val="bg2"/>
            </a:solidFill>
            <a:effectLst>
              <a:innerShdw blurRad="63500" dist="50800" dir="13500000">
                <a:srgbClr val="000000">
                  <a:alpha val="50000"/>
                </a:srgbClr>
              </a:innerShdw>
            </a:effectLst>
          </a:endParaRPr>
        </a:p>
      </xdr:txBody>
    </xdr:sp>
    <xdr:clientData/>
  </xdr:oneCellAnchor>
  <xdr:twoCellAnchor editAs="oneCell">
    <xdr:from>
      <xdr:col>14</xdr:col>
      <xdr:colOff>561974</xdr:colOff>
      <xdr:row>6</xdr:row>
      <xdr:rowOff>161925</xdr:rowOff>
    </xdr:from>
    <xdr:to>
      <xdr:col>20</xdr:col>
      <xdr:colOff>566761</xdr:colOff>
      <xdr:row>21</xdr:row>
      <xdr:rowOff>47625</xdr:rowOff>
    </xdr:to>
    <xdr:pic>
      <xdr:nvPicPr>
        <xdr:cNvPr id="4" name="Imagem 3" descr="Volkswagen: Fusca Beetle Standard Saloon (1949) - 1:12">
          <a:extLst>
            <a:ext uri="{FF2B5EF4-FFF2-40B4-BE49-F238E27FC236}">
              <a16:creationId xmlns:a16="http://schemas.microsoft.com/office/drawing/2014/main" id="{1D3510D3-B803-41DF-B787-B4B929D156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91524" y="1543050"/>
          <a:ext cx="3662387" cy="274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13</xdr:col>
      <xdr:colOff>600076</xdr:colOff>
      <xdr:row>3</xdr:row>
      <xdr:rowOff>161925</xdr:rowOff>
    </xdr:from>
    <xdr:ext cx="4876800" cy="27622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CaixaDeTexto 4">
              <a:extLst>
                <a:ext uri="{FF2B5EF4-FFF2-40B4-BE49-F238E27FC236}">
                  <a16:creationId xmlns:a16="http://schemas.microsoft.com/office/drawing/2014/main" id="{6B6684A7-80D3-4445-82CD-6186E76B925C}"/>
                </a:ext>
              </a:extLst>
            </xdr:cNvPr>
            <xdr:cNvSpPr txBox="1"/>
          </xdr:nvSpPr>
          <xdr:spPr>
            <a:xfrm>
              <a:off x="7829551" y="962025"/>
              <a:ext cx="4876800" cy="276225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3"/>
            </a:lnRef>
            <a:fillRef idx="2">
              <a:schemeClr val="accent3"/>
            </a:fillRef>
            <a:effectRef idx="1">
              <a:schemeClr val="accent3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𝑀𝑀𝑀</m:t>
                        </m:r>
                      </m:e>
                      <m:sub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𝐹𝑢𝑠𝑐𝑎</m:t>
                        </m:r>
                      </m:sub>
                    </m:sSub>
                    <m:r>
                      <a:rPr lang="pt-BR" sz="14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pt-BR" sz="1400" b="0" i="1">
                        <a:latin typeface="Cambria Math" panose="02040503050406030204" pitchFamily="18" charset="0"/>
                      </a:rPr>
                      <m:t>𝐹𝐶𝐵𝐾</m:t>
                    </m:r>
                    <m:r>
                      <a:rPr lang="pt-BR" sz="14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pt-BR" sz="1400" b="0" i="1">
                        <a:latin typeface="Cambria Math" panose="02040503050406030204" pitchFamily="18" charset="0"/>
                      </a:rPr>
                      <m:t>𝑃𝑅𝑂𝐺</m:t>
                    </m:r>
                    <m:r>
                      <a:rPr lang="pt-BR" sz="14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pt-BR" sz="1400" b="0" i="1">
                        <a:latin typeface="Cambria Math" panose="02040503050406030204" pitchFamily="18" charset="0"/>
                      </a:rPr>
                      <m:t>𝑌𝑂𝑈𝑇𝑈𝐵𝐸</m:t>
                    </m:r>
                    <m:r>
                      <a:rPr lang="pt-BR" sz="14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pt-BR" sz="1400" b="0" i="1">
                        <a:latin typeface="Cambria Math" panose="02040503050406030204" pitchFamily="18" charset="0"/>
                      </a:rPr>
                      <m:t>𝑈𝑂𝐿</m:t>
                    </m:r>
                    <m:r>
                      <a:rPr lang="pt-BR" sz="14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pt-BR" sz="1400" b="0" i="1">
                        <a:latin typeface="Cambria Math" panose="02040503050406030204" pitchFamily="18" charset="0"/>
                      </a:rPr>
                      <m:t>𝑂𝑈𝑇𝑅𝑂𝑆</m:t>
                    </m:r>
                  </m:oMath>
                </m:oMathPara>
              </a14:m>
              <a:endParaRPr lang="pt-BR" sz="1400"/>
            </a:p>
          </xdr:txBody>
        </xdr:sp>
      </mc:Choice>
      <mc:Fallback>
        <xdr:sp macro="" textlink="">
          <xdr:nvSpPr>
            <xdr:cNvPr id="5" name="CaixaDeTexto 4">
              <a:extLst>
                <a:ext uri="{FF2B5EF4-FFF2-40B4-BE49-F238E27FC236}">
                  <a16:creationId xmlns:a16="http://schemas.microsoft.com/office/drawing/2014/main" id="{6B6684A7-80D3-4445-82CD-6186E76B925C}"/>
                </a:ext>
              </a:extLst>
            </xdr:cNvPr>
            <xdr:cNvSpPr txBox="1"/>
          </xdr:nvSpPr>
          <xdr:spPr>
            <a:xfrm>
              <a:off x="7829551" y="962025"/>
              <a:ext cx="4876800" cy="276225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3"/>
            </a:lnRef>
            <a:fillRef idx="2">
              <a:schemeClr val="accent3"/>
            </a:fillRef>
            <a:effectRef idx="1">
              <a:schemeClr val="accent3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pt-BR" sz="1400" b="0" i="0">
                  <a:latin typeface="Cambria Math" panose="02040503050406030204" pitchFamily="18" charset="0"/>
                </a:rPr>
                <a:t>〖𝑀𝑀𝑀〗_𝐹𝑢𝑠𝑐𝑎=𝐹𝐶𝐵𝐾+𝑃𝑅𝑂𝐺+𝑌𝑂𝑈𝑇𝑈𝐵𝐸+𝑈𝑂𝐿+𝑂𝑈𝑇𝑅𝑂𝑆</a:t>
              </a:r>
              <a:endParaRPr lang="pt-BR" sz="1400"/>
            </a:p>
          </xdr:txBody>
        </xdr:sp>
      </mc:Fallback>
    </mc:AlternateContent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15876</xdr:colOff>
      <xdr:row>1</xdr:row>
      <xdr:rowOff>15876</xdr:rowOff>
    </xdr:from>
    <xdr:to>
      <xdr:col>3</xdr:col>
      <xdr:colOff>837747</xdr:colOff>
      <xdr:row>1</xdr:row>
      <xdr:rowOff>566722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D8EA87D0-9E81-4D21-84F2-4929D97E79F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754" t="27377" r="18166" b="28289"/>
        <a:stretch/>
      </xdr:blipFill>
      <xdr:spPr>
        <a:xfrm>
          <a:off x="158751" y="120651"/>
          <a:ext cx="1698171" cy="550846"/>
        </a:xfrm>
        <a:prstGeom prst="rect">
          <a:avLst/>
        </a:prstGeom>
      </xdr:spPr>
    </xdr:pic>
    <xdr:clientData/>
  </xdr:twoCellAnchor>
  <xdr:oneCellAnchor>
    <xdr:from>
      <xdr:col>4</xdr:col>
      <xdr:colOff>518585</xdr:colOff>
      <xdr:row>1</xdr:row>
      <xdr:rowOff>19050</xdr:rowOff>
    </xdr:from>
    <xdr:ext cx="5894916" cy="568827"/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75997A8A-8A49-44C0-B6F3-AFBC25E74B4C}"/>
            </a:ext>
          </a:extLst>
        </xdr:cNvPr>
        <xdr:cNvSpPr/>
      </xdr:nvSpPr>
      <xdr:spPr>
        <a:xfrm>
          <a:off x="2402418" y="124883"/>
          <a:ext cx="5894916" cy="568827"/>
        </a:xfrm>
        <a:prstGeom prst="rect">
          <a:avLst/>
        </a:prstGeom>
        <a:noFill/>
      </xdr:spPr>
      <xdr:txBody>
        <a:bodyPr wrap="none" lIns="91440" tIns="45720" rIns="91440" bIns="45720" anchor="ctr">
          <a:noAutofit/>
        </a:bodyPr>
        <a:lstStyle/>
        <a:p>
          <a:pPr algn="ctr"/>
          <a:r>
            <a:rPr lang="pt-BR" sz="2400" b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Base Fusca</a:t>
          </a:r>
        </a:p>
      </xdr:txBody>
    </xdr:sp>
    <xdr:clientData/>
  </xdr:oneCellAnchor>
  <xdr:twoCellAnchor editAs="oneCell">
    <xdr:from>
      <xdr:col>7</xdr:col>
      <xdr:colOff>561974</xdr:colOff>
      <xdr:row>7</xdr:row>
      <xdr:rowOff>130175</xdr:rowOff>
    </xdr:from>
    <xdr:to>
      <xdr:col>13</xdr:col>
      <xdr:colOff>566761</xdr:colOff>
      <xdr:row>22</xdr:row>
      <xdr:rowOff>15875</xdr:rowOff>
    </xdr:to>
    <xdr:pic>
      <xdr:nvPicPr>
        <xdr:cNvPr id="4" name="Imagem 3" descr="Volkswagen: Fusca Beetle Standard Saloon (1949) - 1:12">
          <a:extLst>
            <a:ext uri="{FF2B5EF4-FFF2-40B4-BE49-F238E27FC236}">
              <a16:creationId xmlns:a16="http://schemas.microsoft.com/office/drawing/2014/main" id="{E3B521B9-8263-4B76-91CF-E6CEC950C4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02641" y="1707092"/>
          <a:ext cx="3687787" cy="274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6</xdr:col>
      <xdr:colOff>600076</xdr:colOff>
      <xdr:row>4</xdr:row>
      <xdr:rowOff>161925</xdr:rowOff>
    </xdr:from>
    <xdr:ext cx="4876800" cy="27622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CaixaDeTexto 4">
              <a:extLst>
                <a:ext uri="{FF2B5EF4-FFF2-40B4-BE49-F238E27FC236}">
                  <a16:creationId xmlns:a16="http://schemas.microsoft.com/office/drawing/2014/main" id="{CAEA288F-0FE8-4516-AEBE-7AC50D84429F}"/>
                </a:ext>
              </a:extLst>
            </xdr:cNvPr>
            <xdr:cNvSpPr txBox="1"/>
          </xdr:nvSpPr>
          <xdr:spPr>
            <a:xfrm>
              <a:off x="7829551" y="962025"/>
              <a:ext cx="4876800" cy="276225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3"/>
            </a:lnRef>
            <a:fillRef idx="2">
              <a:schemeClr val="accent3"/>
            </a:fillRef>
            <a:effectRef idx="1">
              <a:schemeClr val="accent3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𝑀𝑀𝑀</m:t>
                        </m:r>
                      </m:e>
                      <m:sub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𝐹𝑢𝑠𝑐𝑎</m:t>
                        </m:r>
                      </m:sub>
                    </m:sSub>
                    <m:r>
                      <a:rPr lang="pt-BR" sz="14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pt-BR" sz="1400" b="0" i="1">
                        <a:latin typeface="Cambria Math" panose="02040503050406030204" pitchFamily="18" charset="0"/>
                      </a:rPr>
                      <m:t>𝐹𝐶𝐵𝐾</m:t>
                    </m:r>
                    <m:r>
                      <a:rPr lang="pt-BR" sz="14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pt-BR" sz="1400" b="0" i="1">
                        <a:latin typeface="Cambria Math" panose="02040503050406030204" pitchFamily="18" charset="0"/>
                      </a:rPr>
                      <m:t>𝑃𝑅𝑂𝐺</m:t>
                    </m:r>
                    <m:r>
                      <a:rPr lang="pt-BR" sz="14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pt-BR" sz="1400" b="0" i="1">
                        <a:latin typeface="Cambria Math" panose="02040503050406030204" pitchFamily="18" charset="0"/>
                      </a:rPr>
                      <m:t>𝑌𝑂𝑈𝑇𝑈𝐵𝐸</m:t>
                    </m:r>
                    <m:r>
                      <a:rPr lang="pt-BR" sz="14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pt-BR" sz="1400" b="0" i="1">
                        <a:latin typeface="Cambria Math" panose="02040503050406030204" pitchFamily="18" charset="0"/>
                      </a:rPr>
                      <m:t>𝑈𝑂𝐿</m:t>
                    </m:r>
                    <m:r>
                      <a:rPr lang="pt-BR" sz="14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pt-BR" sz="1400" b="0" i="1">
                        <a:latin typeface="Cambria Math" panose="02040503050406030204" pitchFamily="18" charset="0"/>
                      </a:rPr>
                      <m:t>𝑂𝑈𝑇𝑅𝑂𝑆</m:t>
                    </m:r>
                  </m:oMath>
                </m:oMathPara>
              </a14:m>
              <a:endParaRPr lang="pt-BR" sz="1400"/>
            </a:p>
          </xdr:txBody>
        </xdr:sp>
      </mc:Choice>
      <mc:Fallback>
        <xdr:sp macro="" textlink="">
          <xdr:nvSpPr>
            <xdr:cNvPr id="5" name="CaixaDeTexto 4">
              <a:extLst>
                <a:ext uri="{FF2B5EF4-FFF2-40B4-BE49-F238E27FC236}">
                  <a16:creationId xmlns:a16="http://schemas.microsoft.com/office/drawing/2014/main" id="{CAEA288F-0FE8-4516-AEBE-7AC50D84429F}"/>
                </a:ext>
              </a:extLst>
            </xdr:cNvPr>
            <xdr:cNvSpPr txBox="1"/>
          </xdr:nvSpPr>
          <xdr:spPr>
            <a:xfrm>
              <a:off x="7829551" y="962025"/>
              <a:ext cx="4876800" cy="276225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3"/>
            </a:lnRef>
            <a:fillRef idx="2">
              <a:schemeClr val="accent3"/>
            </a:fillRef>
            <a:effectRef idx="1">
              <a:schemeClr val="accent3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pt-BR" sz="1400" b="0" i="0">
                  <a:latin typeface="Cambria Math" panose="02040503050406030204" pitchFamily="18" charset="0"/>
                </a:rPr>
                <a:t>〖𝑀𝑀𝑀〗_𝐹𝑢𝑠𝑐𝑎=𝐹𝐶𝐵𝐾+𝑃𝑅𝑂𝐺+𝑌𝑂𝑈𝑇𝑈𝐵𝐸+𝑈𝑂𝐿+𝑂𝑈𝑇𝑅𝑂𝑆</a:t>
              </a:r>
              <a:endParaRPr lang="pt-BR" sz="1400"/>
            </a:p>
          </xdr:txBody>
        </xdr:sp>
      </mc:Fallback>
    </mc:AlternateContent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15876</xdr:colOff>
      <xdr:row>1</xdr:row>
      <xdr:rowOff>15876</xdr:rowOff>
    </xdr:from>
    <xdr:to>
      <xdr:col>3</xdr:col>
      <xdr:colOff>350914</xdr:colOff>
      <xdr:row>1</xdr:row>
      <xdr:rowOff>566722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808C67F3-7C97-4C8A-8967-79EA582FDFF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754" t="27377" r="18166" b="28289"/>
        <a:stretch/>
      </xdr:blipFill>
      <xdr:spPr>
        <a:xfrm>
          <a:off x="158751" y="120651"/>
          <a:ext cx="1698171" cy="550846"/>
        </a:xfrm>
        <a:prstGeom prst="rect">
          <a:avLst/>
        </a:prstGeom>
      </xdr:spPr>
    </xdr:pic>
    <xdr:clientData/>
  </xdr:twoCellAnchor>
  <xdr:oneCellAnchor>
    <xdr:from>
      <xdr:col>4</xdr:col>
      <xdr:colOff>518585</xdr:colOff>
      <xdr:row>1</xdr:row>
      <xdr:rowOff>19050</xdr:rowOff>
    </xdr:from>
    <xdr:ext cx="5894916" cy="568827"/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C30EF383-0EFD-4000-888E-837DFF81D9D6}"/>
            </a:ext>
          </a:extLst>
        </xdr:cNvPr>
        <xdr:cNvSpPr/>
      </xdr:nvSpPr>
      <xdr:spPr>
        <a:xfrm>
          <a:off x="2404535" y="123825"/>
          <a:ext cx="5894916" cy="568827"/>
        </a:xfrm>
        <a:prstGeom prst="rect">
          <a:avLst/>
        </a:prstGeom>
        <a:noFill/>
      </xdr:spPr>
      <xdr:txBody>
        <a:bodyPr wrap="none" lIns="91440" tIns="45720" rIns="91440" bIns="45720" anchor="ctr">
          <a:noAutofit/>
        </a:bodyPr>
        <a:lstStyle/>
        <a:p>
          <a:pPr algn="ctr"/>
          <a:r>
            <a:rPr lang="pt-BR" sz="2400" b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Análise Exploratória</a:t>
          </a:r>
        </a:p>
      </xdr:txBody>
    </xdr:sp>
    <xdr:clientData/>
  </xdr:oneCellAnchor>
  <xdr:twoCellAnchor>
    <xdr:from>
      <xdr:col>4</xdr:col>
      <xdr:colOff>137587</xdr:colOff>
      <xdr:row>7</xdr:row>
      <xdr:rowOff>67734</xdr:rowOff>
    </xdr:from>
    <xdr:to>
      <xdr:col>12</xdr:col>
      <xdr:colOff>476254</xdr:colOff>
      <xdr:row>21</xdr:row>
      <xdr:rowOff>143934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A93A828B-FEDE-4A4C-B074-CB1807DB80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592665</xdr:colOff>
      <xdr:row>7</xdr:row>
      <xdr:rowOff>116417</xdr:rowOff>
    </xdr:from>
    <xdr:to>
      <xdr:col>21</xdr:col>
      <xdr:colOff>232832</xdr:colOff>
      <xdr:row>22</xdr:row>
      <xdr:rowOff>12910</xdr:rowOff>
    </xdr:to>
    <xdr:grpSp>
      <xdr:nvGrpSpPr>
        <xdr:cNvPr id="18" name="Agrupar 17">
          <a:extLst>
            <a:ext uri="{FF2B5EF4-FFF2-40B4-BE49-F238E27FC236}">
              <a16:creationId xmlns:a16="http://schemas.microsoft.com/office/drawing/2014/main" id="{078378B3-7D11-4661-8309-D31AAAFEBB73}"/>
            </a:ext>
          </a:extLst>
        </xdr:cNvPr>
        <xdr:cNvGrpSpPr/>
      </xdr:nvGrpSpPr>
      <xdr:grpSpPr>
        <a:xfrm>
          <a:off x="7754407" y="1682750"/>
          <a:ext cx="5146675" cy="2753993"/>
          <a:chOff x="7821082" y="1682750"/>
          <a:chExt cx="5164667" cy="2753993"/>
        </a:xfrm>
      </xdr:grpSpPr>
      <xdr:pic>
        <xdr:nvPicPr>
          <xdr:cNvPr id="9" name="Imagem 8">
            <a:extLst>
              <a:ext uri="{FF2B5EF4-FFF2-40B4-BE49-F238E27FC236}">
                <a16:creationId xmlns:a16="http://schemas.microsoft.com/office/drawing/2014/main" id="{AD379893-FCCE-4CA1-8485-835E88ED65A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7863416" y="1693333"/>
            <a:ext cx="2529417" cy="1135043"/>
          </a:xfrm>
          <a:prstGeom prst="rect">
            <a:avLst/>
          </a:prstGeom>
        </xdr:spPr>
      </xdr:pic>
      <xdr:pic>
        <xdr:nvPicPr>
          <xdr:cNvPr id="10" name="Imagem 9">
            <a:extLst>
              <a:ext uri="{FF2B5EF4-FFF2-40B4-BE49-F238E27FC236}">
                <a16:creationId xmlns:a16="http://schemas.microsoft.com/office/drawing/2014/main" id="{F746BB17-F71A-4C2D-930A-7F7BC21648F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10456332" y="1682750"/>
            <a:ext cx="2529417" cy="1135043"/>
          </a:xfrm>
          <a:prstGeom prst="rect">
            <a:avLst/>
          </a:prstGeom>
        </xdr:spPr>
      </xdr:pic>
      <xdr:pic>
        <xdr:nvPicPr>
          <xdr:cNvPr id="11" name="Imagem 10">
            <a:extLst>
              <a:ext uri="{FF2B5EF4-FFF2-40B4-BE49-F238E27FC236}">
                <a16:creationId xmlns:a16="http://schemas.microsoft.com/office/drawing/2014/main" id="{91241145-74DE-4376-84DD-2934AC5BF9A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/>
          <a:stretch>
            <a:fillRect/>
          </a:stretch>
        </xdr:blipFill>
        <xdr:spPr>
          <a:xfrm>
            <a:off x="7821082" y="3249082"/>
            <a:ext cx="2529417" cy="1187661"/>
          </a:xfrm>
          <a:prstGeom prst="rect">
            <a:avLst/>
          </a:prstGeom>
        </xdr:spPr>
      </xdr:pic>
      <xdr:pic>
        <xdr:nvPicPr>
          <xdr:cNvPr id="12" name="Imagem 11">
            <a:extLst>
              <a:ext uri="{FF2B5EF4-FFF2-40B4-BE49-F238E27FC236}">
                <a16:creationId xmlns:a16="http://schemas.microsoft.com/office/drawing/2014/main" id="{D7C62998-8490-4B0C-95F9-D3B13C503FC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/>
          <a:stretch>
            <a:fillRect/>
          </a:stretch>
        </xdr:blipFill>
        <xdr:spPr>
          <a:xfrm>
            <a:off x="10414001" y="3217333"/>
            <a:ext cx="2529417" cy="1210211"/>
          </a:xfrm>
          <a:prstGeom prst="rect">
            <a:avLst/>
          </a:prstGeom>
        </xdr:spPr>
      </xdr:pic>
      <xdr:sp macro="" textlink="">
        <xdr:nvSpPr>
          <xdr:cNvPr id="14" name="Retângulo 13">
            <a:extLst>
              <a:ext uri="{FF2B5EF4-FFF2-40B4-BE49-F238E27FC236}">
                <a16:creationId xmlns:a16="http://schemas.microsoft.com/office/drawing/2014/main" id="{30DE2538-A065-41E8-A7DE-564936AC5E51}"/>
              </a:ext>
            </a:extLst>
          </xdr:cNvPr>
          <xdr:cNvSpPr/>
        </xdr:nvSpPr>
        <xdr:spPr>
          <a:xfrm>
            <a:off x="7980806" y="1838352"/>
            <a:ext cx="262636" cy="280205"/>
          </a:xfrm>
          <a:prstGeom prst="rect">
            <a:avLst/>
          </a:prstGeom>
          <a:solidFill>
            <a:srgbClr val="FFFF00"/>
          </a:solidFill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pt-BR" sz="12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1</a:t>
            </a:r>
          </a:p>
        </xdr:txBody>
      </xdr:sp>
      <xdr:sp macro="" textlink="">
        <xdr:nvSpPr>
          <xdr:cNvPr id="15" name="Retângulo 14">
            <a:extLst>
              <a:ext uri="{FF2B5EF4-FFF2-40B4-BE49-F238E27FC236}">
                <a16:creationId xmlns:a16="http://schemas.microsoft.com/office/drawing/2014/main" id="{3181BCB3-5CE2-42E6-805D-8C1FE8DF3F21}"/>
              </a:ext>
            </a:extLst>
          </xdr:cNvPr>
          <xdr:cNvSpPr/>
        </xdr:nvSpPr>
        <xdr:spPr>
          <a:xfrm>
            <a:off x="10609706" y="1874335"/>
            <a:ext cx="262636" cy="280205"/>
          </a:xfrm>
          <a:prstGeom prst="rect">
            <a:avLst/>
          </a:prstGeom>
          <a:solidFill>
            <a:srgbClr val="FFFF00"/>
          </a:solidFill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pt-BR" sz="12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2</a:t>
            </a:r>
          </a:p>
        </xdr:txBody>
      </xdr:sp>
      <xdr:sp macro="" textlink="">
        <xdr:nvSpPr>
          <xdr:cNvPr id="16" name="Retângulo 15">
            <a:extLst>
              <a:ext uri="{FF2B5EF4-FFF2-40B4-BE49-F238E27FC236}">
                <a16:creationId xmlns:a16="http://schemas.microsoft.com/office/drawing/2014/main" id="{D637837D-09A7-4D7F-B3FC-C32762723CA3}"/>
              </a:ext>
            </a:extLst>
          </xdr:cNvPr>
          <xdr:cNvSpPr/>
        </xdr:nvSpPr>
        <xdr:spPr>
          <a:xfrm>
            <a:off x="7948083" y="3471333"/>
            <a:ext cx="262636" cy="280205"/>
          </a:xfrm>
          <a:prstGeom prst="rect">
            <a:avLst/>
          </a:prstGeom>
          <a:solidFill>
            <a:srgbClr val="FFFF00"/>
          </a:solidFill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pt-BR" sz="12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3</a:t>
            </a:r>
          </a:p>
        </xdr:txBody>
      </xdr:sp>
      <xdr:sp macro="" textlink="">
        <xdr:nvSpPr>
          <xdr:cNvPr id="17" name="Retângulo 16">
            <a:extLst>
              <a:ext uri="{FF2B5EF4-FFF2-40B4-BE49-F238E27FC236}">
                <a16:creationId xmlns:a16="http://schemas.microsoft.com/office/drawing/2014/main" id="{14F372AC-EEFC-4910-B625-78EC5A59C756}"/>
              </a:ext>
            </a:extLst>
          </xdr:cNvPr>
          <xdr:cNvSpPr/>
        </xdr:nvSpPr>
        <xdr:spPr>
          <a:xfrm>
            <a:off x="10551583" y="3492500"/>
            <a:ext cx="262636" cy="280205"/>
          </a:xfrm>
          <a:prstGeom prst="rect">
            <a:avLst/>
          </a:prstGeom>
          <a:solidFill>
            <a:srgbClr val="FFFF00"/>
          </a:solidFill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pt-BR" sz="12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4</a:t>
            </a:r>
          </a:p>
        </xdr:txBody>
      </xdr:sp>
    </xdr:grpSp>
    <xdr:clientData/>
  </xdr:twoCellAnchor>
  <xdr:twoCellAnchor>
    <xdr:from>
      <xdr:col>13</xdr:col>
      <xdr:colOff>127000</xdr:colOff>
      <xdr:row>2</xdr:row>
      <xdr:rowOff>84667</xdr:rowOff>
    </xdr:from>
    <xdr:to>
      <xdr:col>21</xdr:col>
      <xdr:colOff>201083</xdr:colOff>
      <xdr:row>6</xdr:row>
      <xdr:rowOff>137584</xdr:rowOff>
    </xdr:to>
    <xdr:sp macro="" textlink="">
      <xdr:nvSpPr>
        <xdr:cNvPr id="19" name="Retângulo 18">
          <a:extLst>
            <a:ext uri="{FF2B5EF4-FFF2-40B4-BE49-F238E27FC236}">
              <a16:creationId xmlns:a16="http://schemas.microsoft.com/office/drawing/2014/main" id="{F59A8E50-628C-4C02-89C4-AC47BE6318B7}"/>
            </a:ext>
          </a:extLst>
        </xdr:cNvPr>
        <xdr:cNvSpPr/>
      </xdr:nvSpPr>
      <xdr:spPr>
        <a:xfrm>
          <a:off x="7969250" y="783167"/>
          <a:ext cx="4984750" cy="7302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400"/>
            <a:t>Curvas</a:t>
          </a:r>
          <a:r>
            <a:rPr lang="pt-BR" sz="2400" baseline="0"/>
            <a:t> de sazonalidade</a:t>
          </a:r>
          <a:endParaRPr lang="pt-BR" sz="2400"/>
        </a:p>
      </xdr:txBody>
    </xdr:sp>
    <xdr:clientData/>
  </xdr:twoCellAnchor>
  <xdr:twoCellAnchor editAs="oneCell">
    <xdr:from>
      <xdr:col>4</xdr:col>
      <xdr:colOff>148167</xdr:colOff>
      <xdr:row>3</xdr:row>
      <xdr:rowOff>13759</xdr:rowOff>
    </xdr:from>
    <xdr:to>
      <xdr:col>12</xdr:col>
      <xdr:colOff>465666</xdr:colOff>
      <xdr:row>6</xdr:row>
      <xdr:rowOff>158751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0" name="Site">
              <a:extLst>
                <a:ext uri="{FF2B5EF4-FFF2-40B4-BE49-F238E27FC236}">
                  <a16:creationId xmlns:a16="http://schemas.microsoft.com/office/drawing/2014/main" id="{6786DC62-3576-4332-860F-926AE03016A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it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65917" y="818092"/>
              <a:ext cx="5228166" cy="71649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15876</xdr:colOff>
      <xdr:row>1</xdr:row>
      <xdr:rowOff>15876</xdr:rowOff>
    </xdr:from>
    <xdr:to>
      <xdr:col>4</xdr:col>
      <xdr:colOff>128664</xdr:colOff>
      <xdr:row>1</xdr:row>
      <xdr:rowOff>566722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6B493120-1DB4-4E4F-A0AF-90E162B3CB5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754" t="27377" r="18166" b="28289"/>
        <a:stretch/>
      </xdr:blipFill>
      <xdr:spPr>
        <a:xfrm>
          <a:off x="158751" y="120651"/>
          <a:ext cx="1693938" cy="550846"/>
        </a:xfrm>
        <a:prstGeom prst="rect">
          <a:avLst/>
        </a:prstGeom>
      </xdr:spPr>
    </xdr:pic>
    <xdr:clientData/>
  </xdr:twoCellAnchor>
  <xdr:oneCellAnchor>
    <xdr:from>
      <xdr:col>4</xdr:col>
      <xdr:colOff>180974</xdr:colOff>
      <xdr:row>1</xdr:row>
      <xdr:rowOff>19050</xdr:rowOff>
    </xdr:from>
    <xdr:ext cx="8158693" cy="568827"/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776B013A-FE79-4F48-851E-D09437F94E07}"/>
            </a:ext>
          </a:extLst>
        </xdr:cNvPr>
        <xdr:cNvSpPr/>
      </xdr:nvSpPr>
      <xdr:spPr>
        <a:xfrm>
          <a:off x="1904999" y="123825"/>
          <a:ext cx="8158693" cy="568827"/>
        </a:xfrm>
        <a:prstGeom prst="rect">
          <a:avLst/>
        </a:prstGeom>
        <a:noFill/>
      </xdr:spPr>
      <xdr:txBody>
        <a:bodyPr wrap="none" lIns="91440" tIns="45720" rIns="91440" bIns="45720" anchor="ctr">
          <a:noAutofit/>
        </a:bodyPr>
        <a:lstStyle/>
        <a:p>
          <a:pPr algn="ctr"/>
          <a:r>
            <a:rPr lang="pt-BR" sz="2400" b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Marketing Mix</a:t>
          </a:r>
          <a:r>
            <a:rPr lang="pt-BR" sz="2400" b="1" cap="none" spc="50" baseline="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 Modeling - Fusca</a:t>
          </a:r>
          <a:endParaRPr lang="pt-BR" sz="2400" b="1" cap="none" spc="50">
            <a:ln w="0"/>
            <a:solidFill>
              <a:schemeClr val="bg2"/>
            </a:solidFill>
            <a:effectLst>
              <a:innerShdw blurRad="63500" dist="50800" dir="13500000">
                <a:srgbClr val="000000">
                  <a:alpha val="50000"/>
                </a:srgbClr>
              </a:innerShdw>
            </a:effectLst>
          </a:endParaRPr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15876</xdr:colOff>
      <xdr:row>1</xdr:row>
      <xdr:rowOff>15876</xdr:rowOff>
    </xdr:from>
    <xdr:to>
      <xdr:col>4</xdr:col>
      <xdr:colOff>199572</xdr:colOff>
      <xdr:row>1</xdr:row>
      <xdr:rowOff>566722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48FD4D53-A879-4880-B8E1-8D674C2D37A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754" t="27377" r="18166" b="28289"/>
        <a:stretch/>
      </xdr:blipFill>
      <xdr:spPr>
        <a:xfrm>
          <a:off x="158751" y="120651"/>
          <a:ext cx="1698171" cy="550846"/>
        </a:xfrm>
        <a:prstGeom prst="rect">
          <a:avLst/>
        </a:prstGeom>
      </xdr:spPr>
    </xdr:pic>
    <xdr:clientData/>
  </xdr:twoCellAnchor>
  <xdr:oneCellAnchor>
    <xdr:from>
      <xdr:col>4</xdr:col>
      <xdr:colOff>238124</xdr:colOff>
      <xdr:row>1</xdr:row>
      <xdr:rowOff>19050</xdr:rowOff>
    </xdr:from>
    <xdr:ext cx="9715501" cy="568827"/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2247890D-C22D-4C6E-B393-A3381A6CA86E}"/>
            </a:ext>
          </a:extLst>
        </xdr:cNvPr>
        <xdr:cNvSpPr/>
      </xdr:nvSpPr>
      <xdr:spPr>
        <a:xfrm>
          <a:off x="1876424" y="123825"/>
          <a:ext cx="9715501" cy="568827"/>
        </a:xfrm>
        <a:prstGeom prst="rect">
          <a:avLst/>
        </a:prstGeom>
        <a:noFill/>
      </xdr:spPr>
      <xdr:txBody>
        <a:bodyPr wrap="none" lIns="91440" tIns="45720" rIns="91440" bIns="45720" anchor="ctr">
          <a:noAutofit/>
        </a:bodyPr>
        <a:lstStyle/>
        <a:p>
          <a:pPr algn="ctr"/>
          <a:r>
            <a:rPr lang="pt-BR" sz="2400" b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Média Móvel Simples</a:t>
          </a:r>
        </a:p>
      </xdr:txBody>
    </xdr:sp>
    <xdr:clientData/>
  </xdr:oneCellAnchor>
  <xdr:twoCellAnchor>
    <xdr:from>
      <xdr:col>11</xdr:col>
      <xdr:colOff>328612</xdr:colOff>
      <xdr:row>3</xdr:row>
      <xdr:rowOff>14287</xdr:rowOff>
    </xdr:from>
    <xdr:to>
      <xdr:col>18</xdr:col>
      <xdr:colOff>609599</xdr:colOff>
      <xdr:row>17</xdr:row>
      <xdr:rowOff>80962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556912B-5F6C-40D8-8D70-61C27392D0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342899</xdr:colOff>
      <xdr:row>18</xdr:row>
      <xdr:rowOff>38100</xdr:rowOff>
    </xdr:from>
    <xdr:to>
      <xdr:col>19</xdr:col>
      <xdr:colOff>14286</xdr:colOff>
      <xdr:row>32</xdr:row>
      <xdr:rowOff>104775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4E3B36C2-1E24-4855-BC3F-4CBB600419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15876</xdr:colOff>
      <xdr:row>1</xdr:row>
      <xdr:rowOff>15876</xdr:rowOff>
    </xdr:from>
    <xdr:to>
      <xdr:col>4</xdr:col>
      <xdr:colOff>186872</xdr:colOff>
      <xdr:row>1</xdr:row>
      <xdr:rowOff>566722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EB895E56-C9FF-46A4-B7B9-D74142209B4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754" t="27377" r="18166" b="28289"/>
        <a:stretch/>
      </xdr:blipFill>
      <xdr:spPr>
        <a:xfrm>
          <a:off x="158751" y="120651"/>
          <a:ext cx="1698171" cy="550846"/>
        </a:xfrm>
        <a:prstGeom prst="rect">
          <a:avLst/>
        </a:prstGeom>
      </xdr:spPr>
    </xdr:pic>
    <xdr:clientData/>
  </xdr:twoCellAnchor>
  <xdr:oneCellAnchor>
    <xdr:from>
      <xdr:col>4</xdr:col>
      <xdr:colOff>238124</xdr:colOff>
      <xdr:row>1</xdr:row>
      <xdr:rowOff>19050</xdr:rowOff>
    </xdr:from>
    <xdr:ext cx="9715501" cy="568827"/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E0A8ED20-B692-4ACD-8EFB-1E6BA32D442B}"/>
            </a:ext>
          </a:extLst>
        </xdr:cNvPr>
        <xdr:cNvSpPr/>
      </xdr:nvSpPr>
      <xdr:spPr>
        <a:xfrm>
          <a:off x="1876424" y="123825"/>
          <a:ext cx="9715501" cy="568827"/>
        </a:xfrm>
        <a:prstGeom prst="rect">
          <a:avLst/>
        </a:prstGeom>
        <a:noFill/>
      </xdr:spPr>
      <xdr:txBody>
        <a:bodyPr wrap="none" lIns="91440" tIns="45720" rIns="91440" bIns="45720" anchor="ctr">
          <a:noAutofit/>
        </a:bodyPr>
        <a:lstStyle/>
        <a:p>
          <a:pPr algn="ctr"/>
          <a:r>
            <a:rPr lang="pt-BR" sz="2400" b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Média Móvel Ponderada</a:t>
          </a:r>
        </a:p>
      </xdr:txBody>
    </xdr:sp>
    <xdr:clientData/>
  </xdr:oneCellAnchor>
  <xdr:twoCellAnchor>
    <xdr:from>
      <xdr:col>11</xdr:col>
      <xdr:colOff>285750</xdr:colOff>
      <xdr:row>3</xdr:row>
      <xdr:rowOff>14287</xdr:rowOff>
    </xdr:from>
    <xdr:to>
      <xdr:col>20</xdr:col>
      <xdr:colOff>0</xdr:colOff>
      <xdr:row>17</xdr:row>
      <xdr:rowOff>80962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3AD5026-0079-42FA-9323-33F963FC70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300037</xdr:colOff>
      <xdr:row>18</xdr:row>
      <xdr:rowOff>38100</xdr:rowOff>
    </xdr:from>
    <xdr:to>
      <xdr:col>20</xdr:col>
      <xdr:colOff>14287</xdr:colOff>
      <xdr:row>32</xdr:row>
      <xdr:rowOff>104775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E778EBEB-589A-4ABE-90C8-385E83BED1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M&#233;todos%20Exatos/Cursos/Curso023_Marketing_Analytics/Atividades%20Curso%20MA/Modulo%20III%20-%20Forecasting/04_A-Time_Series_Forecasting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07_MMM_TV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los"/>
      <sheetName val="MMS"/>
      <sheetName val="WMA"/>
      <sheetName val="Suavização Exponencial"/>
    </sheetNames>
    <sheetDataSet>
      <sheetData sheetId="0"/>
      <sheetData sheetId="1">
        <row r="4">
          <cell r="D4" t="str">
            <v>Litros</v>
          </cell>
          <cell r="E4" t="str">
            <v>Previsto</v>
          </cell>
        </row>
        <row r="5">
          <cell r="C5">
            <v>1</v>
          </cell>
          <cell r="D5">
            <v>212</v>
          </cell>
        </row>
        <row r="6">
          <cell r="C6">
            <v>2</v>
          </cell>
          <cell r="D6">
            <v>220</v>
          </cell>
        </row>
        <row r="7">
          <cell r="C7">
            <v>3</v>
          </cell>
          <cell r="D7">
            <v>170</v>
          </cell>
        </row>
        <row r="8">
          <cell r="C8">
            <v>4</v>
          </cell>
          <cell r="D8">
            <v>189</v>
          </cell>
          <cell r="E8">
            <v>200.66666666666666</v>
          </cell>
        </row>
        <row r="9">
          <cell r="C9">
            <v>5</v>
          </cell>
          <cell r="D9">
            <v>197</v>
          </cell>
          <cell r="E9">
            <v>193</v>
          </cell>
        </row>
        <row r="10">
          <cell r="C10">
            <v>6</v>
          </cell>
          <cell r="D10">
            <v>208</v>
          </cell>
          <cell r="E10">
            <v>185.33333333333334</v>
          </cell>
        </row>
        <row r="11">
          <cell r="C11">
            <v>7</v>
          </cell>
          <cell r="D11">
            <v>216</v>
          </cell>
          <cell r="E11">
            <v>198</v>
          </cell>
        </row>
        <row r="12">
          <cell r="C12">
            <v>8</v>
          </cell>
          <cell r="D12">
            <v>201</v>
          </cell>
          <cell r="E12">
            <v>207</v>
          </cell>
        </row>
        <row r="13">
          <cell r="C13">
            <v>9</v>
          </cell>
          <cell r="D13">
            <v>204</v>
          </cell>
          <cell r="E13">
            <v>208.33333333333334</v>
          </cell>
        </row>
        <row r="14">
          <cell r="C14">
            <v>10</v>
          </cell>
          <cell r="D14">
            <v>182</v>
          </cell>
          <cell r="E14">
            <v>207</v>
          </cell>
        </row>
        <row r="15">
          <cell r="C15">
            <v>11</v>
          </cell>
          <cell r="D15">
            <v>193</v>
          </cell>
          <cell r="E15">
            <v>195.66666666666666</v>
          </cell>
        </row>
        <row r="16">
          <cell r="C16">
            <v>12</v>
          </cell>
          <cell r="D16">
            <v>204</v>
          </cell>
          <cell r="E16">
            <v>193</v>
          </cell>
        </row>
        <row r="17">
          <cell r="C17">
            <v>13</v>
          </cell>
          <cell r="D17">
            <v>189</v>
          </cell>
          <cell r="E17">
            <v>193</v>
          </cell>
        </row>
        <row r="18">
          <cell r="C18">
            <v>14</v>
          </cell>
          <cell r="D18">
            <v>182</v>
          </cell>
          <cell r="E18">
            <v>195.33333333333334</v>
          </cell>
        </row>
        <row r="19">
          <cell r="C19">
            <v>15</v>
          </cell>
          <cell r="D19">
            <v>201</v>
          </cell>
          <cell r="E19">
            <v>191.66666666666666</v>
          </cell>
        </row>
        <row r="20">
          <cell r="C20">
            <v>16</v>
          </cell>
          <cell r="D20">
            <v>204</v>
          </cell>
          <cell r="E20">
            <v>190.66666666666666</v>
          </cell>
        </row>
        <row r="21">
          <cell r="C21">
            <v>17</v>
          </cell>
          <cell r="D21">
            <v>197</v>
          </cell>
          <cell r="E21">
            <v>195.66666666666666</v>
          </cell>
        </row>
        <row r="22">
          <cell r="C22">
            <v>18</v>
          </cell>
          <cell r="D22">
            <v>208</v>
          </cell>
          <cell r="E22">
            <v>200.66666666666666</v>
          </cell>
        </row>
        <row r="23">
          <cell r="C23">
            <v>19</v>
          </cell>
          <cell r="D23">
            <v>201</v>
          </cell>
          <cell r="E23">
            <v>203</v>
          </cell>
        </row>
        <row r="24">
          <cell r="C24">
            <v>20</v>
          </cell>
          <cell r="D24">
            <v>185</v>
          </cell>
        </row>
      </sheetData>
      <sheetData sheetId="2">
        <row r="4">
          <cell r="D4" t="str">
            <v>Litros</v>
          </cell>
          <cell r="E4" t="str">
            <v>Previsto</v>
          </cell>
        </row>
        <row r="5">
          <cell r="C5">
            <v>1</v>
          </cell>
          <cell r="D5">
            <v>212</v>
          </cell>
        </row>
        <row r="6">
          <cell r="C6">
            <v>2</v>
          </cell>
          <cell r="D6">
            <v>220</v>
          </cell>
        </row>
        <row r="7">
          <cell r="C7">
            <v>3</v>
          </cell>
          <cell r="D7">
            <v>170</v>
          </cell>
        </row>
        <row r="8">
          <cell r="C8">
            <v>4</v>
          </cell>
          <cell r="D8">
            <v>189</v>
          </cell>
          <cell r="E8">
            <v>188.99999692189385</v>
          </cell>
        </row>
        <row r="9">
          <cell r="C9">
            <v>5</v>
          </cell>
          <cell r="D9">
            <v>197</v>
          </cell>
          <cell r="E9">
            <v>196.99950371085848</v>
          </cell>
        </row>
        <row r="10">
          <cell r="C10">
            <v>6</v>
          </cell>
          <cell r="D10">
            <v>208</v>
          </cell>
          <cell r="E10">
            <v>187.38735524545461</v>
          </cell>
        </row>
        <row r="11">
          <cell r="C11">
            <v>7</v>
          </cell>
          <cell r="D11">
            <v>216</v>
          </cell>
          <cell r="E11">
            <v>200.65683492440954</v>
          </cell>
        </row>
        <row r="12">
          <cell r="C12">
            <v>8</v>
          </cell>
          <cell r="D12">
            <v>201</v>
          </cell>
          <cell r="E12">
            <v>208.98011533380657</v>
          </cell>
        </row>
        <row r="13">
          <cell r="C13">
            <v>9</v>
          </cell>
          <cell r="D13">
            <v>204</v>
          </cell>
          <cell r="E13">
            <v>204.88506796019072</v>
          </cell>
        </row>
        <row r="14">
          <cell r="C14">
            <v>10</v>
          </cell>
          <cell r="D14">
            <v>182</v>
          </cell>
          <cell r="E14">
            <v>207.56586078555313</v>
          </cell>
        </row>
        <row r="15">
          <cell r="C15">
            <v>11</v>
          </cell>
          <cell r="D15">
            <v>193</v>
          </cell>
          <cell r="E15">
            <v>190.52852866488882</v>
          </cell>
        </row>
        <row r="16">
          <cell r="C16">
            <v>12</v>
          </cell>
          <cell r="D16">
            <v>204</v>
          </cell>
          <cell r="E16">
            <v>195.379684756362</v>
          </cell>
        </row>
        <row r="17">
          <cell r="C17">
            <v>13</v>
          </cell>
          <cell r="D17">
            <v>189</v>
          </cell>
          <cell r="E17">
            <v>195.68454990937059</v>
          </cell>
        </row>
        <row r="18">
          <cell r="C18">
            <v>14</v>
          </cell>
          <cell r="D18">
            <v>182</v>
          </cell>
          <cell r="E18">
            <v>191.9127828988336</v>
          </cell>
        </row>
        <row r="19">
          <cell r="C19">
            <v>15</v>
          </cell>
          <cell r="D19">
            <v>201</v>
          </cell>
          <cell r="E19">
            <v>189.8844118413742</v>
          </cell>
        </row>
        <row r="20">
          <cell r="C20">
            <v>16</v>
          </cell>
          <cell r="D20">
            <v>204</v>
          </cell>
          <cell r="E20">
            <v>195.06341889672387</v>
          </cell>
        </row>
        <row r="21">
          <cell r="C21">
            <v>17</v>
          </cell>
          <cell r="D21">
            <v>197</v>
          </cell>
          <cell r="E21">
            <v>196.54663087758098</v>
          </cell>
        </row>
        <row r="22">
          <cell r="C22">
            <v>18</v>
          </cell>
          <cell r="D22">
            <v>208</v>
          </cell>
          <cell r="E22">
            <v>199.05070197694135</v>
          </cell>
        </row>
        <row r="23">
          <cell r="C23">
            <v>19</v>
          </cell>
          <cell r="D23">
            <v>201</v>
          </cell>
          <cell r="E23">
            <v>205.51825988380898</v>
          </cell>
        </row>
        <row r="24">
          <cell r="C24">
            <v>20</v>
          </cell>
          <cell r="D24">
            <v>185</v>
          </cell>
        </row>
      </sheetData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MM"/>
      <sheetName val="Media Plan"/>
      <sheetName val="Base"/>
      <sheetName val="Pivot Table"/>
      <sheetName val="Gráficos"/>
      <sheetName val="Base Fusca"/>
      <sheetName val="Modelo (1)"/>
      <sheetName val="Modelo (2)"/>
      <sheetName val="Modelo (TV)"/>
    </sheetNames>
    <sheetDataSet>
      <sheetData sheetId="0" refreshError="1"/>
      <sheetData sheetId="1">
        <row r="22">
          <cell r="D22">
            <v>243965</v>
          </cell>
          <cell r="E22">
            <v>241715</v>
          </cell>
        </row>
        <row r="23">
          <cell r="D23">
            <v>10650</v>
          </cell>
          <cell r="E23">
            <v>10150</v>
          </cell>
        </row>
        <row r="24">
          <cell r="D24">
            <v>233437.5</v>
          </cell>
          <cell r="E24">
            <v>73062.5</v>
          </cell>
        </row>
        <row r="25">
          <cell r="D25">
            <v>67500</v>
          </cell>
          <cell r="E25">
            <v>67500</v>
          </cell>
        </row>
        <row r="26">
          <cell r="D26">
            <v>769946.72500000009</v>
          </cell>
          <cell r="E26">
            <v>743423.40500000014</v>
          </cell>
        </row>
        <row r="27">
          <cell r="D27">
            <v>1349476.405</v>
          </cell>
          <cell r="E27">
            <v>1289899.4650000001</v>
          </cell>
        </row>
        <row r="28">
          <cell r="D28">
            <v>153464.75</v>
          </cell>
          <cell r="E28">
            <v>148607.25</v>
          </cell>
        </row>
        <row r="29">
          <cell r="D29">
            <v>102500</v>
          </cell>
          <cell r="E29">
            <v>102500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ré Santos" refreshedDate="43926.613599652781" createdVersion="6" refreshedVersion="6" minRefreshableVersion="3" recordCount="90" xr:uid="{AAA78188-2F1F-4964-87E2-BF709385707B}">
  <cacheSource type="worksheet">
    <worksheetSource ref="C5:F95" sheet="Base Formatada"/>
  </cacheSource>
  <cacheFields count="7">
    <cacheField name="Month" numFmtId="17">
      <sharedItems containsSemiMixedTypes="0" containsNonDate="0" containsDate="1" containsString="0" minDate="2016-01-01T00:00:00" maxDate="2017-06-04T00:00:00" count="18">
        <d v="2016-01-01T00:00:00"/>
        <d v="2016-02-01T00:00:00"/>
        <d v="2016-03-01T00:00:00"/>
        <d v="2016-04-01T00:00:00"/>
        <d v="2016-05-01T00:00:00"/>
        <d v="2016-06-01T00:00:00"/>
        <d v="2016-07-01T00:00:00"/>
        <d v="2016-08-01T00:00:00"/>
        <d v="2016-09-01T00:00:00"/>
        <d v="2016-10-01T00:00:00"/>
        <d v="2016-11-01T00:00:00"/>
        <d v="2016-12-01T00:00:00"/>
        <d v="2017-01-01T00:00:00"/>
        <d v="2017-02-01T00:00:00"/>
        <d v="2017-03-01T00:00:00"/>
        <d v="2017-04-01T00:00:00"/>
        <d v="2017-05-02T00:00:00"/>
        <d v="2017-06-03T00:00:00"/>
      </sharedItems>
      <fieldGroup par="5" base="0">
        <rangePr groupBy="months" startDate="2016-01-01T00:00:00" endDate="2017-06-04T00:00:00"/>
        <groupItems count="14">
          <s v="&lt;01/01/2016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04/06/2017"/>
        </groupItems>
      </fieldGroup>
    </cacheField>
    <cacheField name="Site" numFmtId="0">
      <sharedItems count="5">
        <s v="Facebook"/>
        <s v="Programática"/>
        <s v="Youtube"/>
        <s v="UOL"/>
        <s v="Outros"/>
      </sharedItems>
    </cacheField>
    <cacheField name="Investimento" numFmtId="5">
      <sharedItems containsSemiMixedTypes="0" containsString="0" containsNumber="1" minValue="3222.9303000001237" maxValue="618041.868600004"/>
    </cacheField>
    <cacheField name="Leads" numFmtId="164">
      <sharedItems containsSemiMixedTypes="0" containsString="0" containsNumber="1" minValue="14.4536" maxValue="3871.92"/>
    </cacheField>
    <cacheField name="Trimestres" numFmtId="0" databaseField="0">
      <fieldGroup base="0">
        <rangePr groupBy="quarters" startDate="2016-01-01T00:00:00" endDate="2017-06-04T00:00:00"/>
        <groupItems count="6">
          <s v="&lt;01/01/2016"/>
          <s v="Trim1"/>
          <s v="Trim2"/>
          <s v="Trim3"/>
          <s v="Trim4"/>
          <s v="&gt;04/06/2017"/>
        </groupItems>
      </fieldGroup>
    </cacheField>
    <cacheField name="Anos" numFmtId="0" databaseField="0">
      <fieldGroup base="0">
        <rangePr groupBy="years" startDate="2016-01-01T00:00:00" endDate="2017-06-04T00:00:00"/>
        <groupItems count="4">
          <s v="&lt;01/01/2016"/>
          <s v="2016"/>
          <s v="2017"/>
          <s v="&gt;04/06/2017"/>
        </groupItems>
      </fieldGroup>
    </cacheField>
    <cacheField name="ROI" numFmtId="0" formula="Leads /Investimento" databaseField="0"/>
  </cacheFields>
  <extLst>
    <ext xmlns:x14="http://schemas.microsoft.com/office/spreadsheetml/2009/9/main" uri="{725AE2AE-9491-48be-B2B4-4EB974FC3084}">
      <x14:pivotCacheDefinition pivotCacheId="154767439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0">
  <r>
    <x v="0"/>
    <x v="0"/>
    <n v="60473.873061419814"/>
    <n v="1760.99"/>
  </r>
  <r>
    <x v="1"/>
    <x v="0"/>
    <n v="52028.19718350139"/>
    <n v="1908.95"/>
  </r>
  <r>
    <x v="2"/>
    <x v="0"/>
    <n v="228511.9695819155"/>
    <n v="1791.33"/>
  </r>
  <r>
    <x v="3"/>
    <x v="0"/>
    <n v="81396.278301556376"/>
    <n v="2468.1999999999998"/>
  </r>
  <r>
    <x v="4"/>
    <x v="0"/>
    <n v="145988.50030000036"/>
    <n v="2874.4"/>
  </r>
  <r>
    <x v="5"/>
    <x v="0"/>
    <n v="189697.70886000089"/>
    <n v="3871.92"/>
  </r>
  <r>
    <x v="6"/>
    <x v="0"/>
    <n v="142408.23380000031"/>
    <n v="1508"/>
  </r>
  <r>
    <x v="7"/>
    <x v="0"/>
    <n v="117147.52981999968"/>
    <n v="1965.6000000000001"/>
  </r>
  <r>
    <x v="8"/>
    <x v="0"/>
    <n v="190300.11946000039"/>
    <n v="1593.8999999999999"/>
  </r>
  <r>
    <x v="9"/>
    <x v="0"/>
    <n v="113164.16909999998"/>
    <n v="2053.2799999999997"/>
  </r>
  <r>
    <x v="10"/>
    <x v="0"/>
    <n v="61327.000379999896"/>
    <n v="1315.44"/>
  </r>
  <r>
    <x v="11"/>
    <x v="0"/>
    <n v="55284.245520000077"/>
    <n v="2109.9141666666665"/>
  </r>
  <r>
    <x v="12"/>
    <x v="0"/>
    <n v="171074.92"/>
    <n v="1962.72"/>
  </r>
  <r>
    <x v="13"/>
    <x v="0"/>
    <n v="208994.97999999995"/>
    <n v="2681.6000000000004"/>
  </r>
  <r>
    <x v="14"/>
    <x v="0"/>
    <n v="328435.62000000098"/>
    <n v="1504.95"/>
  </r>
  <r>
    <x v="15"/>
    <x v="0"/>
    <n v="53297.099999999795"/>
    <n v="2141.16"/>
  </r>
  <r>
    <x v="16"/>
    <x v="0"/>
    <n v="79562.492042966434"/>
    <n v="2831.24"/>
  </r>
  <r>
    <x v="17"/>
    <x v="0"/>
    <n v="74537.492545515939"/>
    <n v="1889.1599999999999"/>
  </r>
  <r>
    <x v="0"/>
    <x v="1"/>
    <n v="143334.30769999986"/>
    <n v="182.96"/>
  </r>
  <r>
    <x v="1"/>
    <x v="1"/>
    <n v="122356.19749999995"/>
    <n v="209.20000000000002"/>
  </r>
  <r>
    <x v="2"/>
    <x v="1"/>
    <n v="377200.05500000151"/>
    <n v="50.46"/>
  </r>
  <r>
    <x v="3"/>
    <x v="1"/>
    <n v="347615.57670000108"/>
    <n v="282.08"/>
  </r>
  <r>
    <x v="4"/>
    <x v="1"/>
    <n v="330060.95720000082"/>
    <n v="251.51000000000002"/>
  </r>
  <r>
    <x v="5"/>
    <x v="1"/>
    <n v="391937.41500000184"/>
    <n v="297.83999999999997"/>
  </r>
  <r>
    <x v="6"/>
    <x v="1"/>
    <n v="374758.51000000082"/>
    <n v="40.200000000000003"/>
  </r>
  <r>
    <x v="7"/>
    <x v="1"/>
    <n v="355391.38259999896"/>
    <n v="176.4"/>
  </r>
  <r>
    <x v="8"/>
    <x v="1"/>
    <n v="440363.91280000098"/>
    <n v="136.62"/>
  </r>
  <r>
    <x v="9"/>
    <x v="1"/>
    <n v="351404.52509999991"/>
    <n v="125.2"/>
  </r>
  <r>
    <x v="10"/>
    <x v="1"/>
    <n v="186048.20339999968"/>
    <n v="81.2"/>
  </r>
  <r>
    <x v="11"/>
    <x v="1"/>
    <n v="194153.00510000024"/>
    <n v="123.69833333333334"/>
  </r>
  <r>
    <x v="12"/>
    <x v="1"/>
    <n v="436081.53810000099"/>
    <n v="136.30000000000001"/>
  </r>
  <r>
    <x v="13"/>
    <x v="1"/>
    <n v="491499.46440000017"/>
    <n v="100.56"/>
  </r>
  <r>
    <x v="14"/>
    <x v="1"/>
    <n v="618041.868600004"/>
    <n v="57.15"/>
  </r>
  <r>
    <x v="15"/>
    <x v="1"/>
    <n v="254391.70110000033"/>
    <n v="76.47"/>
  </r>
  <r>
    <x v="16"/>
    <x v="1"/>
    <n v="217749.97822285551"/>
    <n v="76.52"/>
  </r>
  <r>
    <x v="17"/>
    <x v="1"/>
    <n v="209374.979060438"/>
    <n v="179.92000000000002"/>
  </r>
  <r>
    <x v="0"/>
    <x v="2"/>
    <n v="29416.657409053383"/>
    <n v="114.35000000000001"/>
  </r>
  <r>
    <x v="1"/>
    <x v="2"/>
    <n v="12345.36898737392"/>
    <n v="26.150000000000002"/>
  </r>
  <r>
    <x v="2"/>
    <x v="2"/>
    <n v="82119.441528724041"/>
    <n v="100.92"/>
  </r>
  <r>
    <x v="3"/>
    <x v="2"/>
    <n v="107648.58584883332"/>
    <n v="35.26"/>
  </r>
  <r>
    <x v="4"/>
    <x v="2"/>
    <n v="10578.876833333285"/>
    <n v="35.93"/>
  </r>
  <r>
    <x v="5"/>
    <x v="2"/>
    <n v="65453.548305000295"/>
    <n v="99.28"/>
  </r>
  <r>
    <x v="6"/>
    <x v="2"/>
    <n v="96844.813750000438"/>
    <n v="40.200000000000003"/>
  </r>
  <r>
    <x v="7"/>
    <x v="2"/>
    <n v="38171.667019999819"/>
    <n v="25.2"/>
  </r>
  <r>
    <x v="8"/>
    <x v="2"/>
    <n v="9436.3695599999046"/>
    <n v="22.77"/>
  </r>
  <r>
    <x v="9"/>
    <x v="2"/>
    <n v="25167.000649999827"/>
    <n v="125.2"/>
  </r>
  <r>
    <x v="10"/>
    <x v="2"/>
    <n v="23428.292279999936"/>
    <n v="81.2"/>
  </r>
  <r>
    <x v="11"/>
    <x v="2"/>
    <n v="23528.711635000014"/>
    <n v="65.305000000000021"/>
  </r>
  <r>
    <x v="12"/>
    <x v="2"/>
    <n v="41918.620925000403"/>
    <n v="27.26"/>
  </r>
  <r>
    <x v="13"/>
    <x v="2"/>
    <n v="3222.9303000001237"/>
    <n v="33.520000000000003"/>
  </r>
  <r>
    <x v="14"/>
    <x v="2"/>
    <n v="33521.000316668302"/>
    <n v="38.1"/>
  </r>
  <r>
    <x v="15"/>
    <x v="2"/>
    <n v="23625.100275000324"/>
    <n v="101.96000000000001"/>
  </r>
  <r>
    <x v="16"/>
    <x v="2"/>
    <n v="19890.623010741605"/>
    <n v="76.52"/>
  </r>
  <r>
    <x v="17"/>
    <x v="2"/>
    <n v="38315.62116806017"/>
    <n v="112.45"/>
  </r>
  <r>
    <x v="0"/>
    <x v="3"/>
    <n v="22211.303079526686"/>
    <n v="19.896900000000002"/>
  </r>
  <r>
    <x v="1"/>
    <x v="3"/>
    <n v="14119.088829124637"/>
    <n v="25.103999999999996"/>
  </r>
  <r>
    <x v="2"/>
    <x v="3"/>
    <n v="49562.695139362011"/>
    <n v="23.463899999999999"/>
  </r>
  <r>
    <x v="3"/>
    <x v="3"/>
    <n v="63146.828749611173"/>
    <n v="32.086599999999997"/>
  </r>
  <r>
    <x v="4"/>
    <x v="3"/>
    <n v="52894.384166666772"/>
    <n v="31.618400000000001"/>
  </r>
  <r>
    <x v="5"/>
    <x v="3"/>
    <n v="50559.926535000239"/>
    <n v="41.2012"/>
  </r>
  <r>
    <x v="6"/>
    <x v="3"/>
    <n v="58087.569050000136"/>
    <n v="16.683"/>
  </r>
  <r>
    <x v="7"/>
    <x v="3"/>
    <n v="61864.425859999807"/>
    <n v="20.916"/>
  </r>
  <r>
    <x v="8"/>
    <x v="3"/>
    <n v="51900.032580000079"/>
    <n v="17.077499999999997"/>
  </r>
  <r>
    <x v="9"/>
    <x v="3"/>
    <n v="43677.398599999993"/>
    <n v="21.0336"/>
  </r>
  <r>
    <x v="10"/>
    <x v="3"/>
    <n v="32386.168739999935"/>
    <n v="14.4536"/>
  </r>
  <r>
    <x v="11"/>
    <x v="3"/>
    <n v="19908.909845000024"/>
    <n v="23.136383333333331"/>
  </r>
  <r>
    <x v="12"/>
    <x v="3"/>
    <n v="39474.717975000211"/>
    <n v="25.351799999999997"/>
  </r>
  <r>
    <x v="13"/>
    <x v="3"/>
    <n v="56715.758900000044"/>
    <n v="30.503199999999996"/>
  </r>
  <r>
    <x v="14"/>
    <x v="3"/>
    <n v="45935.497133334087"/>
    <n v="15.621000000000002"/>
  </r>
  <r>
    <x v="15"/>
    <x v="3"/>
    <n v="34653.107225000131"/>
    <n v="24.215499999999999"/>
  </r>
  <r>
    <x v="16"/>
    <x v="3"/>
    <n v="30359.371963763508"/>
    <n v="32.138400000000004"/>
  </r>
  <r>
    <x v="17"/>
    <x v="3"/>
    <n v="33709.371628730514"/>
    <n v="18.441800000000001"/>
  </r>
  <r>
    <x v="0"/>
    <x v="4"/>
    <n v="15005.948749999992"/>
    <n v="208.80309999999963"/>
  </r>
  <r>
    <x v="1"/>
    <x v="4"/>
    <n v="30011.897499999985"/>
    <n v="445.596"/>
  </r>
  <r>
    <x v="2"/>
    <x v="4"/>
    <n v="17005.948749999992"/>
    <n v="556.8261"/>
  </r>
  <r>
    <x v="3"/>
    <x v="4"/>
    <n v="81791.900400000261"/>
    <n v="708.37339999999995"/>
  </r>
  <r>
    <x v="4"/>
    <x v="4"/>
    <n v="95209.891500000216"/>
    <n v="399.54160000000002"/>
  </r>
  <r>
    <x v="5"/>
    <x v="4"/>
    <n v="86226.231300000407"/>
    <n v="653.75879999999961"/>
  </r>
  <r>
    <x v="6"/>
    <x v="4"/>
    <n v="77417.893400000001"/>
    <n v="404.91699999999992"/>
  </r>
  <r>
    <x v="7"/>
    <x v="4"/>
    <n v="85557.184699999751"/>
    <n v="331.88400000000001"/>
  </r>
  <r>
    <x v="8"/>
    <x v="4"/>
    <n v="94363.695600000196"/>
    <n v="506.63249999999994"/>
  </r>
  <r>
    <x v="9"/>
    <x v="4"/>
    <n v="62187.796550000086"/>
    <n v="179.28640000000041"/>
  </r>
  <r>
    <x v="10"/>
    <x v="4"/>
    <n v="41344.045199999928"/>
    <n v="131.7063999999998"/>
  </r>
  <r>
    <x v="11"/>
    <x v="4"/>
    <n v="36198.01790000005"/>
    <n v="386.77945000000005"/>
  </r>
  <r>
    <x v="12"/>
    <x v="4"/>
    <n v="76505.533000000185"/>
    <n v="574.36819999999989"/>
  </r>
  <r>
    <x v="13"/>
    <x v="4"/>
    <n v="166924.34640000007"/>
    <n v="505.8167999999996"/>
  </r>
  <r>
    <x v="14"/>
    <x v="4"/>
    <n v="58349.993949999916"/>
    <n v="289.17899999999986"/>
  </r>
  <r>
    <x v="15"/>
    <x v="4"/>
    <n v="80334.221400000111"/>
    <n v="205.19450000000052"/>
  </r>
  <r>
    <x v="16"/>
    <x v="4"/>
    <n v="71187.492880548918"/>
    <n v="809.58160000000044"/>
  </r>
  <r>
    <x v="17"/>
    <x v="4"/>
    <n v="62812.493718131394"/>
    <n v="49.02820000000019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C1ACCB-8E2F-4FB7-8232-A3AA568873ED}" name="Tabela dinâmica1" cacheId="1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C6:D27" firstHeaderRow="1" firstDataRow="1" firstDataCol="1" rowPageCount="1" colPageCount="1"/>
  <pivotFields count="7">
    <pivotField axis="axisRow" numFmtId="17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Page" showAll="0">
      <items count="6">
        <item x="0"/>
        <item x="4"/>
        <item x="1"/>
        <item x="3"/>
        <item x="2"/>
        <item t="default"/>
      </items>
    </pivotField>
    <pivotField numFmtId="5" showAll="0"/>
    <pivotField numFmtId="164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5">
        <item sd="0" x="0"/>
        <item x="1"/>
        <item x="2"/>
        <item sd="0" x="3"/>
        <item t="default"/>
      </items>
    </pivotField>
    <pivotField dataField="1" dragToRow="0" dragToCol="0" dragToPage="0" showAll="0" defaultSubtotal="0"/>
  </pivotFields>
  <rowFields count="2">
    <field x="5"/>
    <field x="0"/>
  </rowFields>
  <rowItems count="21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t="grand">
      <x/>
    </i>
  </rowItems>
  <colItems count="1">
    <i/>
  </colItems>
  <pageFields count="1">
    <pageField fld="1" hier="-1"/>
  </pageFields>
  <dataFields count="1">
    <dataField name="Soma de ROI" fld="6" baseField="0" baseItem="0" numFmtId="10"/>
  </dataFields>
  <formats count="1">
    <format dxfId="1">
      <pivotArea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ite" xr10:uid="{56C888E3-4D29-4329-BBCB-B0D97BB9CC52}" sourceName="Site">
  <pivotTables>
    <pivotTable tabId="10" name="Tabela dinâmica1"/>
  </pivotTables>
  <data>
    <tabular pivotCacheId="1547674392">
      <items count="5">
        <i x="0" s="1"/>
        <i x="4" s="1"/>
        <i x="1" s="1"/>
        <i x="3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ite" xr10:uid="{4BB5CFDB-876D-4C84-BB97-D7E41F1B06E4}" cache="SegmentaçãodeDados_Site" caption="Site" columnCount="5" style="SlicerStyleDark1" rowHeight="241300"/>
</slicer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6.bin"/><Relationship Id="rId1" Type="http://schemas.openxmlformats.org/officeDocument/2006/relationships/pivotTable" Target="../pivotTables/pivotTable1.xml"/><Relationship Id="rId4" Type="http://schemas.microsoft.com/office/2007/relationships/slicer" Target="../slicers/slicer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DBA29-A00F-4DFB-A306-16FD38C54F54}">
  <dimension ref="B1:Q4"/>
  <sheetViews>
    <sheetView showGridLines="0" topLeftCell="A4" zoomScaleNormal="100" workbookViewId="0">
      <selection activeCell="G29" sqref="G29"/>
    </sheetView>
  </sheetViews>
  <sheetFormatPr defaultRowHeight="15" x14ac:dyDescent="0.25"/>
  <cols>
    <col min="1" max="1" width="2.140625" customWidth="1"/>
    <col min="2" max="2" width="2.28515625" customWidth="1"/>
    <col min="3" max="3" width="10.85546875" bestFit="1" customWidth="1"/>
    <col min="4" max="11" width="12.42578125" customWidth="1"/>
    <col min="12" max="12" width="3.28515625" customWidth="1"/>
    <col min="17" max="17" width="1.85546875" customWidth="1"/>
  </cols>
  <sheetData>
    <row r="1" spans="2:17" ht="8.25" customHeight="1" x14ac:dyDescent="0.25"/>
    <row r="2" spans="2:17" ht="46.5" customHeight="1" thickBot="1" x14ac:dyDescent="0.3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2:17" ht="8.25" customHeight="1" x14ac:dyDescent="0.25"/>
    <row r="4" spans="2:17" ht="20.25" customHeight="1" x14ac:dyDescent="0.25">
      <c r="C4" s="7" t="s">
        <v>1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59D23-D175-4E15-A269-4EB0F5CB2E1B}">
  <dimension ref="B1:P12"/>
  <sheetViews>
    <sheetView showGridLines="0" zoomScaleNormal="100" workbookViewId="0">
      <selection activeCell="D17" sqref="D17"/>
    </sheetView>
  </sheetViews>
  <sheetFormatPr defaultRowHeight="15" x14ac:dyDescent="0.25"/>
  <cols>
    <col min="1" max="1" width="2.140625" customWidth="1"/>
    <col min="2" max="2" width="2.28515625" customWidth="1"/>
    <col min="3" max="3" width="18" customWidth="1"/>
    <col min="4" max="4" width="8.7109375" customWidth="1"/>
    <col min="5" max="5" width="18" customWidth="1"/>
    <col min="6" max="10" width="14.140625" customWidth="1"/>
  </cols>
  <sheetData>
    <row r="1" spans="2:16" ht="8.25" customHeight="1" x14ac:dyDescent="0.25"/>
    <row r="2" spans="2:16" ht="46.5" customHeight="1" thickBot="1" x14ac:dyDescent="0.3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2:16" ht="10.5" customHeight="1" x14ac:dyDescent="0.25"/>
    <row r="4" spans="2:16" ht="15.75" x14ac:dyDescent="0.25">
      <c r="C4" s="8" t="s">
        <v>4</v>
      </c>
      <c r="D4" s="9" t="s">
        <v>5</v>
      </c>
      <c r="E4" s="10"/>
    </row>
    <row r="5" spans="2:16" ht="15.75" x14ac:dyDescent="0.25">
      <c r="E5" s="10" t="s">
        <v>6</v>
      </c>
    </row>
    <row r="6" spans="2:16" ht="10.5" customHeight="1" x14ac:dyDescent="0.25"/>
    <row r="7" spans="2:16" ht="15.75" x14ac:dyDescent="0.25">
      <c r="C7" s="8" t="s">
        <v>7</v>
      </c>
      <c r="D7" s="9" t="s">
        <v>8</v>
      </c>
    </row>
    <row r="8" spans="2:16" x14ac:dyDescent="0.25">
      <c r="E8" t="s">
        <v>9</v>
      </c>
    </row>
    <row r="9" spans="2:16" ht="10.5" customHeight="1" x14ac:dyDescent="0.25"/>
    <row r="10" spans="2:16" ht="15.75" x14ac:dyDescent="0.25">
      <c r="C10" s="8" t="s">
        <v>10</v>
      </c>
      <c r="D10" s="9" t="s">
        <v>11</v>
      </c>
    </row>
    <row r="11" spans="2:16" ht="15.75" x14ac:dyDescent="0.25">
      <c r="C11" s="10"/>
      <c r="D11" s="10"/>
      <c r="E11" s="24" t="s">
        <v>12</v>
      </c>
      <c r="F11" s="24"/>
      <c r="G11" s="24"/>
      <c r="H11" s="24"/>
      <c r="I11" s="24"/>
      <c r="J11" s="24"/>
      <c r="K11" s="24"/>
      <c r="L11" s="24"/>
      <c r="M11" s="24"/>
      <c r="N11" s="24"/>
      <c r="O11" s="24"/>
    </row>
    <row r="12" spans="2:16" x14ac:dyDescent="0.25"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</row>
  </sheetData>
  <mergeCells count="1">
    <mergeCell ref="E11:O12"/>
  </mergeCells>
  <pageMargins left="0.511811024" right="0.511811024" top="0.78740157499999996" bottom="0.78740157499999996" header="0.31496062000000002" footer="0.31496062000000002"/>
  <pageSetup paperSize="9"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04D61-ECBE-478F-89F9-6B2B5E477AAA}">
  <dimension ref="B1:V25"/>
  <sheetViews>
    <sheetView showGridLines="0" zoomScale="90" zoomScaleNormal="90" workbookViewId="0">
      <selection activeCell="J17" sqref="J17"/>
    </sheetView>
  </sheetViews>
  <sheetFormatPr defaultRowHeight="15" x14ac:dyDescent="0.25"/>
  <cols>
    <col min="1" max="1" width="2.140625" customWidth="1"/>
    <col min="2" max="2" width="2.28515625" customWidth="1"/>
    <col min="3" max="3" width="10.85546875" bestFit="1" customWidth="1"/>
    <col min="4" max="4" width="12.85546875" bestFit="1" customWidth="1"/>
    <col min="5" max="6" width="12.42578125" customWidth="1"/>
    <col min="7" max="7" width="9.28515625" bestFit="1" customWidth="1"/>
    <col min="8" max="8" width="10.42578125" bestFit="1" customWidth="1"/>
    <col min="9" max="9" width="9.42578125" customWidth="1"/>
    <col min="10" max="10" width="12.5703125" bestFit="1" customWidth="1"/>
    <col min="11" max="11" width="8.42578125" bestFit="1" customWidth="1"/>
    <col min="12" max="12" width="4.5703125" bestFit="1" customWidth="1"/>
    <col min="13" max="13" width="7" bestFit="1" customWidth="1"/>
    <col min="14" max="14" width="2.7109375" customWidth="1"/>
  </cols>
  <sheetData>
    <row r="1" spans="2:22" ht="8.25" customHeight="1" x14ac:dyDescent="0.25"/>
    <row r="2" spans="2:22" ht="46.5" customHeight="1" thickBot="1" x14ac:dyDescent="0.3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spans="2:22" ht="8.25" customHeight="1" thickBot="1" x14ac:dyDescent="0.3"/>
    <row r="4" spans="2:22" x14ac:dyDescent="0.25">
      <c r="D4" s="11" t="s">
        <v>2</v>
      </c>
      <c r="E4" s="11"/>
      <c r="F4" s="11"/>
      <c r="G4" s="11"/>
      <c r="H4" s="11"/>
      <c r="I4" s="12" t="s">
        <v>3</v>
      </c>
      <c r="J4" s="12"/>
      <c r="K4" s="12"/>
      <c r="L4" s="12"/>
      <c r="M4" s="12"/>
      <c r="O4" s="13"/>
      <c r="P4" s="14"/>
      <c r="Q4" s="14"/>
      <c r="R4" s="14"/>
      <c r="S4" s="14"/>
      <c r="T4" s="14"/>
      <c r="U4" s="14"/>
      <c r="V4" s="15"/>
    </row>
    <row r="5" spans="2:22" x14ac:dyDescent="0.25">
      <c r="C5" s="2" t="s">
        <v>0</v>
      </c>
      <c r="D5" s="16" t="s">
        <v>13</v>
      </c>
      <c r="E5" s="16" t="s">
        <v>14</v>
      </c>
      <c r="F5" s="16" t="s">
        <v>15</v>
      </c>
      <c r="G5" s="16" t="s">
        <v>16</v>
      </c>
      <c r="H5" s="16" t="s">
        <v>17</v>
      </c>
      <c r="I5" s="2" t="s">
        <v>13</v>
      </c>
      <c r="J5" s="2" t="s">
        <v>14</v>
      </c>
      <c r="K5" s="2" t="s">
        <v>15</v>
      </c>
      <c r="L5" s="2" t="s">
        <v>16</v>
      </c>
      <c r="M5" s="2" t="s">
        <v>17</v>
      </c>
      <c r="O5" s="17"/>
      <c r="P5" s="18"/>
      <c r="Q5" s="18"/>
      <c r="R5" s="18"/>
      <c r="S5" s="18"/>
      <c r="T5" s="18"/>
      <c r="U5" s="18"/>
      <c r="V5" s="19"/>
    </row>
    <row r="6" spans="2:22" ht="15.75" thickBot="1" x14ac:dyDescent="0.3">
      <c r="C6" s="3">
        <v>42370</v>
      </c>
      <c r="D6" s="6">
        <v>60473.873061419814</v>
      </c>
      <c r="E6" s="6">
        <v>143334.30769999986</v>
      </c>
      <c r="F6" s="6">
        <v>29416.657409053383</v>
      </c>
      <c r="G6" s="6">
        <v>22211.303079526686</v>
      </c>
      <c r="H6" s="6">
        <v>15005.948749999992</v>
      </c>
      <c r="I6" s="4">
        <v>1760.99</v>
      </c>
      <c r="J6" s="4">
        <v>182.96</v>
      </c>
      <c r="K6" s="4">
        <v>114.35000000000001</v>
      </c>
      <c r="L6" s="4">
        <v>19.896900000000002</v>
      </c>
      <c r="M6" s="4">
        <v>208.80309999999963</v>
      </c>
      <c r="O6" s="20"/>
      <c r="P6" s="21"/>
      <c r="Q6" s="21"/>
      <c r="R6" s="21"/>
      <c r="S6" s="21"/>
      <c r="T6" s="21"/>
      <c r="U6" s="21"/>
      <c r="V6" s="22"/>
    </row>
    <row r="7" spans="2:22" x14ac:dyDescent="0.25">
      <c r="C7" s="3">
        <v>42401</v>
      </c>
      <c r="D7" s="6">
        <v>52028.19718350139</v>
      </c>
      <c r="E7" s="6">
        <v>122356.19749999995</v>
      </c>
      <c r="F7" s="6">
        <v>12345.36898737392</v>
      </c>
      <c r="G7" s="6">
        <v>14119.088829124637</v>
      </c>
      <c r="H7" s="6">
        <v>30011.897499999985</v>
      </c>
      <c r="I7" s="4">
        <v>1908.95</v>
      </c>
      <c r="J7" s="4">
        <v>209.20000000000002</v>
      </c>
      <c r="K7" s="4">
        <v>26.150000000000002</v>
      </c>
      <c r="L7" s="4">
        <v>25.103999999999996</v>
      </c>
      <c r="M7" s="4">
        <v>445.596</v>
      </c>
    </row>
    <row r="8" spans="2:22" x14ac:dyDescent="0.25">
      <c r="C8" s="3">
        <v>42430</v>
      </c>
      <c r="D8" s="6">
        <v>228511.9695819155</v>
      </c>
      <c r="E8" s="6">
        <v>377200.05500000151</v>
      </c>
      <c r="F8" s="6">
        <v>82119.441528724041</v>
      </c>
      <c r="G8" s="6">
        <v>49562.695139362011</v>
      </c>
      <c r="H8" s="6">
        <v>17005.948749999992</v>
      </c>
      <c r="I8" s="4">
        <v>1791.33</v>
      </c>
      <c r="J8" s="4">
        <v>50.46</v>
      </c>
      <c r="K8" s="4">
        <v>100.92</v>
      </c>
      <c r="L8" s="4">
        <v>23.463899999999999</v>
      </c>
      <c r="M8" s="4">
        <v>556.8261</v>
      </c>
    </row>
    <row r="9" spans="2:22" x14ac:dyDescent="0.25">
      <c r="C9" s="3">
        <v>42461</v>
      </c>
      <c r="D9" s="6">
        <v>81396.278301556376</v>
      </c>
      <c r="E9" s="6">
        <v>347615.57670000108</v>
      </c>
      <c r="F9" s="6">
        <v>107648.58584883332</v>
      </c>
      <c r="G9" s="6">
        <v>63146.828749611173</v>
      </c>
      <c r="H9" s="6">
        <v>81791.900400000261</v>
      </c>
      <c r="I9" s="4">
        <v>2468.1999999999998</v>
      </c>
      <c r="J9" s="4">
        <v>282.08</v>
      </c>
      <c r="K9" s="4">
        <v>35.26</v>
      </c>
      <c r="L9" s="4">
        <v>32.086599999999997</v>
      </c>
      <c r="M9" s="4">
        <v>708.37339999999995</v>
      </c>
    </row>
    <row r="10" spans="2:22" x14ac:dyDescent="0.25">
      <c r="C10" s="3">
        <v>42491</v>
      </c>
      <c r="D10" s="6">
        <v>145988.50030000036</v>
      </c>
      <c r="E10" s="6">
        <v>330060.95720000082</v>
      </c>
      <c r="F10" s="6">
        <v>10578.876833333285</v>
      </c>
      <c r="G10" s="6">
        <v>52894.384166666772</v>
      </c>
      <c r="H10" s="6">
        <v>95209.891500000216</v>
      </c>
      <c r="I10" s="4">
        <v>2874.4</v>
      </c>
      <c r="J10" s="4">
        <v>251.51000000000002</v>
      </c>
      <c r="K10" s="4">
        <v>35.93</v>
      </c>
      <c r="L10" s="4">
        <v>31.618400000000001</v>
      </c>
      <c r="M10" s="4">
        <v>399.54160000000002</v>
      </c>
    </row>
    <row r="11" spans="2:22" x14ac:dyDescent="0.25">
      <c r="C11" s="3">
        <v>42522</v>
      </c>
      <c r="D11" s="6">
        <v>189697.70886000089</v>
      </c>
      <c r="E11" s="6">
        <v>391937.41500000184</v>
      </c>
      <c r="F11" s="6">
        <v>65453.548305000295</v>
      </c>
      <c r="G11" s="6">
        <v>50559.926535000239</v>
      </c>
      <c r="H11" s="6">
        <v>86226.231300000407</v>
      </c>
      <c r="I11" s="4">
        <v>3871.92</v>
      </c>
      <c r="J11" s="4">
        <v>297.83999999999997</v>
      </c>
      <c r="K11" s="4">
        <v>99.28</v>
      </c>
      <c r="L11" s="4">
        <v>41.2012</v>
      </c>
      <c r="M11" s="4">
        <v>653.75879999999961</v>
      </c>
    </row>
    <row r="12" spans="2:22" x14ac:dyDescent="0.25">
      <c r="C12" s="3">
        <v>42552</v>
      </c>
      <c r="D12" s="6">
        <v>142408.23380000031</v>
      </c>
      <c r="E12" s="6">
        <v>374758.51000000082</v>
      </c>
      <c r="F12" s="6">
        <v>96844.813750000438</v>
      </c>
      <c r="G12" s="6">
        <v>58087.569050000136</v>
      </c>
      <c r="H12" s="6">
        <v>77417.893400000001</v>
      </c>
      <c r="I12" s="4">
        <v>1508</v>
      </c>
      <c r="J12" s="4">
        <v>40.200000000000003</v>
      </c>
      <c r="K12" s="4">
        <v>40.200000000000003</v>
      </c>
      <c r="L12" s="4">
        <v>16.683</v>
      </c>
      <c r="M12" s="4">
        <v>404.91699999999992</v>
      </c>
    </row>
    <row r="13" spans="2:22" x14ac:dyDescent="0.25">
      <c r="C13" s="3">
        <v>42583</v>
      </c>
      <c r="D13" s="6">
        <v>117147.52981999968</v>
      </c>
      <c r="E13" s="6">
        <v>355391.38259999896</v>
      </c>
      <c r="F13" s="6">
        <v>38171.667019999819</v>
      </c>
      <c r="G13" s="6">
        <v>61864.425859999807</v>
      </c>
      <c r="H13" s="6">
        <v>85557.184699999751</v>
      </c>
      <c r="I13" s="4">
        <v>1965.6000000000001</v>
      </c>
      <c r="J13" s="4">
        <v>176.4</v>
      </c>
      <c r="K13" s="4">
        <v>25.2</v>
      </c>
      <c r="L13" s="4">
        <v>20.916</v>
      </c>
      <c r="M13" s="4">
        <v>331.88400000000001</v>
      </c>
    </row>
    <row r="14" spans="2:22" x14ac:dyDescent="0.25">
      <c r="C14" s="3">
        <v>42614</v>
      </c>
      <c r="D14" s="6">
        <v>190300.11946000039</v>
      </c>
      <c r="E14" s="6">
        <v>440363.91280000098</v>
      </c>
      <c r="F14" s="6">
        <v>9436.3695599999046</v>
      </c>
      <c r="G14" s="6">
        <v>51900.032580000079</v>
      </c>
      <c r="H14" s="6">
        <v>94363.695600000196</v>
      </c>
      <c r="I14" s="4">
        <v>1593.8999999999999</v>
      </c>
      <c r="J14" s="4">
        <v>136.62</v>
      </c>
      <c r="K14" s="4">
        <v>22.77</v>
      </c>
      <c r="L14" s="4">
        <v>17.077499999999997</v>
      </c>
      <c r="M14" s="4">
        <v>506.63249999999994</v>
      </c>
    </row>
    <row r="15" spans="2:22" x14ac:dyDescent="0.25">
      <c r="C15" s="3">
        <v>42644</v>
      </c>
      <c r="D15" s="6">
        <v>113164.16909999998</v>
      </c>
      <c r="E15" s="6">
        <v>351404.52509999991</v>
      </c>
      <c r="F15" s="6">
        <v>25167.000649999827</v>
      </c>
      <c r="G15" s="6">
        <v>43677.398599999993</v>
      </c>
      <c r="H15" s="6">
        <v>62187.796550000086</v>
      </c>
      <c r="I15" s="4">
        <v>2053.2799999999997</v>
      </c>
      <c r="J15" s="4">
        <v>125.2</v>
      </c>
      <c r="K15" s="4">
        <v>125.2</v>
      </c>
      <c r="L15" s="4">
        <v>21.0336</v>
      </c>
      <c r="M15" s="4">
        <v>179.28640000000041</v>
      </c>
    </row>
    <row r="16" spans="2:22" x14ac:dyDescent="0.25">
      <c r="C16" s="3">
        <v>42675</v>
      </c>
      <c r="D16" s="6">
        <v>61327.000379999896</v>
      </c>
      <c r="E16" s="6">
        <v>186048.20339999968</v>
      </c>
      <c r="F16" s="6">
        <v>23428.292279999936</v>
      </c>
      <c r="G16" s="6">
        <v>32386.168739999935</v>
      </c>
      <c r="H16" s="6">
        <v>41344.045199999928</v>
      </c>
      <c r="I16" s="4">
        <v>1315.44</v>
      </c>
      <c r="J16" s="4">
        <v>81.2</v>
      </c>
      <c r="K16" s="4">
        <v>81.2</v>
      </c>
      <c r="L16" s="4">
        <v>14.4536</v>
      </c>
      <c r="M16" s="4">
        <v>131.7063999999998</v>
      </c>
    </row>
    <row r="17" spans="3:13" x14ac:dyDescent="0.25">
      <c r="C17" s="3">
        <v>42705</v>
      </c>
      <c r="D17" s="6">
        <v>55284.245520000077</v>
      </c>
      <c r="E17" s="6">
        <v>194153.00510000024</v>
      </c>
      <c r="F17" s="6">
        <v>23528.711635000014</v>
      </c>
      <c r="G17" s="6">
        <v>19908.909845000024</v>
      </c>
      <c r="H17" s="6">
        <v>36198.01790000005</v>
      </c>
      <c r="I17" s="4">
        <v>900</v>
      </c>
      <c r="J17" s="4">
        <v>17</v>
      </c>
      <c r="K17" s="4">
        <v>17</v>
      </c>
      <c r="L17" s="4">
        <v>5</v>
      </c>
      <c r="M17" s="4">
        <v>4</v>
      </c>
    </row>
    <row r="18" spans="3:13" x14ac:dyDescent="0.25">
      <c r="C18" s="3">
        <v>42736</v>
      </c>
      <c r="D18" s="6">
        <v>171074.92</v>
      </c>
      <c r="E18" s="6">
        <v>436081.53810000099</v>
      </c>
      <c r="F18" s="6">
        <v>41918.620925000403</v>
      </c>
      <c r="G18" s="6">
        <v>39474.717975000211</v>
      </c>
      <c r="H18" s="6">
        <v>76505.533000000185</v>
      </c>
      <c r="I18" s="4">
        <v>1962.72</v>
      </c>
      <c r="J18" s="4">
        <v>136.30000000000001</v>
      </c>
      <c r="K18" s="4">
        <v>27.26</v>
      </c>
      <c r="L18" s="4">
        <v>25.351799999999997</v>
      </c>
      <c r="M18" s="4">
        <v>574.36819999999989</v>
      </c>
    </row>
    <row r="19" spans="3:13" x14ac:dyDescent="0.25">
      <c r="C19" s="3">
        <v>42767</v>
      </c>
      <c r="D19" s="6">
        <v>208994.97999999995</v>
      </c>
      <c r="E19" s="6">
        <v>491499.46440000017</v>
      </c>
      <c r="F19" s="6">
        <v>3222.9303000001237</v>
      </c>
      <c r="G19" s="6">
        <v>56715.758900000044</v>
      </c>
      <c r="H19" s="6">
        <v>166924.34640000007</v>
      </c>
      <c r="I19" s="4">
        <v>2681.6000000000004</v>
      </c>
      <c r="J19" s="4">
        <v>100.56</v>
      </c>
      <c r="K19" s="4">
        <v>33.520000000000003</v>
      </c>
      <c r="L19" s="4">
        <v>30.503199999999996</v>
      </c>
      <c r="M19" s="4">
        <v>505.8167999999996</v>
      </c>
    </row>
    <row r="20" spans="3:13" x14ac:dyDescent="0.25">
      <c r="C20" s="3">
        <v>42795</v>
      </c>
      <c r="D20" s="6">
        <v>328435.62000000098</v>
      </c>
      <c r="E20" s="6">
        <v>618041.868600004</v>
      </c>
      <c r="F20" s="6">
        <v>33521.000316668302</v>
      </c>
      <c r="G20" s="6">
        <v>45935.497133334087</v>
      </c>
      <c r="H20" s="6">
        <v>58349.993949999916</v>
      </c>
      <c r="I20" s="4">
        <v>1504.95</v>
      </c>
      <c r="J20" s="4">
        <v>57.15</v>
      </c>
      <c r="K20" s="4">
        <v>38.1</v>
      </c>
      <c r="L20" s="4">
        <v>15.621000000000002</v>
      </c>
      <c r="M20" s="4">
        <v>289.17899999999986</v>
      </c>
    </row>
    <row r="21" spans="3:13" x14ac:dyDescent="0.25">
      <c r="C21" s="3">
        <v>42826</v>
      </c>
      <c r="D21" s="6">
        <v>53297.099999999795</v>
      </c>
      <c r="E21" s="6">
        <v>254391.70110000033</v>
      </c>
      <c r="F21" s="6">
        <v>23625.100275000324</v>
      </c>
      <c r="G21" s="6">
        <v>34653.107225000131</v>
      </c>
      <c r="H21" s="6">
        <v>80334.221400000111</v>
      </c>
      <c r="I21" s="4">
        <v>2141.16</v>
      </c>
      <c r="J21" s="4">
        <v>76.47</v>
      </c>
      <c r="K21" s="4">
        <v>101.96000000000001</v>
      </c>
      <c r="L21" s="4">
        <v>24.215499999999999</v>
      </c>
      <c r="M21" s="4">
        <v>205.19450000000052</v>
      </c>
    </row>
    <row r="22" spans="3:13" x14ac:dyDescent="0.25">
      <c r="C22" s="3">
        <v>42857</v>
      </c>
      <c r="D22" s="6">
        <v>79562.492042966434</v>
      </c>
      <c r="E22" s="6">
        <v>217749.97822285551</v>
      </c>
      <c r="F22" s="6">
        <v>19890.623010741605</v>
      </c>
      <c r="G22" s="6">
        <v>30359.371963763508</v>
      </c>
      <c r="H22" s="6">
        <v>71187.492880548918</v>
      </c>
      <c r="I22" s="4">
        <v>2831.24</v>
      </c>
      <c r="J22" s="4">
        <v>76.52</v>
      </c>
      <c r="K22" s="4">
        <v>76.52</v>
      </c>
      <c r="L22" s="4">
        <v>32.138400000000004</v>
      </c>
      <c r="M22" s="4">
        <v>809.58160000000044</v>
      </c>
    </row>
    <row r="23" spans="3:13" x14ac:dyDescent="0.25">
      <c r="C23" s="3">
        <v>42889</v>
      </c>
      <c r="D23" s="6">
        <v>74537.492545515939</v>
      </c>
      <c r="E23" s="6">
        <v>209374.979060438</v>
      </c>
      <c r="F23" s="6">
        <v>38315.62116806017</v>
      </c>
      <c r="G23" s="6">
        <v>33709.371628730514</v>
      </c>
      <c r="H23" s="6">
        <v>62812.493718131394</v>
      </c>
      <c r="I23" s="4">
        <v>1889.1599999999999</v>
      </c>
      <c r="J23" s="4">
        <v>179.92000000000002</v>
      </c>
      <c r="K23" s="4">
        <v>112.45</v>
      </c>
      <c r="L23" s="4">
        <v>18.441800000000001</v>
      </c>
      <c r="M23" s="4">
        <v>49.028200000000197</v>
      </c>
    </row>
    <row r="25" spans="3:13" x14ac:dyDescent="0.25">
      <c r="D25" s="5"/>
      <c r="I25" s="5"/>
      <c r="J25" s="23"/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A8AD3-2A75-44BA-84E2-A4878BF9587E}">
  <dimension ref="B1:V25"/>
  <sheetViews>
    <sheetView showGridLines="0" zoomScale="90" zoomScaleNormal="90" workbookViewId="0">
      <selection activeCell="I17" sqref="I17"/>
    </sheetView>
  </sheetViews>
  <sheetFormatPr defaultRowHeight="15" x14ac:dyDescent="0.25"/>
  <cols>
    <col min="1" max="1" width="2.140625" customWidth="1"/>
    <col min="2" max="2" width="2.28515625" customWidth="1"/>
    <col min="3" max="3" width="10.85546875" bestFit="1" customWidth="1"/>
    <col min="4" max="4" width="12.85546875" bestFit="1" customWidth="1"/>
    <col min="5" max="6" width="12.42578125" customWidth="1"/>
    <col min="7" max="7" width="9.28515625" bestFit="1" customWidth="1"/>
    <col min="8" max="8" width="10.42578125" bestFit="1" customWidth="1"/>
    <col min="9" max="9" width="9.42578125" customWidth="1"/>
    <col min="10" max="10" width="12.5703125" bestFit="1" customWidth="1"/>
    <col min="11" max="11" width="8.42578125" bestFit="1" customWidth="1"/>
    <col min="12" max="12" width="4.5703125" bestFit="1" customWidth="1"/>
    <col min="13" max="13" width="7" bestFit="1" customWidth="1"/>
    <col min="14" max="14" width="2.7109375" customWidth="1"/>
  </cols>
  <sheetData>
    <row r="1" spans="2:22" ht="8.25" customHeight="1" x14ac:dyDescent="0.25"/>
    <row r="2" spans="2:22" ht="46.5" customHeight="1" thickBot="1" x14ac:dyDescent="0.3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spans="2:22" ht="8.25" customHeight="1" thickBot="1" x14ac:dyDescent="0.3"/>
    <row r="4" spans="2:22" x14ac:dyDescent="0.25">
      <c r="D4" s="11" t="s">
        <v>2</v>
      </c>
      <c r="E4" s="11"/>
      <c r="F4" s="11"/>
      <c r="G4" s="11"/>
      <c r="H4" s="11"/>
      <c r="I4" s="12" t="s">
        <v>3</v>
      </c>
      <c r="J4" s="12"/>
      <c r="K4" s="12"/>
      <c r="L4" s="12"/>
      <c r="M4" s="12"/>
      <c r="O4" s="13"/>
      <c r="P4" s="14"/>
      <c r="Q4" s="14"/>
      <c r="R4" s="14"/>
      <c r="S4" s="14"/>
      <c r="T4" s="14"/>
      <c r="U4" s="14"/>
      <c r="V4" s="15"/>
    </row>
    <row r="5" spans="2:22" x14ac:dyDescent="0.25">
      <c r="C5" s="2" t="s">
        <v>0</v>
      </c>
      <c r="D5" s="16" t="s">
        <v>13</v>
      </c>
      <c r="E5" s="16" t="s">
        <v>14</v>
      </c>
      <c r="F5" s="16" t="s">
        <v>15</v>
      </c>
      <c r="G5" s="16" t="s">
        <v>16</v>
      </c>
      <c r="H5" s="16" t="s">
        <v>17</v>
      </c>
      <c r="I5" s="2" t="s">
        <v>13</v>
      </c>
      <c r="J5" s="2" t="s">
        <v>14</v>
      </c>
      <c r="K5" s="2" t="s">
        <v>15</v>
      </c>
      <c r="L5" s="2" t="s">
        <v>16</v>
      </c>
      <c r="M5" s="2" t="s">
        <v>17</v>
      </c>
      <c r="O5" s="17"/>
      <c r="P5" s="18"/>
      <c r="Q5" s="18"/>
      <c r="R5" s="18"/>
      <c r="S5" s="18"/>
      <c r="T5" s="18"/>
      <c r="U5" s="18"/>
      <c r="V5" s="19"/>
    </row>
    <row r="6" spans="2:22" ht="15.75" thickBot="1" x14ac:dyDescent="0.3">
      <c r="C6" s="3">
        <v>42370</v>
      </c>
      <c r="D6" s="6">
        <v>60473.873061419814</v>
      </c>
      <c r="E6" s="6">
        <v>143334.30769999986</v>
      </c>
      <c r="F6" s="6">
        <v>29416.657409053383</v>
      </c>
      <c r="G6" s="6">
        <v>22211.303079526686</v>
      </c>
      <c r="H6" s="6">
        <v>15005.948749999992</v>
      </c>
      <c r="I6" s="4">
        <v>1760.99</v>
      </c>
      <c r="J6" s="4">
        <v>182.96</v>
      </c>
      <c r="K6" s="4">
        <v>114.35000000000001</v>
      </c>
      <c r="L6" s="4">
        <v>19.896900000000002</v>
      </c>
      <c r="M6" s="4">
        <v>208.80309999999963</v>
      </c>
      <c r="O6" s="20"/>
      <c r="P6" s="21"/>
      <c r="Q6" s="21"/>
      <c r="R6" s="21"/>
      <c r="S6" s="21"/>
      <c r="T6" s="21"/>
      <c r="U6" s="21"/>
      <c r="V6" s="22"/>
    </row>
    <row r="7" spans="2:22" x14ac:dyDescent="0.25">
      <c r="C7" s="3">
        <v>42401</v>
      </c>
      <c r="D7" s="6">
        <v>52028.19718350139</v>
      </c>
      <c r="E7" s="6">
        <v>122356.19749999995</v>
      </c>
      <c r="F7" s="6">
        <v>12345.36898737392</v>
      </c>
      <c r="G7" s="6">
        <v>14119.088829124637</v>
      </c>
      <c r="H7" s="6">
        <v>30011.897499999985</v>
      </c>
      <c r="I7" s="4">
        <v>1908.95</v>
      </c>
      <c r="J7" s="4">
        <v>209.20000000000002</v>
      </c>
      <c r="K7" s="4">
        <v>26.150000000000002</v>
      </c>
      <c r="L7" s="4">
        <v>25.103999999999996</v>
      </c>
      <c r="M7" s="4">
        <v>445.596</v>
      </c>
    </row>
    <row r="8" spans="2:22" x14ac:dyDescent="0.25">
      <c r="C8" s="3">
        <v>42430</v>
      </c>
      <c r="D8" s="6">
        <v>228511.9695819155</v>
      </c>
      <c r="E8" s="6">
        <v>377200.05500000151</v>
      </c>
      <c r="F8" s="6">
        <v>82119.441528724041</v>
      </c>
      <c r="G8" s="6">
        <v>49562.695139362011</v>
      </c>
      <c r="H8" s="6">
        <v>17005.948749999992</v>
      </c>
      <c r="I8" s="4">
        <v>1791.33</v>
      </c>
      <c r="J8" s="4">
        <v>50.46</v>
      </c>
      <c r="K8" s="4">
        <v>100.92</v>
      </c>
      <c r="L8" s="4">
        <v>23.463899999999999</v>
      </c>
      <c r="M8" s="4">
        <v>556.8261</v>
      </c>
    </row>
    <row r="9" spans="2:22" x14ac:dyDescent="0.25">
      <c r="C9" s="3">
        <v>42461</v>
      </c>
      <c r="D9" s="6">
        <v>81396.278301556376</v>
      </c>
      <c r="E9" s="6">
        <v>347615.57670000108</v>
      </c>
      <c r="F9" s="6">
        <v>107648.58584883332</v>
      </c>
      <c r="G9" s="6">
        <v>63146.828749611173</v>
      </c>
      <c r="H9" s="6">
        <v>81791.900400000261</v>
      </c>
      <c r="I9" s="4">
        <v>2468.1999999999998</v>
      </c>
      <c r="J9" s="4">
        <v>282.08</v>
      </c>
      <c r="K9" s="4">
        <v>35.26</v>
      </c>
      <c r="L9" s="4">
        <v>32.086599999999997</v>
      </c>
      <c r="M9" s="4">
        <v>708.37339999999995</v>
      </c>
    </row>
    <row r="10" spans="2:22" x14ac:dyDescent="0.25">
      <c r="C10" s="3">
        <v>42491</v>
      </c>
      <c r="D10" s="6">
        <v>145988.50030000036</v>
      </c>
      <c r="E10" s="6">
        <v>330060.95720000082</v>
      </c>
      <c r="F10" s="6">
        <v>10578.876833333285</v>
      </c>
      <c r="G10" s="6">
        <v>52894.384166666772</v>
      </c>
      <c r="H10" s="6">
        <v>95209.891500000216</v>
      </c>
      <c r="I10" s="4">
        <v>2874.4</v>
      </c>
      <c r="J10" s="4">
        <v>251.51000000000002</v>
      </c>
      <c r="K10" s="4">
        <v>35.93</v>
      </c>
      <c r="L10" s="4">
        <v>31.618400000000001</v>
      </c>
      <c r="M10" s="4">
        <v>399.54160000000002</v>
      </c>
    </row>
    <row r="11" spans="2:22" x14ac:dyDescent="0.25">
      <c r="C11" s="3">
        <v>42522</v>
      </c>
      <c r="D11" s="6">
        <v>189697.70886000089</v>
      </c>
      <c r="E11" s="6">
        <v>391937.41500000184</v>
      </c>
      <c r="F11" s="6">
        <v>65453.548305000295</v>
      </c>
      <c r="G11" s="6">
        <v>50559.926535000239</v>
      </c>
      <c r="H11" s="6">
        <v>86226.231300000407</v>
      </c>
      <c r="I11" s="4">
        <v>3871.92</v>
      </c>
      <c r="J11" s="4">
        <v>297.83999999999997</v>
      </c>
      <c r="K11" s="4">
        <v>99.28</v>
      </c>
      <c r="L11" s="4">
        <v>41.2012</v>
      </c>
      <c r="M11" s="4">
        <v>653.75879999999961</v>
      </c>
    </row>
    <row r="12" spans="2:22" x14ac:dyDescent="0.25">
      <c r="C12" s="3">
        <v>42552</v>
      </c>
      <c r="D12" s="6">
        <v>142408.23380000031</v>
      </c>
      <c r="E12" s="6">
        <v>374758.51000000082</v>
      </c>
      <c r="F12" s="6">
        <v>96844.813750000438</v>
      </c>
      <c r="G12" s="6">
        <v>58087.569050000136</v>
      </c>
      <c r="H12" s="6">
        <v>77417.893400000001</v>
      </c>
      <c r="I12" s="4">
        <v>1508</v>
      </c>
      <c r="J12" s="4">
        <v>40.200000000000003</v>
      </c>
      <c r="K12" s="4">
        <v>40.200000000000003</v>
      </c>
      <c r="L12" s="4">
        <v>16.683</v>
      </c>
      <c r="M12" s="4">
        <v>404.91699999999992</v>
      </c>
    </row>
    <row r="13" spans="2:22" x14ac:dyDescent="0.25">
      <c r="C13" s="3">
        <v>42583</v>
      </c>
      <c r="D13" s="6">
        <v>117147.52981999968</v>
      </c>
      <c r="E13" s="6">
        <v>355391.38259999896</v>
      </c>
      <c r="F13" s="6">
        <v>38171.667019999819</v>
      </c>
      <c r="G13" s="6">
        <v>61864.425859999807</v>
      </c>
      <c r="H13" s="6">
        <v>85557.184699999751</v>
      </c>
      <c r="I13" s="4">
        <v>1965.6000000000001</v>
      </c>
      <c r="J13" s="4">
        <v>176.4</v>
      </c>
      <c r="K13" s="4">
        <v>25.2</v>
      </c>
      <c r="L13" s="4">
        <v>20.916</v>
      </c>
      <c r="M13" s="4">
        <v>331.88400000000001</v>
      </c>
    </row>
    <row r="14" spans="2:22" x14ac:dyDescent="0.25">
      <c r="C14" s="3">
        <v>42614</v>
      </c>
      <c r="D14" s="6">
        <v>190300.11946000039</v>
      </c>
      <c r="E14" s="6">
        <v>440363.91280000098</v>
      </c>
      <c r="F14" s="6">
        <v>9436.3695599999046</v>
      </c>
      <c r="G14" s="6">
        <v>51900.032580000079</v>
      </c>
      <c r="H14" s="6">
        <v>94363.695600000196</v>
      </c>
      <c r="I14" s="4">
        <v>1593.8999999999999</v>
      </c>
      <c r="J14" s="4">
        <v>136.62</v>
      </c>
      <c r="K14" s="4">
        <v>22.77</v>
      </c>
      <c r="L14" s="4">
        <v>17.077499999999997</v>
      </c>
      <c r="M14" s="4">
        <v>506.63249999999994</v>
      </c>
    </row>
    <row r="15" spans="2:22" x14ac:dyDescent="0.25">
      <c r="C15" s="3">
        <v>42644</v>
      </c>
      <c r="D15" s="6">
        <v>113164.16909999998</v>
      </c>
      <c r="E15" s="6">
        <v>351404.52509999991</v>
      </c>
      <c r="F15" s="6">
        <v>25167.000649999827</v>
      </c>
      <c r="G15" s="6">
        <v>43677.398599999993</v>
      </c>
      <c r="H15" s="6">
        <v>62187.796550000086</v>
      </c>
      <c r="I15" s="4">
        <v>2053.2799999999997</v>
      </c>
      <c r="J15" s="4">
        <v>125.2</v>
      </c>
      <c r="K15" s="4">
        <v>125.2</v>
      </c>
      <c r="L15" s="4">
        <v>21.0336</v>
      </c>
      <c r="M15" s="4">
        <v>179.28640000000041</v>
      </c>
    </row>
    <row r="16" spans="2:22" x14ac:dyDescent="0.25">
      <c r="C16" s="3">
        <v>42675</v>
      </c>
      <c r="D16" s="6">
        <v>61327.000379999896</v>
      </c>
      <c r="E16" s="6">
        <v>186048.20339999968</v>
      </c>
      <c r="F16" s="6">
        <v>23428.292279999936</v>
      </c>
      <c r="G16" s="6">
        <v>32386.168739999935</v>
      </c>
      <c r="H16" s="6">
        <v>41344.045199999928</v>
      </c>
      <c r="I16" s="4">
        <v>1315.44</v>
      </c>
      <c r="J16" s="4">
        <v>81.2</v>
      </c>
      <c r="K16" s="4">
        <v>81.2</v>
      </c>
      <c r="L16" s="4">
        <v>14.4536</v>
      </c>
      <c r="M16" s="4">
        <v>131.7063999999998</v>
      </c>
    </row>
    <row r="17" spans="3:13" x14ac:dyDescent="0.25">
      <c r="C17" s="3">
        <v>42705</v>
      </c>
      <c r="D17" s="6">
        <v>55284.245520000077</v>
      </c>
      <c r="E17" s="6">
        <v>194153.00510000024</v>
      </c>
      <c r="F17" s="6">
        <v>23528.711635000014</v>
      </c>
      <c r="G17" s="6">
        <v>19908.909845000024</v>
      </c>
      <c r="H17" s="6">
        <v>36198.01790000005</v>
      </c>
      <c r="I17" s="4">
        <f>AVERAGE(I18:I23,I11:I16)</f>
        <v>2109.9141666666665</v>
      </c>
      <c r="J17" s="4">
        <f t="shared" ref="J17:M17" si="0">AVERAGE(J18:J23,J11:J16)</f>
        <v>123.69833333333334</v>
      </c>
      <c r="K17" s="4">
        <f t="shared" si="0"/>
        <v>65.305000000000021</v>
      </c>
      <c r="L17" s="4">
        <f t="shared" si="0"/>
        <v>23.136383333333331</v>
      </c>
      <c r="M17" s="4">
        <f t="shared" si="0"/>
        <v>386.77945000000005</v>
      </c>
    </row>
    <row r="18" spans="3:13" x14ac:dyDescent="0.25">
      <c r="C18" s="3">
        <v>42736</v>
      </c>
      <c r="D18" s="6">
        <v>171074.92</v>
      </c>
      <c r="E18" s="6">
        <v>436081.53810000099</v>
      </c>
      <c r="F18" s="6">
        <v>41918.620925000403</v>
      </c>
      <c r="G18" s="6">
        <v>39474.717975000211</v>
      </c>
      <c r="H18" s="6">
        <v>76505.533000000185</v>
      </c>
      <c r="I18" s="4">
        <v>1962.72</v>
      </c>
      <c r="J18" s="4">
        <v>136.30000000000001</v>
      </c>
      <c r="K18" s="4">
        <v>27.26</v>
      </c>
      <c r="L18" s="4">
        <v>25.351799999999997</v>
      </c>
      <c r="M18" s="4">
        <v>574.36819999999989</v>
      </c>
    </row>
    <row r="19" spans="3:13" x14ac:dyDescent="0.25">
      <c r="C19" s="3">
        <v>42767</v>
      </c>
      <c r="D19" s="6">
        <v>208994.97999999995</v>
      </c>
      <c r="E19" s="6">
        <v>491499.46440000017</v>
      </c>
      <c r="F19" s="6">
        <v>3222.9303000001237</v>
      </c>
      <c r="G19" s="6">
        <v>56715.758900000044</v>
      </c>
      <c r="H19" s="6">
        <v>166924.34640000007</v>
      </c>
      <c r="I19" s="4">
        <v>2681.6000000000004</v>
      </c>
      <c r="J19" s="4">
        <v>100.56</v>
      </c>
      <c r="K19" s="4">
        <v>33.520000000000003</v>
      </c>
      <c r="L19" s="4">
        <v>30.503199999999996</v>
      </c>
      <c r="M19" s="4">
        <v>505.8167999999996</v>
      </c>
    </row>
    <row r="20" spans="3:13" x14ac:dyDescent="0.25">
      <c r="C20" s="3">
        <v>42795</v>
      </c>
      <c r="D20" s="6">
        <v>328435.62000000098</v>
      </c>
      <c r="E20" s="6">
        <v>618041.868600004</v>
      </c>
      <c r="F20" s="6">
        <v>33521.000316668302</v>
      </c>
      <c r="G20" s="6">
        <v>45935.497133334087</v>
      </c>
      <c r="H20" s="6">
        <v>58349.993949999916</v>
      </c>
      <c r="I20" s="4">
        <v>1504.95</v>
      </c>
      <c r="J20" s="4">
        <v>57.15</v>
      </c>
      <c r="K20" s="4">
        <v>38.1</v>
      </c>
      <c r="L20" s="4">
        <v>15.621000000000002</v>
      </c>
      <c r="M20" s="4">
        <v>289.17899999999986</v>
      </c>
    </row>
    <row r="21" spans="3:13" x14ac:dyDescent="0.25">
      <c r="C21" s="3">
        <v>42826</v>
      </c>
      <c r="D21" s="6">
        <v>53297.099999999795</v>
      </c>
      <c r="E21" s="6">
        <v>254391.70110000033</v>
      </c>
      <c r="F21" s="6">
        <v>23625.100275000324</v>
      </c>
      <c r="G21" s="6">
        <v>34653.107225000131</v>
      </c>
      <c r="H21" s="6">
        <v>80334.221400000111</v>
      </c>
      <c r="I21" s="4">
        <v>2141.16</v>
      </c>
      <c r="J21" s="4">
        <v>76.47</v>
      </c>
      <c r="K21" s="4">
        <v>101.96000000000001</v>
      </c>
      <c r="L21" s="4">
        <v>24.215499999999999</v>
      </c>
      <c r="M21" s="4">
        <v>205.19450000000052</v>
      </c>
    </row>
    <row r="22" spans="3:13" x14ac:dyDescent="0.25">
      <c r="C22" s="3">
        <v>42857</v>
      </c>
      <c r="D22" s="6">
        <v>79562.492042966434</v>
      </c>
      <c r="E22" s="6">
        <v>217749.97822285551</v>
      </c>
      <c r="F22" s="6">
        <v>19890.623010741605</v>
      </c>
      <c r="G22" s="6">
        <v>30359.371963763508</v>
      </c>
      <c r="H22" s="6">
        <v>71187.492880548918</v>
      </c>
      <c r="I22" s="4">
        <v>2831.24</v>
      </c>
      <c r="J22" s="4">
        <v>76.52</v>
      </c>
      <c r="K22" s="4">
        <v>76.52</v>
      </c>
      <c r="L22" s="4">
        <v>32.138400000000004</v>
      </c>
      <c r="M22" s="4">
        <v>809.58160000000044</v>
      </c>
    </row>
    <row r="23" spans="3:13" x14ac:dyDescent="0.25">
      <c r="C23" s="3">
        <v>42889</v>
      </c>
      <c r="D23" s="6">
        <v>74537.492545515939</v>
      </c>
      <c r="E23" s="6">
        <v>209374.979060438</v>
      </c>
      <c r="F23" s="6">
        <v>38315.62116806017</v>
      </c>
      <c r="G23" s="6">
        <v>33709.371628730514</v>
      </c>
      <c r="H23" s="6">
        <v>62812.493718131394</v>
      </c>
      <c r="I23" s="4">
        <v>1889.1599999999999</v>
      </c>
      <c r="J23" s="4">
        <v>179.92000000000002</v>
      </c>
      <c r="K23" s="4">
        <v>112.45</v>
      </c>
      <c r="L23" s="4">
        <v>18.441800000000001</v>
      </c>
      <c r="M23" s="4">
        <v>49.028200000000197</v>
      </c>
    </row>
    <row r="25" spans="3:13" x14ac:dyDescent="0.25">
      <c r="D25" s="5"/>
      <c r="I25" s="5"/>
      <c r="J25" s="23"/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0" r:id="rId1"/>
  <ignoredErrors>
    <ignoredError sqref="I17 J17:M17" formulaRange="1"/>
  </ignoredError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F0A58-7DA8-49C1-B5B6-C566B07A6C89}">
  <dimension ref="B1:O95"/>
  <sheetViews>
    <sheetView showGridLines="0" zoomScale="90" zoomScaleNormal="90" workbookViewId="0">
      <selection activeCell="C6" sqref="C6:C23"/>
    </sheetView>
  </sheetViews>
  <sheetFormatPr defaultRowHeight="15" x14ac:dyDescent="0.25"/>
  <cols>
    <col min="1" max="1" width="2.140625" customWidth="1"/>
    <col min="2" max="2" width="2.28515625" customWidth="1"/>
    <col min="3" max="3" width="10.85546875" bestFit="1" customWidth="1"/>
    <col min="4" max="4" width="13" bestFit="1" customWidth="1"/>
    <col min="5" max="5" width="12.85546875" bestFit="1" customWidth="1"/>
    <col min="6" max="6" width="10.85546875" customWidth="1"/>
    <col min="7" max="7" width="2.7109375" customWidth="1"/>
  </cols>
  <sheetData>
    <row r="1" spans="2:15" ht="8.25" customHeight="1" x14ac:dyDescent="0.25"/>
    <row r="2" spans="2:15" ht="46.5" customHeight="1" thickBot="1" x14ac:dyDescent="0.3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2:15" ht="8.25" customHeight="1" x14ac:dyDescent="0.25"/>
    <row r="4" spans="2:15" ht="15.75" thickBot="1" x14ac:dyDescent="0.3"/>
    <row r="5" spans="2:15" x14ac:dyDescent="0.25">
      <c r="C5" s="2" t="s">
        <v>0</v>
      </c>
      <c r="D5" s="25" t="s">
        <v>37</v>
      </c>
      <c r="E5" s="11" t="s">
        <v>2</v>
      </c>
      <c r="F5" s="12" t="s">
        <v>3</v>
      </c>
      <c r="H5" s="13"/>
      <c r="I5" s="14"/>
      <c r="J5" s="14"/>
      <c r="K5" s="14"/>
      <c r="L5" s="14"/>
      <c r="M5" s="14"/>
      <c r="N5" s="14"/>
      <c r="O5" s="15"/>
    </row>
    <row r="6" spans="2:15" x14ac:dyDescent="0.25">
      <c r="C6" s="3">
        <v>42370</v>
      </c>
      <c r="D6" s="16" t="s">
        <v>13</v>
      </c>
      <c r="E6" s="6">
        <v>60473.873061419814</v>
      </c>
      <c r="F6" s="4">
        <v>1760.99</v>
      </c>
      <c r="H6" s="17"/>
      <c r="I6" s="18"/>
      <c r="J6" s="18"/>
      <c r="K6" s="18"/>
      <c r="L6" s="18"/>
      <c r="M6" s="18"/>
      <c r="N6" s="18"/>
      <c r="O6" s="19"/>
    </row>
    <row r="7" spans="2:15" ht="15.75" thickBot="1" x14ac:dyDescent="0.3">
      <c r="C7" s="3">
        <v>42401</v>
      </c>
      <c r="D7" s="16" t="s">
        <v>13</v>
      </c>
      <c r="E7" s="6">
        <v>52028.19718350139</v>
      </c>
      <c r="F7" s="4">
        <v>1908.95</v>
      </c>
      <c r="H7" s="20"/>
      <c r="I7" s="21"/>
      <c r="J7" s="21"/>
      <c r="K7" s="21"/>
      <c r="L7" s="21"/>
      <c r="M7" s="21"/>
      <c r="N7" s="21"/>
      <c r="O7" s="22"/>
    </row>
    <row r="8" spans="2:15" x14ac:dyDescent="0.25">
      <c r="C8" s="3">
        <v>42430</v>
      </c>
      <c r="D8" s="16" t="s">
        <v>13</v>
      </c>
      <c r="E8" s="6">
        <v>228511.9695819155</v>
      </c>
      <c r="F8" s="4">
        <v>1791.33</v>
      </c>
    </row>
    <row r="9" spans="2:15" x14ac:dyDescent="0.25">
      <c r="C9" s="3">
        <v>42461</v>
      </c>
      <c r="D9" s="16" t="s">
        <v>13</v>
      </c>
      <c r="E9" s="6">
        <v>81396.278301556376</v>
      </c>
      <c r="F9" s="4">
        <v>2468.1999999999998</v>
      </c>
    </row>
    <row r="10" spans="2:15" x14ac:dyDescent="0.25">
      <c r="C10" s="3">
        <v>42491</v>
      </c>
      <c r="D10" s="16" t="s">
        <v>13</v>
      </c>
      <c r="E10" s="6">
        <v>145988.50030000036</v>
      </c>
      <c r="F10" s="4">
        <v>2874.4</v>
      </c>
    </row>
    <row r="11" spans="2:15" x14ac:dyDescent="0.25">
      <c r="C11" s="3">
        <v>42522</v>
      </c>
      <c r="D11" s="16" t="s">
        <v>13</v>
      </c>
      <c r="E11" s="6">
        <v>189697.70886000089</v>
      </c>
      <c r="F11" s="4">
        <v>3871.92</v>
      </c>
    </row>
    <row r="12" spans="2:15" x14ac:dyDescent="0.25">
      <c r="C12" s="3">
        <v>42552</v>
      </c>
      <c r="D12" s="16" t="s">
        <v>13</v>
      </c>
      <c r="E12" s="6">
        <v>142408.23380000031</v>
      </c>
      <c r="F12" s="4">
        <v>1508</v>
      </c>
    </row>
    <row r="13" spans="2:15" x14ac:dyDescent="0.25">
      <c r="C13" s="3">
        <v>42583</v>
      </c>
      <c r="D13" s="16" t="s">
        <v>13</v>
      </c>
      <c r="E13" s="6">
        <v>117147.52981999968</v>
      </c>
      <c r="F13" s="4">
        <v>1965.6000000000001</v>
      </c>
    </row>
    <row r="14" spans="2:15" x14ac:dyDescent="0.25">
      <c r="C14" s="3">
        <v>42614</v>
      </c>
      <c r="D14" s="16" t="s">
        <v>13</v>
      </c>
      <c r="E14" s="6">
        <v>190300.11946000039</v>
      </c>
      <c r="F14" s="4">
        <v>1593.8999999999999</v>
      </c>
    </row>
    <row r="15" spans="2:15" x14ac:dyDescent="0.25">
      <c r="C15" s="3">
        <v>42644</v>
      </c>
      <c r="D15" s="16" t="s">
        <v>13</v>
      </c>
      <c r="E15" s="6">
        <v>113164.16909999998</v>
      </c>
      <c r="F15" s="4">
        <v>2053.2799999999997</v>
      </c>
    </row>
    <row r="16" spans="2:15" x14ac:dyDescent="0.25">
      <c r="C16" s="3">
        <v>42675</v>
      </c>
      <c r="D16" s="16" t="s">
        <v>13</v>
      </c>
      <c r="E16" s="6">
        <v>61327.000379999896</v>
      </c>
      <c r="F16" s="4">
        <v>1315.44</v>
      </c>
    </row>
    <row r="17" spans="3:6" x14ac:dyDescent="0.25">
      <c r="C17" s="3">
        <v>42705</v>
      </c>
      <c r="D17" s="16" t="s">
        <v>13</v>
      </c>
      <c r="E17" s="6">
        <v>55284.245520000077</v>
      </c>
      <c r="F17" s="4">
        <v>2109.9141666666665</v>
      </c>
    </row>
    <row r="18" spans="3:6" x14ac:dyDescent="0.25">
      <c r="C18" s="3">
        <v>42736</v>
      </c>
      <c r="D18" s="16" t="s">
        <v>13</v>
      </c>
      <c r="E18" s="6">
        <v>171074.92</v>
      </c>
      <c r="F18" s="4">
        <v>1962.72</v>
      </c>
    </row>
    <row r="19" spans="3:6" x14ac:dyDescent="0.25">
      <c r="C19" s="3">
        <v>42767</v>
      </c>
      <c r="D19" s="16" t="s">
        <v>13</v>
      </c>
      <c r="E19" s="6">
        <v>208994.97999999995</v>
      </c>
      <c r="F19" s="4">
        <v>2681.6000000000004</v>
      </c>
    </row>
    <row r="20" spans="3:6" x14ac:dyDescent="0.25">
      <c r="C20" s="3">
        <v>42795</v>
      </c>
      <c r="D20" s="16" t="s">
        <v>13</v>
      </c>
      <c r="E20" s="6">
        <v>328435.62000000098</v>
      </c>
      <c r="F20" s="4">
        <v>1504.95</v>
      </c>
    </row>
    <row r="21" spans="3:6" x14ac:dyDescent="0.25">
      <c r="C21" s="3">
        <v>42826</v>
      </c>
      <c r="D21" s="16" t="s">
        <v>13</v>
      </c>
      <c r="E21" s="6">
        <v>53297.099999999795</v>
      </c>
      <c r="F21" s="4">
        <v>2141.16</v>
      </c>
    </row>
    <row r="22" spans="3:6" x14ac:dyDescent="0.25">
      <c r="C22" s="3">
        <v>42857</v>
      </c>
      <c r="D22" s="16" t="s">
        <v>13</v>
      </c>
      <c r="E22" s="6">
        <v>79562.492042966434</v>
      </c>
      <c r="F22" s="4">
        <v>2831.24</v>
      </c>
    </row>
    <row r="23" spans="3:6" x14ac:dyDescent="0.25">
      <c r="C23" s="3">
        <v>42889</v>
      </c>
      <c r="D23" s="16" t="s">
        <v>13</v>
      </c>
      <c r="E23" s="6">
        <v>74537.492545515939</v>
      </c>
      <c r="F23" s="4">
        <v>1889.1599999999999</v>
      </c>
    </row>
    <row r="24" spans="3:6" x14ac:dyDescent="0.25">
      <c r="C24" s="3">
        <v>42370</v>
      </c>
      <c r="D24" s="16" t="s">
        <v>14</v>
      </c>
      <c r="E24" s="6">
        <v>143334.30769999986</v>
      </c>
      <c r="F24" s="4">
        <v>182.96</v>
      </c>
    </row>
    <row r="25" spans="3:6" x14ac:dyDescent="0.25">
      <c r="C25" s="3">
        <v>42401</v>
      </c>
      <c r="D25" s="16" t="s">
        <v>14</v>
      </c>
      <c r="E25" s="6">
        <v>122356.19749999995</v>
      </c>
      <c r="F25" s="4">
        <v>209.20000000000002</v>
      </c>
    </row>
    <row r="26" spans="3:6" x14ac:dyDescent="0.25">
      <c r="C26" s="3">
        <v>42430</v>
      </c>
      <c r="D26" s="16" t="s">
        <v>14</v>
      </c>
      <c r="E26" s="6">
        <v>377200.05500000151</v>
      </c>
      <c r="F26" s="4">
        <v>50.46</v>
      </c>
    </row>
    <row r="27" spans="3:6" x14ac:dyDescent="0.25">
      <c r="C27" s="3">
        <v>42461</v>
      </c>
      <c r="D27" s="16" t="s">
        <v>14</v>
      </c>
      <c r="E27" s="6">
        <v>347615.57670000108</v>
      </c>
      <c r="F27" s="4">
        <v>282.08</v>
      </c>
    </row>
    <row r="28" spans="3:6" x14ac:dyDescent="0.25">
      <c r="C28" s="3">
        <v>42491</v>
      </c>
      <c r="D28" s="16" t="s">
        <v>14</v>
      </c>
      <c r="E28" s="6">
        <v>330060.95720000082</v>
      </c>
      <c r="F28" s="4">
        <v>251.51000000000002</v>
      </c>
    </row>
    <row r="29" spans="3:6" x14ac:dyDescent="0.25">
      <c r="C29" s="3">
        <v>42522</v>
      </c>
      <c r="D29" s="16" t="s">
        <v>14</v>
      </c>
      <c r="E29" s="6">
        <v>391937.41500000184</v>
      </c>
      <c r="F29" s="4">
        <v>297.83999999999997</v>
      </c>
    </row>
    <row r="30" spans="3:6" x14ac:dyDescent="0.25">
      <c r="C30" s="3">
        <v>42552</v>
      </c>
      <c r="D30" s="16" t="s">
        <v>14</v>
      </c>
      <c r="E30" s="6">
        <v>374758.51000000082</v>
      </c>
      <c r="F30" s="4">
        <v>40.200000000000003</v>
      </c>
    </row>
    <row r="31" spans="3:6" x14ac:dyDescent="0.25">
      <c r="C31" s="3">
        <v>42583</v>
      </c>
      <c r="D31" s="16" t="s">
        <v>14</v>
      </c>
      <c r="E31" s="6">
        <v>355391.38259999896</v>
      </c>
      <c r="F31" s="4">
        <v>176.4</v>
      </c>
    </row>
    <row r="32" spans="3:6" x14ac:dyDescent="0.25">
      <c r="C32" s="3">
        <v>42614</v>
      </c>
      <c r="D32" s="16" t="s">
        <v>14</v>
      </c>
      <c r="E32" s="6">
        <v>440363.91280000098</v>
      </c>
      <c r="F32" s="4">
        <v>136.62</v>
      </c>
    </row>
    <row r="33" spans="3:6" x14ac:dyDescent="0.25">
      <c r="C33" s="3">
        <v>42644</v>
      </c>
      <c r="D33" s="16" t="s">
        <v>14</v>
      </c>
      <c r="E33" s="6">
        <v>351404.52509999991</v>
      </c>
      <c r="F33" s="4">
        <v>125.2</v>
      </c>
    </row>
    <row r="34" spans="3:6" x14ac:dyDescent="0.25">
      <c r="C34" s="3">
        <v>42675</v>
      </c>
      <c r="D34" s="16" t="s">
        <v>14</v>
      </c>
      <c r="E34" s="6">
        <v>186048.20339999968</v>
      </c>
      <c r="F34" s="4">
        <v>81.2</v>
      </c>
    </row>
    <row r="35" spans="3:6" x14ac:dyDescent="0.25">
      <c r="C35" s="3">
        <v>42705</v>
      </c>
      <c r="D35" s="16" t="s">
        <v>14</v>
      </c>
      <c r="E35" s="6">
        <v>194153.00510000024</v>
      </c>
      <c r="F35" s="4">
        <v>123.69833333333334</v>
      </c>
    </row>
    <row r="36" spans="3:6" x14ac:dyDescent="0.25">
      <c r="C36" s="3">
        <v>42736</v>
      </c>
      <c r="D36" s="16" t="s">
        <v>14</v>
      </c>
      <c r="E36" s="6">
        <v>436081.53810000099</v>
      </c>
      <c r="F36" s="4">
        <v>136.30000000000001</v>
      </c>
    </row>
    <row r="37" spans="3:6" x14ac:dyDescent="0.25">
      <c r="C37" s="3">
        <v>42767</v>
      </c>
      <c r="D37" s="16" t="s">
        <v>14</v>
      </c>
      <c r="E37" s="6">
        <v>491499.46440000017</v>
      </c>
      <c r="F37" s="4">
        <v>100.56</v>
      </c>
    </row>
    <row r="38" spans="3:6" x14ac:dyDescent="0.25">
      <c r="C38" s="3">
        <v>42795</v>
      </c>
      <c r="D38" s="16" t="s">
        <v>14</v>
      </c>
      <c r="E38" s="6">
        <v>618041.868600004</v>
      </c>
      <c r="F38" s="4">
        <v>57.15</v>
      </c>
    </row>
    <row r="39" spans="3:6" x14ac:dyDescent="0.25">
      <c r="C39" s="3">
        <v>42826</v>
      </c>
      <c r="D39" s="16" t="s">
        <v>14</v>
      </c>
      <c r="E39" s="6">
        <v>254391.70110000033</v>
      </c>
      <c r="F39" s="4">
        <v>76.47</v>
      </c>
    </row>
    <row r="40" spans="3:6" x14ac:dyDescent="0.25">
      <c r="C40" s="3">
        <v>42857</v>
      </c>
      <c r="D40" s="16" t="s">
        <v>14</v>
      </c>
      <c r="E40" s="6">
        <v>217749.97822285551</v>
      </c>
      <c r="F40" s="4">
        <v>76.52</v>
      </c>
    </row>
    <row r="41" spans="3:6" x14ac:dyDescent="0.25">
      <c r="C41" s="3">
        <v>42889</v>
      </c>
      <c r="D41" s="16" t="s">
        <v>14</v>
      </c>
      <c r="E41" s="6">
        <v>209374.979060438</v>
      </c>
      <c r="F41" s="4">
        <v>179.92000000000002</v>
      </c>
    </row>
    <row r="42" spans="3:6" x14ac:dyDescent="0.25">
      <c r="C42" s="3">
        <v>42370</v>
      </c>
      <c r="D42" s="16" t="s">
        <v>15</v>
      </c>
      <c r="E42" s="6">
        <v>29416.657409053383</v>
      </c>
      <c r="F42" s="4">
        <v>114.35000000000001</v>
      </c>
    </row>
    <row r="43" spans="3:6" x14ac:dyDescent="0.25">
      <c r="C43" s="3">
        <v>42401</v>
      </c>
      <c r="D43" s="16" t="s">
        <v>15</v>
      </c>
      <c r="E43" s="6">
        <v>12345.36898737392</v>
      </c>
      <c r="F43" s="4">
        <v>26.150000000000002</v>
      </c>
    </row>
    <row r="44" spans="3:6" x14ac:dyDescent="0.25">
      <c r="C44" s="3">
        <v>42430</v>
      </c>
      <c r="D44" s="16" t="s">
        <v>15</v>
      </c>
      <c r="E44" s="6">
        <v>82119.441528724041</v>
      </c>
      <c r="F44" s="4">
        <v>100.92</v>
      </c>
    </row>
    <row r="45" spans="3:6" x14ac:dyDescent="0.25">
      <c r="C45" s="3">
        <v>42461</v>
      </c>
      <c r="D45" s="16" t="s">
        <v>15</v>
      </c>
      <c r="E45" s="6">
        <v>107648.58584883332</v>
      </c>
      <c r="F45" s="4">
        <v>35.26</v>
      </c>
    </row>
    <row r="46" spans="3:6" x14ac:dyDescent="0.25">
      <c r="C46" s="3">
        <v>42491</v>
      </c>
      <c r="D46" s="16" t="s">
        <v>15</v>
      </c>
      <c r="E46" s="6">
        <v>10578.876833333285</v>
      </c>
      <c r="F46" s="4">
        <v>35.93</v>
      </c>
    </row>
    <row r="47" spans="3:6" x14ac:dyDescent="0.25">
      <c r="C47" s="3">
        <v>42522</v>
      </c>
      <c r="D47" s="16" t="s">
        <v>15</v>
      </c>
      <c r="E47" s="6">
        <v>65453.548305000295</v>
      </c>
      <c r="F47" s="4">
        <v>99.28</v>
      </c>
    </row>
    <row r="48" spans="3:6" x14ac:dyDescent="0.25">
      <c r="C48" s="3">
        <v>42552</v>
      </c>
      <c r="D48" s="16" t="s">
        <v>15</v>
      </c>
      <c r="E48" s="6">
        <v>96844.813750000438</v>
      </c>
      <c r="F48" s="4">
        <v>40.200000000000003</v>
      </c>
    </row>
    <row r="49" spans="3:6" x14ac:dyDescent="0.25">
      <c r="C49" s="3">
        <v>42583</v>
      </c>
      <c r="D49" s="16" t="s">
        <v>15</v>
      </c>
      <c r="E49" s="6">
        <v>38171.667019999819</v>
      </c>
      <c r="F49" s="4">
        <v>25.2</v>
      </c>
    </row>
    <row r="50" spans="3:6" x14ac:dyDescent="0.25">
      <c r="C50" s="3">
        <v>42614</v>
      </c>
      <c r="D50" s="16" t="s">
        <v>15</v>
      </c>
      <c r="E50" s="6">
        <v>9436.3695599999046</v>
      </c>
      <c r="F50" s="4">
        <v>22.77</v>
      </c>
    </row>
    <row r="51" spans="3:6" x14ac:dyDescent="0.25">
      <c r="C51" s="3">
        <v>42644</v>
      </c>
      <c r="D51" s="16" t="s">
        <v>15</v>
      </c>
      <c r="E51" s="6">
        <v>25167.000649999827</v>
      </c>
      <c r="F51" s="4">
        <v>125.2</v>
      </c>
    </row>
    <row r="52" spans="3:6" x14ac:dyDescent="0.25">
      <c r="C52" s="3">
        <v>42675</v>
      </c>
      <c r="D52" s="16" t="s">
        <v>15</v>
      </c>
      <c r="E52" s="6">
        <v>23428.292279999936</v>
      </c>
      <c r="F52" s="4">
        <v>81.2</v>
      </c>
    </row>
    <row r="53" spans="3:6" x14ac:dyDescent="0.25">
      <c r="C53" s="3">
        <v>42705</v>
      </c>
      <c r="D53" s="16" t="s">
        <v>15</v>
      </c>
      <c r="E53" s="6">
        <v>23528.711635000014</v>
      </c>
      <c r="F53" s="4">
        <v>65.305000000000021</v>
      </c>
    </row>
    <row r="54" spans="3:6" x14ac:dyDescent="0.25">
      <c r="C54" s="3">
        <v>42736</v>
      </c>
      <c r="D54" s="16" t="s">
        <v>15</v>
      </c>
      <c r="E54" s="6">
        <v>41918.620925000403</v>
      </c>
      <c r="F54" s="4">
        <v>27.26</v>
      </c>
    </row>
    <row r="55" spans="3:6" x14ac:dyDescent="0.25">
      <c r="C55" s="3">
        <v>42767</v>
      </c>
      <c r="D55" s="16" t="s">
        <v>15</v>
      </c>
      <c r="E55" s="6">
        <v>3222.9303000001237</v>
      </c>
      <c r="F55" s="4">
        <v>33.520000000000003</v>
      </c>
    </row>
    <row r="56" spans="3:6" x14ac:dyDescent="0.25">
      <c r="C56" s="3">
        <v>42795</v>
      </c>
      <c r="D56" s="16" t="s">
        <v>15</v>
      </c>
      <c r="E56" s="6">
        <v>33521.000316668302</v>
      </c>
      <c r="F56" s="4">
        <v>38.1</v>
      </c>
    </row>
    <row r="57" spans="3:6" x14ac:dyDescent="0.25">
      <c r="C57" s="3">
        <v>42826</v>
      </c>
      <c r="D57" s="16" t="s">
        <v>15</v>
      </c>
      <c r="E57" s="6">
        <v>23625.100275000324</v>
      </c>
      <c r="F57" s="4">
        <v>101.96000000000001</v>
      </c>
    </row>
    <row r="58" spans="3:6" x14ac:dyDescent="0.25">
      <c r="C58" s="3">
        <v>42857</v>
      </c>
      <c r="D58" s="16" t="s">
        <v>15</v>
      </c>
      <c r="E58" s="6">
        <v>19890.623010741605</v>
      </c>
      <c r="F58" s="4">
        <v>76.52</v>
      </c>
    </row>
    <row r="59" spans="3:6" x14ac:dyDescent="0.25">
      <c r="C59" s="3">
        <v>42889</v>
      </c>
      <c r="D59" s="16" t="s">
        <v>15</v>
      </c>
      <c r="E59" s="6">
        <v>38315.62116806017</v>
      </c>
      <c r="F59" s="4">
        <v>112.45</v>
      </c>
    </row>
    <row r="60" spans="3:6" x14ac:dyDescent="0.25">
      <c r="C60" s="3">
        <v>42370</v>
      </c>
      <c r="D60" s="16" t="s">
        <v>16</v>
      </c>
      <c r="E60" s="6">
        <v>22211.303079526686</v>
      </c>
      <c r="F60" s="4">
        <v>19.896900000000002</v>
      </c>
    </row>
    <row r="61" spans="3:6" x14ac:dyDescent="0.25">
      <c r="C61" s="3">
        <v>42401</v>
      </c>
      <c r="D61" s="16" t="s">
        <v>16</v>
      </c>
      <c r="E61" s="6">
        <v>14119.088829124637</v>
      </c>
      <c r="F61" s="4">
        <v>25.103999999999996</v>
      </c>
    </row>
    <row r="62" spans="3:6" x14ac:dyDescent="0.25">
      <c r="C62" s="3">
        <v>42430</v>
      </c>
      <c r="D62" s="16" t="s">
        <v>16</v>
      </c>
      <c r="E62" s="6">
        <v>49562.695139362011</v>
      </c>
      <c r="F62" s="4">
        <v>23.463899999999999</v>
      </c>
    </row>
    <row r="63" spans="3:6" x14ac:dyDescent="0.25">
      <c r="C63" s="3">
        <v>42461</v>
      </c>
      <c r="D63" s="16" t="s">
        <v>16</v>
      </c>
      <c r="E63" s="6">
        <v>63146.828749611173</v>
      </c>
      <c r="F63" s="4">
        <v>32.086599999999997</v>
      </c>
    </row>
    <row r="64" spans="3:6" x14ac:dyDescent="0.25">
      <c r="C64" s="3">
        <v>42491</v>
      </c>
      <c r="D64" s="16" t="s">
        <v>16</v>
      </c>
      <c r="E64" s="6">
        <v>52894.384166666772</v>
      </c>
      <c r="F64" s="4">
        <v>31.618400000000001</v>
      </c>
    </row>
    <row r="65" spans="3:6" x14ac:dyDescent="0.25">
      <c r="C65" s="3">
        <v>42522</v>
      </c>
      <c r="D65" s="16" t="s">
        <v>16</v>
      </c>
      <c r="E65" s="6">
        <v>50559.926535000239</v>
      </c>
      <c r="F65" s="4">
        <v>41.2012</v>
      </c>
    </row>
    <row r="66" spans="3:6" x14ac:dyDescent="0.25">
      <c r="C66" s="3">
        <v>42552</v>
      </c>
      <c r="D66" s="16" t="s">
        <v>16</v>
      </c>
      <c r="E66" s="6">
        <v>58087.569050000136</v>
      </c>
      <c r="F66" s="4">
        <v>16.683</v>
      </c>
    </row>
    <row r="67" spans="3:6" x14ac:dyDescent="0.25">
      <c r="C67" s="3">
        <v>42583</v>
      </c>
      <c r="D67" s="16" t="s">
        <v>16</v>
      </c>
      <c r="E67" s="6">
        <v>61864.425859999807</v>
      </c>
      <c r="F67" s="4">
        <v>20.916</v>
      </c>
    </row>
    <row r="68" spans="3:6" x14ac:dyDescent="0.25">
      <c r="C68" s="3">
        <v>42614</v>
      </c>
      <c r="D68" s="16" t="s">
        <v>16</v>
      </c>
      <c r="E68" s="6">
        <v>51900.032580000079</v>
      </c>
      <c r="F68" s="4">
        <v>17.077499999999997</v>
      </c>
    </row>
    <row r="69" spans="3:6" x14ac:dyDescent="0.25">
      <c r="C69" s="3">
        <v>42644</v>
      </c>
      <c r="D69" s="16" t="s">
        <v>16</v>
      </c>
      <c r="E69" s="6">
        <v>43677.398599999993</v>
      </c>
      <c r="F69" s="4">
        <v>21.0336</v>
      </c>
    </row>
    <row r="70" spans="3:6" x14ac:dyDescent="0.25">
      <c r="C70" s="3">
        <v>42675</v>
      </c>
      <c r="D70" s="16" t="s">
        <v>16</v>
      </c>
      <c r="E70" s="6">
        <v>32386.168739999935</v>
      </c>
      <c r="F70" s="4">
        <v>14.4536</v>
      </c>
    </row>
    <row r="71" spans="3:6" x14ac:dyDescent="0.25">
      <c r="C71" s="3">
        <v>42705</v>
      </c>
      <c r="D71" s="16" t="s">
        <v>16</v>
      </c>
      <c r="E71" s="6">
        <v>19908.909845000024</v>
      </c>
      <c r="F71" s="4">
        <v>23.136383333333331</v>
      </c>
    </row>
    <row r="72" spans="3:6" x14ac:dyDescent="0.25">
      <c r="C72" s="3">
        <v>42736</v>
      </c>
      <c r="D72" s="16" t="s">
        <v>16</v>
      </c>
      <c r="E72" s="6">
        <v>39474.717975000211</v>
      </c>
      <c r="F72" s="4">
        <v>25.351799999999997</v>
      </c>
    </row>
    <row r="73" spans="3:6" x14ac:dyDescent="0.25">
      <c r="C73" s="3">
        <v>42767</v>
      </c>
      <c r="D73" s="16" t="s">
        <v>16</v>
      </c>
      <c r="E73" s="6">
        <v>56715.758900000044</v>
      </c>
      <c r="F73" s="4">
        <v>30.503199999999996</v>
      </c>
    </row>
    <row r="74" spans="3:6" x14ac:dyDescent="0.25">
      <c r="C74" s="3">
        <v>42795</v>
      </c>
      <c r="D74" s="16" t="s">
        <v>16</v>
      </c>
      <c r="E74" s="6">
        <v>45935.497133334087</v>
      </c>
      <c r="F74" s="4">
        <v>15.621000000000002</v>
      </c>
    </row>
    <row r="75" spans="3:6" x14ac:dyDescent="0.25">
      <c r="C75" s="3">
        <v>42826</v>
      </c>
      <c r="D75" s="16" t="s">
        <v>16</v>
      </c>
      <c r="E75" s="6">
        <v>34653.107225000131</v>
      </c>
      <c r="F75" s="4">
        <v>24.215499999999999</v>
      </c>
    </row>
    <row r="76" spans="3:6" x14ac:dyDescent="0.25">
      <c r="C76" s="3">
        <v>42857</v>
      </c>
      <c r="D76" s="16" t="s">
        <v>16</v>
      </c>
      <c r="E76" s="6">
        <v>30359.371963763508</v>
      </c>
      <c r="F76" s="4">
        <v>32.138400000000004</v>
      </c>
    </row>
    <row r="77" spans="3:6" x14ac:dyDescent="0.25">
      <c r="C77" s="3">
        <v>42889</v>
      </c>
      <c r="D77" s="16" t="s">
        <v>16</v>
      </c>
      <c r="E77" s="6">
        <v>33709.371628730514</v>
      </c>
      <c r="F77" s="4">
        <v>18.441800000000001</v>
      </c>
    </row>
    <row r="78" spans="3:6" x14ac:dyDescent="0.25">
      <c r="C78" s="3">
        <v>42370</v>
      </c>
      <c r="D78" s="16" t="s">
        <v>17</v>
      </c>
      <c r="E78" s="6">
        <v>15005.948749999992</v>
      </c>
      <c r="F78" s="4">
        <v>208.80309999999963</v>
      </c>
    </row>
    <row r="79" spans="3:6" x14ac:dyDescent="0.25">
      <c r="C79" s="3">
        <v>42401</v>
      </c>
      <c r="D79" s="16" t="s">
        <v>17</v>
      </c>
      <c r="E79" s="6">
        <v>30011.897499999985</v>
      </c>
      <c r="F79" s="4">
        <v>445.596</v>
      </c>
    </row>
    <row r="80" spans="3:6" x14ac:dyDescent="0.25">
      <c r="C80" s="3">
        <v>42430</v>
      </c>
      <c r="D80" s="16" t="s">
        <v>17</v>
      </c>
      <c r="E80" s="6">
        <v>17005.948749999992</v>
      </c>
      <c r="F80" s="4">
        <v>556.8261</v>
      </c>
    </row>
    <row r="81" spans="3:6" x14ac:dyDescent="0.25">
      <c r="C81" s="3">
        <v>42461</v>
      </c>
      <c r="D81" s="16" t="s">
        <v>17</v>
      </c>
      <c r="E81" s="6">
        <v>81791.900400000261</v>
      </c>
      <c r="F81" s="4">
        <v>708.37339999999995</v>
      </c>
    </row>
    <row r="82" spans="3:6" x14ac:dyDescent="0.25">
      <c r="C82" s="3">
        <v>42491</v>
      </c>
      <c r="D82" s="16" t="s">
        <v>17</v>
      </c>
      <c r="E82" s="6">
        <v>95209.891500000216</v>
      </c>
      <c r="F82" s="4">
        <v>399.54160000000002</v>
      </c>
    </row>
    <row r="83" spans="3:6" x14ac:dyDescent="0.25">
      <c r="C83" s="3">
        <v>42522</v>
      </c>
      <c r="D83" s="16" t="s">
        <v>17</v>
      </c>
      <c r="E83" s="6">
        <v>86226.231300000407</v>
      </c>
      <c r="F83" s="4">
        <v>653.75879999999961</v>
      </c>
    </row>
    <row r="84" spans="3:6" x14ac:dyDescent="0.25">
      <c r="C84" s="3">
        <v>42552</v>
      </c>
      <c r="D84" s="16" t="s">
        <v>17</v>
      </c>
      <c r="E84" s="6">
        <v>77417.893400000001</v>
      </c>
      <c r="F84" s="4">
        <v>404.91699999999992</v>
      </c>
    </row>
    <row r="85" spans="3:6" x14ac:dyDescent="0.25">
      <c r="C85" s="3">
        <v>42583</v>
      </c>
      <c r="D85" s="16" t="s">
        <v>17</v>
      </c>
      <c r="E85" s="6">
        <v>85557.184699999751</v>
      </c>
      <c r="F85" s="4">
        <v>331.88400000000001</v>
      </c>
    </row>
    <row r="86" spans="3:6" x14ac:dyDescent="0.25">
      <c r="C86" s="3">
        <v>42614</v>
      </c>
      <c r="D86" s="16" t="s">
        <v>17</v>
      </c>
      <c r="E86" s="6">
        <v>94363.695600000196</v>
      </c>
      <c r="F86" s="4">
        <v>506.63249999999994</v>
      </c>
    </row>
    <row r="87" spans="3:6" x14ac:dyDescent="0.25">
      <c r="C87" s="3">
        <v>42644</v>
      </c>
      <c r="D87" s="16" t="s">
        <v>17</v>
      </c>
      <c r="E87" s="6">
        <v>62187.796550000086</v>
      </c>
      <c r="F87" s="4">
        <v>179.28640000000041</v>
      </c>
    </row>
    <row r="88" spans="3:6" x14ac:dyDescent="0.25">
      <c r="C88" s="3">
        <v>42675</v>
      </c>
      <c r="D88" s="16" t="s">
        <v>17</v>
      </c>
      <c r="E88" s="6">
        <v>41344.045199999928</v>
      </c>
      <c r="F88" s="4">
        <v>131.7063999999998</v>
      </c>
    </row>
    <row r="89" spans="3:6" x14ac:dyDescent="0.25">
      <c r="C89" s="3">
        <v>42705</v>
      </c>
      <c r="D89" s="16" t="s">
        <v>17</v>
      </c>
      <c r="E89" s="6">
        <v>36198.01790000005</v>
      </c>
      <c r="F89" s="4">
        <v>386.77945000000005</v>
      </c>
    </row>
    <row r="90" spans="3:6" x14ac:dyDescent="0.25">
      <c r="C90" s="3">
        <v>42736</v>
      </c>
      <c r="D90" s="16" t="s">
        <v>17</v>
      </c>
      <c r="E90" s="6">
        <v>76505.533000000185</v>
      </c>
      <c r="F90" s="4">
        <v>574.36819999999989</v>
      </c>
    </row>
    <row r="91" spans="3:6" x14ac:dyDescent="0.25">
      <c r="C91" s="3">
        <v>42767</v>
      </c>
      <c r="D91" s="16" t="s">
        <v>17</v>
      </c>
      <c r="E91" s="6">
        <v>166924.34640000007</v>
      </c>
      <c r="F91" s="4">
        <v>505.8167999999996</v>
      </c>
    </row>
    <row r="92" spans="3:6" x14ac:dyDescent="0.25">
      <c r="C92" s="3">
        <v>42795</v>
      </c>
      <c r="D92" s="16" t="s">
        <v>17</v>
      </c>
      <c r="E92" s="6">
        <v>58349.993949999916</v>
      </c>
      <c r="F92" s="4">
        <v>289.17899999999986</v>
      </c>
    </row>
    <row r="93" spans="3:6" x14ac:dyDescent="0.25">
      <c r="C93" s="3">
        <v>42826</v>
      </c>
      <c r="D93" s="16" t="s">
        <v>17</v>
      </c>
      <c r="E93" s="6">
        <v>80334.221400000111</v>
      </c>
      <c r="F93" s="4">
        <v>205.19450000000052</v>
      </c>
    </row>
    <row r="94" spans="3:6" x14ac:dyDescent="0.25">
      <c r="C94" s="3">
        <v>42857</v>
      </c>
      <c r="D94" s="16" t="s">
        <v>17</v>
      </c>
      <c r="E94" s="6">
        <v>71187.492880548918</v>
      </c>
      <c r="F94" s="4">
        <v>809.58160000000044</v>
      </c>
    </row>
    <row r="95" spans="3:6" x14ac:dyDescent="0.25">
      <c r="C95" s="3">
        <v>42889</v>
      </c>
      <c r="D95" s="16" t="s">
        <v>17</v>
      </c>
      <c r="E95" s="6">
        <v>62812.493718131394</v>
      </c>
      <c r="F95" s="4">
        <v>49.028200000000197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3D2CB-720E-44E0-B843-242B5A6934C1}">
  <dimension ref="B1:V29"/>
  <sheetViews>
    <sheetView showGridLines="0" topLeftCell="A2" zoomScale="90" zoomScaleNormal="90" workbookViewId="0">
      <selection activeCell="P29" sqref="P29"/>
    </sheetView>
  </sheetViews>
  <sheetFormatPr defaultRowHeight="15" x14ac:dyDescent="0.25"/>
  <cols>
    <col min="1" max="1" width="2.140625" customWidth="1"/>
    <col min="2" max="2" width="2.28515625" customWidth="1"/>
    <col min="3" max="3" width="18.140625" bestFit="1" customWidth="1"/>
    <col min="4" max="4" width="12.140625" bestFit="1" customWidth="1"/>
    <col min="5" max="5" width="14.140625" bestFit="1" customWidth="1"/>
    <col min="6" max="6" width="10.85546875" customWidth="1"/>
    <col min="7" max="7" width="2.7109375" customWidth="1"/>
    <col min="13" max="13" width="7.85546875" customWidth="1"/>
  </cols>
  <sheetData>
    <row r="1" spans="2:22" ht="8.25" customHeight="1" x14ac:dyDescent="0.25"/>
    <row r="2" spans="2:22" ht="46.5" customHeight="1" thickBot="1" x14ac:dyDescent="0.3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spans="2:22" ht="8.25" customHeight="1" x14ac:dyDescent="0.25"/>
    <row r="4" spans="2:22" x14ac:dyDescent="0.25">
      <c r="C4" s="26" t="s">
        <v>37</v>
      </c>
      <c r="D4" t="s">
        <v>34</v>
      </c>
    </row>
    <row r="6" spans="2:22" x14ac:dyDescent="0.25">
      <c r="C6" s="26" t="s">
        <v>18</v>
      </c>
      <c r="D6" t="s">
        <v>35</v>
      </c>
    </row>
    <row r="7" spans="2:22" x14ac:dyDescent="0.25">
      <c r="C7" s="27" t="s">
        <v>20</v>
      </c>
      <c r="D7" s="29">
        <v>4.8615925253385987E-3</v>
      </c>
    </row>
    <row r="8" spans="2:22" x14ac:dyDescent="0.25">
      <c r="C8" s="28" t="s">
        <v>21</v>
      </c>
      <c r="D8" s="29">
        <v>8.4565239086859673E-3</v>
      </c>
    </row>
    <row r="9" spans="2:22" x14ac:dyDescent="0.25">
      <c r="C9" s="28" t="s">
        <v>22</v>
      </c>
      <c r="D9" s="29">
        <v>1.1327174498046988E-2</v>
      </c>
    </row>
    <row r="10" spans="2:22" x14ac:dyDescent="0.25">
      <c r="C10" s="28" t="s">
        <v>23</v>
      </c>
      <c r="D10" s="29">
        <v>3.3443791518004817E-3</v>
      </c>
    </row>
    <row r="11" spans="2:22" x14ac:dyDescent="0.25">
      <c r="C11" s="28" t="s">
        <v>24</v>
      </c>
      <c r="D11" s="29">
        <v>5.1731283651650986E-3</v>
      </c>
    </row>
    <row r="12" spans="2:22" x14ac:dyDescent="0.25">
      <c r="C12" s="28" t="s">
        <v>25</v>
      </c>
      <c r="D12" s="29">
        <v>5.6606513410426343E-3</v>
      </c>
    </row>
    <row r="13" spans="2:22" x14ac:dyDescent="0.25">
      <c r="C13" s="28" t="s">
        <v>26</v>
      </c>
      <c r="D13" s="29">
        <v>6.3326436951674754E-3</v>
      </c>
    </row>
    <row r="14" spans="2:22" x14ac:dyDescent="0.25">
      <c r="C14" s="28" t="s">
        <v>27</v>
      </c>
      <c r="D14" s="29">
        <v>2.6817269606499339E-3</v>
      </c>
    </row>
    <row r="15" spans="2:22" x14ac:dyDescent="0.25">
      <c r="C15" s="28" t="s">
        <v>28</v>
      </c>
      <c r="D15" s="29">
        <v>3.8290179971291289E-3</v>
      </c>
    </row>
    <row r="16" spans="2:22" x14ac:dyDescent="0.25">
      <c r="C16" s="28" t="s">
        <v>29</v>
      </c>
      <c r="D16" s="29">
        <v>2.895605118712619E-3</v>
      </c>
    </row>
    <row r="17" spans="3:16" x14ac:dyDescent="0.25">
      <c r="C17" s="28" t="s">
        <v>30</v>
      </c>
      <c r="D17" s="29">
        <v>4.2041575861312113E-3</v>
      </c>
    </row>
    <row r="18" spans="3:16" x14ac:dyDescent="0.25">
      <c r="C18" s="28" t="s">
        <v>31</v>
      </c>
      <c r="D18" s="29">
        <v>4.7136171377831302E-3</v>
      </c>
    </row>
    <row r="19" spans="3:16" x14ac:dyDescent="0.25">
      <c r="C19" s="28" t="s">
        <v>32</v>
      </c>
      <c r="D19" s="29">
        <v>8.2317122304828259E-3</v>
      </c>
    </row>
    <row r="20" spans="3:16" x14ac:dyDescent="0.25">
      <c r="C20" s="27" t="s">
        <v>33</v>
      </c>
      <c r="D20" s="29">
        <v>4.0898924862823082E-3</v>
      </c>
    </row>
    <row r="21" spans="3:16" x14ac:dyDescent="0.25">
      <c r="C21" s="28" t="s">
        <v>21</v>
      </c>
      <c r="D21" s="29">
        <v>3.5631409822345704E-3</v>
      </c>
    </row>
    <row r="22" spans="3:16" x14ac:dyDescent="0.25">
      <c r="C22" s="28" t="s">
        <v>22</v>
      </c>
      <c r="D22" s="29">
        <v>3.6145715889410834E-3</v>
      </c>
    </row>
    <row r="23" spans="3:16" x14ac:dyDescent="0.25">
      <c r="C23" s="28" t="s">
        <v>23</v>
      </c>
      <c r="D23" s="29">
        <v>1.7569198061931962E-3</v>
      </c>
    </row>
    <row r="24" spans="3:16" x14ac:dyDescent="0.25">
      <c r="C24" s="28" t="s">
        <v>24</v>
      </c>
      <c r="D24" s="29">
        <v>5.7113891440541097E-3</v>
      </c>
      <c r="N24" s="30"/>
      <c r="O24" s="30"/>
      <c r="P24" s="33" t="s">
        <v>36</v>
      </c>
    </row>
    <row r="25" spans="3:16" ht="15.75" x14ac:dyDescent="0.25">
      <c r="C25" s="28" t="s">
        <v>25</v>
      </c>
      <c r="D25" s="29">
        <v>9.1367173316721628E-3</v>
      </c>
      <c r="N25" s="31" t="s">
        <v>13</v>
      </c>
      <c r="O25" s="31"/>
      <c r="P25" s="34">
        <v>3</v>
      </c>
    </row>
    <row r="26" spans="3:16" ht="15.75" x14ac:dyDescent="0.25">
      <c r="C26" s="28" t="s">
        <v>26</v>
      </c>
      <c r="D26" s="29">
        <v>5.37074680578429E-3</v>
      </c>
      <c r="N26" s="32" t="s">
        <v>14</v>
      </c>
      <c r="O26" s="32"/>
      <c r="P26" s="35">
        <v>1</v>
      </c>
    </row>
    <row r="27" spans="3:16" ht="15.75" x14ac:dyDescent="0.25">
      <c r="C27" s="27" t="s">
        <v>19</v>
      </c>
      <c r="D27" s="29">
        <v>4.573578420258578E-3</v>
      </c>
      <c r="N27" s="32" t="s">
        <v>15</v>
      </c>
      <c r="O27" s="32"/>
      <c r="P27" s="35">
        <v>1</v>
      </c>
    </row>
    <row r="28" spans="3:16" ht="15.75" x14ac:dyDescent="0.25">
      <c r="N28" s="32" t="s">
        <v>16</v>
      </c>
      <c r="O28" s="32"/>
      <c r="P28" s="35">
        <v>4</v>
      </c>
    </row>
    <row r="29" spans="3:16" ht="15.75" x14ac:dyDescent="0.25">
      <c r="N29" s="30" t="s">
        <v>17</v>
      </c>
      <c r="O29" s="30"/>
      <c r="P29" s="36">
        <v>3</v>
      </c>
    </row>
  </sheetData>
  <conditionalFormatting sqref="P25:P29">
    <cfRule type="cellIs" dxfId="0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4294967293" verticalDpi="0" r:id="rId2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ADA44-A0E5-4A6D-A357-21860C729650}">
  <dimension ref="B1:AD29"/>
  <sheetViews>
    <sheetView showGridLines="0" topLeftCell="A2" zoomScale="90" zoomScaleNormal="90" workbookViewId="0">
      <selection activeCell="T23" sqref="T23"/>
    </sheetView>
  </sheetViews>
  <sheetFormatPr defaultRowHeight="15" x14ac:dyDescent="0.25"/>
  <cols>
    <col min="1" max="1" width="2.140625" customWidth="1"/>
    <col min="2" max="2" width="2.28515625" customWidth="1"/>
    <col min="3" max="3" width="7.5703125" bestFit="1" customWidth="1"/>
    <col min="4" max="4" width="13.85546875" bestFit="1" customWidth="1"/>
    <col min="5" max="6" width="12.42578125" customWidth="1"/>
    <col min="7" max="8" width="12.140625" bestFit="1" customWidth="1"/>
    <col min="9" max="9" width="12.140625" customWidth="1"/>
    <col min="10" max="10" width="9.42578125" hidden="1" customWidth="1"/>
    <col min="11" max="11" width="12.5703125" hidden="1" customWidth="1"/>
    <col min="12" max="12" width="8.42578125" hidden="1" customWidth="1"/>
    <col min="13" max="13" width="4.5703125" hidden="1" customWidth="1"/>
    <col min="14" max="14" width="7" hidden="1" customWidth="1"/>
    <col min="15" max="15" width="7.28515625" customWidth="1"/>
    <col min="18" max="18" width="13" bestFit="1" customWidth="1"/>
    <col min="19" max="19" width="13.42578125" customWidth="1"/>
    <col min="20" max="20" width="9.85546875" bestFit="1" customWidth="1"/>
    <col min="22" max="23" width="24.85546875" bestFit="1" customWidth="1"/>
    <col min="24" max="25" width="13.28515625" bestFit="1" customWidth="1"/>
  </cols>
  <sheetData>
    <row r="1" spans="2:28" ht="8.25" customHeight="1" x14ac:dyDescent="0.25"/>
    <row r="2" spans="2:28" ht="46.5" customHeight="1" thickBot="1" x14ac:dyDescent="0.3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2:28" ht="8.25" customHeight="1" x14ac:dyDescent="0.25"/>
    <row r="4" spans="2:28" ht="15.75" thickBot="1" x14ac:dyDescent="0.3">
      <c r="D4" s="11" t="s">
        <v>2</v>
      </c>
      <c r="E4" s="11"/>
      <c r="F4" s="11"/>
      <c r="G4" s="11"/>
      <c r="H4" s="11"/>
      <c r="I4" s="11"/>
      <c r="J4" s="12" t="s">
        <v>3</v>
      </c>
      <c r="K4" s="12"/>
      <c r="L4" s="12"/>
      <c r="M4" s="12"/>
      <c r="N4" s="12"/>
      <c r="O4" s="12" t="s">
        <v>3</v>
      </c>
    </row>
    <row r="5" spans="2:28" x14ac:dyDescent="0.25">
      <c r="C5" s="2" t="s">
        <v>0</v>
      </c>
      <c r="D5" s="16" t="s">
        <v>13</v>
      </c>
      <c r="E5" s="16" t="s">
        <v>14</v>
      </c>
      <c r="F5" s="16" t="s">
        <v>15</v>
      </c>
      <c r="G5" s="16" t="s">
        <v>16</v>
      </c>
      <c r="H5" s="16" t="s">
        <v>17</v>
      </c>
      <c r="I5" s="16" t="s">
        <v>49</v>
      </c>
      <c r="J5" s="2" t="s">
        <v>13</v>
      </c>
      <c r="K5" s="2" t="s">
        <v>14</v>
      </c>
      <c r="L5" s="2" t="s">
        <v>15</v>
      </c>
      <c r="M5" s="2" t="s">
        <v>16</v>
      </c>
      <c r="N5" s="2" t="s">
        <v>17</v>
      </c>
      <c r="O5" s="52" t="s">
        <v>50</v>
      </c>
      <c r="P5" s="25" t="s">
        <v>43</v>
      </c>
      <c r="R5" s="53"/>
      <c r="S5" s="53" t="s">
        <v>51</v>
      </c>
      <c r="V5" t="s">
        <v>52</v>
      </c>
    </row>
    <row r="6" spans="2:28" ht="15.75" thickBot="1" x14ac:dyDescent="0.3">
      <c r="C6" s="3">
        <v>42370</v>
      </c>
      <c r="D6" s="6">
        <v>60473.873061419814</v>
      </c>
      <c r="E6" s="6">
        <v>143334.30769999986</v>
      </c>
      <c r="F6" s="6">
        <v>29416.657409053383</v>
      </c>
      <c r="G6" s="6">
        <v>22211.303079526686</v>
      </c>
      <c r="H6" s="6">
        <v>15005.948749999992</v>
      </c>
      <c r="I6" s="54">
        <v>1</v>
      </c>
      <c r="J6" s="4">
        <v>1760.99</v>
      </c>
      <c r="K6" s="4">
        <v>182.96</v>
      </c>
      <c r="L6" s="4">
        <v>114.35000000000001</v>
      </c>
      <c r="M6" s="4">
        <v>19.896900000000002</v>
      </c>
      <c r="N6" s="4">
        <v>208.80309999999963</v>
      </c>
      <c r="O6" s="55">
        <f>SUM(J6:N6)</f>
        <v>2287</v>
      </c>
      <c r="P6" s="56">
        <f>$S$6+$S$7*D6+$S$8*E6+$S$9*F6+$S$10*G6+$S$11*H6+$S$12*I6</f>
        <v>2395.5011125204692</v>
      </c>
      <c r="R6" t="s">
        <v>53</v>
      </c>
      <c r="S6">
        <v>1185.6782861498102</v>
      </c>
    </row>
    <row r="7" spans="2:28" x14ac:dyDescent="0.25">
      <c r="C7" s="3">
        <v>42401</v>
      </c>
      <c r="D7" s="6">
        <v>52028.19718350139</v>
      </c>
      <c r="E7" s="6">
        <v>122356.19749999995</v>
      </c>
      <c r="F7" s="6">
        <v>12345.36898737392</v>
      </c>
      <c r="G7" s="6">
        <v>14119.088829124637</v>
      </c>
      <c r="H7" s="6">
        <v>30011.897499999985</v>
      </c>
      <c r="I7" s="54">
        <v>1</v>
      </c>
      <c r="J7" s="4">
        <v>1908.95</v>
      </c>
      <c r="K7" s="4">
        <v>209.20000000000002</v>
      </c>
      <c r="L7" s="4">
        <v>26.150000000000002</v>
      </c>
      <c r="M7" s="4">
        <v>25.103999999999996</v>
      </c>
      <c r="N7" s="4">
        <v>445.596</v>
      </c>
      <c r="O7" s="55">
        <f t="shared" ref="O7:O23" si="0">SUM(J7:N7)</f>
        <v>2615</v>
      </c>
      <c r="P7" s="56">
        <f t="shared" ref="P7:P25" si="1">$S$6+$S$7*D7+$S$8*E7+$S$9*F7+$S$10*G7+$S$11*H7+$S$12*I7</f>
        <v>2506.4988874795317</v>
      </c>
      <c r="R7" t="s">
        <v>13</v>
      </c>
      <c r="S7">
        <v>1.081067490359673E-2</v>
      </c>
      <c r="V7" s="57" t="s">
        <v>54</v>
      </c>
      <c r="W7" s="57"/>
    </row>
    <row r="8" spans="2:28" x14ac:dyDescent="0.25">
      <c r="C8" s="3">
        <v>42430</v>
      </c>
      <c r="D8" s="6">
        <v>228511.9695819155</v>
      </c>
      <c r="E8" s="6">
        <v>377200.05500000151</v>
      </c>
      <c r="F8" s="6">
        <v>82119.441528724041</v>
      </c>
      <c r="G8" s="6">
        <v>49562.695139362011</v>
      </c>
      <c r="H8" s="6">
        <v>17005.948749999992</v>
      </c>
      <c r="I8" s="54">
        <v>0</v>
      </c>
      <c r="J8" s="4">
        <v>1791.33</v>
      </c>
      <c r="K8" s="4">
        <v>50.46</v>
      </c>
      <c r="L8" s="4">
        <v>100.92</v>
      </c>
      <c r="M8" s="4">
        <v>23.463899999999999</v>
      </c>
      <c r="N8" s="4">
        <v>556.8261</v>
      </c>
      <c r="O8" s="55">
        <f t="shared" si="0"/>
        <v>2523</v>
      </c>
      <c r="P8" s="56">
        <f t="shared" si="1"/>
        <v>2630.0840848801113</v>
      </c>
      <c r="R8" t="s">
        <v>14</v>
      </c>
      <c r="S8">
        <v>-7.8652086603454175E-3</v>
      </c>
      <c r="V8" t="s">
        <v>55</v>
      </c>
      <c r="W8">
        <v>0.70563538773121659</v>
      </c>
    </row>
    <row r="9" spans="2:28" x14ac:dyDescent="0.25">
      <c r="C9" s="3">
        <v>42461</v>
      </c>
      <c r="D9" s="6">
        <v>81396.278301556376</v>
      </c>
      <c r="E9" s="6">
        <v>347615.57670000108</v>
      </c>
      <c r="F9" s="6">
        <v>107648.58584883332</v>
      </c>
      <c r="G9" s="6">
        <v>63146.828749611173</v>
      </c>
      <c r="H9" s="6">
        <v>81791.900400000261</v>
      </c>
      <c r="I9" s="54">
        <v>0</v>
      </c>
      <c r="J9" s="4">
        <v>2468.1999999999998</v>
      </c>
      <c r="K9" s="4">
        <v>282.08</v>
      </c>
      <c r="L9" s="4">
        <v>35.26</v>
      </c>
      <c r="M9" s="4">
        <v>32.086599999999997</v>
      </c>
      <c r="N9" s="4">
        <v>708.37339999999995</v>
      </c>
      <c r="O9" s="55">
        <f t="shared" si="0"/>
        <v>3526</v>
      </c>
      <c r="P9" s="56">
        <f t="shared" si="1"/>
        <v>3188.7479785735541</v>
      </c>
      <c r="R9" t="s">
        <v>15</v>
      </c>
      <c r="S9">
        <v>1.2131699545185403E-2</v>
      </c>
      <c r="V9" t="s">
        <v>56</v>
      </c>
      <c r="W9">
        <v>0.4979213004185844</v>
      </c>
    </row>
    <row r="10" spans="2:28" x14ac:dyDescent="0.25">
      <c r="C10" s="3">
        <v>42491</v>
      </c>
      <c r="D10" s="6">
        <v>145988.50030000036</v>
      </c>
      <c r="E10" s="6">
        <v>330060.95720000082</v>
      </c>
      <c r="F10" s="6">
        <v>10578.876833333285</v>
      </c>
      <c r="G10" s="6">
        <v>52894.384166666772</v>
      </c>
      <c r="H10" s="6">
        <v>95209.891500000216</v>
      </c>
      <c r="I10" s="54">
        <v>0</v>
      </c>
      <c r="J10" s="4">
        <v>2874.4</v>
      </c>
      <c r="K10" s="4">
        <v>251.51000000000002</v>
      </c>
      <c r="L10" s="4">
        <v>35.93</v>
      </c>
      <c r="M10" s="4">
        <v>31.618400000000001</v>
      </c>
      <c r="N10" s="4">
        <v>399.54160000000002</v>
      </c>
      <c r="O10" s="55">
        <f t="shared" si="0"/>
        <v>3593</v>
      </c>
      <c r="P10" s="56">
        <f t="shared" si="1"/>
        <v>3031.7415496184221</v>
      </c>
      <c r="R10" t="s">
        <v>16</v>
      </c>
      <c r="S10">
        <v>1.1365984174697212E-2</v>
      </c>
      <c r="V10" t="s">
        <v>57</v>
      </c>
      <c r="W10">
        <v>0.16320216736430737</v>
      </c>
    </row>
    <row r="11" spans="2:28" x14ac:dyDescent="0.25">
      <c r="C11" s="3">
        <v>42522</v>
      </c>
      <c r="D11" s="6">
        <v>189697.70886000089</v>
      </c>
      <c r="E11" s="6">
        <v>391937.41500000184</v>
      </c>
      <c r="F11" s="6">
        <v>65453.548305000295</v>
      </c>
      <c r="G11" s="6">
        <v>50559.926535000239</v>
      </c>
      <c r="H11" s="6">
        <v>86226.231300000407</v>
      </c>
      <c r="I11" s="54">
        <v>0</v>
      </c>
      <c r="J11" s="4">
        <v>3871.92</v>
      </c>
      <c r="K11" s="4">
        <v>297.83999999999997</v>
      </c>
      <c r="L11" s="4">
        <v>99.28</v>
      </c>
      <c r="M11" s="4">
        <v>41.2012</v>
      </c>
      <c r="N11" s="4">
        <v>653.75879999999961</v>
      </c>
      <c r="O11" s="55">
        <f t="shared" si="0"/>
        <v>4964</v>
      </c>
      <c r="P11" s="56">
        <f t="shared" si="1"/>
        <v>3455.4020124123545</v>
      </c>
      <c r="R11" t="s">
        <v>17</v>
      </c>
      <c r="S11">
        <v>2.2416692465580666E-2</v>
      </c>
      <c r="V11" t="s">
        <v>58</v>
      </c>
      <c r="W11">
        <v>843.80622611723481</v>
      </c>
    </row>
    <row r="12" spans="2:28" ht="15.75" thickBot="1" x14ac:dyDescent="0.3">
      <c r="C12" s="3">
        <v>42552</v>
      </c>
      <c r="D12" s="6">
        <v>142408.23380000031</v>
      </c>
      <c r="E12" s="6">
        <v>374758.51000000082</v>
      </c>
      <c r="F12" s="6">
        <v>96844.813750000438</v>
      </c>
      <c r="G12" s="6">
        <v>58087.569050000136</v>
      </c>
      <c r="H12" s="6">
        <v>77417.893400000001</v>
      </c>
      <c r="I12" s="54">
        <v>0</v>
      </c>
      <c r="J12" s="4">
        <v>1508</v>
      </c>
      <c r="K12" s="4">
        <v>40.200000000000003</v>
      </c>
      <c r="L12" s="4">
        <v>40.200000000000003</v>
      </c>
      <c r="M12" s="4">
        <v>16.683</v>
      </c>
      <c r="N12" s="4">
        <v>404.91699999999992</v>
      </c>
      <c r="O12" s="55">
        <f t="shared" si="0"/>
        <v>2010</v>
      </c>
      <c r="P12" s="56">
        <f t="shared" si="1"/>
        <v>3348.2212081411435</v>
      </c>
      <c r="R12" s="21" t="s">
        <v>49</v>
      </c>
      <c r="S12" s="21">
        <v>737.70257589432106</v>
      </c>
      <c r="V12" s="58" t="s">
        <v>59</v>
      </c>
      <c r="W12" s="58">
        <v>16</v>
      </c>
    </row>
    <row r="13" spans="2:28" x14ac:dyDescent="0.25">
      <c r="C13" s="3">
        <v>42583</v>
      </c>
      <c r="D13" s="6">
        <v>117147.52981999968</v>
      </c>
      <c r="E13" s="6">
        <v>355391.38259999896</v>
      </c>
      <c r="F13" s="6">
        <v>38171.667019999819</v>
      </c>
      <c r="G13" s="6">
        <v>61864.425859999807</v>
      </c>
      <c r="H13" s="6">
        <v>85557.184699999751</v>
      </c>
      <c r="I13" s="54">
        <v>0</v>
      </c>
      <c r="J13" s="4">
        <v>1965.6000000000001</v>
      </c>
      <c r="K13" s="4">
        <v>176.4</v>
      </c>
      <c r="L13" s="4">
        <v>25.2</v>
      </c>
      <c r="M13" s="4">
        <v>20.916</v>
      </c>
      <c r="N13" s="4">
        <v>331.88400000000001</v>
      </c>
      <c r="O13" s="55">
        <f t="shared" si="0"/>
        <v>2520</v>
      </c>
      <c r="P13" s="56">
        <f t="shared" si="1"/>
        <v>2741.0411449233516</v>
      </c>
    </row>
    <row r="14" spans="2:28" ht="15.75" thickBot="1" x14ac:dyDescent="0.3">
      <c r="C14" s="3">
        <v>42614</v>
      </c>
      <c r="D14" s="6">
        <v>190300.11946000039</v>
      </c>
      <c r="E14" s="6">
        <v>440363.91280000098</v>
      </c>
      <c r="F14" s="6">
        <v>9436.3695599999046</v>
      </c>
      <c r="G14" s="6">
        <v>51900.032580000079</v>
      </c>
      <c r="H14" s="6">
        <v>94363.695600000196</v>
      </c>
      <c r="I14" s="54">
        <v>0</v>
      </c>
      <c r="J14" s="4">
        <v>1593.8999999999999</v>
      </c>
      <c r="K14" s="4">
        <v>136.62</v>
      </c>
      <c r="L14" s="4">
        <v>22.77</v>
      </c>
      <c r="M14" s="4">
        <v>17.077499999999997</v>
      </c>
      <c r="N14" s="4">
        <v>506.63249999999994</v>
      </c>
      <c r="O14" s="55">
        <f t="shared" si="0"/>
        <v>2277</v>
      </c>
      <c r="P14" s="56">
        <f t="shared" si="1"/>
        <v>2599.093044540009</v>
      </c>
      <c r="V14" t="s">
        <v>60</v>
      </c>
    </row>
    <row r="15" spans="2:28" x14ac:dyDescent="0.25">
      <c r="C15" s="3">
        <v>42644</v>
      </c>
      <c r="D15" s="6">
        <v>113164.16909999998</v>
      </c>
      <c r="E15" s="6">
        <v>351404.52509999991</v>
      </c>
      <c r="F15" s="6">
        <v>25167.000649999827</v>
      </c>
      <c r="G15" s="6">
        <v>43677.398599999993</v>
      </c>
      <c r="H15" s="6">
        <v>62187.796550000086</v>
      </c>
      <c r="I15" s="54">
        <v>0</v>
      </c>
      <c r="J15" s="4">
        <v>2053.2799999999997</v>
      </c>
      <c r="K15" s="4">
        <v>125.2</v>
      </c>
      <c r="L15" s="4">
        <v>125.2</v>
      </c>
      <c r="M15" s="4">
        <v>21.0336</v>
      </c>
      <c r="N15" s="4">
        <v>179.28640000000041</v>
      </c>
      <c r="O15" s="55">
        <f t="shared" si="0"/>
        <v>2504</v>
      </c>
      <c r="P15" s="56">
        <f t="shared" si="1"/>
        <v>1840.9892369167446</v>
      </c>
      <c r="V15" s="53"/>
      <c r="W15" s="53" t="s">
        <v>61</v>
      </c>
      <c r="X15" s="53" t="s">
        <v>62</v>
      </c>
      <c r="Y15" s="53" t="s">
        <v>63</v>
      </c>
      <c r="Z15" s="53" t="s">
        <v>64</v>
      </c>
      <c r="AA15" s="53" t="s">
        <v>65</v>
      </c>
    </row>
    <row r="16" spans="2:28" x14ac:dyDescent="0.25">
      <c r="C16" s="3">
        <v>42675</v>
      </c>
      <c r="D16" s="6">
        <v>61327.000379999896</v>
      </c>
      <c r="E16" s="6">
        <v>186048.20339999968</v>
      </c>
      <c r="F16" s="6">
        <v>23428.292279999936</v>
      </c>
      <c r="G16" s="6">
        <v>32386.168739999935</v>
      </c>
      <c r="H16" s="6">
        <v>41344.045199999928</v>
      </c>
      <c r="I16" s="54">
        <v>0</v>
      </c>
      <c r="J16" s="4">
        <v>1315.44</v>
      </c>
      <c r="K16" s="4">
        <v>81.2</v>
      </c>
      <c r="L16" s="4">
        <v>81.2</v>
      </c>
      <c r="M16" s="4">
        <v>14.4536</v>
      </c>
      <c r="N16" s="4">
        <v>131.7063999999998</v>
      </c>
      <c r="O16" s="55">
        <f t="shared" si="0"/>
        <v>1624</v>
      </c>
      <c r="P16" s="56">
        <f t="shared" si="1"/>
        <v>1964.4790401544828</v>
      </c>
      <c r="V16" t="s">
        <v>66</v>
      </c>
      <c r="W16">
        <v>6</v>
      </c>
      <c r="X16">
        <v>6355019.2248921096</v>
      </c>
      <c r="Y16">
        <v>1059169.8708153516</v>
      </c>
      <c r="Z16">
        <v>1.4875794397383402</v>
      </c>
      <c r="AA16">
        <v>0.28406302802526517</v>
      </c>
    </row>
    <row r="17" spans="3:30" x14ac:dyDescent="0.25">
      <c r="C17" s="3">
        <v>42705</v>
      </c>
      <c r="D17" s="6">
        <v>55284.245520000077</v>
      </c>
      <c r="E17" s="6">
        <v>194153.00510000024</v>
      </c>
      <c r="F17" s="6">
        <v>23528.711635000014</v>
      </c>
      <c r="G17" s="6">
        <v>19908.909845000024</v>
      </c>
      <c r="H17" s="6">
        <v>36198.01790000005</v>
      </c>
      <c r="I17" s="54">
        <v>0</v>
      </c>
      <c r="J17" s="4">
        <v>900</v>
      </c>
      <c r="K17" s="4">
        <v>17</v>
      </c>
      <c r="L17" s="4">
        <v>17</v>
      </c>
      <c r="M17" s="4">
        <v>5</v>
      </c>
      <c r="N17" s="4">
        <v>4</v>
      </c>
      <c r="O17" s="55">
        <f t="shared" si="0"/>
        <v>943</v>
      </c>
      <c r="P17" s="56">
        <f t="shared" si="1"/>
        <v>1579.4518442153021</v>
      </c>
      <c r="V17" t="s">
        <v>67</v>
      </c>
      <c r="W17">
        <v>9</v>
      </c>
      <c r="X17">
        <v>6408080.5251078904</v>
      </c>
      <c r="Y17">
        <v>712008.94723421009</v>
      </c>
    </row>
    <row r="18" spans="3:30" ht="15.75" thickBot="1" x14ac:dyDescent="0.3">
      <c r="C18" s="3">
        <v>42736</v>
      </c>
      <c r="D18" s="6">
        <v>171074.92</v>
      </c>
      <c r="E18" s="6">
        <v>436081.53810000099</v>
      </c>
      <c r="F18" s="6">
        <v>41918.620925000403</v>
      </c>
      <c r="G18" s="6">
        <v>39474.717975000211</v>
      </c>
      <c r="H18" s="6">
        <v>76505.533000000185</v>
      </c>
      <c r="I18" s="54">
        <v>0</v>
      </c>
      <c r="J18" s="4">
        <v>1962.72</v>
      </c>
      <c r="K18" s="4">
        <v>136.30000000000001</v>
      </c>
      <c r="L18" s="4">
        <v>27.26</v>
      </c>
      <c r="M18" s="4">
        <v>25.351799999999997</v>
      </c>
      <c r="N18" s="4">
        <v>574.36819999999989</v>
      </c>
      <c r="O18" s="55">
        <f t="shared" si="0"/>
        <v>2726</v>
      </c>
      <c r="P18" s="56">
        <f t="shared" si="1"/>
        <v>2277.455479739202</v>
      </c>
      <c r="V18" s="58" t="s">
        <v>50</v>
      </c>
      <c r="W18" s="58">
        <v>15</v>
      </c>
      <c r="X18" s="58">
        <v>12763099.75</v>
      </c>
      <c r="Y18" s="58"/>
      <c r="Z18" s="58"/>
      <c r="AA18" s="58"/>
    </row>
    <row r="19" spans="3:30" ht="15.75" thickBot="1" x14ac:dyDescent="0.3">
      <c r="C19" s="3">
        <v>42767</v>
      </c>
      <c r="D19" s="6">
        <v>208994.97999999995</v>
      </c>
      <c r="E19" s="6">
        <v>491499.46440000017</v>
      </c>
      <c r="F19" s="6">
        <v>3222.9303000001237</v>
      </c>
      <c r="G19" s="6">
        <v>56715.758900000044</v>
      </c>
      <c r="H19" s="6">
        <v>166924.34640000007</v>
      </c>
      <c r="I19" s="54">
        <v>0</v>
      </c>
      <c r="J19" s="4">
        <v>2681.6000000000004</v>
      </c>
      <c r="K19" s="4">
        <v>100.56</v>
      </c>
      <c r="L19" s="4">
        <v>33.520000000000003</v>
      </c>
      <c r="M19" s="4">
        <v>30.503199999999996</v>
      </c>
      <c r="N19" s="4">
        <v>505.8167999999996</v>
      </c>
      <c r="O19" s="55">
        <f t="shared" si="0"/>
        <v>3352</v>
      </c>
      <c r="P19" s="56">
        <f t="shared" si="1"/>
        <v>4004.931005894372</v>
      </c>
    </row>
    <row r="20" spans="3:30" x14ac:dyDescent="0.25">
      <c r="C20" s="3">
        <v>42795</v>
      </c>
      <c r="D20" s="6">
        <v>328435.62000000098</v>
      </c>
      <c r="E20" s="6">
        <v>618041.868600004</v>
      </c>
      <c r="F20" s="6">
        <v>33521.000316668302</v>
      </c>
      <c r="G20" s="6">
        <v>45935.497133334087</v>
      </c>
      <c r="H20" s="6">
        <v>58349.993949999916</v>
      </c>
      <c r="I20" s="54">
        <v>0</v>
      </c>
      <c r="J20" s="4">
        <v>1504.95</v>
      </c>
      <c r="K20" s="4">
        <v>57.15</v>
      </c>
      <c r="L20" s="4">
        <v>38.1</v>
      </c>
      <c r="M20" s="4">
        <v>15.621000000000002</v>
      </c>
      <c r="N20" s="4">
        <v>289.17899999999986</v>
      </c>
      <c r="O20" s="55">
        <f t="shared" si="0"/>
        <v>1905</v>
      </c>
      <c r="P20" s="56">
        <f t="shared" si="1"/>
        <v>2112.0434508780863</v>
      </c>
      <c r="R20" s="88" t="s">
        <v>83</v>
      </c>
      <c r="S20" s="88"/>
      <c r="T20" s="88"/>
      <c r="V20" s="53"/>
      <c r="W20" s="53" t="s">
        <v>51</v>
      </c>
      <c r="X20" s="53" t="s">
        <v>58</v>
      </c>
      <c r="Y20" s="53" t="s">
        <v>68</v>
      </c>
      <c r="Z20" s="53" t="s">
        <v>69</v>
      </c>
      <c r="AA20" s="53" t="s">
        <v>70</v>
      </c>
      <c r="AB20" s="53" t="s">
        <v>71</v>
      </c>
      <c r="AC20" s="53" t="s">
        <v>72</v>
      </c>
      <c r="AD20" s="53" t="s">
        <v>73</v>
      </c>
    </row>
    <row r="21" spans="3:30" x14ac:dyDescent="0.25">
      <c r="C21" s="3">
        <v>42826</v>
      </c>
      <c r="D21" s="6">
        <v>53297.099999999795</v>
      </c>
      <c r="E21" s="6">
        <v>254391.70110000033</v>
      </c>
      <c r="F21" s="6">
        <v>23625.100275000324</v>
      </c>
      <c r="G21" s="6">
        <v>34653.107225000131</v>
      </c>
      <c r="H21" s="6">
        <v>80334.221400000111</v>
      </c>
      <c r="I21" s="54">
        <v>0</v>
      </c>
      <c r="J21" s="4">
        <v>2141.16</v>
      </c>
      <c r="K21" s="4">
        <v>76.47</v>
      </c>
      <c r="L21" s="4">
        <v>101.96000000000001</v>
      </c>
      <c r="M21" s="4">
        <v>24.215499999999999</v>
      </c>
      <c r="N21" s="4">
        <v>205.19450000000052</v>
      </c>
      <c r="O21" s="55">
        <f t="shared" si="0"/>
        <v>2549</v>
      </c>
      <c r="P21" s="56">
        <f t="shared" si="1"/>
        <v>2242.3189191128572</v>
      </c>
      <c r="R21" s="87" t="s">
        <v>81</v>
      </c>
      <c r="S21" s="87" t="s">
        <v>38</v>
      </c>
      <c r="T21" s="89" t="s">
        <v>77</v>
      </c>
      <c r="V21" t="s">
        <v>53</v>
      </c>
      <c r="W21">
        <v>1185.6782861498102</v>
      </c>
      <c r="X21">
        <v>1100.6522621244026</v>
      </c>
      <c r="Y21">
        <v>1.0772505785444864</v>
      </c>
      <c r="Z21">
        <v>0.30939449776170824</v>
      </c>
      <c r="AA21">
        <v>-1304.1701123649548</v>
      </c>
      <c r="AB21">
        <v>3675.5266846645754</v>
      </c>
      <c r="AC21">
        <v>-1304.1701123649548</v>
      </c>
      <c r="AD21">
        <v>3675.5266846645754</v>
      </c>
    </row>
    <row r="22" spans="3:30" x14ac:dyDescent="0.25">
      <c r="C22" s="3">
        <v>42857</v>
      </c>
      <c r="D22" s="6">
        <v>79562.492042966434</v>
      </c>
      <c r="E22" s="6">
        <v>217749.97822285551</v>
      </c>
      <c r="F22" s="6">
        <v>19890.623010741605</v>
      </c>
      <c r="G22" s="6">
        <v>30359.371963763508</v>
      </c>
      <c r="H22" s="6">
        <v>71187.492880548918</v>
      </c>
      <c r="I22" s="54">
        <v>1</v>
      </c>
      <c r="J22" s="4">
        <v>2831.24</v>
      </c>
      <c r="K22" s="4">
        <v>76.52</v>
      </c>
      <c r="L22" s="4">
        <v>76.52</v>
      </c>
      <c r="M22" s="4">
        <v>32.138400000000004</v>
      </c>
      <c r="N22" s="4">
        <v>809.58160000000044</v>
      </c>
      <c r="O22" s="55">
        <f t="shared" si="0"/>
        <v>3826</v>
      </c>
      <c r="P22" s="56">
        <f t="shared" si="1"/>
        <v>3253.0154222579422</v>
      </c>
      <c r="R22" s="86">
        <v>9.1367173316721628E-3</v>
      </c>
      <c r="S22" s="86">
        <f>P22/SUM(D22:H22)</f>
        <v>7.7683958151440096E-3</v>
      </c>
      <c r="T22" s="77" t="str">
        <f>ABS(ROUND((R22-S22)*100,2))&amp;" p.p"</f>
        <v>0,14 p.p</v>
      </c>
      <c r="V22" t="s">
        <v>13</v>
      </c>
      <c r="W22">
        <v>1.081067490359673E-2</v>
      </c>
      <c r="X22">
        <v>9.0334801797033928E-3</v>
      </c>
      <c r="Y22">
        <v>1.1967342251866977</v>
      </c>
      <c r="Z22">
        <v>0.26198215735987246</v>
      </c>
      <c r="AA22">
        <v>-9.624476989914919E-3</v>
      </c>
      <c r="AB22">
        <v>3.1245826797108377E-2</v>
      </c>
      <c r="AC22">
        <v>-9.624476989914919E-3</v>
      </c>
      <c r="AD22">
        <v>3.1245826797108377E-2</v>
      </c>
    </row>
    <row r="23" spans="3:30" x14ac:dyDescent="0.25">
      <c r="C23" s="59">
        <v>42889</v>
      </c>
      <c r="D23" s="60">
        <v>74537.492545515939</v>
      </c>
      <c r="E23" s="60">
        <v>209374.979060438</v>
      </c>
      <c r="F23" s="60">
        <v>38315.62116806017</v>
      </c>
      <c r="G23" s="60">
        <v>33709.371628730514</v>
      </c>
      <c r="H23" s="60">
        <v>62812.493718131394</v>
      </c>
      <c r="I23" s="61">
        <v>0</v>
      </c>
      <c r="J23" s="62">
        <v>1889.1599999999999</v>
      </c>
      <c r="K23" s="62">
        <v>179.92000000000002</v>
      </c>
      <c r="L23" s="62">
        <v>112.45</v>
      </c>
      <c r="M23" s="62">
        <v>18.441800000000001</v>
      </c>
      <c r="N23" s="62">
        <v>49.028200000000197</v>
      </c>
      <c r="O23" s="63">
        <f t="shared" si="0"/>
        <v>2249</v>
      </c>
      <c r="P23" s="64">
        <f t="shared" si="1"/>
        <v>2600.7231306676094</v>
      </c>
      <c r="R23" s="86">
        <v>5.37074680578429E-3</v>
      </c>
      <c r="S23" s="86">
        <f>P23/SUM(D23:H23)</f>
        <v>6.2106827242162663E-3</v>
      </c>
      <c r="T23" s="77" t="str">
        <f>ABS(ROUND((R23-S23)*100,2))&amp;" p.p"</f>
        <v>0,08 p.p</v>
      </c>
      <c r="V23" t="s">
        <v>14</v>
      </c>
      <c r="W23">
        <v>-7.8652086603454175E-3</v>
      </c>
      <c r="X23">
        <v>6.7102229066506097E-3</v>
      </c>
      <c r="Y23">
        <v>-1.1721233064478502</v>
      </c>
      <c r="Z23">
        <v>0.27123939708986528</v>
      </c>
      <c r="AA23">
        <v>-2.3044787472597687E-2</v>
      </c>
      <c r="AB23">
        <v>7.3143701519068523E-3</v>
      </c>
      <c r="AC23">
        <v>-2.3044787472597687E-2</v>
      </c>
      <c r="AD23">
        <v>7.3143701519068523E-3</v>
      </c>
    </row>
    <row r="24" spans="3:30" x14ac:dyDescent="0.25">
      <c r="C24" s="65">
        <v>42919</v>
      </c>
      <c r="D24" s="66">
        <f>'[2]Media Plan'!D27*D28</f>
        <v>404842.9215</v>
      </c>
      <c r="E24" s="66">
        <f>'[2]Media Plan'!D26*D28</f>
        <v>230984.01750000002</v>
      </c>
      <c r="F24" s="66">
        <f>'[2]Media Plan'!D25*D28</f>
        <v>20250</v>
      </c>
      <c r="G24" s="66">
        <f>'[2]Media Plan'!D24*D28</f>
        <v>70031.25</v>
      </c>
      <c r="H24" s="66">
        <f>SUM('[2]Media Plan'!D22,'[2]Media Plan'!D23,'[2]Media Plan'!D28,'[2]Media Plan'!D29)*D28</f>
        <v>153173.92499999999</v>
      </c>
      <c r="I24" s="67">
        <v>1</v>
      </c>
      <c r="J24" s="68"/>
      <c r="K24" s="68"/>
      <c r="L24" s="68"/>
      <c r="M24" s="68"/>
      <c r="N24" s="68"/>
      <c r="O24" s="69"/>
      <c r="P24" s="70">
        <f t="shared" si="1"/>
        <v>8958.562344055772</v>
      </c>
      <c r="V24" t="s">
        <v>15</v>
      </c>
      <c r="W24">
        <v>1.2131699545185403E-2</v>
      </c>
      <c r="X24">
        <v>1.0654452706750268E-2</v>
      </c>
      <c r="Y24">
        <v>1.138650654247046</v>
      </c>
      <c r="Z24">
        <v>0.28424944369199717</v>
      </c>
      <c r="AA24">
        <v>-1.1970346961084441E-2</v>
      </c>
      <c r="AB24">
        <v>3.6233746051455247E-2</v>
      </c>
      <c r="AC24">
        <v>-1.1970346961084441E-2</v>
      </c>
      <c r="AD24">
        <v>3.6233746051455247E-2</v>
      </c>
    </row>
    <row r="25" spans="3:30" x14ac:dyDescent="0.25">
      <c r="C25" s="65">
        <v>42950</v>
      </c>
      <c r="D25" s="66">
        <f>'[2]Media Plan'!E27*E28</f>
        <v>386969.8395</v>
      </c>
      <c r="E25" s="66">
        <f>'[2]Media Plan'!E26*E28</f>
        <v>223027.02150000003</v>
      </c>
      <c r="F25" s="66">
        <f>'[2]Media Plan'!E25*E28</f>
        <v>20250</v>
      </c>
      <c r="G25" s="66">
        <f>'[2]Media Plan'!E24*E28</f>
        <v>21918.75</v>
      </c>
      <c r="H25" s="66">
        <f>SUM('[2]Media Plan'!E22,'[2]Media Plan'!E23,'[2]Media Plan'!E28,'[2]Media Plan'!E29)*E28</f>
        <v>150891.67499999999</v>
      </c>
      <c r="I25" s="67">
        <v>1</v>
      </c>
      <c r="J25" s="68"/>
      <c r="K25" s="68"/>
      <c r="L25" s="68"/>
      <c r="M25" s="68"/>
      <c r="N25" s="68"/>
      <c r="O25" s="69"/>
      <c r="P25" s="70">
        <f t="shared" si="1"/>
        <v>8229.9192888932885</v>
      </c>
      <c r="V25" t="s">
        <v>16</v>
      </c>
      <c r="W25">
        <v>1.1365984174697212E-2</v>
      </c>
      <c r="X25">
        <v>3.2556827807330574E-2</v>
      </c>
      <c r="Y25">
        <v>0.34911215066653456</v>
      </c>
      <c r="Z25">
        <v>0.73503390840930027</v>
      </c>
      <c r="AA25">
        <v>-6.2282677047643439E-2</v>
      </c>
      <c r="AB25">
        <v>8.5014645397037861E-2</v>
      </c>
      <c r="AC25">
        <v>-6.2282677047643439E-2</v>
      </c>
      <c r="AD25">
        <v>8.5014645397037861E-2</v>
      </c>
    </row>
    <row r="26" spans="3:30" x14ac:dyDescent="0.25">
      <c r="V26" t="s">
        <v>17</v>
      </c>
      <c r="W26">
        <v>2.2416692465580666E-2</v>
      </c>
      <c r="X26">
        <v>1.1863178134099938E-2</v>
      </c>
      <c r="Y26">
        <v>1.8896026184707901</v>
      </c>
      <c r="Z26">
        <v>9.1394229633764132E-2</v>
      </c>
      <c r="AA26">
        <v>-4.419680924024557E-3</v>
      </c>
      <c r="AB26">
        <v>4.9253065855185893E-2</v>
      </c>
      <c r="AC26">
        <v>-4.419680924024557E-3</v>
      </c>
      <c r="AD26">
        <v>4.9253065855185893E-2</v>
      </c>
    </row>
    <row r="27" spans="3:30" ht="15.75" thickBot="1" x14ac:dyDescent="0.3">
      <c r="C27" s="71" t="s">
        <v>74</v>
      </c>
      <c r="D27" s="72" t="s">
        <v>75</v>
      </c>
      <c r="E27" s="72" t="s">
        <v>76</v>
      </c>
      <c r="O27" s="52" t="s">
        <v>50</v>
      </c>
      <c r="P27" s="25" t="s">
        <v>43</v>
      </c>
      <c r="Q27" s="73" t="s">
        <v>77</v>
      </c>
      <c r="V27" s="58" t="s">
        <v>49</v>
      </c>
      <c r="W27" s="58">
        <v>737.70257589432106</v>
      </c>
      <c r="X27" s="58">
        <v>931.92572254698564</v>
      </c>
      <c r="Y27" s="58">
        <v>0.79158945616197185</v>
      </c>
      <c r="Z27" s="58">
        <v>0.4489588372398754</v>
      </c>
      <c r="AA27" s="58">
        <v>-1370.4598725612354</v>
      </c>
      <c r="AB27" s="58">
        <v>2845.8650243498773</v>
      </c>
      <c r="AC27" s="58">
        <v>-1370.4598725612354</v>
      </c>
      <c r="AD27" s="58">
        <v>2845.8650243498773</v>
      </c>
    </row>
    <row r="28" spans="3:30" x14ac:dyDescent="0.25">
      <c r="C28" s="74" t="s">
        <v>78</v>
      </c>
      <c r="D28" s="75">
        <v>0.3</v>
      </c>
      <c r="E28" s="75">
        <v>0.3</v>
      </c>
      <c r="O28" s="55">
        <f>SUM(O6:O23)</f>
        <v>47993</v>
      </c>
      <c r="P28" s="76">
        <f>SUM(P6:P23)</f>
        <v>47771.738552925548</v>
      </c>
      <c r="Q28" s="77">
        <f>ABS(1-P28/O28)</f>
        <v>4.61028581406564E-3</v>
      </c>
      <c r="R28" s="12" t="s">
        <v>79</v>
      </c>
    </row>
    <row r="29" spans="3:30" x14ac:dyDescent="0.25">
      <c r="O29" s="55">
        <f>SUM(O22:O23)</f>
        <v>6075</v>
      </c>
      <c r="P29" s="76">
        <f>SUM(P22:P23)</f>
        <v>5853.7385529255516</v>
      </c>
      <c r="Q29" s="77">
        <f>ABS(1-P29/O29)</f>
        <v>3.6421637378510008E-2</v>
      </c>
      <c r="R29" s="12" t="s">
        <v>80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0" r:id="rId1"/>
  <ignoredErrors>
    <ignoredError sqref="O6:O23 S22:S23" formulaRange="1"/>
  </ignoredError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718C8-95B6-4AC1-812F-BA0E82C865DD}">
  <dimension ref="B1:S24"/>
  <sheetViews>
    <sheetView showGridLines="0" zoomScale="90" zoomScaleNormal="90" workbookViewId="0">
      <selection activeCell="J21" sqref="J21"/>
    </sheetView>
  </sheetViews>
  <sheetFormatPr defaultRowHeight="15" x14ac:dyDescent="0.25"/>
  <cols>
    <col min="1" max="1" width="2.140625" customWidth="1"/>
    <col min="2" max="2" width="2.28515625" customWidth="1"/>
    <col min="3" max="3" width="14.28515625" bestFit="1" customWidth="1"/>
    <col min="4" max="4" width="6.140625" bestFit="1" customWidth="1"/>
    <col min="5" max="5" width="10.85546875" customWidth="1"/>
    <col min="6" max="6" width="14.5703125" customWidth="1"/>
    <col min="7" max="7" width="15" customWidth="1"/>
    <col min="8" max="8" width="3.7109375" customWidth="1"/>
    <col min="9" max="9" width="17.5703125" bestFit="1" customWidth="1"/>
    <col min="10" max="10" width="10.42578125" bestFit="1" customWidth="1"/>
    <col min="11" max="11" width="10.28515625" bestFit="1" customWidth="1"/>
  </cols>
  <sheetData>
    <row r="1" spans="2:19" ht="8.25" customHeight="1" x14ac:dyDescent="0.25"/>
    <row r="2" spans="2:19" ht="46.5" customHeight="1" thickBot="1" x14ac:dyDescent="0.3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2:19" ht="10.5" customHeight="1" x14ac:dyDescent="0.25"/>
    <row r="4" spans="2:19" ht="15.75" thickBot="1" x14ac:dyDescent="0.3">
      <c r="C4" s="37" t="s">
        <v>47</v>
      </c>
      <c r="D4" s="37" t="s">
        <v>48</v>
      </c>
      <c r="E4" s="37" t="s">
        <v>38</v>
      </c>
      <c r="F4" s="37" t="s">
        <v>39</v>
      </c>
      <c r="G4" s="37" t="s">
        <v>40</v>
      </c>
      <c r="I4" s="38" t="s">
        <v>41</v>
      </c>
      <c r="J4" s="51">
        <f>AVERAGE(F8:F23)</f>
        <v>2.4699761953619172E-3</v>
      </c>
    </row>
    <row r="5" spans="2:19" x14ac:dyDescent="0.25">
      <c r="C5" s="46">
        <v>42370</v>
      </c>
      <c r="D5" s="47">
        <v>8.4565239086859673E-3</v>
      </c>
      <c r="E5" s="39"/>
      <c r="F5" s="39"/>
      <c r="G5" s="39"/>
      <c r="I5" s="38" t="s">
        <v>42</v>
      </c>
      <c r="J5" s="51">
        <f>AVERAGE(G8:G23)</f>
        <v>9.0691851163945515E-6</v>
      </c>
    </row>
    <row r="6" spans="2:19" x14ac:dyDescent="0.25">
      <c r="C6" s="46">
        <v>42401</v>
      </c>
      <c r="D6" s="47">
        <v>1.1327174498046988E-2</v>
      </c>
      <c r="E6" s="39"/>
      <c r="F6" s="39"/>
      <c r="G6" s="39"/>
    </row>
    <row r="7" spans="2:19" x14ac:dyDescent="0.25">
      <c r="C7" s="46">
        <v>42430</v>
      </c>
      <c r="D7" s="47">
        <v>3.3443791518004817E-3</v>
      </c>
      <c r="E7" s="40"/>
      <c r="F7" s="41"/>
      <c r="G7" s="40"/>
      <c r="I7" s="42" t="s">
        <v>43</v>
      </c>
      <c r="J7" s="42"/>
    </row>
    <row r="8" spans="2:19" x14ac:dyDescent="0.25">
      <c r="C8" s="46">
        <v>42461</v>
      </c>
      <c r="D8" s="47">
        <v>5.1731283651650986E-3</v>
      </c>
      <c r="E8" s="47">
        <f>AVERAGE(D5:D7)</f>
        <v>7.7093591861778126E-3</v>
      </c>
      <c r="F8" s="91">
        <f>ABS(D8-E8)</f>
        <v>2.536230821012714E-3</v>
      </c>
      <c r="G8" s="94">
        <f>F8^2</f>
        <v>6.4324667774548253E-6</v>
      </c>
      <c r="I8" s="43" t="s">
        <v>44</v>
      </c>
      <c r="J8" s="48">
        <f>D22</f>
        <v>5.37074680578429E-3</v>
      </c>
    </row>
    <row r="9" spans="2:19" x14ac:dyDescent="0.25">
      <c r="C9" s="46">
        <v>42491</v>
      </c>
      <c r="D9" s="47">
        <v>5.6606513410426343E-3</v>
      </c>
      <c r="E9" s="47">
        <f t="shared" ref="E9:E24" si="0">AVERAGE(D6:D8)</f>
        <v>6.6148940050041903E-3</v>
      </c>
      <c r="F9" s="91">
        <f t="shared" ref="F9:F23" si="1">ABS(D9-E9)</f>
        <v>9.5424266396155599E-4</v>
      </c>
      <c r="G9" s="94">
        <f t="shared" ref="G9:G23" si="2">F9^2</f>
        <v>9.1057906172444703E-7</v>
      </c>
      <c r="I9" s="44" t="s">
        <v>45</v>
      </c>
      <c r="J9" s="49">
        <f>E22</f>
        <v>5.5350087606398229E-3</v>
      </c>
    </row>
    <row r="10" spans="2:19" x14ac:dyDescent="0.25">
      <c r="C10" s="46">
        <v>42522</v>
      </c>
      <c r="D10" s="47">
        <v>6.3326436951674754E-3</v>
      </c>
      <c r="E10" s="47">
        <f t="shared" si="0"/>
        <v>4.7260529526694049E-3</v>
      </c>
      <c r="F10" s="91">
        <f t="shared" si="1"/>
        <v>1.6065907424980706E-3</v>
      </c>
      <c r="G10" s="94">
        <f t="shared" si="2"/>
        <v>2.5811338138805016E-6</v>
      </c>
      <c r="I10" s="45" t="s">
        <v>46</v>
      </c>
      <c r="J10" s="90" t="str">
        <f>ABS(ROUND((J8-J9)*100,2))&amp;" p.p"</f>
        <v>0,02 p.p</v>
      </c>
    </row>
    <row r="11" spans="2:19" x14ac:dyDescent="0.25">
      <c r="C11" s="46">
        <v>42552</v>
      </c>
      <c r="D11" s="47">
        <v>2.6817269606499339E-3</v>
      </c>
      <c r="E11" s="47">
        <f t="shared" si="0"/>
        <v>5.7221411337917355E-3</v>
      </c>
      <c r="F11" s="91">
        <f t="shared" si="1"/>
        <v>3.0404141731418016E-3</v>
      </c>
      <c r="G11" s="94">
        <f t="shared" si="2"/>
        <v>9.2441183442415448E-6</v>
      </c>
    </row>
    <row r="12" spans="2:19" x14ac:dyDescent="0.25">
      <c r="C12" s="46">
        <v>42583</v>
      </c>
      <c r="D12" s="47">
        <v>3.8290179971291289E-3</v>
      </c>
      <c r="E12" s="47">
        <f t="shared" si="0"/>
        <v>4.8916739989533472E-3</v>
      </c>
      <c r="F12" s="91">
        <f t="shared" si="1"/>
        <v>1.0626560018242182E-3</v>
      </c>
      <c r="G12" s="94">
        <f t="shared" si="2"/>
        <v>1.129237778213033E-6</v>
      </c>
    </row>
    <row r="13" spans="2:19" x14ac:dyDescent="0.25">
      <c r="C13" s="46">
        <v>42614</v>
      </c>
      <c r="D13" s="47">
        <v>2.895605118712619E-3</v>
      </c>
      <c r="E13" s="47">
        <f t="shared" si="0"/>
        <v>4.281129550982179E-3</v>
      </c>
      <c r="F13" s="91">
        <f t="shared" si="1"/>
        <v>1.3855244322695599E-3</v>
      </c>
      <c r="G13" s="94">
        <f t="shared" si="2"/>
        <v>1.9196779524158865E-6</v>
      </c>
    </row>
    <row r="14" spans="2:19" x14ac:dyDescent="0.25">
      <c r="C14" s="46">
        <v>42644</v>
      </c>
      <c r="D14" s="47">
        <v>4.2041575861312113E-3</v>
      </c>
      <c r="E14" s="47">
        <f t="shared" si="0"/>
        <v>3.1354500254972273E-3</v>
      </c>
      <c r="F14" s="91">
        <f t="shared" si="1"/>
        <v>1.068707560633984E-3</v>
      </c>
      <c r="G14" s="94">
        <f t="shared" si="2"/>
        <v>1.1421358501562406E-6</v>
      </c>
    </row>
    <row r="15" spans="2:19" x14ac:dyDescent="0.25">
      <c r="C15" s="46">
        <v>42675</v>
      </c>
      <c r="D15" s="47">
        <v>4.7136171377831302E-3</v>
      </c>
      <c r="E15" s="47">
        <f t="shared" si="0"/>
        <v>3.6429269006576534E-3</v>
      </c>
      <c r="F15" s="91">
        <f t="shared" si="1"/>
        <v>1.0706902371254768E-3</v>
      </c>
      <c r="G15" s="94">
        <f t="shared" si="2"/>
        <v>1.1463775838758099E-6</v>
      </c>
    </row>
    <row r="16" spans="2:19" x14ac:dyDescent="0.25">
      <c r="C16" s="46">
        <v>42705</v>
      </c>
      <c r="D16" s="47">
        <v>8.2317122304828259E-3</v>
      </c>
      <c r="E16" s="47">
        <f t="shared" si="0"/>
        <v>3.9377932808756537E-3</v>
      </c>
      <c r="F16" s="91">
        <f t="shared" si="1"/>
        <v>4.2939189496071723E-3</v>
      </c>
      <c r="G16" s="94">
        <f t="shared" si="2"/>
        <v>1.843773994579556E-5</v>
      </c>
    </row>
    <row r="17" spans="3:11" x14ac:dyDescent="0.25">
      <c r="C17" s="46">
        <v>42736</v>
      </c>
      <c r="D17" s="47">
        <v>3.5631409822345704E-3</v>
      </c>
      <c r="E17" s="47">
        <f t="shared" si="0"/>
        <v>5.7164956514657228E-3</v>
      </c>
      <c r="F17" s="91">
        <f t="shared" si="1"/>
        <v>2.1533546692311524E-3</v>
      </c>
      <c r="G17" s="94">
        <f t="shared" si="2"/>
        <v>4.6369363314996056E-6</v>
      </c>
    </row>
    <row r="18" spans="3:11" x14ac:dyDescent="0.25">
      <c r="C18" s="46">
        <v>42767</v>
      </c>
      <c r="D18" s="47">
        <v>3.6145715889410834E-3</v>
      </c>
      <c r="E18" s="47">
        <f t="shared" si="0"/>
        <v>5.5028234501668417E-3</v>
      </c>
      <c r="F18" s="91">
        <f t="shared" si="1"/>
        <v>1.8882518612257583E-3</v>
      </c>
      <c r="G18" s="94">
        <f t="shared" si="2"/>
        <v>3.5654950914225404E-6</v>
      </c>
    </row>
    <row r="19" spans="3:11" x14ac:dyDescent="0.25">
      <c r="C19" s="46">
        <v>42795</v>
      </c>
      <c r="D19" s="47">
        <v>1.7569198061931962E-3</v>
      </c>
      <c r="E19" s="47">
        <f t="shared" si="0"/>
        <v>5.1364749338861605E-3</v>
      </c>
      <c r="F19" s="91">
        <f t="shared" si="1"/>
        <v>3.3795551276929641E-3</v>
      </c>
      <c r="G19" s="94">
        <f t="shared" si="2"/>
        <v>1.1421392861115807E-5</v>
      </c>
      <c r="I19" s="18" t="s">
        <v>82</v>
      </c>
      <c r="J19" s="18"/>
      <c r="K19" s="18"/>
    </row>
    <row r="20" spans="3:11" x14ac:dyDescent="0.25">
      <c r="C20" s="46">
        <v>42826</v>
      </c>
      <c r="D20" s="47">
        <v>5.7113891440541097E-3</v>
      </c>
      <c r="E20" s="47">
        <f t="shared" si="0"/>
        <v>2.9782107924562831E-3</v>
      </c>
      <c r="F20" s="91">
        <f t="shared" si="1"/>
        <v>2.7331783515978265E-3</v>
      </c>
      <c r="G20" s="94">
        <f t="shared" si="2"/>
        <v>7.470263901643012E-6</v>
      </c>
      <c r="I20" s="87" t="s">
        <v>81</v>
      </c>
      <c r="J20" s="89" t="s">
        <v>90</v>
      </c>
      <c r="K20" s="89" t="s">
        <v>66</v>
      </c>
    </row>
    <row r="21" spans="3:11" x14ac:dyDescent="0.25">
      <c r="C21" s="78">
        <v>42857</v>
      </c>
      <c r="D21" s="79">
        <v>9.1367173316721628E-3</v>
      </c>
      <c r="E21" s="79">
        <f t="shared" si="0"/>
        <v>3.6942935130627962E-3</v>
      </c>
      <c r="F21" s="92">
        <f t="shared" si="1"/>
        <v>5.4424238186093661E-3</v>
      </c>
      <c r="G21" s="95">
        <f t="shared" si="2"/>
        <v>2.9619977021366553E-5</v>
      </c>
      <c r="I21" s="86">
        <f>D21</f>
        <v>9.1367173316721628E-3</v>
      </c>
      <c r="J21" s="77" t="str">
        <f>ABS(ROUND((D21-E21)*100,2))&amp;" p.p"</f>
        <v>0,54 p.p</v>
      </c>
      <c r="K21" s="77" t="str">
        <f>Regressão!T22</f>
        <v>0,14 p.p</v>
      </c>
    </row>
    <row r="22" spans="3:11" x14ac:dyDescent="0.25">
      <c r="C22" s="78">
        <v>42889</v>
      </c>
      <c r="D22" s="79">
        <v>5.37074680578429E-3</v>
      </c>
      <c r="E22" s="79">
        <f t="shared" si="0"/>
        <v>5.5350087606398229E-3</v>
      </c>
      <c r="F22" s="92">
        <f t="shared" si="1"/>
        <v>1.6426195485553293E-4</v>
      </c>
      <c r="G22" s="95">
        <f t="shared" si="2"/>
        <v>2.6981989812961139E-8</v>
      </c>
      <c r="I22" s="86">
        <f>D22</f>
        <v>5.37074680578429E-3</v>
      </c>
      <c r="J22" s="77" t="str">
        <f>ABS(ROUND((D22-E22)*100,2))&amp;" p.p"</f>
        <v>0,02 p.p</v>
      </c>
      <c r="K22" s="77" t="str">
        <f>Regressão!T23</f>
        <v>0,08 p.p</v>
      </c>
    </row>
    <row r="23" spans="3:11" x14ac:dyDescent="0.25">
      <c r="C23" s="80">
        <v>42917</v>
      </c>
      <c r="D23" s="81"/>
      <c r="E23" s="82">
        <f t="shared" si="0"/>
        <v>6.7396177605035211E-3</v>
      </c>
      <c r="F23" s="93">
        <f t="shared" si="1"/>
        <v>6.7396177605035211E-3</v>
      </c>
      <c r="G23" s="96">
        <f t="shared" si="2"/>
        <v>4.5422447557694498E-5</v>
      </c>
    </row>
    <row r="24" spans="3:11" ht="15.75" thickBot="1" x14ac:dyDescent="0.3">
      <c r="C24" s="83">
        <v>42948</v>
      </c>
      <c r="D24" s="84"/>
      <c r="E24" s="85">
        <f t="shared" si="0"/>
        <v>7.2537320687282268E-3</v>
      </c>
      <c r="F24" s="84"/>
      <c r="G24" s="84"/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0" r:id="rId1"/>
  <ignoredErrors>
    <ignoredError sqref="E8:E24" formulaRange="1"/>
  </ignoredError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E21644-2489-4300-ABBD-22642CF1EAB8}">
  <dimension ref="B1:T24"/>
  <sheetViews>
    <sheetView showGridLines="0" tabSelected="1" zoomScale="90" zoomScaleNormal="90" workbookViewId="0">
      <selection activeCell="J28" sqref="J28"/>
    </sheetView>
  </sheetViews>
  <sheetFormatPr defaultRowHeight="15" x14ac:dyDescent="0.25"/>
  <cols>
    <col min="1" max="1" width="2.140625" customWidth="1"/>
    <col min="2" max="2" width="2.28515625" customWidth="1"/>
    <col min="3" max="3" width="14.28515625" bestFit="1" customWidth="1"/>
    <col min="4" max="4" width="6.28515625" bestFit="1" customWidth="1"/>
    <col min="5" max="5" width="10.85546875" customWidth="1"/>
    <col min="6" max="6" width="14.5703125" customWidth="1"/>
    <col min="7" max="7" width="15" customWidth="1"/>
    <col min="8" max="8" width="3.7109375" customWidth="1"/>
    <col min="9" max="9" width="17.5703125" bestFit="1" customWidth="1"/>
    <col min="10" max="10" width="14.140625" customWidth="1"/>
  </cols>
  <sheetData>
    <row r="1" spans="2:20" ht="8.25" customHeight="1" x14ac:dyDescent="0.25"/>
    <row r="2" spans="2:20" ht="46.5" customHeight="1" thickBot="1" x14ac:dyDescent="0.3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2:20" ht="10.5" customHeight="1" x14ac:dyDescent="0.25"/>
    <row r="4" spans="2:20" ht="15.75" thickBot="1" x14ac:dyDescent="0.3">
      <c r="C4" s="37" t="s">
        <v>47</v>
      </c>
      <c r="D4" s="37" t="s">
        <v>48</v>
      </c>
      <c r="E4" s="37" t="s">
        <v>38</v>
      </c>
      <c r="F4" s="37" t="s">
        <v>39</v>
      </c>
      <c r="G4" s="37" t="s">
        <v>40</v>
      </c>
      <c r="I4" s="38" t="s">
        <v>41</v>
      </c>
      <c r="J4" s="50">
        <f>AVERAGE(F8:F23)</f>
        <v>2.1506040999811592E-3</v>
      </c>
    </row>
    <row r="5" spans="2:20" x14ac:dyDescent="0.25">
      <c r="C5" s="46">
        <v>42370</v>
      </c>
      <c r="D5" s="47">
        <v>8.4565239086859673E-3</v>
      </c>
      <c r="E5" s="39"/>
      <c r="F5" s="39"/>
      <c r="G5" s="39"/>
      <c r="I5" s="38" t="s">
        <v>42</v>
      </c>
      <c r="J5" s="50">
        <f>AVERAGE(G8:G23)</f>
        <v>7.6016587922589236E-6</v>
      </c>
    </row>
    <row r="6" spans="2:20" x14ac:dyDescent="0.25">
      <c r="C6" s="46">
        <v>42401</v>
      </c>
      <c r="D6" s="47">
        <v>1.1327174498046988E-2</v>
      </c>
      <c r="E6" s="39"/>
      <c r="F6" s="39"/>
      <c r="G6" s="39"/>
    </row>
    <row r="7" spans="2:20" x14ac:dyDescent="0.25">
      <c r="C7" s="46">
        <v>42430</v>
      </c>
      <c r="D7" s="47">
        <v>3.3443791518004817E-3</v>
      </c>
      <c r="E7" s="40"/>
      <c r="F7" s="41"/>
      <c r="G7" s="40"/>
      <c r="I7" s="42" t="s">
        <v>43</v>
      </c>
      <c r="J7" s="42"/>
    </row>
    <row r="8" spans="2:20" x14ac:dyDescent="0.25">
      <c r="C8" s="46">
        <v>42461</v>
      </c>
      <c r="D8" s="47">
        <v>5.1731283651650986E-3</v>
      </c>
      <c r="E8" s="47">
        <f>D7*$J$13+D6*$J$14+D5*$J$15</f>
        <v>5.1731283609372921E-3</v>
      </c>
      <c r="F8" s="91">
        <f>ABS(D8-E8)</f>
        <v>4.2278064729672771E-12</v>
      </c>
      <c r="G8" s="94">
        <f>F8^2</f>
        <v>1.7874347572864007E-23</v>
      </c>
      <c r="I8" s="43" t="s">
        <v>44</v>
      </c>
      <c r="J8" s="48">
        <f>D22</f>
        <v>5.37074680578429E-3</v>
      </c>
    </row>
    <row r="9" spans="2:20" x14ac:dyDescent="0.25">
      <c r="C9" s="46">
        <v>42491</v>
      </c>
      <c r="D9" s="47">
        <v>5.6606513410426343E-3</v>
      </c>
      <c r="E9" s="47">
        <f t="shared" ref="E9:E24" si="0">D8*$J$13+D7*$J$14+D6*$J$15</f>
        <v>5.6611321443503278E-3</v>
      </c>
      <c r="F9" s="91">
        <f t="shared" ref="F9:F23" si="1">ABS(D9-E9)</f>
        <v>4.8080330769355306E-7</v>
      </c>
      <c r="G9" s="94">
        <f t="shared" ref="G9:G23" si="2">F9^2</f>
        <v>2.3117182068906146E-13</v>
      </c>
      <c r="I9" s="44" t="s">
        <v>45</v>
      </c>
      <c r="J9" s="49">
        <f>E22</f>
        <v>7.7099026581866148E-3</v>
      </c>
    </row>
    <row r="10" spans="2:20" x14ac:dyDescent="0.25">
      <c r="C10" s="46">
        <v>42522</v>
      </c>
      <c r="D10" s="47">
        <v>6.3326436951674754E-3</v>
      </c>
      <c r="E10" s="47">
        <f t="shared" si="0"/>
        <v>5.3008388893249544E-3</v>
      </c>
      <c r="F10" s="91">
        <f t="shared" si="1"/>
        <v>1.0318048058425211E-3</v>
      </c>
      <c r="G10" s="94">
        <f t="shared" si="2"/>
        <v>1.0646211573597225E-6</v>
      </c>
      <c r="I10" s="45" t="s">
        <v>46</v>
      </c>
      <c r="J10" s="90" t="str">
        <f>ABS(ROUND((J8-J9)*100,2))&amp;" p.p"</f>
        <v>0,23 p.p</v>
      </c>
    </row>
    <row r="11" spans="2:20" x14ac:dyDescent="0.25">
      <c r="C11" s="46">
        <v>42552</v>
      </c>
      <c r="D11" s="47">
        <v>2.6817269606499339E-3</v>
      </c>
      <c r="E11" s="47">
        <f t="shared" si="0"/>
        <v>6.0884187840609004E-3</v>
      </c>
      <c r="F11" s="91">
        <f t="shared" si="1"/>
        <v>3.4066918234109665E-3</v>
      </c>
      <c r="G11" s="94">
        <f t="shared" si="2"/>
        <v>1.1605549179695136E-5</v>
      </c>
    </row>
    <row r="12" spans="2:20" x14ac:dyDescent="0.25">
      <c r="C12" s="46">
        <v>42583</v>
      </c>
      <c r="D12" s="47">
        <v>3.8290179971291289E-3</v>
      </c>
      <c r="E12" s="47">
        <f t="shared" si="0"/>
        <v>3.5974525875074326E-3</v>
      </c>
      <c r="F12" s="91">
        <f t="shared" si="1"/>
        <v>2.3156540962169635E-4</v>
      </c>
      <c r="G12" s="94">
        <f t="shared" si="2"/>
        <v>5.362253893326402E-8</v>
      </c>
      <c r="I12" s="97" t="s">
        <v>84</v>
      </c>
      <c r="J12" s="97"/>
    </row>
    <row r="13" spans="2:20" x14ac:dyDescent="0.25">
      <c r="C13" s="46">
        <v>42614</v>
      </c>
      <c r="D13" s="47">
        <v>2.895605118712619E-3</v>
      </c>
      <c r="E13" s="47">
        <f t="shared" si="0"/>
        <v>3.9671359958465867E-3</v>
      </c>
      <c r="F13" s="91">
        <f t="shared" si="1"/>
        <v>1.0715308771339677E-3</v>
      </c>
      <c r="G13" s="94">
        <f t="shared" si="2"/>
        <v>1.1481784206514902E-6</v>
      </c>
      <c r="I13" s="98" t="s">
        <v>85</v>
      </c>
      <c r="J13" s="99">
        <v>0.72639024627084048</v>
      </c>
    </row>
    <row r="14" spans="2:20" x14ac:dyDescent="0.25">
      <c r="C14" s="46">
        <v>42644</v>
      </c>
      <c r="D14" s="47">
        <v>4.2041575861312113E-3</v>
      </c>
      <c r="E14" s="47">
        <f t="shared" si="0"/>
        <v>3.0089473965078445E-3</v>
      </c>
      <c r="F14" s="91">
        <f t="shared" si="1"/>
        <v>1.1952101896233669E-3</v>
      </c>
      <c r="G14" s="94">
        <f t="shared" si="2"/>
        <v>1.4285273973795245E-6</v>
      </c>
      <c r="I14" s="100" t="s">
        <v>86</v>
      </c>
      <c r="J14" s="101">
        <v>0.14979757012263883</v>
      </c>
    </row>
    <row r="15" spans="2:20" x14ac:dyDescent="0.25">
      <c r="C15" s="46">
        <v>42675</v>
      </c>
      <c r="D15" s="47">
        <v>4.7136171377831302E-3</v>
      </c>
      <c r="E15" s="47">
        <f t="shared" si="0"/>
        <v>3.9616927808237478E-3</v>
      </c>
      <c r="F15" s="91">
        <f t="shared" si="1"/>
        <v>7.5192435695938236E-4</v>
      </c>
      <c r="G15" s="94">
        <f t="shared" si="2"/>
        <v>5.6539023858878062E-7</v>
      </c>
      <c r="I15" s="100" t="s">
        <v>87</v>
      </c>
      <c r="J15" s="101">
        <v>0.12381219049116474</v>
      </c>
    </row>
    <row r="16" spans="2:20" x14ac:dyDescent="0.25">
      <c r="C16" s="46">
        <v>42705</v>
      </c>
      <c r="D16" s="47">
        <v>8.2317122304828259E-3</v>
      </c>
      <c r="E16" s="47">
        <f t="shared" si="0"/>
        <v>4.4122093169010942E-3</v>
      </c>
      <c r="F16" s="91">
        <f t="shared" si="1"/>
        <v>3.8195029135817318E-3</v>
      </c>
      <c r="G16" s="94">
        <f t="shared" si="2"/>
        <v>1.4588602506859339E-5</v>
      </c>
      <c r="I16" s="102" t="s">
        <v>88</v>
      </c>
      <c r="J16" s="103">
        <f>SUM(J13:J15)</f>
        <v>1.000000006884644</v>
      </c>
    </row>
    <row r="17" spans="3:11" x14ac:dyDescent="0.25">
      <c r="C17" s="46">
        <v>42736</v>
      </c>
      <c r="D17" s="47">
        <v>3.5631409822345704E-3</v>
      </c>
      <c r="E17" s="47">
        <f t="shared" si="0"/>
        <v>7.206049827968403E-3</v>
      </c>
      <c r="F17" s="91">
        <f t="shared" si="1"/>
        <v>3.6429088457338326E-3</v>
      </c>
      <c r="G17" s="94">
        <f t="shared" si="2"/>
        <v>1.3270784858325805E-5</v>
      </c>
    </row>
    <row r="18" spans="3:11" x14ac:dyDescent="0.25">
      <c r="C18" s="46">
        <v>42767</v>
      </c>
      <c r="D18" s="47">
        <v>3.6145715889410834E-3</v>
      </c>
      <c r="E18" s="47">
        <f t="shared" si="0"/>
        <v>4.404924608623852E-3</v>
      </c>
      <c r="F18" s="91">
        <f t="shared" si="1"/>
        <v>7.9035301968276859E-4</v>
      </c>
      <c r="G18" s="94">
        <f t="shared" si="2"/>
        <v>6.2465789572167077E-7</v>
      </c>
    </row>
    <row r="19" spans="3:11" x14ac:dyDescent="0.25">
      <c r="C19" s="46">
        <v>42795</v>
      </c>
      <c r="D19" s="47">
        <v>1.7569198061931962E-3</v>
      </c>
      <c r="E19" s="47">
        <f t="shared" si="0"/>
        <v>4.1785257305466178E-3</v>
      </c>
      <c r="F19" s="91">
        <f t="shared" si="1"/>
        <v>2.4216059243534213E-3</v>
      </c>
      <c r="G19" s="94">
        <f t="shared" si="2"/>
        <v>5.8641752528635883E-6</v>
      </c>
      <c r="I19" s="18" t="s">
        <v>82</v>
      </c>
      <c r="J19" s="18"/>
      <c r="K19" s="18"/>
    </row>
    <row r="20" spans="3:11" x14ac:dyDescent="0.25">
      <c r="C20" s="46">
        <v>42826</v>
      </c>
      <c r="D20" s="47">
        <v>5.7113891440541097E-3</v>
      </c>
      <c r="E20" s="47">
        <f t="shared" si="0"/>
        <v>2.2588237417957954E-3</v>
      </c>
      <c r="F20" s="91">
        <f t="shared" si="1"/>
        <v>3.4525654022583142E-3</v>
      </c>
      <c r="G20" s="94">
        <f t="shared" si="2"/>
        <v>1.1920207856871115E-5</v>
      </c>
      <c r="I20" s="87" t="s">
        <v>81</v>
      </c>
      <c r="J20" s="89" t="s">
        <v>89</v>
      </c>
      <c r="K20" s="89" t="s">
        <v>66</v>
      </c>
    </row>
    <row r="21" spans="3:11" x14ac:dyDescent="0.25">
      <c r="C21" s="78">
        <v>42857</v>
      </c>
      <c r="D21" s="79">
        <v>9.1367173316721628E-3</v>
      </c>
      <c r="E21" s="79">
        <f t="shared" si="0"/>
        <v>4.8594077108800732E-3</v>
      </c>
      <c r="F21" s="92">
        <f t="shared" si="1"/>
        <v>4.2773096207920896E-3</v>
      </c>
      <c r="G21" s="95">
        <f t="shared" si="2"/>
        <v>1.8295377592120569E-5</v>
      </c>
      <c r="I21" s="86">
        <f>D21</f>
        <v>9.1367173316721628E-3</v>
      </c>
      <c r="J21" s="77" t="str">
        <f>ABS(ROUND((D21-E21)*100,2))&amp;" p.p"</f>
        <v>0,43 p.p</v>
      </c>
      <c r="K21" s="77" t="str">
        <f>Regressão!T22</f>
        <v>0,14 p.p</v>
      </c>
    </row>
    <row r="22" spans="3:11" x14ac:dyDescent="0.25">
      <c r="C22" s="78">
        <v>42889</v>
      </c>
      <c r="D22" s="79">
        <v>5.37074680578429E-3</v>
      </c>
      <c r="E22" s="79">
        <f t="shared" si="0"/>
        <v>7.7099026581866148E-3</v>
      </c>
      <c r="F22" s="92">
        <f t="shared" si="1"/>
        <v>2.3391558524023248E-3</v>
      </c>
      <c r="G22" s="95">
        <f t="shared" si="2"/>
        <v>5.4716501018280465E-6</v>
      </c>
      <c r="I22" s="86">
        <f>D22</f>
        <v>5.37074680578429E-3</v>
      </c>
      <c r="J22" s="77" t="str">
        <f>ABS(ROUND((D22-E22)*100,2))&amp;" p.p"</f>
        <v>0,23 p.p</v>
      </c>
      <c r="K22" s="77" t="str">
        <f>Regressão!T23</f>
        <v>0,08 p.p</v>
      </c>
    </row>
    <row r="23" spans="3:11" x14ac:dyDescent="0.25">
      <c r="C23" s="80">
        <v>42917</v>
      </c>
      <c r="D23" s="81"/>
      <c r="E23" s="82">
        <f t="shared" si="0"/>
        <v>5.9770557507666687E-3</v>
      </c>
      <c r="F23" s="93">
        <f t="shared" si="1"/>
        <v>5.9770557507666687E-3</v>
      </c>
      <c r="G23" s="96">
        <f t="shared" si="2"/>
        <v>3.5725195447772903E-5</v>
      </c>
    </row>
    <row r="24" spans="3:11" ht="15.75" thickBot="1" x14ac:dyDescent="0.3">
      <c r="C24" s="83">
        <v>42948</v>
      </c>
      <c r="D24" s="84"/>
      <c r="E24" s="85">
        <f t="shared" si="0"/>
        <v>1.9357618079833311E-3</v>
      </c>
      <c r="F24" s="84"/>
      <c r="G24" s="84"/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Time Series</vt:lpstr>
      <vt:lpstr>Modelos</vt:lpstr>
      <vt:lpstr>Base Original</vt:lpstr>
      <vt:lpstr>Outliers</vt:lpstr>
      <vt:lpstr>Base Formatada</vt:lpstr>
      <vt:lpstr>Pivot Table</vt:lpstr>
      <vt:lpstr>Regressão</vt:lpstr>
      <vt:lpstr>MMS</vt:lpstr>
      <vt:lpstr>WMA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Santos</dc:creator>
  <cp:lastModifiedBy>André Santos</cp:lastModifiedBy>
  <dcterms:created xsi:type="dcterms:W3CDTF">2020-04-04T13:41:43Z</dcterms:created>
  <dcterms:modified xsi:type="dcterms:W3CDTF">2020-04-05T21:25:13Z</dcterms:modified>
</cp:coreProperties>
</file>