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FED923FE-AAC3-41ED-9F89-68633F087865}" xr6:coauthVersionLast="45" xr6:coauthVersionMax="45" xr10:uidLastSave="{00000000-0000-0000-0000-000000000000}"/>
  <bookViews>
    <workbookView xWindow="600" yWindow="60" windowWidth="19305" windowHeight="10920" tabRatio="807" activeTab="1" xr2:uid="{F82D0A06-CCE5-4E58-80CD-4C6DCF6ECEA1}"/>
  </bookViews>
  <sheets>
    <sheet name="Estudo de Caso" sheetId="5" r:id="rId1"/>
    <sheet name="Base de Dados" sheetId="6" r:id="rId2"/>
    <sheet name="Resultados" sheetId="34" r:id="rId3"/>
    <sheet name="Modelo (versão 1)" sheetId="12" state="hidden" r:id="rId4"/>
    <sheet name="Sul" sheetId="28" r:id="rId5"/>
    <sheet name="Sudeste" sheetId="29" r:id="rId6"/>
    <sheet name="Centro-Oeste" sheetId="30" r:id="rId7"/>
    <sheet name="Nordeste" sheetId="31" r:id="rId8"/>
    <sheet name="Norte" sheetId="32" r:id="rId9"/>
    <sheet name="Modelo (versão 2)" sheetId="20" r:id="rId10"/>
    <sheet name="Rankings" sheetId="7" r:id="rId11"/>
    <sheet name="Mercados" sheetId="10" r:id="rId12"/>
    <sheet name="Precificação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7" l="1"/>
  <c r="S8" i="7"/>
  <c r="S9" i="7"/>
  <c r="S6" i="7"/>
  <c r="U7" i="7"/>
  <c r="U8" i="7"/>
  <c r="U9" i="7"/>
  <c r="U6" i="7"/>
  <c r="Q7" i="7"/>
  <c r="Q8" i="7"/>
  <c r="Q9" i="7"/>
  <c r="Q6" i="7"/>
  <c r="O7" i="7"/>
  <c r="O8" i="7"/>
  <c r="O9" i="7"/>
  <c r="O6" i="7"/>
  <c r="M7" i="7"/>
  <c r="M8" i="7"/>
  <c r="M9" i="7"/>
  <c r="M6" i="7"/>
  <c r="L20" i="10" l="1"/>
  <c r="L21" i="10"/>
  <c r="K21" i="10"/>
  <c r="K20" i="10"/>
  <c r="L18" i="10"/>
  <c r="K18" i="10"/>
  <c r="L17" i="10"/>
  <c r="K17" i="10"/>
  <c r="H15" i="19"/>
  <c r="H16" i="19"/>
  <c r="H17" i="19"/>
  <c r="H18" i="19"/>
  <c r="H14" i="19"/>
  <c r="G15" i="19"/>
  <c r="G16" i="19"/>
  <c r="G17" i="19"/>
  <c r="G18" i="19"/>
  <c r="G14" i="19"/>
  <c r="F15" i="19"/>
  <c r="F16" i="19"/>
  <c r="F17" i="19"/>
  <c r="F18" i="19"/>
  <c r="F14" i="19"/>
  <c r="E15" i="19"/>
  <c r="E16" i="19"/>
  <c r="E17" i="19"/>
  <c r="E18" i="19"/>
  <c r="E14" i="19"/>
  <c r="D15" i="19"/>
  <c r="D16" i="19"/>
  <c r="D17" i="19"/>
  <c r="D18" i="19"/>
  <c r="D14" i="19"/>
  <c r="D7" i="19"/>
  <c r="E7" i="19"/>
  <c r="F7" i="19"/>
  <c r="G7" i="19"/>
  <c r="H7" i="19"/>
  <c r="I7" i="19"/>
  <c r="D8" i="19"/>
  <c r="E8" i="19"/>
  <c r="F8" i="19"/>
  <c r="G8" i="19"/>
  <c r="H8" i="19"/>
  <c r="I8" i="19"/>
  <c r="D9" i="19"/>
  <c r="E9" i="19"/>
  <c r="F9" i="19"/>
  <c r="G9" i="19"/>
  <c r="H9" i="19"/>
  <c r="I9" i="19"/>
  <c r="D10" i="19"/>
  <c r="E10" i="19"/>
  <c r="F10" i="19"/>
  <c r="G10" i="19"/>
  <c r="H10" i="19"/>
  <c r="I10" i="19"/>
  <c r="E6" i="19"/>
  <c r="F6" i="19"/>
  <c r="G6" i="19"/>
  <c r="H6" i="19"/>
  <c r="I6" i="19"/>
  <c r="D6" i="19"/>
  <c r="K12" i="10"/>
  <c r="L12" i="10"/>
  <c r="K13" i="10"/>
  <c r="L13" i="10"/>
  <c r="K14" i="10"/>
  <c r="L14" i="10"/>
  <c r="K15" i="10"/>
  <c r="L15" i="10"/>
  <c r="L11" i="10"/>
  <c r="K11" i="10"/>
  <c r="I15" i="10"/>
  <c r="I14" i="10"/>
  <c r="I13" i="10"/>
  <c r="I12" i="10"/>
  <c r="I11" i="10"/>
  <c r="H15" i="10"/>
  <c r="H14" i="10"/>
  <c r="H13" i="10"/>
  <c r="H12" i="10"/>
  <c r="H11" i="10"/>
  <c r="E12" i="7" s="1"/>
  <c r="G15" i="10"/>
  <c r="G14" i="10"/>
  <c r="G13" i="10"/>
  <c r="G10" i="7" s="1"/>
  <c r="P8" i="7" s="1"/>
  <c r="G12" i="10"/>
  <c r="G11" i="10"/>
  <c r="F15" i="10"/>
  <c r="F14" i="10"/>
  <c r="F13" i="10"/>
  <c r="F12" i="10"/>
  <c r="F11" i="10"/>
  <c r="E15" i="10"/>
  <c r="E14" i="10"/>
  <c r="E13" i="10"/>
  <c r="E12" i="10"/>
  <c r="E11" i="10"/>
  <c r="E7" i="7" s="1"/>
  <c r="L6" i="7" s="1"/>
  <c r="D15" i="10"/>
  <c r="D14" i="10"/>
  <c r="D13" i="10"/>
  <c r="D12" i="10"/>
  <c r="D11" i="10"/>
  <c r="T7" i="7"/>
  <c r="P9" i="7"/>
  <c r="P6" i="7"/>
  <c r="N9" i="7"/>
  <c r="N8" i="7"/>
  <c r="N7" i="7"/>
  <c r="I13" i="7"/>
  <c r="H13" i="7"/>
  <c r="R9" i="7" s="1"/>
  <c r="G13" i="7"/>
  <c r="F13" i="7"/>
  <c r="E13" i="7"/>
  <c r="I12" i="7"/>
  <c r="T9" i="7" s="1"/>
  <c r="H12" i="7"/>
  <c r="G12" i="7"/>
  <c r="F12" i="7"/>
  <c r="I10" i="7"/>
  <c r="T8" i="7" s="1"/>
  <c r="H10" i="7"/>
  <c r="R8" i="7" s="1"/>
  <c r="F10" i="7"/>
  <c r="E10" i="7"/>
  <c r="L8" i="7" s="1"/>
  <c r="I8" i="7"/>
  <c r="H8" i="7"/>
  <c r="R7" i="7" s="1"/>
  <c r="G8" i="7"/>
  <c r="P7" i="7" s="1"/>
  <c r="F8" i="7"/>
  <c r="E8" i="7"/>
  <c r="L7" i="7" s="1"/>
  <c r="I7" i="7"/>
  <c r="T6" i="7" s="1"/>
  <c r="H7" i="7"/>
  <c r="R6" i="7" s="1"/>
  <c r="G7" i="7"/>
  <c r="F7" i="7"/>
  <c r="N6" i="7" s="1"/>
  <c r="O12" i="20"/>
  <c r="O13" i="20"/>
  <c r="O14" i="20"/>
  <c r="O15" i="20"/>
  <c r="O16" i="20"/>
  <c r="O17" i="20"/>
  <c r="O18" i="20"/>
  <c r="O19" i="20"/>
  <c r="O20" i="20"/>
  <c r="O21" i="20"/>
  <c r="O22" i="20"/>
  <c r="O11" i="20"/>
  <c r="M12" i="20"/>
  <c r="N12" i="20"/>
  <c r="M13" i="20"/>
  <c r="N13" i="20"/>
  <c r="M14" i="20"/>
  <c r="N14" i="20"/>
  <c r="M15" i="20"/>
  <c r="N15" i="20"/>
  <c r="M16" i="20"/>
  <c r="N16" i="20"/>
  <c r="M17" i="20"/>
  <c r="N17" i="20"/>
  <c r="M18" i="20"/>
  <c r="N18" i="20"/>
  <c r="M19" i="20"/>
  <c r="N19" i="20"/>
  <c r="M20" i="20"/>
  <c r="N20" i="20"/>
  <c r="M21" i="20"/>
  <c r="N21" i="20"/>
  <c r="M22" i="20"/>
  <c r="N22" i="20"/>
  <c r="N11" i="20"/>
  <c r="M11" i="20"/>
  <c r="L12" i="20"/>
  <c r="L13" i="20"/>
  <c r="L14" i="20"/>
  <c r="L15" i="20"/>
  <c r="L16" i="20"/>
  <c r="L17" i="20"/>
  <c r="L18" i="20"/>
  <c r="L19" i="20"/>
  <c r="L20" i="20"/>
  <c r="L21" i="20"/>
  <c r="L22" i="20"/>
  <c r="L11" i="20"/>
  <c r="K12" i="20"/>
  <c r="K13" i="20"/>
  <c r="K14" i="20"/>
  <c r="K15" i="20"/>
  <c r="K16" i="20"/>
  <c r="K17" i="20"/>
  <c r="K18" i="20"/>
  <c r="K19" i="20"/>
  <c r="K20" i="20"/>
  <c r="K21" i="20"/>
  <c r="K22" i="20"/>
  <c r="K11" i="20"/>
  <c r="J12" i="20"/>
  <c r="J13" i="20"/>
  <c r="J14" i="20"/>
  <c r="J15" i="20"/>
  <c r="J16" i="20"/>
  <c r="J17" i="20"/>
  <c r="J18" i="20"/>
  <c r="J19" i="20"/>
  <c r="J20" i="20"/>
  <c r="J21" i="20"/>
  <c r="J22" i="20"/>
  <c r="J11" i="20"/>
  <c r="L9" i="7" l="1"/>
  <c r="P14" i="20"/>
  <c r="P13" i="20"/>
  <c r="P12" i="20"/>
  <c r="P21" i="20"/>
  <c r="P17" i="20"/>
  <c r="P20" i="20"/>
  <c r="P16" i="20"/>
  <c r="P11" i="20"/>
  <c r="P19" i="20"/>
  <c r="P15" i="20"/>
  <c r="P22" i="20"/>
  <c r="P18" i="20"/>
  <c r="Q6" i="20" l="1" a="1"/>
  <c r="Q11" i="20" a="1"/>
  <c r="Q11" i="20" l="1"/>
  <c r="Q22" i="20"/>
  <c r="Q17" i="20"/>
  <c r="Q12" i="20"/>
  <c r="Q18" i="20"/>
  <c r="Q13" i="20"/>
  <c r="Q19" i="20"/>
  <c r="Q14" i="20"/>
  <c r="Q20" i="20"/>
  <c r="Q15" i="20"/>
  <c r="Q21" i="20"/>
  <c r="Q16" i="20"/>
  <c r="Q6" i="20"/>
  <c r="Q7" i="20"/>
  <c r="F10" i="10" l="1"/>
  <c r="G10" i="10"/>
  <c r="H10" i="10"/>
  <c r="I10" i="10"/>
  <c r="E1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<sst xmlns="http://schemas.openxmlformats.org/spreadsheetml/2006/main" count="538" uniqueCount="100">
  <si>
    <t>Preço</t>
  </si>
  <si>
    <t>Marca</t>
  </si>
  <si>
    <t>Rank</t>
  </si>
  <si>
    <t>Codificação de dados conjuntos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</si>
  <si>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</si>
  <si>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</si>
  <si>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</si>
  <si>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</si>
  <si>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</si>
  <si>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</si>
  <si>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</si>
  <si>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Spread</t>
  </si>
  <si>
    <t>Coeficientes</t>
  </si>
  <si>
    <t>Marcas</t>
  </si>
  <si>
    <t>Mercados</t>
  </si>
  <si>
    <t>Intercept</t>
  </si>
  <si>
    <t>Tabela 01. Teste de produtos por atributos</t>
  </si>
  <si>
    <t>Tabela 02. Resultados dos modelos de regressão dummy por mercado</t>
  </si>
  <si>
    <t>Embalagem:</t>
  </si>
  <si>
    <t>Lata; Garrafa</t>
  </si>
  <si>
    <t>Preço:</t>
  </si>
  <si>
    <t>Calorias:</t>
  </si>
  <si>
    <t>Atividade:</t>
  </si>
  <si>
    <t>1.</t>
  </si>
  <si>
    <t>Determine o ranking da importância dos atributos e de todos níveis.</t>
  </si>
  <si>
    <t>2.</t>
  </si>
  <si>
    <t>3.</t>
  </si>
  <si>
    <t>Produtos</t>
  </si>
  <si>
    <t>Embalagem</t>
  </si>
  <si>
    <t>Calorias</t>
  </si>
  <si>
    <t>Lata</t>
  </si>
  <si>
    <t>Garrafa</t>
  </si>
  <si>
    <t>Pepsi</t>
  </si>
  <si>
    <t>Estudo de Caso Pepsi x Coca-Cola</t>
  </si>
  <si>
    <t>Pepsi; Coca-Cola</t>
  </si>
  <si>
    <t>Coca-Cola</t>
  </si>
  <si>
    <t>Sul</t>
  </si>
  <si>
    <t>Sudeste</t>
  </si>
  <si>
    <t>Centro-oeste</t>
  </si>
  <si>
    <t>Norte</t>
  </si>
  <si>
    <t>Nordeste</t>
  </si>
  <si>
    <t>Região</t>
  </si>
  <si>
    <t>Produto</t>
  </si>
  <si>
    <t>2:</t>
  </si>
  <si>
    <t>3:</t>
  </si>
  <si>
    <t>Desenvolva uma ferramenta de simulação (forecast) para testar 2 cenários.</t>
  </si>
  <si>
    <t>Referência</t>
  </si>
  <si>
    <t>Faça a análise dos 5 mercados identificando em quais mercados a Pepsi (valor referência) é mais forte.</t>
  </si>
  <si>
    <t>0 cal</t>
  </si>
  <si>
    <t>Ranking</t>
  </si>
  <si>
    <t>Pespi</t>
  </si>
  <si>
    <t>Tab 03. Ranking por mercado</t>
  </si>
  <si>
    <t>2 reais; 3 reais; 4 reais</t>
  </si>
  <si>
    <t>0 cal; 130 cal</t>
  </si>
  <si>
    <t>$ 2</t>
  </si>
  <si>
    <t>$ 3</t>
  </si>
  <si>
    <t>130 cal</t>
  </si>
  <si>
    <t>$ 4</t>
  </si>
  <si>
    <t>4.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</si>
  <si>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</si>
  <si>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</si>
  <si>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</si>
  <si>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</si>
  <si>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</si>
  <si>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</si>
  <si>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</si>
  <si>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</si>
  <si>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</si>
  <si>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</si>
  <si>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</si>
  <si>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</si>
  <si>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</si>
  <si>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</si>
  <si>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</si>
  <si>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</si>
  <si>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</si>
  <si>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Stat t</t>
  </si>
  <si>
    <t>valor-P</t>
  </si>
  <si>
    <t>95% inferiores</t>
  </si>
  <si>
    <t>95% superiores</t>
  </si>
  <si>
    <t>Inferior 95,0%</t>
  </si>
  <si>
    <t>Superior 95,0%</t>
  </si>
  <si>
    <t>Tabela 01. Resultados dos modelos de regressão dummy por mercado</t>
  </si>
  <si>
    <t>Tab 02. Referência (níveis omitidos)</t>
  </si>
  <si>
    <t>Pontos ($3|-$4)</t>
  </si>
  <si>
    <t>Incremento</t>
  </si>
  <si>
    <t>Pontos/Real</t>
  </si>
  <si>
    <t>Quanto deve ser o incremento se for incluído o atributo "zero calorias"? (faça isso para cada região)</t>
  </si>
  <si>
    <t>A base de dados tem o ranking de 12 produtos envolvendo a comparação entre Pepsi e Coca-Cola. Os Atributos e níveis são os seguintes:</t>
  </si>
  <si>
    <t>Tabela 03. Cálculo do valor a ser incrementado no preço com base no atributo "0 cal".</t>
  </si>
  <si>
    <t>Média</t>
  </si>
  <si>
    <t>D.P.</t>
  </si>
  <si>
    <t>L.I.</t>
  </si>
  <si>
    <t>L.S.</t>
  </si>
  <si>
    <t>Conclusão:</t>
  </si>
  <si>
    <t>Resultados:</t>
  </si>
  <si>
    <t>Principais atributos</t>
  </si>
  <si>
    <t>Precificação por valor</t>
  </si>
  <si>
    <t>Para o teste do produto 4, selecionado por conveniência, a Pepsi apresentou resultado superior ao da Coca-Cola. Recebeu uma avaliação média dos consumidores de 7,4 contra 7,1 da concorrente.</t>
  </si>
  <si>
    <t>A maior classificação em uma região foi a da Coca-Cola (11 pontos - Norte) e a segunda maior foi da Pepsi (9,3 - Sul).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</si>
</sst>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4" tint="0.39997558519241921"/>
      </top>
      <bottom/>
      <diagonal/>
    </border>
  </borders>
  <cellStyleXfs count="15">
    <xf numFmtId="0" fontId="0" fillId="0" borderId="0"/>
    <xf numFmtId="0" fontId="5" fillId="0" borderId="4" applyNumberFormat="0" applyFill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4" fillId="14" borderId="0" applyNumberFormat="0" applyBorder="0" applyAlignment="0" applyProtection="0"/>
    <xf numFmtId="0" fontId="1" fillId="15" borderId="0" applyNumberFormat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</cellStyleXfs>
  <cellXfs count="141">
    <xf numFmtId="0" fontId="0" fillId="0" borderId="0" xfId="0"/>
    <xf numFmtId="0" fontId="0" fillId="2" borderId="1" xfId="0" applyFill="1" applyBorder="1"/>
    <xf numFmtId="0" fontId="5" fillId="0" borderId="4" xfId="1"/>
    <xf numFmtId="0" fontId="0" fillId="8" borderId="0" xfId="0" applyFill="1"/>
    <xf numFmtId="0" fontId="2" fillId="8" borderId="0" xfId="0" applyFont="1" applyFill="1" applyAlignment="1">
      <alignment horizontal="right"/>
    </xf>
    <xf numFmtId="0" fontId="2" fillId="8" borderId="0" xfId="0" applyFont="1" applyFill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left" indent="2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right" indent="1"/>
    </xf>
    <xf numFmtId="0" fontId="0" fillId="9" borderId="0" xfId="0" applyFill="1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horizontal="left" indent="2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horizontal="right" indent="1"/>
    </xf>
    <xf numFmtId="0" fontId="0" fillId="9" borderId="2" xfId="0" applyFill="1" applyBorder="1" applyAlignment="1">
      <alignment horizontal="center"/>
    </xf>
    <xf numFmtId="0" fontId="4" fillId="6" borderId="0" xfId="3"/>
    <xf numFmtId="0" fontId="0" fillId="9" borderId="0" xfId="0" applyFill="1" applyAlignment="1">
      <alignment horizontal="left" indent="1"/>
    </xf>
    <xf numFmtId="0" fontId="0" fillId="9" borderId="2" xfId="0" applyFill="1" applyBorder="1" applyAlignment="1">
      <alignment horizontal="left" indent="1"/>
    </xf>
    <xf numFmtId="0" fontId="2" fillId="8" borderId="0" xfId="0" applyFont="1" applyFill="1" applyAlignment="1">
      <alignment horizontal="left" vertical="top" wrapText="1"/>
    </xf>
    <xf numFmtId="0" fontId="1" fillId="15" borderId="0" xfId="10"/>
    <xf numFmtId="0" fontId="1" fillId="15" borderId="2" xfId="10" applyBorder="1"/>
    <xf numFmtId="0" fontId="1" fillId="5" borderId="0" xfId="2" applyAlignment="1">
      <alignment horizontal="right" indent="1"/>
    </xf>
    <xf numFmtId="0" fontId="1" fillId="5" borderId="2" xfId="2" applyBorder="1" applyAlignment="1">
      <alignment horizontal="right" indent="1"/>
    </xf>
    <xf numFmtId="0" fontId="1" fillId="6" borderId="3" xfId="3" applyFont="1" applyBorder="1"/>
    <xf numFmtId="2" fontId="1" fillId="12" borderId="0" xfId="7" applyNumberFormat="1" applyAlignment="1">
      <alignment horizontal="right"/>
    </xf>
    <xf numFmtId="2" fontId="1" fillId="12" borderId="2" xfId="7" applyNumberFormat="1" applyBorder="1" applyAlignment="1">
      <alignment horizontal="right"/>
    </xf>
    <xf numFmtId="0" fontId="0" fillId="9" borderId="0" xfId="0" applyFill="1" applyAlignment="1">
      <alignment horizontal="right"/>
    </xf>
    <xf numFmtId="0" fontId="0" fillId="9" borderId="2" xfId="0" applyFill="1" applyBorder="1" applyAlignment="1">
      <alignment horizontal="right"/>
    </xf>
    <xf numFmtId="164" fontId="1" fillId="5" borderId="0" xfId="2" applyNumberFormat="1" applyAlignment="1">
      <alignment horizontal="right" indent="1"/>
    </xf>
    <xf numFmtId="164" fontId="1" fillId="5" borderId="2" xfId="2" applyNumberFormat="1" applyBorder="1" applyAlignment="1">
      <alignment horizontal="right" indent="1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11" borderId="5" xfId="6" applyFont="1" applyBorder="1" applyAlignment="1">
      <alignment horizontal="right" indent="1"/>
    </xf>
    <xf numFmtId="0" fontId="2" fillId="11" borderId="3" xfId="6" applyFont="1" applyBorder="1" applyAlignment="1">
      <alignment horizontal="center"/>
    </xf>
    <xf numFmtId="0" fontId="2" fillId="13" borderId="3" xfId="8" applyFont="1" applyBorder="1" applyAlignment="1">
      <alignment horizontal="right"/>
    </xf>
    <xf numFmtId="0" fontId="2" fillId="8" borderId="0" xfId="0" applyFont="1" applyFill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vertical="top"/>
    </xf>
    <xf numFmtId="0" fontId="2" fillId="8" borderId="2" xfId="0" applyFont="1" applyFill="1" applyBorder="1" applyAlignment="1">
      <alignment vertical="top"/>
    </xf>
    <xf numFmtId="0" fontId="4" fillId="17" borderId="0" xfId="3" applyFill="1"/>
    <xf numFmtId="0" fontId="4" fillId="18" borderId="0" xfId="3" applyFill="1"/>
    <xf numFmtId="0" fontId="4" fillId="4" borderId="0" xfId="3" applyFill="1"/>
    <xf numFmtId="0" fontId="4" fillId="19" borderId="0" xfId="3" applyFill="1"/>
    <xf numFmtId="0" fontId="4" fillId="10" borderId="0" xfId="5"/>
    <xf numFmtId="0" fontId="0" fillId="8" borderId="2" xfId="0" applyFill="1" applyBorder="1" applyAlignment="1">
      <alignment horizontal="center"/>
    </xf>
    <xf numFmtId="0" fontId="4" fillId="14" borderId="3" xfId="9" applyBorder="1" applyAlignment="1">
      <alignment horizontal="center"/>
    </xf>
    <xf numFmtId="0" fontId="4" fillId="14" borderId="3" xfId="9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10" borderId="0" xfId="5" applyFont="1"/>
    <xf numFmtId="49" fontId="2" fillId="8" borderId="0" xfId="0" applyNumberFormat="1" applyFont="1" applyFill="1" applyAlignment="1">
      <alignment horizontal="right" vertical="center" indent="1"/>
    </xf>
    <xf numFmtId="49" fontId="2" fillId="8" borderId="2" xfId="0" applyNumberFormat="1" applyFont="1" applyFill="1" applyBorder="1" applyAlignment="1">
      <alignment horizontal="right" vertical="top" indent="1"/>
    </xf>
    <xf numFmtId="0" fontId="2" fillId="16" borderId="6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7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vertical="top"/>
    </xf>
    <xf numFmtId="0" fontId="2" fillId="20" borderId="3" xfId="0" applyFont="1" applyFill="1" applyBorder="1" applyAlignment="1">
      <alignment horizontal="left"/>
    </xf>
    <xf numFmtId="0" fontId="2" fillId="20" borderId="0" xfId="4" applyFont="1" applyFill="1" applyAlignment="1"/>
    <xf numFmtId="0" fontId="1" fillId="20" borderId="0" xfId="4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left"/>
    </xf>
    <xf numFmtId="0" fontId="2" fillId="3" borderId="2" xfId="0" applyFont="1" applyFill="1" applyBorder="1" applyAlignment="1"/>
    <xf numFmtId="0" fontId="0" fillId="3" borderId="2" xfId="0" applyFill="1" applyBorder="1" applyAlignment="1">
      <alignment horizontal="left"/>
    </xf>
    <xf numFmtId="2" fontId="1" fillId="7" borderId="0" xfId="4" applyNumberFormat="1" applyAlignment="1">
      <alignment horizontal="right" indent="1"/>
    </xf>
    <xf numFmtId="0" fontId="1" fillId="5" borderId="0" xfId="2" applyFont="1" applyAlignment="1">
      <alignment horizontal="right" indent="1"/>
    </xf>
    <xf numFmtId="2" fontId="1" fillId="12" borderId="0" xfId="7" applyNumberFormat="1" applyFont="1" applyAlignment="1">
      <alignment horizontal="right"/>
    </xf>
    <xf numFmtId="0" fontId="0" fillId="0" borderId="0" xfId="0" applyFont="1"/>
    <xf numFmtId="164" fontId="1" fillId="5" borderId="0" xfId="2" applyNumberFormat="1" applyFont="1" applyAlignment="1">
      <alignment horizontal="right" indent="1"/>
    </xf>
    <xf numFmtId="0" fontId="2" fillId="8" borderId="0" xfId="0" applyFont="1" applyFill="1" applyAlignment="1">
      <alignment horizontal="right" vertical="top"/>
    </xf>
    <xf numFmtId="164" fontId="0" fillId="9" borderId="0" xfId="0" applyNumberFormat="1" applyFill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0" fontId="4" fillId="21" borderId="0" xfId="3" applyFill="1"/>
    <xf numFmtId="0" fontId="6" fillId="21" borderId="0" xfId="5" applyFont="1" applyFill="1"/>
    <xf numFmtId="0" fontId="4" fillId="21" borderId="0" xfId="5" applyFill="1"/>
    <xf numFmtId="1" fontId="1" fillId="7" borderId="0" xfId="4" applyNumberFormat="1" applyAlignment="1">
      <alignment horizontal="right" indent="1"/>
    </xf>
    <xf numFmtId="2" fontId="0" fillId="9" borderId="0" xfId="0" applyNumberFormat="1" applyFill="1" applyAlignment="1">
      <alignment horizontal="right" indent="1"/>
    </xf>
    <xf numFmtId="1" fontId="0" fillId="9" borderId="0" xfId="0" applyNumberFormat="1" applyFill="1" applyAlignment="1">
      <alignment horizontal="right" indent="1"/>
    </xf>
    <xf numFmtId="1" fontId="0" fillId="9" borderId="2" xfId="0" applyNumberFormat="1" applyFill="1" applyBorder="1" applyAlignment="1">
      <alignment horizontal="right" indent="1"/>
    </xf>
    <xf numFmtId="2" fontId="0" fillId="9" borderId="0" xfId="0" applyNumberFormat="1" applyFill="1" applyAlignment="1">
      <alignment horizontal="center"/>
    </xf>
    <xf numFmtId="2" fontId="0" fillId="9" borderId="2" xfId="0" applyNumberFormat="1" applyFill="1" applyBorder="1" applyAlignment="1">
      <alignment horizontal="center"/>
    </xf>
    <xf numFmtId="1" fontId="1" fillId="15" borderId="0" xfId="10" applyNumberFormat="1" applyAlignment="1">
      <alignment horizontal="center"/>
    </xf>
    <xf numFmtId="1" fontId="1" fillId="15" borderId="2" xfId="10" applyNumberFormat="1" applyBorder="1" applyAlignment="1">
      <alignment horizontal="center"/>
    </xf>
    <xf numFmtId="1" fontId="1" fillId="7" borderId="0" xfId="4" applyNumberFormat="1" applyAlignment="1">
      <alignment horizontal="center"/>
    </xf>
    <xf numFmtId="1" fontId="1" fillId="7" borderId="2" xfId="4" applyNumberFormat="1" applyBorder="1" applyAlignment="1">
      <alignment horizontal="center"/>
    </xf>
    <xf numFmtId="0" fontId="4" fillId="6" borderId="0" xfId="3" applyBorder="1" applyAlignment="1">
      <alignment horizontal="left"/>
    </xf>
    <xf numFmtId="0" fontId="4" fillId="6" borderId="0" xfId="3" applyAlignment="1">
      <alignment horizontal="left"/>
    </xf>
    <xf numFmtId="0" fontId="1" fillId="15" borderId="0" xfId="10" applyBorder="1" applyAlignment="1">
      <alignment horizontal="left"/>
    </xf>
    <xf numFmtId="0" fontId="1" fillId="15" borderId="0" xfId="10" applyAlignment="1">
      <alignment horizontal="left"/>
    </xf>
    <xf numFmtId="2" fontId="1" fillId="15" borderId="0" xfId="10" applyNumberFormat="1" applyAlignment="1">
      <alignment horizontal="center"/>
    </xf>
    <xf numFmtId="2" fontId="1" fillId="7" borderId="0" xfId="4" applyNumberFormat="1" applyAlignment="1">
      <alignment horizontal="center"/>
    </xf>
    <xf numFmtId="2" fontId="1" fillId="15" borderId="2" xfId="10" applyNumberFormat="1" applyBorder="1" applyAlignment="1">
      <alignment horizontal="center"/>
    </xf>
    <xf numFmtId="2" fontId="1" fillId="7" borderId="2" xfId="4" applyNumberFormat="1" applyBorder="1" applyAlignment="1">
      <alignment horizontal="center"/>
    </xf>
    <xf numFmtId="0" fontId="1" fillId="15" borderId="3" xfId="10" applyBorder="1" applyAlignment="1">
      <alignment horizontal="center"/>
    </xf>
    <xf numFmtId="0" fontId="1" fillId="7" borderId="3" xfId="4" applyBorder="1" applyAlignment="1">
      <alignment horizontal="center"/>
    </xf>
    <xf numFmtId="0" fontId="2" fillId="8" borderId="0" xfId="0" applyFont="1" applyFill="1" applyAlignment="1">
      <alignment horizontal="left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Continuous"/>
    </xf>
    <xf numFmtId="1" fontId="1" fillId="5" borderId="0" xfId="2" applyNumberFormat="1" applyFont="1" applyAlignment="1">
      <alignment horizontal="center"/>
    </xf>
    <xf numFmtId="1" fontId="1" fillId="5" borderId="0" xfId="2" applyNumberFormat="1" applyAlignment="1">
      <alignment horizontal="center"/>
    </xf>
    <xf numFmtId="1" fontId="1" fillId="5" borderId="2" xfId="2" applyNumberFormat="1" applyBorder="1" applyAlignment="1">
      <alignment horizontal="center"/>
    </xf>
    <xf numFmtId="0" fontId="1" fillId="11" borderId="5" xfId="6" applyFont="1" applyBorder="1" applyAlignment="1">
      <alignment horizontal="center"/>
    </xf>
    <xf numFmtId="0" fontId="2" fillId="13" borderId="3" xfId="8" applyFont="1" applyBorder="1" applyAlignment="1">
      <alignment horizontal="center"/>
    </xf>
    <xf numFmtId="2" fontId="1" fillId="12" borderId="0" xfId="7" applyNumberFormat="1" applyFont="1" applyAlignment="1">
      <alignment horizontal="center"/>
    </xf>
    <xf numFmtId="2" fontId="1" fillId="12" borderId="0" xfId="7" applyNumberFormat="1" applyAlignment="1">
      <alignment horizontal="center"/>
    </xf>
    <xf numFmtId="2" fontId="1" fillId="12" borderId="2" xfId="7" applyNumberFormat="1" applyBorder="1" applyAlignment="1">
      <alignment horizontal="center"/>
    </xf>
    <xf numFmtId="2" fontId="1" fillId="12" borderId="0" xfId="7" applyNumberFormat="1" applyFont="1" applyAlignment="1">
      <alignment horizontal="right" indent="2"/>
    </xf>
    <xf numFmtId="2" fontId="1" fillId="12" borderId="0" xfId="7" applyNumberFormat="1" applyAlignment="1">
      <alignment horizontal="right" indent="2"/>
    </xf>
    <xf numFmtId="2" fontId="1" fillId="12" borderId="2" xfId="7" applyNumberFormat="1" applyBorder="1" applyAlignment="1">
      <alignment horizontal="right" indent="2"/>
    </xf>
    <xf numFmtId="165" fontId="1" fillId="12" borderId="0" xfId="7" applyNumberFormat="1" applyFont="1" applyAlignment="1">
      <alignment horizontal="right" indent="2"/>
    </xf>
    <xf numFmtId="165" fontId="1" fillId="12" borderId="0" xfId="7" applyNumberFormat="1" applyAlignment="1">
      <alignment horizontal="right" indent="2"/>
    </xf>
    <xf numFmtId="165" fontId="1" fillId="12" borderId="2" xfId="7" applyNumberFormat="1" applyBorder="1" applyAlignment="1">
      <alignment horizontal="right" indent="2"/>
    </xf>
    <xf numFmtId="0" fontId="0" fillId="0" borderId="0" xfId="0" applyAlignment="1">
      <alignment horizontal="center"/>
    </xf>
    <xf numFmtId="164" fontId="1" fillId="12" borderId="0" xfId="7" applyNumberFormat="1" applyFont="1" applyAlignment="1">
      <alignment horizontal="center"/>
    </xf>
    <xf numFmtId="164" fontId="1" fillId="12" borderId="0" xfId="7" applyNumberFormat="1" applyAlignment="1">
      <alignment horizontal="center"/>
    </xf>
    <xf numFmtId="164" fontId="1" fillId="12" borderId="2" xfId="7" applyNumberFormat="1" applyBorder="1" applyAlignment="1">
      <alignment horizontal="center"/>
    </xf>
    <xf numFmtId="0" fontId="1" fillId="23" borderId="13" xfId="14" applyBorder="1"/>
    <xf numFmtId="164" fontId="1" fillId="23" borderId="13" xfId="14" applyNumberFormat="1" applyBorder="1"/>
    <xf numFmtId="0" fontId="1" fillId="23" borderId="14" xfId="14" applyBorder="1"/>
    <xf numFmtId="164" fontId="1" fillId="23" borderId="14" xfId="14" applyNumberFormat="1" applyBorder="1"/>
    <xf numFmtId="0" fontId="1" fillId="22" borderId="13" xfId="13" applyBorder="1"/>
    <xf numFmtId="164" fontId="1" fillId="22" borderId="13" xfId="13" applyNumberFormat="1" applyBorder="1"/>
    <xf numFmtId="0" fontId="1" fillId="22" borderId="14" xfId="13" applyBorder="1"/>
    <xf numFmtId="164" fontId="1" fillId="22" borderId="14" xfId="13" applyNumberFormat="1" applyBorder="1"/>
    <xf numFmtId="0" fontId="8" fillId="8" borderId="11" xfId="11" applyFill="1" applyAlignment="1">
      <alignment vertical="top"/>
    </xf>
    <xf numFmtId="0" fontId="2" fillId="24" borderId="0" xfId="0" applyFont="1" applyFill="1" applyAlignment="1">
      <alignment vertical="top"/>
    </xf>
    <xf numFmtId="0" fontId="9" fillId="24" borderId="12" xfId="12" applyFill="1" applyAlignment="1">
      <alignment vertical="top"/>
    </xf>
    <xf numFmtId="0" fontId="0" fillId="24" borderId="15" xfId="0" applyFont="1" applyFill="1" applyBorder="1" applyAlignment="1">
      <alignment vertical="top"/>
    </xf>
    <xf numFmtId="0" fontId="0" fillId="24" borderId="0" xfId="0" applyFont="1" applyFill="1" applyBorder="1" applyAlignment="1">
      <alignment vertical="top"/>
    </xf>
    <xf numFmtId="0" fontId="0" fillId="24" borderId="14" xfId="0" applyFont="1" applyFill="1" applyBorder="1" applyAlignment="1">
      <alignment vertical="top"/>
    </xf>
    <xf numFmtId="0" fontId="2" fillId="8" borderId="0" xfId="0" applyFont="1" applyFill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 indent="2"/>
    </xf>
    <xf numFmtId="0" fontId="2" fillId="16" borderId="3" xfId="0" applyFont="1" applyFill="1" applyBorder="1" applyAlignment="1">
      <alignment horizontal="left" vertical="center" indent="2"/>
    </xf>
    <xf numFmtId="0" fontId="2" fillId="8" borderId="0" xfId="0" applyFont="1" applyFill="1" applyAlignment="1">
      <alignment horizontal="left" vertical="top" wrapText="1"/>
    </xf>
    <xf numFmtId="0" fontId="2" fillId="24" borderId="0" xfId="0" applyFont="1" applyFill="1" applyAlignment="1">
      <alignment horizontal="left" vertical="top" wrapText="1"/>
    </xf>
  </cellXfs>
  <cellStyles count="15">
    <cellStyle name="20% - Ênfase3" xfId="14" builtinId="38"/>
    <cellStyle name="20% - Ênfase4" xfId="7" builtinId="42"/>
    <cellStyle name="40% - Ênfase2" xfId="13" builtinId="35"/>
    <cellStyle name="40% - Ênfase4" xfId="8" builtinId="43"/>
    <cellStyle name="40% - Ênfase6" xfId="4" builtinId="51"/>
    <cellStyle name="60% - Ênfase4" xfId="2" builtinId="44"/>
    <cellStyle name="60% - Ênfase6" xfId="10" builtinId="52"/>
    <cellStyle name="Ênfase1" xfId="5" builtinId="29"/>
    <cellStyle name="Ênfase4" xfId="6" builtinId="41"/>
    <cellStyle name="Ênfase5" xfId="9" builtinId="45"/>
    <cellStyle name="Ênfase6" xfId="3" builtinId="49"/>
    <cellStyle name="Normal" xfId="0" builtinId="0"/>
    <cellStyle name="Título 1" xfId="11" builtinId="16"/>
    <cellStyle name="Título 2" xfId="1" builtinId="17"/>
    <cellStyle name="Título 3" xfId="12" builtinId="18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11.png"/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6" Type="http://schemas.openxmlformats.org/officeDocument/2006/relationships/image" Target="../media/image14.svg"/><Relationship Id="rId1" Type="http://schemas.openxmlformats.org/officeDocument/2006/relationships/image" Target="../media/image1.jpeg"/><Relationship Id="rId6" Type="http://schemas.openxmlformats.org/officeDocument/2006/relationships/hyperlink" Target="https://en.wikipedia.org/wiki/Pepsi_Cola" TargetMode="External"/><Relationship Id="rId11" Type="http://schemas.openxmlformats.org/officeDocument/2006/relationships/image" Target="../media/image9.svg"/><Relationship Id="rId5" Type="http://schemas.openxmlformats.org/officeDocument/2006/relationships/image" Target="../media/image6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4" Type="http://schemas.microsoft.com/office/2007/relationships/hdphoto" Target="../media/hdphoto1.wdp"/><Relationship Id="rId9" Type="http://schemas.openxmlformats.org/officeDocument/2006/relationships/hyperlink" Target="http://pngimg.com/download/26933" TargetMode="External"/><Relationship Id="rId14" Type="http://schemas.openxmlformats.org/officeDocument/2006/relationships/image" Target="../media/image12.sv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647247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800099</xdr:colOff>
      <xdr:row>1</xdr:row>
      <xdr:rowOff>19050</xdr:rowOff>
    </xdr:from>
    <xdr:ext cx="678180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2009774" y="123825"/>
          <a:ext cx="67818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Conjunta:: Pepsi vs Coca-Cola</a:t>
          </a:r>
        </a:p>
      </xdr:txBody>
    </xdr:sp>
    <xdr:clientData/>
  </xdr:oneCellAnchor>
  <xdr:twoCellAnchor editAs="oneCell">
    <xdr:from>
      <xdr:col>12</xdr:col>
      <xdr:colOff>152400</xdr:colOff>
      <xdr:row>5</xdr:row>
      <xdr:rowOff>171450</xdr:rowOff>
    </xdr:from>
    <xdr:to>
      <xdr:col>16</xdr:col>
      <xdr:colOff>123825</xdr:colOff>
      <xdr:row>16</xdr:row>
      <xdr:rowOff>57150</xdr:rowOff>
    </xdr:to>
    <xdr:pic>
      <xdr:nvPicPr>
        <xdr:cNvPr id="8" name="Imagem 7" descr="thumb image">
          <a:extLst>
            <a:ext uri="{FF2B5EF4-FFF2-40B4-BE49-F238E27FC236}">
              <a16:creationId xmlns:a16="http://schemas.microsoft.com/office/drawing/2014/main" id="{22CDF4D4-8B1F-4C2B-A4DA-A653862E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76350"/>
          <a:ext cx="238125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866322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 de Dados por Mercado</a:t>
          </a:r>
        </a:p>
      </xdr:txBody>
    </xdr:sp>
    <xdr:clientData/>
  </xdr:oneCellAnchor>
  <xdr:twoCellAnchor editAs="oneCell">
    <xdr:from>
      <xdr:col>16</xdr:col>
      <xdr:colOff>38099</xdr:colOff>
      <xdr:row>18</xdr:row>
      <xdr:rowOff>5334</xdr:rowOff>
    </xdr:from>
    <xdr:to>
      <xdr:col>19</xdr:col>
      <xdr:colOff>400049</xdr:colOff>
      <xdr:row>31</xdr:row>
      <xdr:rowOff>38100</xdr:rowOff>
    </xdr:to>
    <xdr:pic>
      <xdr:nvPicPr>
        <xdr:cNvPr id="5" name="Imagem 4" descr="Regiões Brasileiras">
          <a:extLst>
            <a:ext uri="{FF2B5EF4-FFF2-40B4-BE49-F238E27FC236}">
              <a16:creationId xmlns:a16="http://schemas.microsoft.com/office/drawing/2014/main" id="{E6894F0E-491A-4EA3-B00F-009274C3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4" y="3672459"/>
          <a:ext cx="2543175" cy="2509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47625</xdr:colOff>
      <xdr:row>24</xdr:row>
      <xdr:rowOff>48770</xdr:rowOff>
    </xdr:from>
    <xdr:to>
      <xdr:col>21</xdr:col>
      <xdr:colOff>524695</xdr:colOff>
      <xdr:row>31</xdr:row>
      <xdr:rowOff>133352</xdr:rowOff>
    </xdr:to>
    <xdr:pic>
      <xdr:nvPicPr>
        <xdr:cNvPr id="9" name="Imagem 8" descr="thumb image">
          <a:extLst>
            <a:ext uri="{FF2B5EF4-FFF2-40B4-BE49-F238E27FC236}">
              <a16:creationId xmlns:a16="http://schemas.microsoft.com/office/drawing/2014/main" id="{BAC84DDF-9E2D-4121-AD2C-C576E871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858895"/>
          <a:ext cx="1696270" cy="1418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532947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549398-29B9-4FD6-8E81-85EEC22FCD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800099</xdr:colOff>
      <xdr:row>1</xdr:row>
      <xdr:rowOff>19050</xdr:rowOff>
    </xdr:from>
    <xdr:ext cx="678180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BB7C411-A240-4AD0-BB1F-3272099A7854}"/>
            </a:ext>
          </a:extLst>
        </xdr:cNvPr>
        <xdr:cNvSpPr/>
      </xdr:nvSpPr>
      <xdr:spPr>
        <a:xfrm>
          <a:off x="2009774" y="123825"/>
          <a:ext cx="67818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Resultados &amp; Considerações finais</a:t>
          </a:r>
        </a:p>
      </xdr:txBody>
    </xdr:sp>
    <xdr:clientData/>
  </xdr:oneCellAnchor>
  <xdr:twoCellAnchor editAs="oneCell">
    <xdr:from>
      <xdr:col>15</xdr:col>
      <xdr:colOff>285750</xdr:colOff>
      <xdr:row>5</xdr:row>
      <xdr:rowOff>126302</xdr:rowOff>
    </xdr:from>
    <xdr:to>
      <xdr:col>17</xdr:col>
      <xdr:colOff>552450</xdr:colOff>
      <xdr:row>13</xdr:row>
      <xdr:rowOff>92774</xdr:rowOff>
    </xdr:to>
    <xdr:pic>
      <xdr:nvPicPr>
        <xdr:cNvPr id="4" name="Imagem 3" descr="thumb image">
          <a:extLst>
            <a:ext uri="{FF2B5EF4-FFF2-40B4-BE49-F238E27FC236}">
              <a16:creationId xmlns:a16="http://schemas.microsoft.com/office/drawing/2014/main" id="{7A530A8A-80C2-48D3-BB6F-210E00B18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1231202"/>
          <a:ext cx="1714500" cy="1433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638175</xdr:colOff>
      <xdr:row>12</xdr:row>
      <xdr:rowOff>64353</xdr:rowOff>
    </xdr:from>
    <xdr:to>
      <xdr:col>8</xdr:col>
      <xdr:colOff>4404</xdr:colOff>
      <xdr:row>28</xdr:row>
      <xdr:rowOff>85724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841B6176-325F-49DB-9B53-9607E834B6D3}"/>
            </a:ext>
          </a:extLst>
        </xdr:cNvPr>
        <xdr:cNvGrpSpPr/>
      </xdr:nvGrpSpPr>
      <xdr:grpSpPr>
        <a:xfrm>
          <a:off x="1114425" y="2436078"/>
          <a:ext cx="3109554" cy="3097946"/>
          <a:chOff x="2247900" y="2153036"/>
          <a:chExt cx="3319104" cy="3276213"/>
        </a:xfrm>
      </xdr:grpSpPr>
      <xdr:pic>
        <xdr:nvPicPr>
          <xdr:cNvPr id="6" name="Imagem 5" descr="Regiões Brasileiras">
            <a:extLst>
              <a:ext uri="{FF2B5EF4-FFF2-40B4-BE49-F238E27FC236}">
                <a16:creationId xmlns:a16="http://schemas.microsoft.com/office/drawing/2014/main" id="{9AA8BE03-6E0A-432F-B522-8B249FB6AA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14" b="96284" l="1667" r="97000">
                        <a14:foregroundMark x1="29000" y1="5405" x2="35000" y2="1689"/>
                        <a14:foregroundMark x1="15667" y1="31081" x2="5333" y2="29054"/>
                        <a14:foregroundMark x1="5333" y1="29054" x2="8667" y2="37838"/>
                        <a14:foregroundMark x1="1667" y1="34459" x2="1667" y2="34459"/>
                        <a14:foregroundMark x1="57333" y1="77027" x2="55667" y2="87500"/>
                        <a14:foregroundMark x1="55667" y1="87500" x2="51667" y2="91892"/>
                        <a14:foregroundMark x1="52667" y1="96284" x2="52667" y2="96284"/>
                        <a14:foregroundMark x1="85667" y1="44257" x2="95667" y2="39865"/>
                        <a14:foregroundMark x1="95667" y1="39865" x2="91333" y2="30405"/>
                        <a14:foregroundMark x1="91333" y1="30405" x2="86333" y2="31419"/>
                        <a14:foregroundMark x1="97000" y1="34459" x2="96000" y2="378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47900" y="2153036"/>
            <a:ext cx="3319104" cy="327621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m 7">
            <a:extLst>
              <a:ext uri="{FF2B5EF4-FFF2-40B4-BE49-F238E27FC236}">
                <a16:creationId xmlns:a16="http://schemas.microsoft.com/office/drawing/2014/main" id="{B3C68635-0850-4D41-BE01-5AD6271A7E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6"/>
              </a:ext>
            </a:extLst>
          </a:blip>
          <a:stretch>
            <a:fillRect/>
          </a:stretch>
        </xdr:blipFill>
        <xdr:spPr>
          <a:xfrm>
            <a:off x="4010025" y="4636294"/>
            <a:ext cx="257176" cy="353617"/>
          </a:xfrm>
          <a:prstGeom prst="rect">
            <a:avLst/>
          </a:prstGeom>
        </xdr:spPr>
      </xdr:pic>
      <xdr:pic>
        <xdr:nvPicPr>
          <xdr:cNvPr id="15" name="Imagem 14">
            <a:extLst>
              <a:ext uri="{FF2B5EF4-FFF2-40B4-BE49-F238E27FC236}">
                <a16:creationId xmlns:a16="http://schemas.microsoft.com/office/drawing/2014/main" id="{E0FFC77C-2AA9-4709-A1CB-387B6C4E59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saturation sat="3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9"/>
              </a:ext>
            </a:extLst>
          </a:blip>
          <a:stretch>
            <a:fillRect/>
          </a:stretch>
        </xdr:blipFill>
        <xdr:spPr>
          <a:xfrm>
            <a:off x="2800350" y="2390775"/>
            <a:ext cx="999936" cy="709174"/>
          </a:xfrm>
          <a:prstGeom prst="rect">
            <a:avLst/>
          </a:prstGeom>
        </xdr:spPr>
      </xdr:pic>
      <xdr:pic>
        <xdr:nvPicPr>
          <xdr:cNvPr id="18" name="Gráfico 17" descr="Dinheiro">
            <a:extLst>
              <a:ext uri="{FF2B5EF4-FFF2-40B4-BE49-F238E27FC236}">
                <a16:creationId xmlns:a16="http://schemas.microsoft.com/office/drawing/2014/main" id="{95F04850-ABB3-4786-9C36-3DE64BF702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3524250" y="3381375"/>
            <a:ext cx="485775" cy="485775"/>
          </a:xfrm>
          <a:prstGeom prst="rect">
            <a:avLst/>
          </a:prstGeom>
        </xdr:spPr>
      </xdr:pic>
      <xdr:pic>
        <xdr:nvPicPr>
          <xdr:cNvPr id="19" name="Gráfico 18" descr="Dinheiro">
            <a:extLst>
              <a:ext uri="{FF2B5EF4-FFF2-40B4-BE49-F238E27FC236}">
                <a16:creationId xmlns:a16="http://schemas.microsoft.com/office/drawing/2014/main" id="{66A59B8B-CF38-4F87-82B7-C879A4AC14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562475" y="2828925"/>
            <a:ext cx="485775" cy="485775"/>
          </a:xfrm>
          <a:prstGeom prst="rect">
            <a:avLst/>
          </a:prstGeom>
        </xdr:spPr>
      </xdr:pic>
      <xdr:pic>
        <xdr:nvPicPr>
          <xdr:cNvPr id="20" name="Gráfico 19" descr="Dinheiro">
            <a:extLst>
              <a:ext uri="{FF2B5EF4-FFF2-40B4-BE49-F238E27FC236}">
                <a16:creationId xmlns:a16="http://schemas.microsoft.com/office/drawing/2014/main" id="{E51D3131-712C-4D3B-9DFD-420364D870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486275" y="3857625"/>
            <a:ext cx="485775" cy="48577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452658</xdr:colOff>
      <xdr:row>13</xdr:row>
      <xdr:rowOff>180975</xdr:rowOff>
    </xdr:from>
    <xdr:to>
      <xdr:col>14</xdr:col>
      <xdr:colOff>73634</xdr:colOff>
      <xdr:row>27</xdr:row>
      <xdr:rowOff>133350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B73E28E8-DB6E-4CD9-8BE9-931992D8640D}"/>
            </a:ext>
          </a:extLst>
        </xdr:cNvPr>
        <xdr:cNvGrpSpPr/>
      </xdr:nvGrpSpPr>
      <xdr:grpSpPr>
        <a:xfrm>
          <a:off x="4672233" y="2752725"/>
          <a:ext cx="3964376" cy="2638425"/>
          <a:chOff x="4648202" y="2600325"/>
          <a:chExt cx="4093182" cy="2705100"/>
        </a:xfrm>
      </xdr:grpSpPr>
      <xdr:pic>
        <xdr:nvPicPr>
          <xdr:cNvPr id="26" name="Imagem 25">
            <a:extLst>
              <a:ext uri="{FF2B5EF4-FFF2-40B4-BE49-F238E27FC236}">
                <a16:creationId xmlns:a16="http://schemas.microsoft.com/office/drawing/2014/main" id="{5E346981-7B98-4358-BE0A-200D524D1D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2" y="2743201"/>
            <a:ext cx="2562224" cy="2562224"/>
          </a:xfrm>
          <a:prstGeom prst="rect">
            <a:avLst/>
          </a:prstGeom>
        </xdr:spPr>
      </xdr:pic>
      <xdr:pic>
        <xdr:nvPicPr>
          <xdr:cNvPr id="30" name="Gráfico 29" descr="Registrar">
            <a:extLst>
              <a:ext uri="{FF2B5EF4-FFF2-40B4-BE49-F238E27FC236}">
                <a16:creationId xmlns:a16="http://schemas.microsoft.com/office/drawing/2014/main" id="{254533AB-7841-4B8F-9C4F-477F4FC0E7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7343775" y="2600325"/>
            <a:ext cx="914400" cy="914400"/>
          </a:xfrm>
          <a:prstGeom prst="rect">
            <a:avLst/>
          </a:prstGeom>
        </xdr:spPr>
      </xdr:pic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59C3FEBC-7E5B-4C32-A5E3-E82A939DFA0C}"/>
              </a:ext>
            </a:extLst>
          </xdr:cNvPr>
          <xdr:cNvGrpSpPr/>
        </xdr:nvGrpSpPr>
        <xdr:grpSpPr>
          <a:xfrm>
            <a:off x="7191793" y="3422148"/>
            <a:ext cx="1549591" cy="1786557"/>
            <a:chOff x="7858543" y="3241173"/>
            <a:chExt cx="1549591" cy="1786557"/>
          </a:xfrm>
        </xdr:grpSpPr>
        <xdr:sp macro="" textlink="">
          <xdr:nvSpPr>
            <xdr:cNvPr id="31" name="Retângulo 30">
              <a:extLst>
                <a:ext uri="{FF2B5EF4-FFF2-40B4-BE49-F238E27FC236}">
                  <a16:creationId xmlns:a16="http://schemas.microsoft.com/office/drawing/2014/main" id="{409D2829-847D-4EDC-BFEF-315A711FC0BA}"/>
                </a:ext>
              </a:extLst>
            </xdr:cNvPr>
            <xdr:cNvSpPr/>
          </xdr:nvSpPr>
          <xdr:spPr>
            <a:xfrm>
              <a:off x="7858543" y="4622298"/>
              <a:ext cx="788421" cy="405432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l"/>
              <a:r>
                <a:rPr lang="pt-BR" sz="20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Norte</a:t>
              </a:r>
            </a:p>
          </xdr:txBody>
        </xdr:sp>
        <xdr:sp macro="" textlink="">
          <xdr:nvSpPr>
            <xdr:cNvPr id="32" name="Retângulo 31">
              <a:extLst>
                <a:ext uri="{FF2B5EF4-FFF2-40B4-BE49-F238E27FC236}">
                  <a16:creationId xmlns:a16="http://schemas.microsoft.com/office/drawing/2014/main" id="{3984E114-CFA2-4336-8CB1-3A62C1323C00}"/>
                </a:ext>
              </a:extLst>
            </xdr:cNvPr>
            <xdr:cNvSpPr/>
          </xdr:nvSpPr>
          <xdr:spPr>
            <a:xfrm>
              <a:off x="7858543" y="4277016"/>
              <a:ext cx="1151085" cy="405432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l"/>
              <a:r>
                <a:rPr lang="pt-BR" sz="20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Nordeste</a:t>
              </a:r>
            </a:p>
          </xdr:txBody>
        </xdr:sp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446D0F59-D5DE-46B6-821E-FB4B762AF1BB}"/>
                </a:ext>
              </a:extLst>
            </xdr:cNvPr>
            <xdr:cNvSpPr/>
          </xdr:nvSpPr>
          <xdr:spPr>
            <a:xfrm>
              <a:off x="7858543" y="3241173"/>
              <a:ext cx="496162" cy="405432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l"/>
              <a:r>
                <a:rPr lang="pt-BR" sz="20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Sul</a:t>
              </a:r>
            </a:p>
          </xdr:txBody>
        </xdr:sp>
        <xdr:sp macro="" textlink="">
          <xdr:nvSpPr>
            <xdr:cNvPr id="34" name="Retângulo 33">
              <a:extLst>
                <a:ext uri="{FF2B5EF4-FFF2-40B4-BE49-F238E27FC236}">
                  <a16:creationId xmlns:a16="http://schemas.microsoft.com/office/drawing/2014/main" id="{D4C6863E-2D70-4C3B-9E58-16E22AF21179}"/>
                </a:ext>
              </a:extLst>
            </xdr:cNvPr>
            <xdr:cNvSpPr/>
          </xdr:nvSpPr>
          <xdr:spPr>
            <a:xfrm>
              <a:off x="7858543" y="3586454"/>
              <a:ext cx="1013484" cy="405432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l"/>
              <a:r>
                <a:rPr lang="pt-BR" sz="20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Sudeste</a:t>
              </a:r>
            </a:p>
          </xdr:txBody>
        </xdr:sp>
        <xdr:sp macro="" textlink="">
          <xdr:nvSpPr>
            <xdr:cNvPr id="35" name="Retângulo 34">
              <a:extLst>
                <a:ext uri="{FF2B5EF4-FFF2-40B4-BE49-F238E27FC236}">
                  <a16:creationId xmlns:a16="http://schemas.microsoft.com/office/drawing/2014/main" id="{62913B5E-9C12-46C2-8688-6E6C84188989}"/>
                </a:ext>
              </a:extLst>
            </xdr:cNvPr>
            <xdr:cNvSpPr/>
          </xdr:nvSpPr>
          <xdr:spPr>
            <a:xfrm>
              <a:off x="7858543" y="3931735"/>
              <a:ext cx="1549591" cy="405432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l"/>
              <a:r>
                <a:rPr lang="pt-BR" sz="20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Centro-oeste</a:t>
              </a:r>
            </a:p>
          </xdr:txBody>
        </xdr:sp>
      </xdr:grpSp>
      <xdr:pic>
        <xdr:nvPicPr>
          <xdr:cNvPr id="47" name="Gráfico 46" descr="Dólar">
            <a:extLst>
              <a:ext uri="{FF2B5EF4-FFF2-40B4-BE49-F238E27FC236}">
                <a16:creationId xmlns:a16="http://schemas.microsoft.com/office/drawing/2014/main" id="{510DD906-7DF8-410C-A45F-C26B6D8C46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6724650" y="2743200"/>
            <a:ext cx="695325" cy="695325"/>
          </a:xfrm>
          <a:prstGeom prst="rect">
            <a:avLst/>
          </a:prstGeom>
        </xdr:spPr>
      </xdr:pic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C4549C80-1C3C-4C31-908B-32A2A9639756}"/>
              </a:ext>
            </a:extLst>
          </xdr:cNvPr>
          <xdr:cNvGrpSpPr/>
        </xdr:nvGrpSpPr>
        <xdr:grpSpPr>
          <a:xfrm>
            <a:off x="6910387" y="3857625"/>
            <a:ext cx="285750" cy="904875"/>
            <a:chOff x="6910387" y="3857625"/>
            <a:chExt cx="285750" cy="904875"/>
          </a:xfrm>
        </xdr:grpSpPr>
        <xdr:sp macro="" textlink="">
          <xdr:nvSpPr>
            <xdr:cNvPr id="52" name="Seta: para Cima 51">
              <a:extLst>
                <a:ext uri="{FF2B5EF4-FFF2-40B4-BE49-F238E27FC236}">
                  <a16:creationId xmlns:a16="http://schemas.microsoft.com/office/drawing/2014/main" id="{B664B7F4-1529-41B2-9567-D46846B318C5}"/>
                </a:ext>
              </a:extLst>
            </xdr:cNvPr>
            <xdr:cNvSpPr/>
          </xdr:nvSpPr>
          <xdr:spPr>
            <a:xfrm>
              <a:off x="6910387" y="3857625"/>
              <a:ext cx="285750" cy="190500"/>
            </a:xfrm>
            <a:prstGeom prst="upArrow">
              <a:avLst/>
            </a:prstGeom>
            <a:solidFill>
              <a:schemeClr val="accent6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3" name="Seta: para Cima 52">
              <a:extLst>
                <a:ext uri="{FF2B5EF4-FFF2-40B4-BE49-F238E27FC236}">
                  <a16:creationId xmlns:a16="http://schemas.microsoft.com/office/drawing/2014/main" id="{B2B255D6-7D7E-43EA-ACB0-CE384DFF0329}"/>
                </a:ext>
              </a:extLst>
            </xdr:cNvPr>
            <xdr:cNvSpPr/>
          </xdr:nvSpPr>
          <xdr:spPr>
            <a:xfrm>
              <a:off x="6910387" y="4214812"/>
              <a:ext cx="285750" cy="190500"/>
            </a:xfrm>
            <a:prstGeom prst="upArrow">
              <a:avLst/>
            </a:prstGeom>
            <a:solidFill>
              <a:schemeClr val="accent6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4" name="Seta: para Cima 53">
              <a:extLst>
                <a:ext uri="{FF2B5EF4-FFF2-40B4-BE49-F238E27FC236}">
                  <a16:creationId xmlns:a16="http://schemas.microsoft.com/office/drawing/2014/main" id="{3DF6D1B7-9079-4DDC-8076-3496A3DCF6CD}"/>
                </a:ext>
              </a:extLst>
            </xdr:cNvPr>
            <xdr:cNvSpPr/>
          </xdr:nvSpPr>
          <xdr:spPr>
            <a:xfrm>
              <a:off x="6910387" y="4572000"/>
              <a:ext cx="285750" cy="190500"/>
            </a:xfrm>
            <a:prstGeom prst="upArrow">
              <a:avLst/>
            </a:prstGeom>
            <a:solidFill>
              <a:schemeClr val="accent6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866322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8B9C9E-3552-4910-BD0E-832C430027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1B28366-912E-485E-A3E9-420F968683AB}"/>
            </a:ext>
          </a:extLst>
        </xdr:cNvPr>
        <xdr:cNvSpPr/>
      </xdr:nvSpPr>
      <xdr:spPr>
        <a:xfrm>
          <a:off x="307657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Tratamento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866322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AEA1AC-41EE-46BA-8F45-50C4AA794B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EA4D544-45DD-4AB2-ACB1-FF087A74C2A9}"/>
            </a:ext>
          </a:extLst>
        </xdr:cNvPr>
        <xdr:cNvSpPr/>
      </xdr:nvSpPr>
      <xdr:spPr>
        <a:xfrm>
          <a:off x="307657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Tratamento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669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Rankings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195A-4F85-4D49-AC6C-8A540422A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133350</xdr:colOff>
      <xdr:row>1</xdr:row>
      <xdr:rowOff>19050</xdr:rowOff>
    </xdr:from>
    <xdr:ext cx="64293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85346A-BF27-4435-8577-F0910DC1DDE3}"/>
            </a:ext>
          </a:extLst>
        </xdr:cNvPr>
        <xdr:cNvSpPr/>
      </xdr:nvSpPr>
      <xdr:spPr>
        <a:xfrm>
          <a:off x="1943100" y="123825"/>
          <a:ext cx="64293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2</xdr:col>
      <xdr:colOff>0</xdr:colOff>
      <xdr:row>7</xdr:row>
      <xdr:rowOff>47625</xdr:rowOff>
    </xdr:from>
    <xdr:ext cx="6534150" cy="314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E937E9A-B982-43F1-A236-FA8EA5C13A31}"/>
                </a:ext>
              </a:extLst>
            </xdr:cNvPr>
            <xdr:cNvSpPr txBox="1"/>
          </xdr:nvSpPr>
          <xdr:spPr>
            <a:xfrm>
              <a:off x="295275" y="1638300"/>
              <a:ext cx="6534150" cy="31432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𝐶𝑜𝑐𝑎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𝐿𝑎𝑡𝑎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∗(0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𝑐𝑎𝑙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)+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$2</m:t>
                        </m:r>
                      </m:e>
                    </m:d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$3</m:t>
                        </m:r>
                      </m:e>
                    </m:d>
                  </m:oMath>
                </m:oMathPara>
              </a14:m>
              <a:endParaRPr lang="pt-BR" sz="1600" b="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E937E9A-B982-43F1-A236-FA8EA5C13A31}"/>
                </a:ext>
              </a:extLst>
            </xdr:cNvPr>
            <xdr:cNvSpPr txBox="1"/>
          </xdr:nvSpPr>
          <xdr:spPr>
            <a:xfrm>
              <a:off x="295275" y="1638300"/>
              <a:ext cx="6534150" cy="31432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BR" sz="1600" b="0" i="0">
                  <a:latin typeface="Cambria Math" panose="02040503050406030204" pitchFamily="18" charset="0"/>
                </a:rPr>
                <a:t>𝑌=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0+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1∗𝐶𝑜𝑐𝑎+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2∗𝐿𝑎𝑡𝑎+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3∗(0 𝑐𝑎𝑙)+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4∗($2)+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600" b="0" i="0">
                  <a:latin typeface="Cambria Math" panose="02040503050406030204" pitchFamily="18" charset="0"/>
                </a:rPr>
                <a:t>5∗($3)</a:t>
              </a:r>
              <a:endParaRPr lang="pt-BR" sz="1600" b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1FC734-DE59-48BC-92D9-752D49914D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133350</xdr:colOff>
      <xdr:row>1</xdr:row>
      <xdr:rowOff>19050</xdr:rowOff>
    </xdr:from>
    <xdr:ext cx="64293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D108E1A-D70F-4234-AAF2-CFDFAF73E87E}"/>
            </a:ext>
          </a:extLst>
        </xdr:cNvPr>
        <xdr:cNvSpPr/>
      </xdr:nvSpPr>
      <xdr:spPr>
        <a:xfrm>
          <a:off x="1943100" y="123825"/>
          <a:ext cx="64293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Precificação por Valor</a:t>
          </a:r>
        </a:p>
      </xdr:txBody>
    </xdr:sp>
    <xdr:clientData/>
  </xdr:oneCellAnchor>
  <xdr:twoCellAnchor editAs="oneCell">
    <xdr:from>
      <xdr:col>8</xdr:col>
      <xdr:colOff>170506</xdr:colOff>
      <xdr:row>11</xdr:row>
      <xdr:rowOff>152401</xdr:rowOff>
    </xdr:from>
    <xdr:to>
      <xdr:col>19</xdr:col>
      <xdr:colOff>476251</xdr:colOff>
      <xdr:row>20</xdr:row>
      <xdr:rowOff>180940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D261AF5-1A89-4A80-A260-9A6881125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2131" y="2505076"/>
          <a:ext cx="6049320" cy="1752564"/>
        </a:xfrm>
        <a:prstGeom prst="rect">
          <a:avLst/>
        </a:prstGeom>
      </xdr:spPr>
    </xdr:pic>
    <xdr:clientData/>
  </xdr:twoCellAnchor>
  <xdr:oneCellAnchor>
    <xdr:from>
      <xdr:col>14</xdr:col>
      <xdr:colOff>618173</xdr:colOff>
      <xdr:row>3</xdr:row>
      <xdr:rowOff>133350</xdr:rowOff>
    </xdr:from>
    <xdr:ext cx="2619115" cy="60901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B8013A6-E81D-4C94-9863-5C2F40857322}"/>
            </a:ext>
          </a:extLst>
        </xdr:cNvPr>
        <xdr:cNvSpPr txBox="1"/>
      </xdr:nvSpPr>
      <xdr:spPr>
        <a:xfrm>
          <a:off x="8619173" y="933450"/>
          <a:ext cx="2619115" cy="6090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BR" sz="1100" b="1"/>
            <a:t>Quanto deve ser o incremento </a:t>
          </a:r>
        </a:p>
        <a:p>
          <a:pPr algn="ctr"/>
          <a:r>
            <a:rPr lang="pt-BR" sz="1100" b="1"/>
            <a:t>se for incluído o atributo "zero calorias"? </a:t>
          </a:r>
        </a:p>
        <a:p>
          <a:pPr algn="ctr"/>
          <a:r>
            <a:rPr lang="pt-BR" sz="1100" b="1"/>
            <a:t>(faça isso para cada região)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R24"/>
  <sheetViews>
    <sheetView showGridLines="0" zoomScaleNormal="100" workbookViewId="0">
      <selection activeCell="S19" sqref="S19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12" customWidth="1"/>
    <col min="6" max="6" width="6.5703125" customWidth="1"/>
    <col min="7" max="7" width="11.28515625" bestFit="1" customWidth="1"/>
    <col min="8" max="8" width="12" customWidth="1"/>
    <col min="9" max="9" width="6" bestFit="1" customWidth="1"/>
    <col min="10" max="10" width="11" customWidth="1"/>
    <col min="11" max="11" width="3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2.8554687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ht="18" thickBot="1" x14ac:dyDescent="0.35"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8" ht="6" customHeight="1" thickTop="1" x14ac:dyDescent="0.25"/>
    <row r="6" spans="2:18" x14ac:dyDescent="0.25">
      <c r="C6" s="4"/>
      <c r="D6" s="139" t="s">
        <v>88</v>
      </c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5"/>
    </row>
    <row r="7" spans="2:18" x14ac:dyDescent="0.25">
      <c r="C7" s="4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5"/>
    </row>
    <row r="8" spans="2:18" x14ac:dyDescent="0.25">
      <c r="C8" s="4"/>
      <c r="D8" s="40"/>
      <c r="E8" s="56" t="s">
        <v>9</v>
      </c>
      <c r="F8" s="137" t="s">
        <v>10</v>
      </c>
      <c r="G8" s="138"/>
      <c r="H8" s="138"/>
      <c r="I8" s="40"/>
      <c r="J8" s="40"/>
      <c r="K8" s="40"/>
      <c r="L8" s="40"/>
      <c r="M8" s="40"/>
      <c r="N8" s="40"/>
      <c r="O8" s="40"/>
      <c r="P8" s="40"/>
      <c r="Q8" s="5"/>
    </row>
    <row r="9" spans="2:18" x14ac:dyDescent="0.25">
      <c r="C9" s="4"/>
      <c r="D9" s="40"/>
      <c r="E9" s="57" t="s">
        <v>1</v>
      </c>
      <c r="F9" s="54" t="s">
        <v>43</v>
      </c>
      <c r="G9" s="135" t="s">
        <v>34</v>
      </c>
      <c r="H9" s="135"/>
      <c r="I9" s="40"/>
      <c r="J9" s="40"/>
      <c r="K9" s="40"/>
      <c r="L9" s="40"/>
      <c r="M9" s="40"/>
      <c r="N9" s="40"/>
      <c r="O9" s="40"/>
      <c r="P9" s="40"/>
      <c r="Q9" s="5"/>
    </row>
    <row r="10" spans="2:18" x14ac:dyDescent="0.25">
      <c r="C10" s="5"/>
      <c r="D10" s="40"/>
      <c r="E10" s="57" t="s">
        <v>18</v>
      </c>
      <c r="F10" s="54" t="s">
        <v>43</v>
      </c>
      <c r="G10" s="135" t="s">
        <v>19</v>
      </c>
      <c r="H10" s="135"/>
      <c r="I10" s="40"/>
      <c r="J10" s="40"/>
      <c r="K10" s="40"/>
      <c r="L10" s="40"/>
      <c r="M10" s="40"/>
      <c r="N10" s="40"/>
      <c r="O10" s="40"/>
      <c r="P10" s="40"/>
      <c r="Q10" s="5"/>
    </row>
    <row r="11" spans="2:18" x14ac:dyDescent="0.25">
      <c r="C11" s="5"/>
      <c r="D11" s="41"/>
      <c r="E11" s="58" t="s">
        <v>21</v>
      </c>
      <c r="F11" s="54" t="s">
        <v>43</v>
      </c>
      <c r="G11" s="135" t="s">
        <v>53</v>
      </c>
      <c r="H11" s="135"/>
      <c r="I11" s="41"/>
      <c r="J11" s="41"/>
      <c r="K11" s="41"/>
      <c r="L11" s="41"/>
      <c r="M11" s="41"/>
      <c r="N11" s="41"/>
      <c r="O11" s="41"/>
      <c r="P11" s="41"/>
      <c r="Q11" s="5"/>
    </row>
    <row r="12" spans="2:18" ht="15" customHeight="1" thickBot="1" x14ac:dyDescent="0.3">
      <c r="C12" s="4"/>
      <c r="D12" s="42"/>
      <c r="E12" s="59" t="s">
        <v>20</v>
      </c>
      <c r="F12" s="55" t="s">
        <v>44</v>
      </c>
      <c r="G12" s="136" t="s">
        <v>52</v>
      </c>
      <c r="H12" s="136"/>
      <c r="I12" s="42"/>
      <c r="J12" s="42"/>
      <c r="K12" s="42"/>
      <c r="L12" s="42"/>
      <c r="M12" s="42"/>
      <c r="N12" s="42"/>
      <c r="O12" s="42"/>
      <c r="P12" s="42"/>
      <c r="Q12" s="5"/>
    </row>
    <row r="13" spans="2:18" x14ac:dyDescent="0.25">
      <c r="C13" s="4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5"/>
    </row>
    <row r="14" spans="2:18" ht="15.75" thickBot="1" x14ac:dyDescent="0.3">
      <c r="C14" s="4"/>
      <c r="D14" s="43" t="s">
        <v>22</v>
      </c>
      <c r="E14" s="43"/>
      <c r="F14" s="43"/>
      <c r="G14" s="43"/>
      <c r="H14" s="43"/>
      <c r="I14" s="43"/>
      <c r="J14" s="43"/>
      <c r="K14" s="43"/>
      <c r="L14" s="43"/>
      <c r="M14" s="42"/>
      <c r="N14" s="42"/>
      <c r="O14" s="42"/>
      <c r="P14" s="42"/>
      <c r="Q14" s="5"/>
    </row>
    <row r="15" spans="2:18" x14ac:dyDescent="0.25">
      <c r="C15" s="5"/>
      <c r="D15" s="72" t="s">
        <v>23</v>
      </c>
      <c r="E15" s="42" t="s">
        <v>24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5"/>
    </row>
    <row r="16" spans="2:18" x14ac:dyDescent="0.25">
      <c r="C16" s="5"/>
      <c r="D16" s="72" t="s">
        <v>25</v>
      </c>
      <c r="E16" s="42" t="s">
        <v>45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5"/>
    </row>
    <row r="17" spans="3:17" x14ac:dyDescent="0.25">
      <c r="C17" s="5"/>
      <c r="D17" s="72" t="s">
        <v>26</v>
      </c>
      <c r="E17" s="139" t="s">
        <v>47</v>
      </c>
      <c r="F17" s="139"/>
      <c r="G17" s="139"/>
      <c r="H17" s="139"/>
      <c r="I17" s="139"/>
      <c r="J17" s="139"/>
      <c r="K17" s="139"/>
      <c r="L17" s="42"/>
      <c r="M17" s="42"/>
      <c r="N17" s="42"/>
      <c r="O17" s="42"/>
      <c r="P17" s="42"/>
      <c r="Q17" s="5"/>
    </row>
    <row r="18" spans="3:17" x14ac:dyDescent="0.25">
      <c r="C18" s="5"/>
      <c r="D18" s="42"/>
      <c r="E18" s="139"/>
      <c r="F18" s="139"/>
      <c r="G18" s="139"/>
      <c r="H18" s="139"/>
      <c r="I18" s="139"/>
      <c r="J18" s="139"/>
      <c r="K18" s="139"/>
      <c r="L18" s="42"/>
      <c r="M18" s="42"/>
      <c r="N18" s="42"/>
      <c r="O18" s="42"/>
      <c r="P18" s="42"/>
      <c r="Q18" s="5"/>
    </row>
    <row r="19" spans="3:17" x14ac:dyDescent="0.25">
      <c r="C19" s="5"/>
      <c r="D19" s="72" t="s">
        <v>58</v>
      </c>
      <c r="E19" s="98" t="s">
        <v>87</v>
      </c>
      <c r="F19" s="22"/>
      <c r="G19" s="22"/>
      <c r="H19" s="22"/>
      <c r="I19" s="22"/>
      <c r="J19" s="22"/>
      <c r="K19" s="22"/>
      <c r="L19" s="42"/>
      <c r="M19" s="42"/>
      <c r="N19" s="42"/>
      <c r="O19" s="42"/>
      <c r="P19" s="42"/>
      <c r="Q19" s="5"/>
    </row>
    <row r="20" spans="3:17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53" t="s">
        <v>46</v>
      </c>
      <c r="F21" s="48"/>
      <c r="G21" s="48"/>
      <c r="H21" s="48"/>
      <c r="I21" s="48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50" t="s">
        <v>42</v>
      </c>
      <c r="F22" s="51" t="s">
        <v>1</v>
      </c>
      <c r="G22" s="51" t="s">
        <v>28</v>
      </c>
      <c r="H22" s="51" t="s">
        <v>29</v>
      </c>
      <c r="I22" s="51" t="s">
        <v>0</v>
      </c>
      <c r="J22" s="3"/>
      <c r="K22" s="3"/>
      <c r="L22" s="3"/>
      <c r="M22" s="3"/>
      <c r="N22" s="3"/>
      <c r="O22" s="3"/>
      <c r="P22" s="3"/>
      <c r="Q22" s="3"/>
    </row>
    <row r="23" spans="3:17" ht="15.75" thickBot="1" x14ac:dyDescent="0.3">
      <c r="C23" s="3"/>
      <c r="D23" s="3"/>
      <c r="E23" s="49">
        <v>12</v>
      </c>
      <c r="F23" s="52" t="s">
        <v>32</v>
      </c>
      <c r="G23" s="52" t="s">
        <v>31</v>
      </c>
      <c r="H23" s="52">
        <v>130</v>
      </c>
      <c r="I23" s="52">
        <v>4</v>
      </c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7">
    <mergeCell ref="G11:H11"/>
    <mergeCell ref="G12:H12"/>
    <mergeCell ref="F8:H8"/>
    <mergeCell ref="E17:K18"/>
    <mergeCell ref="D6:P7"/>
    <mergeCell ref="G9:H9"/>
    <mergeCell ref="G10:H10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W32"/>
  <sheetViews>
    <sheetView showGridLines="0" tabSelected="1" zoomScale="90" zoomScaleNormal="90" workbookViewId="0">
      <selection activeCell="H6" sqref="H6"/>
    </sheetView>
  </sheetViews>
  <sheetFormatPr defaultRowHeight="15" x14ac:dyDescent="0.25"/>
  <cols>
    <col min="1" max="1" width="2.140625" customWidth="1"/>
    <col min="2" max="2" width="2.28515625" customWidth="1"/>
    <col min="3" max="3" width="10.42578125" customWidth="1"/>
    <col min="4" max="4" width="14" customWidth="1"/>
    <col min="5" max="5" width="11.28515625" bestFit="1" customWidth="1"/>
    <col min="6" max="6" width="8" bestFit="1" customWidth="1"/>
    <col min="7" max="7" width="9.28515625" customWidth="1"/>
    <col min="8" max="8" width="8.42578125" bestFit="1" customWidth="1"/>
    <col min="9" max="9" width="3.85546875" customWidth="1"/>
    <col min="11" max="11" width="12.28515625" bestFit="1" customWidth="1"/>
    <col min="12" max="12" width="11.28515625" bestFit="1" customWidth="1"/>
    <col min="15" max="15" width="5.28515625" bestFit="1" customWidth="1"/>
    <col min="16" max="16" width="2.7109375" customWidth="1"/>
    <col min="18" max="18" width="12.28515625" bestFit="1" customWidth="1"/>
    <col min="19" max="19" width="11.28515625" bestFit="1" customWidth="1"/>
    <col min="23" max="23" width="2.5703125" customWidth="1"/>
  </cols>
  <sheetData>
    <row r="1" spans="2:23" ht="8.25" customHeight="1" x14ac:dyDescent="0.25"/>
    <row r="2" spans="2:23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8.25" customHeight="1" x14ac:dyDescent="0.25"/>
    <row r="4" spans="2:23" x14ac:dyDescent="0.25">
      <c r="C4" s="45" t="s">
        <v>36</v>
      </c>
      <c r="D4" s="45"/>
      <c r="E4" s="45"/>
      <c r="F4" s="45"/>
      <c r="G4" s="45"/>
      <c r="H4" s="45"/>
      <c r="J4" s="46" t="s">
        <v>37</v>
      </c>
      <c r="K4" s="46"/>
      <c r="L4" s="46"/>
      <c r="M4" s="46"/>
      <c r="N4" s="46"/>
      <c r="O4" s="46"/>
      <c r="Q4" s="47" t="s">
        <v>38</v>
      </c>
      <c r="R4" s="47"/>
      <c r="S4" s="47"/>
      <c r="T4" s="47"/>
      <c r="U4" s="47"/>
      <c r="V4" s="47"/>
    </row>
    <row r="5" spans="2:23" x14ac:dyDescent="0.25">
      <c r="C5" s="6" t="s">
        <v>27</v>
      </c>
      <c r="D5" s="7" t="s">
        <v>1</v>
      </c>
      <c r="E5" s="8" t="s">
        <v>28</v>
      </c>
      <c r="F5" s="8" t="s">
        <v>29</v>
      </c>
      <c r="G5" s="7" t="s">
        <v>0</v>
      </c>
      <c r="H5" s="7" t="s">
        <v>2</v>
      </c>
      <c r="J5" s="6" t="s">
        <v>27</v>
      </c>
      <c r="K5" s="7" t="s">
        <v>1</v>
      </c>
      <c r="L5" s="8" t="s">
        <v>28</v>
      </c>
      <c r="M5" s="8" t="s">
        <v>29</v>
      </c>
      <c r="N5" s="7" t="s">
        <v>0</v>
      </c>
      <c r="O5" s="7" t="s">
        <v>2</v>
      </c>
      <c r="Q5" s="6" t="s">
        <v>27</v>
      </c>
      <c r="R5" s="7" t="s">
        <v>1</v>
      </c>
      <c r="S5" s="8" t="s">
        <v>28</v>
      </c>
      <c r="T5" s="8" t="s">
        <v>29</v>
      </c>
      <c r="U5" s="7" t="s">
        <v>0</v>
      </c>
      <c r="V5" s="7" t="s">
        <v>2</v>
      </c>
    </row>
    <row r="6" spans="2:23" x14ac:dyDescent="0.25">
      <c r="C6" s="9">
        <v>1</v>
      </c>
      <c r="D6" s="10" t="s">
        <v>35</v>
      </c>
      <c r="E6" s="11" t="s">
        <v>30</v>
      </c>
      <c r="F6" s="12">
        <v>0</v>
      </c>
      <c r="G6" s="13">
        <v>2</v>
      </c>
      <c r="H6" s="13">
        <v>10</v>
      </c>
      <c r="J6" s="9">
        <v>1</v>
      </c>
      <c r="K6" s="10" t="s">
        <v>35</v>
      </c>
      <c r="L6" s="11" t="s">
        <v>30</v>
      </c>
      <c r="M6" s="12">
        <v>0</v>
      </c>
      <c r="N6" s="13">
        <v>2</v>
      </c>
      <c r="O6" s="13">
        <v>4</v>
      </c>
      <c r="Q6" s="9">
        <v>1</v>
      </c>
      <c r="R6" s="10" t="s">
        <v>35</v>
      </c>
      <c r="S6" s="11" t="s">
        <v>30</v>
      </c>
      <c r="T6" s="12">
        <v>0</v>
      </c>
      <c r="U6" s="13">
        <v>2</v>
      </c>
      <c r="V6" s="13">
        <v>7</v>
      </c>
    </row>
    <row r="7" spans="2:23" x14ac:dyDescent="0.25">
      <c r="C7" s="9">
        <v>2</v>
      </c>
      <c r="D7" s="10" t="s">
        <v>35</v>
      </c>
      <c r="E7" s="11" t="s">
        <v>31</v>
      </c>
      <c r="F7" s="12">
        <v>0</v>
      </c>
      <c r="G7" s="13">
        <v>2</v>
      </c>
      <c r="H7" s="13">
        <v>11</v>
      </c>
      <c r="J7" s="9">
        <v>2</v>
      </c>
      <c r="K7" s="10" t="s">
        <v>35</v>
      </c>
      <c r="L7" s="11" t="s">
        <v>31</v>
      </c>
      <c r="M7" s="12">
        <v>0</v>
      </c>
      <c r="N7" s="13">
        <v>2</v>
      </c>
      <c r="O7" s="13">
        <v>2</v>
      </c>
      <c r="Q7" s="9">
        <v>2</v>
      </c>
      <c r="R7" s="10" t="s">
        <v>35</v>
      </c>
      <c r="S7" s="11" t="s">
        <v>31</v>
      </c>
      <c r="T7" s="12">
        <v>0</v>
      </c>
      <c r="U7" s="13">
        <v>2</v>
      </c>
      <c r="V7" s="13">
        <v>1</v>
      </c>
    </row>
    <row r="8" spans="2:23" x14ac:dyDescent="0.25">
      <c r="C8" s="9">
        <v>3</v>
      </c>
      <c r="D8" s="10" t="s">
        <v>32</v>
      </c>
      <c r="E8" s="11" t="s">
        <v>30</v>
      </c>
      <c r="F8" s="12">
        <v>130</v>
      </c>
      <c r="G8" s="13">
        <v>2</v>
      </c>
      <c r="H8" s="13">
        <v>5</v>
      </c>
      <c r="J8" s="9">
        <v>3</v>
      </c>
      <c r="K8" s="10" t="s">
        <v>32</v>
      </c>
      <c r="L8" s="11" t="s">
        <v>30</v>
      </c>
      <c r="M8" s="12">
        <v>130</v>
      </c>
      <c r="N8" s="13">
        <v>2</v>
      </c>
      <c r="O8" s="13">
        <v>6</v>
      </c>
      <c r="Q8" s="9">
        <v>3</v>
      </c>
      <c r="R8" s="10" t="s">
        <v>32</v>
      </c>
      <c r="S8" s="11" t="s">
        <v>30</v>
      </c>
      <c r="T8" s="12">
        <v>130</v>
      </c>
      <c r="U8" s="13">
        <v>2</v>
      </c>
      <c r="V8" s="13">
        <v>9</v>
      </c>
    </row>
    <row r="9" spans="2:23" x14ac:dyDescent="0.25">
      <c r="C9" s="9">
        <v>4</v>
      </c>
      <c r="D9" s="10" t="s">
        <v>32</v>
      </c>
      <c r="E9" s="11" t="s">
        <v>31</v>
      </c>
      <c r="F9" s="12">
        <v>130</v>
      </c>
      <c r="G9" s="13">
        <v>2</v>
      </c>
      <c r="H9" s="13">
        <v>4</v>
      </c>
      <c r="J9" s="9">
        <v>4</v>
      </c>
      <c r="K9" s="10" t="s">
        <v>32</v>
      </c>
      <c r="L9" s="11" t="s">
        <v>31</v>
      </c>
      <c r="M9" s="12">
        <v>130</v>
      </c>
      <c r="N9" s="13">
        <v>2</v>
      </c>
      <c r="O9" s="13">
        <v>5</v>
      </c>
      <c r="Q9" s="9">
        <v>4</v>
      </c>
      <c r="R9" s="10" t="s">
        <v>32</v>
      </c>
      <c r="S9" s="11" t="s">
        <v>31</v>
      </c>
      <c r="T9" s="12">
        <v>130</v>
      </c>
      <c r="U9" s="13">
        <v>2</v>
      </c>
      <c r="V9" s="13">
        <v>8</v>
      </c>
    </row>
    <row r="10" spans="2:23" x14ac:dyDescent="0.25">
      <c r="C10" s="9">
        <v>5</v>
      </c>
      <c r="D10" s="10" t="s">
        <v>35</v>
      </c>
      <c r="E10" s="11" t="s">
        <v>30</v>
      </c>
      <c r="F10" s="12">
        <v>130</v>
      </c>
      <c r="G10" s="13">
        <v>3</v>
      </c>
      <c r="H10" s="13">
        <v>12</v>
      </c>
      <c r="J10" s="9">
        <v>5</v>
      </c>
      <c r="K10" s="10" t="s">
        <v>35</v>
      </c>
      <c r="L10" s="11" t="s">
        <v>30</v>
      </c>
      <c r="M10" s="12">
        <v>130</v>
      </c>
      <c r="N10" s="13">
        <v>3</v>
      </c>
      <c r="O10" s="13">
        <v>11</v>
      </c>
      <c r="Q10" s="9">
        <v>5</v>
      </c>
      <c r="R10" s="10" t="s">
        <v>35</v>
      </c>
      <c r="S10" s="11" t="s">
        <v>30</v>
      </c>
      <c r="T10" s="12">
        <v>130</v>
      </c>
      <c r="U10" s="13">
        <v>3</v>
      </c>
      <c r="V10" s="13">
        <v>6</v>
      </c>
    </row>
    <row r="11" spans="2:23" x14ac:dyDescent="0.25">
      <c r="C11" s="9">
        <v>6</v>
      </c>
      <c r="D11" s="10" t="s">
        <v>35</v>
      </c>
      <c r="E11" s="11" t="s">
        <v>31</v>
      </c>
      <c r="F11" s="12">
        <v>130</v>
      </c>
      <c r="G11" s="13">
        <v>3</v>
      </c>
      <c r="H11" s="13">
        <v>8</v>
      </c>
      <c r="J11" s="9">
        <v>6</v>
      </c>
      <c r="K11" s="10" t="s">
        <v>35</v>
      </c>
      <c r="L11" s="11" t="s">
        <v>31</v>
      </c>
      <c r="M11" s="12">
        <v>130</v>
      </c>
      <c r="N11" s="13">
        <v>3</v>
      </c>
      <c r="O11" s="13">
        <v>9</v>
      </c>
      <c r="Q11" s="9">
        <v>6</v>
      </c>
      <c r="R11" s="10" t="s">
        <v>35</v>
      </c>
      <c r="S11" s="11" t="s">
        <v>31</v>
      </c>
      <c r="T11" s="12">
        <v>130</v>
      </c>
      <c r="U11" s="13">
        <v>3</v>
      </c>
      <c r="V11" s="13">
        <v>4</v>
      </c>
    </row>
    <row r="12" spans="2:23" x14ac:dyDescent="0.25">
      <c r="C12" s="9">
        <v>7</v>
      </c>
      <c r="D12" s="10" t="s">
        <v>32</v>
      </c>
      <c r="E12" s="11" t="s">
        <v>30</v>
      </c>
      <c r="F12" s="12">
        <v>0</v>
      </c>
      <c r="G12" s="13">
        <v>3</v>
      </c>
      <c r="H12" s="13">
        <v>9</v>
      </c>
      <c r="J12" s="9">
        <v>7</v>
      </c>
      <c r="K12" s="10" t="s">
        <v>32</v>
      </c>
      <c r="L12" s="11" t="s">
        <v>30</v>
      </c>
      <c r="M12" s="12">
        <v>0</v>
      </c>
      <c r="N12" s="13">
        <v>3</v>
      </c>
      <c r="O12" s="13">
        <v>3</v>
      </c>
      <c r="Q12" s="9">
        <v>7</v>
      </c>
      <c r="R12" s="10" t="s">
        <v>32</v>
      </c>
      <c r="S12" s="11" t="s">
        <v>30</v>
      </c>
      <c r="T12" s="12">
        <v>0</v>
      </c>
      <c r="U12" s="13">
        <v>3</v>
      </c>
      <c r="V12" s="13">
        <v>2</v>
      </c>
    </row>
    <row r="13" spans="2:23" x14ac:dyDescent="0.25">
      <c r="C13" s="9">
        <v>8</v>
      </c>
      <c r="D13" s="10" t="s">
        <v>32</v>
      </c>
      <c r="E13" s="11" t="s">
        <v>31</v>
      </c>
      <c r="F13" s="12">
        <v>0</v>
      </c>
      <c r="G13" s="13">
        <v>3</v>
      </c>
      <c r="H13" s="13">
        <v>1</v>
      </c>
      <c r="J13" s="9">
        <v>8</v>
      </c>
      <c r="K13" s="10" t="s">
        <v>32</v>
      </c>
      <c r="L13" s="11" t="s">
        <v>31</v>
      </c>
      <c r="M13" s="12">
        <v>0</v>
      </c>
      <c r="N13" s="13">
        <v>3</v>
      </c>
      <c r="O13" s="13">
        <v>1</v>
      </c>
      <c r="Q13" s="9">
        <v>8</v>
      </c>
      <c r="R13" s="10" t="s">
        <v>32</v>
      </c>
      <c r="S13" s="11" t="s">
        <v>31</v>
      </c>
      <c r="T13" s="12">
        <v>0</v>
      </c>
      <c r="U13" s="13">
        <v>3</v>
      </c>
      <c r="V13" s="13">
        <v>12</v>
      </c>
    </row>
    <row r="14" spans="2:23" x14ac:dyDescent="0.25">
      <c r="C14" s="9">
        <v>9</v>
      </c>
      <c r="D14" s="10" t="s">
        <v>35</v>
      </c>
      <c r="E14" s="11" t="s">
        <v>30</v>
      </c>
      <c r="F14" s="12">
        <v>130</v>
      </c>
      <c r="G14" s="13">
        <v>4</v>
      </c>
      <c r="H14" s="13">
        <v>3</v>
      </c>
      <c r="J14" s="9">
        <v>9</v>
      </c>
      <c r="K14" s="10" t="s">
        <v>35</v>
      </c>
      <c r="L14" s="11" t="s">
        <v>30</v>
      </c>
      <c r="M14" s="12">
        <v>130</v>
      </c>
      <c r="N14" s="13">
        <v>4</v>
      </c>
      <c r="O14" s="13">
        <v>12</v>
      </c>
      <c r="Q14" s="9">
        <v>9</v>
      </c>
      <c r="R14" s="10" t="s">
        <v>35</v>
      </c>
      <c r="S14" s="11" t="s">
        <v>30</v>
      </c>
      <c r="T14" s="12">
        <v>130</v>
      </c>
      <c r="U14" s="13">
        <v>4</v>
      </c>
      <c r="V14" s="13">
        <v>11</v>
      </c>
    </row>
    <row r="15" spans="2:23" x14ac:dyDescent="0.25">
      <c r="C15" s="9">
        <v>10</v>
      </c>
      <c r="D15" s="10" t="s">
        <v>35</v>
      </c>
      <c r="E15" s="11" t="s">
        <v>31</v>
      </c>
      <c r="F15" s="12">
        <v>0</v>
      </c>
      <c r="G15" s="13">
        <v>4</v>
      </c>
      <c r="H15" s="13">
        <v>6</v>
      </c>
      <c r="J15" s="9">
        <v>10</v>
      </c>
      <c r="K15" s="10" t="s">
        <v>35</v>
      </c>
      <c r="L15" s="11" t="s">
        <v>31</v>
      </c>
      <c r="M15" s="12">
        <v>0</v>
      </c>
      <c r="N15" s="13">
        <v>4</v>
      </c>
      <c r="O15" s="13">
        <v>8</v>
      </c>
      <c r="Q15" s="9">
        <v>10</v>
      </c>
      <c r="R15" s="10" t="s">
        <v>35</v>
      </c>
      <c r="S15" s="11" t="s">
        <v>31</v>
      </c>
      <c r="T15" s="12">
        <v>0</v>
      </c>
      <c r="U15" s="13">
        <v>4</v>
      </c>
      <c r="V15" s="13">
        <v>10</v>
      </c>
    </row>
    <row r="16" spans="2:23" x14ac:dyDescent="0.25">
      <c r="C16" s="9">
        <v>11</v>
      </c>
      <c r="D16" s="10" t="s">
        <v>32</v>
      </c>
      <c r="E16" s="11" t="s">
        <v>30</v>
      </c>
      <c r="F16" s="12">
        <v>0</v>
      </c>
      <c r="G16" s="13">
        <v>4</v>
      </c>
      <c r="H16" s="13">
        <v>7</v>
      </c>
      <c r="J16" s="9">
        <v>11</v>
      </c>
      <c r="K16" s="10" t="s">
        <v>32</v>
      </c>
      <c r="L16" s="11" t="s">
        <v>30</v>
      </c>
      <c r="M16" s="12">
        <v>0</v>
      </c>
      <c r="N16" s="13">
        <v>4</v>
      </c>
      <c r="O16" s="13">
        <v>7</v>
      </c>
      <c r="Q16" s="9">
        <v>11</v>
      </c>
      <c r="R16" s="10" t="s">
        <v>32</v>
      </c>
      <c r="S16" s="11" t="s">
        <v>30</v>
      </c>
      <c r="T16" s="12">
        <v>0</v>
      </c>
      <c r="U16" s="13">
        <v>4</v>
      </c>
      <c r="V16" s="13">
        <v>5</v>
      </c>
    </row>
    <row r="17" spans="3:22" ht="15.75" thickBot="1" x14ac:dyDescent="0.3">
      <c r="C17" s="14">
        <v>12</v>
      </c>
      <c r="D17" s="15" t="s">
        <v>32</v>
      </c>
      <c r="E17" s="16" t="s">
        <v>31</v>
      </c>
      <c r="F17" s="17">
        <v>130</v>
      </c>
      <c r="G17" s="18">
        <v>4</v>
      </c>
      <c r="H17" s="18">
        <v>2</v>
      </c>
      <c r="J17" s="14">
        <v>12</v>
      </c>
      <c r="K17" s="15" t="s">
        <v>32</v>
      </c>
      <c r="L17" s="16" t="s">
        <v>31</v>
      </c>
      <c r="M17" s="17">
        <v>130</v>
      </c>
      <c r="N17" s="18">
        <v>4</v>
      </c>
      <c r="O17" s="18">
        <v>10</v>
      </c>
      <c r="Q17" s="14">
        <v>12</v>
      </c>
      <c r="R17" s="15" t="s">
        <v>32</v>
      </c>
      <c r="S17" s="16" t="s">
        <v>31</v>
      </c>
      <c r="T17" s="17">
        <v>130</v>
      </c>
      <c r="U17" s="18">
        <v>4</v>
      </c>
      <c r="V17" s="18">
        <v>3</v>
      </c>
    </row>
    <row r="19" spans="3:22" x14ac:dyDescent="0.25">
      <c r="C19" s="44" t="s">
        <v>40</v>
      </c>
      <c r="D19" s="44"/>
      <c r="E19" s="44"/>
      <c r="F19" s="44"/>
      <c r="G19" s="44"/>
      <c r="H19" s="44"/>
      <c r="J19" s="19" t="s">
        <v>39</v>
      </c>
      <c r="K19" s="19"/>
      <c r="L19" s="19"/>
      <c r="M19" s="19"/>
      <c r="N19" s="19"/>
      <c r="O19" s="19"/>
    </row>
    <row r="20" spans="3:22" x14ac:dyDescent="0.25">
      <c r="C20" s="6" t="s">
        <v>27</v>
      </c>
      <c r="D20" s="7" t="s">
        <v>1</v>
      </c>
      <c r="E20" s="8" t="s">
        <v>28</v>
      </c>
      <c r="F20" s="8" t="s">
        <v>29</v>
      </c>
      <c r="G20" s="7" t="s">
        <v>0</v>
      </c>
      <c r="H20" s="7" t="s">
        <v>2</v>
      </c>
      <c r="J20" s="6" t="s">
        <v>27</v>
      </c>
      <c r="K20" s="7" t="s">
        <v>1</v>
      </c>
      <c r="L20" s="8" t="s">
        <v>28</v>
      </c>
      <c r="M20" s="8" t="s">
        <v>29</v>
      </c>
      <c r="N20" s="7" t="s">
        <v>0</v>
      </c>
      <c r="O20" s="7" t="s">
        <v>2</v>
      </c>
    </row>
    <row r="21" spans="3:22" x14ac:dyDescent="0.25">
      <c r="C21" s="9">
        <v>1</v>
      </c>
      <c r="D21" s="10" t="s">
        <v>35</v>
      </c>
      <c r="E21" s="11" t="s">
        <v>30</v>
      </c>
      <c r="F21" s="12">
        <v>0</v>
      </c>
      <c r="G21" s="13">
        <v>2</v>
      </c>
      <c r="H21" s="13">
        <v>9</v>
      </c>
      <c r="J21" s="9">
        <v>1</v>
      </c>
      <c r="K21" s="10" t="s">
        <v>35</v>
      </c>
      <c r="L21" s="11" t="s">
        <v>30</v>
      </c>
      <c r="M21" s="12">
        <v>0</v>
      </c>
      <c r="N21" s="13">
        <v>2</v>
      </c>
      <c r="O21" s="13">
        <v>3</v>
      </c>
    </row>
    <row r="22" spans="3:22" x14ac:dyDescent="0.25">
      <c r="C22" s="9">
        <v>2</v>
      </c>
      <c r="D22" s="10" t="s">
        <v>35</v>
      </c>
      <c r="E22" s="11" t="s">
        <v>31</v>
      </c>
      <c r="F22" s="12">
        <v>0</v>
      </c>
      <c r="G22" s="13">
        <v>2</v>
      </c>
      <c r="H22" s="13">
        <v>4</v>
      </c>
      <c r="J22" s="9">
        <v>2</v>
      </c>
      <c r="K22" s="10" t="s">
        <v>35</v>
      </c>
      <c r="L22" s="11" t="s">
        <v>31</v>
      </c>
      <c r="M22" s="12">
        <v>0</v>
      </c>
      <c r="N22" s="13">
        <v>2</v>
      </c>
      <c r="O22" s="13">
        <v>12</v>
      </c>
    </row>
    <row r="23" spans="3:22" x14ac:dyDescent="0.25">
      <c r="C23" s="9">
        <v>3</v>
      </c>
      <c r="D23" s="10" t="s">
        <v>32</v>
      </c>
      <c r="E23" s="11" t="s">
        <v>30</v>
      </c>
      <c r="F23" s="12">
        <v>130</v>
      </c>
      <c r="G23" s="13">
        <v>2</v>
      </c>
      <c r="H23" s="13">
        <v>7</v>
      </c>
      <c r="J23" s="9">
        <v>3</v>
      </c>
      <c r="K23" s="10" t="s">
        <v>32</v>
      </c>
      <c r="L23" s="11" t="s">
        <v>30</v>
      </c>
      <c r="M23" s="12">
        <v>130</v>
      </c>
      <c r="N23" s="13">
        <v>2</v>
      </c>
      <c r="O23" s="13">
        <v>11</v>
      </c>
    </row>
    <row r="24" spans="3:22" x14ac:dyDescent="0.25">
      <c r="C24" s="9">
        <v>4</v>
      </c>
      <c r="D24" s="10" t="s">
        <v>32</v>
      </c>
      <c r="E24" s="11" t="s">
        <v>31</v>
      </c>
      <c r="F24" s="12">
        <v>130</v>
      </c>
      <c r="G24" s="13">
        <v>2</v>
      </c>
      <c r="H24" s="13">
        <v>11</v>
      </c>
      <c r="J24" s="9">
        <v>4</v>
      </c>
      <c r="K24" s="10" t="s">
        <v>32</v>
      </c>
      <c r="L24" s="11" t="s">
        <v>31</v>
      </c>
      <c r="M24" s="12">
        <v>130</v>
      </c>
      <c r="N24" s="13">
        <v>2</v>
      </c>
      <c r="O24" s="13">
        <v>9</v>
      </c>
    </row>
    <row r="25" spans="3:22" x14ac:dyDescent="0.25">
      <c r="C25" s="9">
        <v>5</v>
      </c>
      <c r="D25" s="10" t="s">
        <v>35</v>
      </c>
      <c r="E25" s="11" t="s">
        <v>30</v>
      </c>
      <c r="F25" s="12">
        <v>130</v>
      </c>
      <c r="G25" s="13">
        <v>3</v>
      </c>
      <c r="H25" s="13">
        <v>10</v>
      </c>
      <c r="J25" s="9">
        <v>5</v>
      </c>
      <c r="K25" s="10" t="s">
        <v>35</v>
      </c>
      <c r="L25" s="11" t="s">
        <v>30</v>
      </c>
      <c r="M25" s="12">
        <v>130</v>
      </c>
      <c r="N25" s="13">
        <v>3</v>
      </c>
      <c r="O25" s="13">
        <v>4</v>
      </c>
    </row>
    <row r="26" spans="3:22" x14ac:dyDescent="0.25">
      <c r="C26" s="9">
        <v>6</v>
      </c>
      <c r="D26" s="10" t="s">
        <v>35</v>
      </c>
      <c r="E26" s="11" t="s">
        <v>31</v>
      </c>
      <c r="F26" s="12">
        <v>130</v>
      </c>
      <c r="G26" s="13">
        <v>3</v>
      </c>
      <c r="H26" s="13">
        <v>8</v>
      </c>
      <c r="J26" s="9">
        <v>6</v>
      </c>
      <c r="K26" s="10" t="s">
        <v>35</v>
      </c>
      <c r="L26" s="11" t="s">
        <v>31</v>
      </c>
      <c r="M26" s="12">
        <v>130</v>
      </c>
      <c r="N26" s="13">
        <v>3</v>
      </c>
      <c r="O26" s="13">
        <v>1</v>
      </c>
    </row>
    <row r="27" spans="3:22" x14ac:dyDescent="0.25">
      <c r="C27" s="9">
        <v>7</v>
      </c>
      <c r="D27" s="10" t="s">
        <v>32</v>
      </c>
      <c r="E27" s="11" t="s">
        <v>30</v>
      </c>
      <c r="F27" s="12">
        <v>0</v>
      </c>
      <c r="G27" s="13">
        <v>3</v>
      </c>
      <c r="H27" s="13">
        <v>12</v>
      </c>
      <c r="J27" s="9">
        <v>7</v>
      </c>
      <c r="K27" s="10" t="s">
        <v>32</v>
      </c>
      <c r="L27" s="11" t="s">
        <v>30</v>
      </c>
      <c r="M27" s="12">
        <v>0</v>
      </c>
      <c r="N27" s="13">
        <v>3</v>
      </c>
      <c r="O27" s="13">
        <v>8</v>
      </c>
    </row>
    <row r="28" spans="3:22" x14ac:dyDescent="0.25">
      <c r="C28" s="9">
        <v>8</v>
      </c>
      <c r="D28" s="10" t="s">
        <v>32</v>
      </c>
      <c r="E28" s="11" t="s">
        <v>31</v>
      </c>
      <c r="F28" s="12">
        <v>0</v>
      </c>
      <c r="G28" s="13">
        <v>3</v>
      </c>
      <c r="H28" s="13">
        <v>1</v>
      </c>
      <c r="J28" s="9">
        <v>8</v>
      </c>
      <c r="K28" s="10" t="s">
        <v>32</v>
      </c>
      <c r="L28" s="11" t="s">
        <v>31</v>
      </c>
      <c r="M28" s="12">
        <v>0</v>
      </c>
      <c r="N28" s="13">
        <v>3</v>
      </c>
      <c r="O28" s="13">
        <v>5</v>
      </c>
    </row>
    <row r="29" spans="3:22" x14ac:dyDescent="0.25">
      <c r="C29" s="9">
        <v>9</v>
      </c>
      <c r="D29" s="10" t="s">
        <v>35</v>
      </c>
      <c r="E29" s="11" t="s">
        <v>30</v>
      </c>
      <c r="F29" s="12">
        <v>130</v>
      </c>
      <c r="G29" s="13">
        <v>4</v>
      </c>
      <c r="H29" s="13">
        <v>2</v>
      </c>
      <c r="J29" s="9">
        <v>9</v>
      </c>
      <c r="K29" s="10" t="s">
        <v>35</v>
      </c>
      <c r="L29" s="11" t="s">
        <v>30</v>
      </c>
      <c r="M29" s="12">
        <v>130</v>
      </c>
      <c r="N29" s="13">
        <v>4</v>
      </c>
      <c r="O29" s="13">
        <v>2</v>
      </c>
    </row>
    <row r="30" spans="3:22" x14ac:dyDescent="0.25">
      <c r="C30" s="9">
        <v>10</v>
      </c>
      <c r="D30" s="10" t="s">
        <v>35</v>
      </c>
      <c r="E30" s="11" t="s">
        <v>31</v>
      </c>
      <c r="F30" s="12">
        <v>0</v>
      </c>
      <c r="G30" s="13">
        <v>4</v>
      </c>
      <c r="H30" s="13">
        <v>3</v>
      </c>
      <c r="J30" s="9">
        <v>10</v>
      </c>
      <c r="K30" s="10" t="s">
        <v>35</v>
      </c>
      <c r="L30" s="11" t="s">
        <v>31</v>
      </c>
      <c r="M30" s="12">
        <v>0</v>
      </c>
      <c r="N30" s="13">
        <v>4</v>
      </c>
      <c r="O30" s="13">
        <v>7</v>
      </c>
    </row>
    <row r="31" spans="3:22" x14ac:dyDescent="0.25">
      <c r="C31" s="9">
        <v>11</v>
      </c>
      <c r="D31" s="10" t="s">
        <v>32</v>
      </c>
      <c r="E31" s="11" t="s">
        <v>30</v>
      </c>
      <c r="F31" s="12">
        <v>0</v>
      </c>
      <c r="G31" s="13">
        <v>4</v>
      </c>
      <c r="H31" s="13">
        <v>6</v>
      </c>
      <c r="J31" s="9">
        <v>11</v>
      </c>
      <c r="K31" s="10" t="s">
        <v>32</v>
      </c>
      <c r="L31" s="11" t="s">
        <v>30</v>
      </c>
      <c r="M31" s="12">
        <v>0</v>
      </c>
      <c r="N31" s="13">
        <v>4</v>
      </c>
      <c r="O31" s="13">
        <v>10</v>
      </c>
    </row>
    <row r="32" spans="3:22" ht="15.75" thickBot="1" x14ac:dyDescent="0.3">
      <c r="C32" s="14">
        <v>12</v>
      </c>
      <c r="D32" s="15" t="s">
        <v>32</v>
      </c>
      <c r="E32" s="16" t="s">
        <v>31</v>
      </c>
      <c r="F32" s="17">
        <v>130</v>
      </c>
      <c r="G32" s="18">
        <v>4</v>
      </c>
      <c r="H32" s="18">
        <v>5</v>
      </c>
      <c r="J32" s="14">
        <v>12</v>
      </c>
      <c r="K32" s="15" t="s">
        <v>32</v>
      </c>
      <c r="L32" s="16" t="s">
        <v>31</v>
      </c>
      <c r="M32" s="17">
        <v>130</v>
      </c>
      <c r="N32" s="18">
        <v>4</v>
      </c>
      <c r="O32" s="18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ED1B-1771-43D7-9121-A1016C9A255F}">
  <dimension ref="B1:S29"/>
  <sheetViews>
    <sheetView showGridLines="0" topLeftCell="B4" zoomScaleNormal="100" workbookViewId="0">
      <selection activeCell="D23" sqref="D23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2.7109375" customWidth="1"/>
    <col min="5" max="18" width="10.85546875" customWidth="1"/>
    <col min="19" max="19" width="2.8554687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.25" customHeight="1" x14ac:dyDescent="0.25"/>
    <row r="4" spans="2:19" ht="18" thickBot="1" x14ac:dyDescent="0.35"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9" ht="6" customHeight="1" thickTop="1" x14ac:dyDescent="0.25"/>
    <row r="6" spans="2:19" ht="20.25" thickBot="1" x14ac:dyDescent="0.3">
      <c r="C6" s="4"/>
      <c r="D6" s="129" t="s">
        <v>94</v>
      </c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42"/>
      <c r="Q6" s="42"/>
      <c r="R6" s="5"/>
    </row>
    <row r="7" spans="2:19" ht="15.75" thickTop="1" x14ac:dyDescent="0.25">
      <c r="C7" s="4"/>
      <c r="D7" s="130"/>
      <c r="E7" s="140" t="s">
        <v>98</v>
      </c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42"/>
      <c r="Q7" s="42"/>
      <c r="R7" s="5"/>
    </row>
    <row r="8" spans="2:19" x14ac:dyDescent="0.25">
      <c r="C8" s="4"/>
      <c r="D8" s="13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42"/>
      <c r="Q8" s="42"/>
      <c r="R8" s="5"/>
    </row>
    <row r="9" spans="2:19" ht="5.25" customHeight="1" x14ac:dyDescent="0.25">
      <c r="C9" s="4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42"/>
      <c r="Q9" s="42"/>
      <c r="R9" s="5"/>
    </row>
    <row r="10" spans="2:19" x14ac:dyDescent="0.25">
      <c r="C10" s="4"/>
      <c r="D10" s="130"/>
      <c r="E10" s="130" t="s">
        <v>99</v>
      </c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42"/>
      <c r="Q10" s="42"/>
      <c r="R10" s="5"/>
    </row>
    <row r="11" spans="2:19" ht="8.25" customHeight="1" x14ac:dyDescent="0.25">
      <c r="C11" s="4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42"/>
      <c r="Q11" s="42"/>
      <c r="R11" s="5"/>
    </row>
    <row r="12" spans="2:19" ht="20.25" thickBot="1" x14ac:dyDescent="0.3">
      <c r="C12" s="4"/>
      <c r="D12" s="129" t="s">
        <v>95</v>
      </c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42"/>
      <c r="Q12" s="42"/>
      <c r="R12" s="5"/>
    </row>
    <row r="13" spans="2:19" ht="15.75" thickTop="1" x14ac:dyDescent="0.25">
      <c r="C13" s="4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42"/>
      <c r="Q13" s="42"/>
      <c r="R13" s="5"/>
    </row>
    <row r="14" spans="2:19" ht="15.75" thickBot="1" x14ac:dyDescent="0.3">
      <c r="C14" s="4"/>
      <c r="D14" s="130"/>
      <c r="E14" s="130"/>
      <c r="F14" s="130"/>
      <c r="G14" s="130"/>
      <c r="H14" s="130"/>
      <c r="I14" s="130"/>
      <c r="J14" s="131" t="s">
        <v>97</v>
      </c>
      <c r="K14" s="131"/>
      <c r="L14" s="131"/>
      <c r="M14" s="131"/>
      <c r="N14" s="131"/>
      <c r="O14" s="130"/>
      <c r="P14" s="42"/>
      <c r="Q14" s="42"/>
      <c r="R14" s="5"/>
    </row>
    <row r="15" spans="2:19" x14ac:dyDescent="0.25">
      <c r="C15" s="4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42"/>
      <c r="Q15" s="42"/>
      <c r="R15" s="5"/>
    </row>
    <row r="16" spans="2:19" x14ac:dyDescent="0.25">
      <c r="C16" s="4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42"/>
      <c r="Q16" s="42"/>
      <c r="R16" s="5"/>
    </row>
    <row r="17" spans="3:18" x14ac:dyDescent="0.25">
      <c r="C17" s="4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42"/>
      <c r="Q17" s="42"/>
      <c r="R17" s="5"/>
    </row>
    <row r="18" spans="3:18" x14ac:dyDescent="0.25">
      <c r="C18" s="4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42"/>
      <c r="Q18" s="42"/>
      <c r="R18" s="5"/>
    </row>
    <row r="19" spans="3:18" x14ac:dyDescent="0.25">
      <c r="C19" s="4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42"/>
      <c r="Q19" s="42"/>
      <c r="R19" s="5"/>
    </row>
    <row r="20" spans="3:18" x14ac:dyDescent="0.25">
      <c r="C20" s="4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42"/>
      <c r="Q20" s="42"/>
      <c r="R20" s="5"/>
    </row>
    <row r="21" spans="3:18" x14ac:dyDescent="0.25">
      <c r="C21" s="4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42"/>
      <c r="Q21" s="42"/>
      <c r="R21" s="5"/>
    </row>
    <row r="22" spans="3:18" ht="15.75" thickBot="1" x14ac:dyDescent="0.3">
      <c r="C22" s="4"/>
      <c r="D22" s="131" t="s">
        <v>96</v>
      </c>
      <c r="E22" s="131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42"/>
      <c r="Q22" s="42"/>
      <c r="R22" s="5"/>
    </row>
    <row r="23" spans="3:18" x14ac:dyDescent="0.25">
      <c r="C23" s="4"/>
      <c r="D23" s="132" t="s">
        <v>36</v>
      </c>
      <c r="E23" s="132" t="s">
        <v>1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42"/>
      <c r="Q23" s="42"/>
      <c r="R23" s="5"/>
    </row>
    <row r="24" spans="3:18" x14ac:dyDescent="0.25">
      <c r="C24" s="4"/>
      <c r="D24" s="133" t="s">
        <v>37</v>
      </c>
      <c r="E24" s="133" t="s">
        <v>0</v>
      </c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42"/>
      <c r="Q24" s="42"/>
      <c r="R24" s="5"/>
    </row>
    <row r="25" spans="3:18" x14ac:dyDescent="0.25">
      <c r="C25" s="4"/>
      <c r="D25" s="133" t="s">
        <v>38</v>
      </c>
      <c r="E25" s="133" t="s">
        <v>0</v>
      </c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42"/>
      <c r="Q25" s="42"/>
      <c r="R25" s="5"/>
    </row>
    <row r="26" spans="3:18" x14ac:dyDescent="0.25">
      <c r="C26" s="4"/>
      <c r="D26" s="133" t="s">
        <v>40</v>
      </c>
      <c r="E26" s="133" t="s">
        <v>0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42"/>
      <c r="Q26" s="42"/>
      <c r="R26" s="5"/>
    </row>
    <row r="27" spans="3:18" x14ac:dyDescent="0.25">
      <c r="C27" s="4"/>
      <c r="D27" s="134" t="s">
        <v>39</v>
      </c>
      <c r="E27" s="134" t="s">
        <v>1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42"/>
      <c r="Q27" s="42"/>
      <c r="R27" s="5"/>
    </row>
    <row r="28" spans="3:18" x14ac:dyDescent="0.25">
      <c r="C28" s="4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42"/>
      <c r="Q28" s="42"/>
      <c r="R28" s="5"/>
    </row>
    <row r="29" spans="3:18" x14ac:dyDescent="0.25">
      <c r="C29" s="4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5"/>
    </row>
  </sheetData>
  <mergeCells count="1">
    <mergeCell ref="E7:O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D48-4C5A-44D4-9844-AD87181E8A61}">
  <dimension ref="B1:R22"/>
  <sheetViews>
    <sheetView showGridLines="0" zoomScaleNormal="100" workbookViewId="0">
      <selection activeCell="Q19" sqref="Q19:Q22"/>
    </sheetView>
  </sheetViews>
  <sheetFormatPr defaultRowHeight="15" x14ac:dyDescent="0.25"/>
  <cols>
    <col min="1" max="1" width="2.140625" customWidth="1"/>
    <col min="2" max="2" width="2.28515625" customWidth="1"/>
    <col min="3" max="3" width="10.42578125" customWidth="1"/>
    <col min="4" max="4" width="14" customWidth="1"/>
    <col min="5" max="5" width="11.28515625" bestFit="1" customWidth="1"/>
    <col min="6" max="6" width="8" bestFit="1" customWidth="1"/>
    <col min="7" max="7" width="9.28515625" customWidth="1"/>
    <col min="8" max="8" width="8.42578125" bestFit="1" customWidth="1"/>
    <col min="9" max="9" width="3.85546875" customWidth="1"/>
    <col min="11" max="11" width="11.28515625" bestFit="1" customWidth="1"/>
    <col min="15" max="16" width="15.7109375" bestFit="1" customWidth="1"/>
    <col min="17" max="17" width="12.28515625" bestFit="1" customWidth="1"/>
    <col min="18" max="18" width="3.570312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x14ac:dyDescent="0.25">
      <c r="C4" s="75" t="s">
        <v>41</v>
      </c>
      <c r="D4" s="75"/>
      <c r="E4" s="75"/>
      <c r="F4" s="75"/>
      <c r="G4" s="75"/>
      <c r="H4" s="75"/>
      <c r="J4" s="75" t="s">
        <v>3</v>
      </c>
      <c r="K4" s="75"/>
      <c r="L4" s="75"/>
      <c r="M4" s="75"/>
      <c r="N4" s="75"/>
      <c r="O4" s="75"/>
      <c r="P4" s="75"/>
      <c r="Q4" s="75"/>
    </row>
    <row r="5" spans="2:18" x14ac:dyDescent="0.25">
      <c r="C5" s="6" t="s">
        <v>27</v>
      </c>
      <c r="D5" s="7" t="s">
        <v>1</v>
      </c>
      <c r="E5" s="8" t="s">
        <v>28</v>
      </c>
      <c r="F5" s="8" t="s">
        <v>29</v>
      </c>
      <c r="G5" s="7" t="s">
        <v>0</v>
      </c>
      <c r="H5" s="7" t="s">
        <v>2</v>
      </c>
      <c r="J5" s="7" t="s">
        <v>1</v>
      </c>
      <c r="K5" s="7" t="s">
        <v>28</v>
      </c>
      <c r="L5" s="7" t="s">
        <v>29</v>
      </c>
      <c r="M5" s="7" t="s">
        <v>54</v>
      </c>
      <c r="N5" s="7" t="s">
        <v>55</v>
      </c>
      <c r="O5" s="7" t="s">
        <v>5</v>
      </c>
      <c r="P5" s="7" t="s">
        <v>4</v>
      </c>
      <c r="Q5" s="7" t="s">
        <v>6</v>
      </c>
    </row>
    <row r="6" spans="2:18" x14ac:dyDescent="0.25">
      <c r="C6" s="9"/>
      <c r="D6" s="10"/>
      <c r="E6" s="11"/>
      <c r="F6" s="12"/>
      <c r="G6" s="13"/>
      <c r="H6" s="13"/>
      <c r="J6" s="13"/>
      <c r="K6" s="13"/>
      <c r="L6" s="13"/>
      <c r="M6" s="13"/>
      <c r="N6" s="13"/>
      <c r="O6" s="13"/>
      <c r="P6" s="13"/>
      <c r="Q6" s="73"/>
    </row>
    <row r="7" spans="2:18" x14ac:dyDescent="0.25">
      <c r="C7" s="9"/>
      <c r="D7" s="10"/>
      <c r="E7" s="11"/>
      <c r="F7" s="12"/>
      <c r="G7" s="13"/>
      <c r="H7" s="13"/>
      <c r="J7" s="13"/>
      <c r="K7" s="13"/>
      <c r="L7" s="13"/>
      <c r="M7" s="13"/>
      <c r="N7" s="13"/>
      <c r="O7" s="13"/>
      <c r="P7" s="13"/>
      <c r="Q7" s="73"/>
    </row>
    <row r="8" spans="2:18" x14ac:dyDescent="0.25">
      <c r="C8" s="9"/>
      <c r="D8" s="10"/>
      <c r="E8" s="11"/>
      <c r="F8" s="12"/>
      <c r="G8" s="13"/>
      <c r="H8" s="13"/>
      <c r="J8" s="13"/>
      <c r="K8" s="13"/>
      <c r="L8" s="13"/>
      <c r="M8" s="13"/>
      <c r="N8" s="13"/>
      <c r="O8" s="13"/>
      <c r="P8" s="13"/>
      <c r="Q8" s="73"/>
    </row>
    <row r="9" spans="2:18" x14ac:dyDescent="0.25">
      <c r="C9" s="9"/>
      <c r="D9" s="10"/>
      <c r="E9" s="11"/>
      <c r="F9" s="12"/>
      <c r="G9" s="13"/>
      <c r="H9" s="13"/>
      <c r="J9" s="13"/>
      <c r="K9" s="13"/>
      <c r="L9" s="13"/>
      <c r="M9" s="13"/>
      <c r="N9" s="13"/>
      <c r="O9" s="13"/>
      <c r="P9" s="13"/>
      <c r="Q9" s="73"/>
    </row>
    <row r="10" spans="2:18" x14ac:dyDescent="0.25">
      <c r="C10" s="9"/>
      <c r="D10" s="10"/>
      <c r="E10" s="11"/>
      <c r="F10" s="12"/>
      <c r="G10" s="13"/>
      <c r="H10" s="13"/>
      <c r="J10" s="13"/>
      <c r="K10" s="13"/>
      <c r="L10" s="13"/>
      <c r="M10" s="13"/>
      <c r="N10" s="13"/>
      <c r="O10" s="13"/>
      <c r="P10" s="13"/>
      <c r="Q10" s="73"/>
    </row>
    <row r="11" spans="2:18" x14ac:dyDescent="0.25">
      <c r="C11" s="9"/>
      <c r="D11" s="10"/>
      <c r="E11" s="11"/>
      <c r="F11" s="12"/>
      <c r="G11" s="13"/>
      <c r="H11" s="13"/>
      <c r="J11" s="13"/>
      <c r="K11" s="13"/>
      <c r="L11" s="13"/>
      <c r="M11" s="13"/>
      <c r="N11" s="13"/>
      <c r="O11" s="13"/>
      <c r="P11" s="13"/>
      <c r="Q11" s="73"/>
    </row>
    <row r="12" spans="2:18" x14ac:dyDescent="0.25">
      <c r="C12" s="9"/>
      <c r="D12" s="10"/>
      <c r="E12" s="11"/>
      <c r="F12" s="12"/>
      <c r="G12" s="13"/>
      <c r="H12" s="13"/>
      <c r="J12" s="13"/>
      <c r="K12" s="13"/>
      <c r="L12" s="13"/>
      <c r="M12" s="13"/>
      <c r="N12" s="13"/>
      <c r="O12" s="13"/>
      <c r="P12" s="13"/>
      <c r="Q12" s="73"/>
    </row>
    <row r="13" spans="2:18" x14ac:dyDescent="0.25">
      <c r="C13" s="9"/>
      <c r="D13" s="10"/>
      <c r="E13" s="11"/>
      <c r="F13" s="12"/>
      <c r="G13" s="13"/>
      <c r="H13" s="13"/>
      <c r="J13" s="13"/>
      <c r="K13" s="13"/>
      <c r="L13" s="13"/>
      <c r="M13" s="13"/>
      <c r="N13" s="13"/>
      <c r="O13" s="13"/>
      <c r="P13" s="13"/>
      <c r="Q13" s="73"/>
    </row>
    <row r="14" spans="2:18" x14ac:dyDescent="0.25">
      <c r="C14" s="9"/>
      <c r="D14" s="10"/>
      <c r="E14" s="11"/>
      <c r="F14" s="12"/>
      <c r="G14" s="13"/>
      <c r="H14" s="13"/>
      <c r="J14" s="13"/>
      <c r="K14" s="13"/>
      <c r="L14" s="13"/>
      <c r="M14" s="13"/>
      <c r="N14" s="13"/>
      <c r="O14" s="13"/>
      <c r="P14" s="13"/>
      <c r="Q14" s="73"/>
    </row>
    <row r="15" spans="2:18" x14ac:dyDescent="0.25">
      <c r="C15" s="9"/>
      <c r="D15" s="10"/>
      <c r="E15" s="11"/>
      <c r="F15" s="12"/>
      <c r="G15" s="13"/>
      <c r="H15" s="13"/>
      <c r="J15" s="13"/>
      <c r="K15" s="13"/>
      <c r="L15" s="13"/>
      <c r="M15" s="13"/>
      <c r="N15" s="13"/>
      <c r="O15" s="13"/>
      <c r="P15" s="13"/>
      <c r="Q15" s="73"/>
    </row>
    <row r="16" spans="2:18" x14ac:dyDescent="0.25">
      <c r="C16" s="9"/>
      <c r="D16" s="10"/>
      <c r="E16" s="11"/>
      <c r="F16" s="12"/>
      <c r="G16" s="13"/>
      <c r="H16" s="13"/>
      <c r="J16" s="13"/>
      <c r="K16" s="13"/>
      <c r="L16" s="13"/>
      <c r="M16" s="13"/>
      <c r="N16" s="13"/>
      <c r="O16" s="13"/>
      <c r="P16" s="13"/>
      <c r="Q16" s="73"/>
    </row>
    <row r="17" spans="3:17" ht="15.75" thickBot="1" x14ac:dyDescent="0.3">
      <c r="C17" s="14"/>
      <c r="D17" s="15"/>
      <c r="E17" s="16"/>
      <c r="F17" s="17"/>
      <c r="G17" s="18"/>
      <c r="H17" s="18"/>
      <c r="J17" s="18"/>
      <c r="K17" s="18"/>
      <c r="L17" s="18"/>
      <c r="M17" s="18"/>
      <c r="N17" s="18"/>
      <c r="O17" s="18"/>
      <c r="P17" s="18"/>
      <c r="Q17" s="74"/>
    </row>
    <row r="19" spans="3:17" x14ac:dyDescent="0.25">
      <c r="C19" s="76" t="s">
        <v>46</v>
      </c>
      <c r="D19" s="77"/>
      <c r="E19" s="77"/>
      <c r="F19" s="77"/>
      <c r="G19" s="77"/>
      <c r="J19" s="75" t="s">
        <v>7</v>
      </c>
      <c r="K19" s="75"/>
      <c r="L19" s="75"/>
      <c r="M19" s="75"/>
      <c r="N19" s="75"/>
      <c r="Q19" s="75" t="s">
        <v>8</v>
      </c>
    </row>
    <row r="20" spans="3:17" x14ac:dyDescent="0.25">
      <c r="C20" s="50" t="s">
        <v>42</v>
      </c>
      <c r="D20" s="51" t="s">
        <v>1</v>
      </c>
      <c r="E20" s="51" t="s">
        <v>28</v>
      </c>
      <c r="F20" s="51" t="s">
        <v>29</v>
      </c>
      <c r="G20" s="51" t="s">
        <v>0</v>
      </c>
      <c r="J20" s="7" t="s">
        <v>1</v>
      </c>
      <c r="K20" s="7" t="s">
        <v>28</v>
      </c>
      <c r="L20" s="7" t="s">
        <v>29</v>
      </c>
      <c r="M20" s="7" t="s">
        <v>54</v>
      </c>
      <c r="N20" s="7" t="s">
        <v>55</v>
      </c>
      <c r="Q20" s="7" t="s">
        <v>6</v>
      </c>
    </row>
    <row r="21" spans="3:17" ht="15.75" thickBot="1" x14ac:dyDescent="0.3">
      <c r="C21" s="49">
        <v>12</v>
      </c>
      <c r="D21" s="52" t="s">
        <v>32</v>
      </c>
      <c r="E21" s="52" t="s">
        <v>31</v>
      </c>
      <c r="F21" s="52">
        <v>130</v>
      </c>
      <c r="G21" s="52">
        <v>4</v>
      </c>
      <c r="J21" s="13">
        <v>1</v>
      </c>
      <c r="K21" s="13">
        <v>1</v>
      </c>
      <c r="L21" s="13">
        <v>0</v>
      </c>
      <c r="M21" s="13">
        <v>0</v>
      </c>
      <c r="N21" s="13">
        <v>0</v>
      </c>
      <c r="Q21" s="82"/>
    </row>
    <row r="22" spans="3:17" ht="15.75" thickBot="1" x14ac:dyDescent="0.3">
      <c r="J22" s="18">
        <v>0</v>
      </c>
      <c r="K22" s="18">
        <v>1</v>
      </c>
      <c r="L22" s="18">
        <v>0</v>
      </c>
      <c r="M22" s="18">
        <v>0</v>
      </c>
      <c r="N22" s="18">
        <v>0</v>
      </c>
      <c r="Q22" s="8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4BE-7222-4357-B90C-9D493C80DFAE}">
  <dimension ref="A1:I22"/>
  <sheetViews>
    <sheetView showGridLines="0" workbookViewId="0"/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0.78890913442399846</v>
      </c>
    </row>
    <row r="5" spans="1:9" x14ac:dyDescent="0.25">
      <c r="A5" s="99" t="s">
        <v>62</v>
      </c>
      <c r="B5" s="99">
        <v>0.6223776223776224</v>
      </c>
    </row>
    <row r="6" spans="1:9" x14ac:dyDescent="0.25">
      <c r="A6" s="99" t="s">
        <v>63</v>
      </c>
      <c r="B6" s="99">
        <v>0.30769230769230776</v>
      </c>
    </row>
    <row r="7" spans="1:9" x14ac:dyDescent="0.25">
      <c r="A7" s="99" t="s">
        <v>64</v>
      </c>
      <c r="B7" s="99">
        <v>3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89</v>
      </c>
      <c r="D12" s="99">
        <v>17.8</v>
      </c>
      <c r="E12" s="99">
        <v>1.9777777777777779</v>
      </c>
      <c r="F12" s="99">
        <v>0.21527539124886269</v>
      </c>
    </row>
    <row r="13" spans="1:9" x14ac:dyDescent="0.25">
      <c r="A13" s="99" t="s">
        <v>68</v>
      </c>
      <c r="B13" s="99">
        <v>6</v>
      </c>
      <c r="C13" s="99">
        <v>54</v>
      </c>
      <c r="D13" s="99">
        <v>9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12.333333333333336</v>
      </c>
      <c r="C17" s="99">
        <v>2.1213203435596424</v>
      </c>
      <c r="D17" s="99">
        <v>5.8139890897560589</v>
      </c>
      <c r="E17" s="99">
        <v>1.1371004251442632E-3</v>
      </c>
      <c r="F17" s="99">
        <v>7.1426494446023279</v>
      </c>
      <c r="G17" s="99">
        <v>17.524017222064344</v>
      </c>
      <c r="H17" s="99">
        <v>7.1426494446023279</v>
      </c>
      <c r="I17" s="99">
        <v>17.524017222064344</v>
      </c>
    </row>
    <row r="18" spans="1:9" x14ac:dyDescent="0.25">
      <c r="A18" s="99" t="s">
        <v>1</v>
      </c>
      <c r="B18" s="99">
        <v>-3.6666666666666674</v>
      </c>
      <c r="C18" s="99">
        <v>1.7320508075688774</v>
      </c>
      <c r="D18" s="99">
        <v>-2.1169509870286283</v>
      </c>
      <c r="E18" s="99">
        <v>7.8613957670109313E-2</v>
      </c>
      <c r="F18" s="99">
        <v>-7.9048423144921696</v>
      </c>
      <c r="G18" s="99">
        <v>0.57150898115883431</v>
      </c>
      <c r="H18" s="99">
        <v>-7.9048423144921696</v>
      </c>
      <c r="I18" s="99">
        <v>0.57150898115883431</v>
      </c>
    </row>
    <row r="19" spans="1:9" x14ac:dyDescent="0.25">
      <c r="A19" s="99" t="s">
        <v>28</v>
      </c>
      <c r="B19" s="99">
        <v>-2.3333333333333348</v>
      </c>
      <c r="C19" s="99">
        <v>1.7320508075688774</v>
      </c>
      <c r="D19" s="99">
        <v>-1.3471506281091274</v>
      </c>
      <c r="E19" s="99">
        <v>0.22657998210966607</v>
      </c>
      <c r="F19" s="99">
        <v>-6.5715089811588365</v>
      </c>
      <c r="G19" s="99">
        <v>1.9048423144921669</v>
      </c>
      <c r="H19" s="99">
        <v>-6.5715089811588365</v>
      </c>
      <c r="I19" s="99">
        <v>1.9048423144921669</v>
      </c>
    </row>
    <row r="20" spans="1:9" x14ac:dyDescent="0.25">
      <c r="A20" s="99" t="s">
        <v>29</v>
      </c>
      <c r="B20" s="99">
        <v>-1.6666666666666661</v>
      </c>
      <c r="C20" s="99">
        <v>1.7320508075688774</v>
      </c>
      <c r="D20" s="99">
        <v>-0.96225044864937581</v>
      </c>
      <c r="E20" s="99">
        <v>0.37308378321366903</v>
      </c>
      <c r="F20" s="99">
        <v>-5.9048423144921678</v>
      </c>
      <c r="G20" s="99">
        <v>2.5715089811588356</v>
      </c>
      <c r="H20" s="99">
        <v>-5.9048423144921678</v>
      </c>
      <c r="I20" s="99">
        <v>2.5715089811588356</v>
      </c>
    </row>
    <row r="21" spans="1:9" x14ac:dyDescent="0.25">
      <c r="A21" s="99" t="s">
        <v>54</v>
      </c>
      <c r="B21" s="99">
        <v>-2.9999999999999991</v>
      </c>
      <c r="C21" s="99">
        <v>2.1213203435596419</v>
      </c>
      <c r="D21" s="99">
        <v>-1.4142135623730951</v>
      </c>
      <c r="E21" s="99">
        <v>0.20703125000000003</v>
      </c>
      <c r="F21" s="99">
        <v>-8.1906838887310052</v>
      </c>
      <c r="G21" s="99">
        <v>2.1906838887310078</v>
      </c>
      <c r="H21" s="99">
        <v>-8.1906838887310052</v>
      </c>
      <c r="I21" s="99">
        <v>2.1906838887310078</v>
      </c>
    </row>
    <row r="22" spans="1:9" ht="15.75" thickBot="1" x14ac:dyDescent="0.3">
      <c r="A22" s="100" t="s">
        <v>55</v>
      </c>
      <c r="B22" s="100">
        <v>-3.0000000000000013</v>
      </c>
      <c r="C22" s="100">
        <v>2.1213203435596424</v>
      </c>
      <c r="D22" s="100">
        <v>-1.4142135623730958</v>
      </c>
      <c r="E22" s="100">
        <v>0.20703124999999975</v>
      </c>
      <c r="F22" s="100">
        <v>-8.1906838887310087</v>
      </c>
      <c r="G22" s="100">
        <v>2.1906838887310065</v>
      </c>
      <c r="H22" s="100">
        <v>-8.1906838887310087</v>
      </c>
      <c r="I22" s="100">
        <v>2.1906838887310065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8ED6-D73C-4275-AFEE-2C8A3C5C32E4}">
  <dimension ref="A1:I22"/>
  <sheetViews>
    <sheetView showGridLines="0" workbookViewId="0">
      <selection activeCell="B17" sqref="B17:B22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0.98413996389307778</v>
      </c>
    </row>
    <row r="5" spans="1:9" x14ac:dyDescent="0.25">
      <c r="A5" s="99" t="s">
        <v>62</v>
      </c>
      <c r="B5" s="99">
        <v>0.96853146853146854</v>
      </c>
    </row>
    <row r="6" spans="1:9" x14ac:dyDescent="0.25">
      <c r="A6" s="99" t="s">
        <v>63</v>
      </c>
      <c r="B6" s="99">
        <v>0.94230769230769218</v>
      </c>
    </row>
    <row r="7" spans="1:9" x14ac:dyDescent="0.25">
      <c r="A7" s="99" t="s">
        <v>64</v>
      </c>
      <c r="B7" s="99">
        <v>0.86602540378443837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138.5</v>
      </c>
      <c r="D12" s="99">
        <v>27.7</v>
      </c>
      <c r="E12" s="99">
        <v>36.933333333333351</v>
      </c>
      <c r="F12" s="99">
        <v>1.9730850519995366E-4</v>
      </c>
    </row>
    <row r="13" spans="1:9" x14ac:dyDescent="0.25">
      <c r="A13" s="99" t="s">
        <v>68</v>
      </c>
      <c r="B13" s="99">
        <v>6</v>
      </c>
      <c r="C13" s="99">
        <v>4.4999999999999973</v>
      </c>
      <c r="D13" s="99">
        <v>0.74999999999999956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3.250000000000004</v>
      </c>
      <c r="C17" s="99">
        <v>0.61237243569579436</v>
      </c>
      <c r="D17" s="99">
        <v>5.3072277760302269</v>
      </c>
      <c r="E17" s="99">
        <v>1.8172153883315202E-3</v>
      </c>
      <c r="F17" s="99">
        <v>1.751578629781454</v>
      </c>
      <c r="G17" s="99">
        <v>4.748421370218554</v>
      </c>
      <c r="H17" s="99">
        <v>1.751578629781454</v>
      </c>
      <c r="I17" s="99">
        <v>4.748421370218554</v>
      </c>
    </row>
    <row r="18" spans="1:9" x14ac:dyDescent="0.25">
      <c r="A18" s="99" t="s">
        <v>1</v>
      </c>
      <c r="B18" s="99">
        <v>-2.3333333333333348</v>
      </c>
      <c r="C18" s="99">
        <v>0.49999999999999989</v>
      </c>
      <c r="D18" s="99">
        <v>-4.6666666666666705</v>
      </c>
      <c r="E18" s="99">
        <v>3.443359925516312E-3</v>
      </c>
      <c r="F18" s="99">
        <v>-3.5567892589058197</v>
      </c>
      <c r="G18" s="99">
        <v>-1.1098774077608502</v>
      </c>
      <c r="H18" s="99">
        <v>-3.5567892589058197</v>
      </c>
      <c r="I18" s="99">
        <v>-1.1098774077608502</v>
      </c>
    </row>
    <row r="19" spans="1:9" x14ac:dyDescent="0.25">
      <c r="A19" s="99" t="s">
        <v>28</v>
      </c>
      <c r="B19" s="99">
        <v>-1.3333333333333341</v>
      </c>
      <c r="C19" s="99">
        <v>0.49999999999999989</v>
      </c>
      <c r="D19" s="99">
        <v>-2.6666666666666687</v>
      </c>
      <c r="E19" s="99">
        <v>3.7191608335987864E-2</v>
      </c>
      <c r="F19" s="99">
        <v>-2.5567892589058188</v>
      </c>
      <c r="G19" s="99">
        <v>-0.10987740776084953</v>
      </c>
      <c r="H19" s="99">
        <v>-2.5567892589058188</v>
      </c>
      <c r="I19" s="99">
        <v>-0.10987740776084953</v>
      </c>
    </row>
    <row r="20" spans="1:9" x14ac:dyDescent="0.25">
      <c r="A20" s="99" t="s">
        <v>29</v>
      </c>
      <c r="B20" s="99">
        <v>4.6666666666666652</v>
      </c>
      <c r="C20" s="99">
        <v>0.49999999999999989</v>
      </c>
      <c r="D20" s="99">
        <v>9.3333333333333321</v>
      </c>
      <c r="E20" s="99">
        <v>8.5720294824168347E-5</v>
      </c>
      <c r="F20" s="99">
        <v>3.4432107410941803</v>
      </c>
      <c r="G20" s="99">
        <v>5.89012259223915</v>
      </c>
      <c r="H20" s="99">
        <v>3.4432107410941803</v>
      </c>
      <c r="I20" s="99">
        <v>5.89012259223915</v>
      </c>
    </row>
    <row r="21" spans="1:9" x14ac:dyDescent="0.25">
      <c r="A21" s="99" t="s">
        <v>54</v>
      </c>
      <c r="B21" s="99">
        <v>4.9999999999999991</v>
      </c>
      <c r="C21" s="99">
        <v>0.61237243569579425</v>
      </c>
      <c r="D21" s="99">
        <v>8.1649658092772626</v>
      </c>
      <c r="E21" s="99">
        <v>1.8164623962066068E-4</v>
      </c>
      <c r="F21" s="99">
        <v>3.5015786297814495</v>
      </c>
      <c r="G21" s="99">
        <v>6.4984213702185487</v>
      </c>
      <c r="H21" s="99">
        <v>3.5015786297814495</v>
      </c>
      <c r="I21" s="99">
        <v>6.4984213702185487</v>
      </c>
    </row>
    <row r="22" spans="1:9" ht="15.75" thickBot="1" x14ac:dyDescent="0.3">
      <c r="A22" s="100" t="s">
        <v>55</v>
      </c>
      <c r="B22" s="100">
        <v>3.2500000000000009</v>
      </c>
      <c r="C22" s="100">
        <v>0.61237243569579436</v>
      </c>
      <c r="D22" s="100">
        <v>5.3072277760302224</v>
      </c>
      <c r="E22" s="100">
        <v>1.8172153883315287E-3</v>
      </c>
      <c r="F22" s="100">
        <v>1.7515786297814508</v>
      </c>
      <c r="G22" s="100">
        <v>4.7484213702185514</v>
      </c>
      <c r="H22" s="100">
        <v>1.7515786297814508</v>
      </c>
      <c r="I22" s="100">
        <v>4.7484213702185514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E300-5F94-46A2-9166-5102DFB77E43}">
  <dimension ref="A1:I22"/>
  <sheetViews>
    <sheetView showGridLines="0" workbookViewId="0">
      <selection activeCell="B17" sqref="B17:B22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0.19008034125215648</v>
      </c>
    </row>
    <row r="5" spans="1:9" x14ac:dyDescent="0.25">
      <c r="A5" s="99" t="s">
        <v>62</v>
      </c>
      <c r="B5" s="99">
        <v>3.613053613053626E-2</v>
      </c>
    </row>
    <row r="6" spans="1:9" x14ac:dyDescent="0.25">
      <c r="A6" s="99" t="s">
        <v>63</v>
      </c>
      <c r="B6" s="99">
        <v>-0.76709401709401692</v>
      </c>
    </row>
    <row r="7" spans="1:9" x14ac:dyDescent="0.25">
      <c r="A7" s="99" t="s">
        <v>64</v>
      </c>
      <c r="B7" s="99">
        <v>4.792934614849468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5.1666666666666856</v>
      </c>
      <c r="D12" s="99">
        <v>1.0333333333333372</v>
      </c>
      <c r="E12" s="99">
        <v>4.4981862152358096E-2</v>
      </c>
      <c r="F12" s="99">
        <v>0.99814538738847414</v>
      </c>
    </row>
    <row r="13" spans="1:9" x14ac:dyDescent="0.25">
      <c r="A13" s="99" t="s">
        <v>68</v>
      </c>
      <c r="B13" s="99">
        <v>6</v>
      </c>
      <c r="C13" s="99">
        <v>137.83333333333331</v>
      </c>
      <c r="D13" s="99">
        <v>22.972222222222218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5.583333333333333</v>
      </c>
      <c r="C17" s="99">
        <v>3.3891165679437925</v>
      </c>
      <c r="D17" s="99">
        <v>1.6474303026764263</v>
      </c>
      <c r="E17" s="99">
        <v>0.15056767926375611</v>
      </c>
      <c r="F17" s="99">
        <v>-2.7095361616800977</v>
      </c>
      <c r="G17" s="99">
        <v>13.876202828346763</v>
      </c>
      <c r="H17" s="99">
        <v>-2.7095361616800977</v>
      </c>
      <c r="I17" s="99">
        <v>13.876202828346763</v>
      </c>
    </row>
    <row r="18" spans="1:9" x14ac:dyDescent="0.25">
      <c r="A18" s="99" t="s">
        <v>1</v>
      </c>
      <c r="B18" s="99">
        <v>1.9429935477000599E-16</v>
      </c>
      <c r="C18" s="99">
        <v>2.7672020900916161</v>
      </c>
      <c r="D18" s="99">
        <v>7.0215093962860205E-17</v>
      </c>
      <c r="E18" s="99">
        <v>1</v>
      </c>
      <c r="F18" s="99">
        <v>-6.7710995887583056</v>
      </c>
      <c r="G18" s="99">
        <v>6.7710995887583056</v>
      </c>
      <c r="H18" s="99">
        <v>-6.7710995887583056</v>
      </c>
      <c r="I18" s="99">
        <v>6.7710995887583056</v>
      </c>
    </row>
    <row r="19" spans="1:9" x14ac:dyDescent="0.25">
      <c r="A19" s="99" t="s">
        <v>28</v>
      </c>
      <c r="B19" s="99">
        <v>-0.3333333333333327</v>
      </c>
      <c r="C19" s="99">
        <v>2.7672020900916161</v>
      </c>
      <c r="D19" s="99">
        <v>-0.12045861577182343</v>
      </c>
      <c r="E19" s="99">
        <v>0.90805238995901572</v>
      </c>
      <c r="F19" s="99">
        <v>-7.1044329220916387</v>
      </c>
      <c r="G19" s="99">
        <v>6.4377662554249726</v>
      </c>
      <c r="H19" s="99">
        <v>-7.1044329220916387</v>
      </c>
      <c r="I19" s="99">
        <v>6.4377662554249726</v>
      </c>
    </row>
    <row r="20" spans="1:9" x14ac:dyDescent="0.25">
      <c r="A20" s="99" t="s">
        <v>29</v>
      </c>
      <c r="B20" s="99">
        <v>0.66666666666666674</v>
      </c>
      <c r="C20" s="99">
        <v>2.7672020900916161</v>
      </c>
      <c r="D20" s="99">
        <v>0.24091723154364733</v>
      </c>
      <c r="E20" s="99">
        <v>0.81764057321896311</v>
      </c>
      <c r="F20" s="99">
        <v>-6.1044329220916387</v>
      </c>
      <c r="G20" s="99">
        <v>7.4377662554249726</v>
      </c>
      <c r="H20" s="99">
        <v>-6.1044329220916387</v>
      </c>
      <c r="I20" s="99">
        <v>7.4377662554249726</v>
      </c>
    </row>
    <row r="21" spans="1:9" x14ac:dyDescent="0.25">
      <c r="A21" s="99" t="s">
        <v>54</v>
      </c>
      <c r="B21" s="99">
        <v>1</v>
      </c>
      <c r="C21" s="99">
        <v>3.3891165679437916</v>
      </c>
      <c r="D21" s="99">
        <v>0.2950621437629421</v>
      </c>
      <c r="E21" s="99">
        <v>0.77789009983711876</v>
      </c>
      <c r="F21" s="99">
        <v>-7.292869495013429</v>
      </c>
      <c r="G21" s="99">
        <v>9.292869495013429</v>
      </c>
      <c r="H21" s="99">
        <v>-7.292869495013429</v>
      </c>
      <c r="I21" s="99">
        <v>9.292869495013429</v>
      </c>
    </row>
    <row r="22" spans="1:9" ht="15.75" thickBot="1" x14ac:dyDescent="0.3">
      <c r="A22" s="100" t="s">
        <v>55</v>
      </c>
      <c r="B22" s="100">
        <v>1.2500000000000009</v>
      </c>
      <c r="C22" s="100">
        <v>3.389116567943792</v>
      </c>
      <c r="D22" s="100">
        <v>0.36882767970367786</v>
      </c>
      <c r="E22" s="100">
        <v>0.72492092856356594</v>
      </c>
      <c r="F22" s="100">
        <v>-7.0428694950134298</v>
      </c>
      <c r="G22" s="100">
        <v>9.5428694950134307</v>
      </c>
      <c r="H22" s="100">
        <v>-7.0428694950134298</v>
      </c>
      <c r="I22" s="100">
        <v>9.5428694950134307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B9A8-6947-4E1B-97BF-6BE208064858}">
  <dimension ref="A1:I22"/>
  <sheetViews>
    <sheetView showGridLines="0" workbookViewId="0">
      <selection activeCell="B17" sqref="B17:B22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0.65934204684058706</v>
      </c>
    </row>
    <row r="5" spans="1:9" x14ac:dyDescent="0.25">
      <c r="A5" s="99" t="s">
        <v>62</v>
      </c>
      <c r="B5" s="99">
        <v>0.43473193473193489</v>
      </c>
    </row>
    <row r="6" spans="1:9" x14ac:dyDescent="0.25">
      <c r="A6" s="99" t="s">
        <v>63</v>
      </c>
      <c r="B6" s="99">
        <v>-3.632478632478605E-2</v>
      </c>
    </row>
    <row r="7" spans="1:9" x14ac:dyDescent="0.25">
      <c r="A7" s="99" t="s">
        <v>64</v>
      </c>
      <c r="B7" s="99">
        <v>3.6704525909242065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62.166666666666686</v>
      </c>
      <c r="D12" s="99">
        <v>12.433333333333337</v>
      </c>
      <c r="E12" s="99">
        <v>0.92288659793814476</v>
      </c>
      <c r="F12" s="99">
        <v>0.5250971394549977</v>
      </c>
    </row>
    <row r="13" spans="1:9" x14ac:dyDescent="0.25">
      <c r="A13" s="99" t="s">
        <v>68</v>
      </c>
      <c r="B13" s="99">
        <v>6</v>
      </c>
      <c r="C13" s="99">
        <v>80.833333333333314</v>
      </c>
      <c r="D13" s="99">
        <v>13.47222222222222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8.9999999999999982</v>
      </c>
      <c r="C17" s="99">
        <v>2.5954019170662392</v>
      </c>
      <c r="D17" s="99">
        <v>3.4676710149668515</v>
      </c>
      <c r="E17" s="99">
        <v>1.334168024456023E-2</v>
      </c>
      <c r="F17" s="99">
        <v>2.649280290646244</v>
      </c>
      <c r="G17" s="99">
        <v>15.350719709353752</v>
      </c>
      <c r="H17" s="99">
        <v>2.649280290646244</v>
      </c>
      <c r="I17" s="99">
        <v>15.350719709353752</v>
      </c>
    </row>
    <row r="18" spans="1:9" x14ac:dyDescent="0.25">
      <c r="A18" s="99" t="s">
        <v>1</v>
      </c>
      <c r="B18" s="99">
        <v>1</v>
      </c>
      <c r="C18" s="99">
        <v>2.1191367914178501</v>
      </c>
      <c r="D18" s="99">
        <v>0.47189025458376871</v>
      </c>
      <c r="E18" s="99">
        <v>0.65367728854343887</v>
      </c>
      <c r="F18" s="99">
        <v>-4.1853409291176629</v>
      </c>
      <c r="G18" s="99">
        <v>6.1853409291176629</v>
      </c>
      <c r="H18" s="99">
        <v>-4.1853409291176629</v>
      </c>
      <c r="I18" s="99">
        <v>6.1853409291176629</v>
      </c>
    </row>
    <row r="19" spans="1:9" x14ac:dyDescent="0.25">
      <c r="A19" s="99" t="s">
        <v>28</v>
      </c>
      <c r="B19" s="99">
        <v>-2.3333333333333326</v>
      </c>
      <c r="C19" s="99">
        <v>2.1191367914178501</v>
      </c>
      <c r="D19" s="99">
        <v>-1.10107726069546</v>
      </c>
      <c r="E19" s="99">
        <v>0.31306288546569533</v>
      </c>
      <c r="F19" s="99">
        <v>-7.518674262450995</v>
      </c>
      <c r="G19" s="99">
        <v>2.8520075957843303</v>
      </c>
      <c r="H19" s="99">
        <v>-7.518674262450995</v>
      </c>
      <c r="I19" s="99">
        <v>2.8520075957843303</v>
      </c>
    </row>
    <row r="20" spans="1:9" x14ac:dyDescent="0.25">
      <c r="A20" s="99" t="s">
        <v>29</v>
      </c>
      <c r="B20" s="99">
        <v>1.3333333333333341</v>
      </c>
      <c r="C20" s="99">
        <v>2.1191367914178501</v>
      </c>
      <c r="D20" s="99">
        <v>0.62918700611169198</v>
      </c>
      <c r="E20" s="99">
        <v>0.55241336980113975</v>
      </c>
      <c r="F20" s="99">
        <v>-3.8520075957843289</v>
      </c>
      <c r="G20" s="99">
        <v>6.5186742624509968</v>
      </c>
      <c r="H20" s="99">
        <v>-3.8520075957843289</v>
      </c>
      <c r="I20" s="99">
        <v>6.5186742624509968</v>
      </c>
    </row>
    <row r="21" spans="1:9" x14ac:dyDescent="0.25">
      <c r="A21" s="99" t="s">
        <v>54</v>
      </c>
      <c r="B21" s="99">
        <v>-3.7499999999999991</v>
      </c>
      <c r="C21" s="99">
        <v>2.5954019170662384</v>
      </c>
      <c r="D21" s="99">
        <v>-1.4448629229028553</v>
      </c>
      <c r="E21" s="99">
        <v>0.19862073284903176</v>
      </c>
      <c r="F21" s="99">
        <v>-10.100719709353751</v>
      </c>
      <c r="G21" s="99">
        <v>2.6007197093537533</v>
      </c>
      <c r="H21" s="99">
        <v>-10.100719709353751</v>
      </c>
      <c r="I21" s="99">
        <v>2.6007197093537533</v>
      </c>
    </row>
    <row r="22" spans="1:9" ht="15.75" thickBot="1" x14ac:dyDescent="0.3">
      <c r="A22" s="100" t="s">
        <v>55</v>
      </c>
      <c r="B22" s="100">
        <v>-3.75</v>
      </c>
      <c r="C22" s="100">
        <v>2.5954019170662392</v>
      </c>
      <c r="D22" s="100">
        <v>-1.4448629229028551</v>
      </c>
      <c r="E22" s="100">
        <v>0.19862073284903173</v>
      </c>
      <c r="F22" s="100">
        <v>-10.100719709353754</v>
      </c>
      <c r="G22" s="100">
        <v>2.6007197093537542</v>
      </c>
      <c r="H22" s="100">
        <v>-10.100719709353754</v>
      </c>
      <c r="I22" s="100">
        <v>2.6007197093537542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5180-B2B5-4640-90FA-228970D8A314}">
  <dimension ref="A1:I22"/>
  <sheetViews>
    <sheetView showGridLines="0" workbookViewId="0">
      <selection activeCell="J16" sqref="J16"/>
    </sheetView>
  </sheetViews>
  <sheetFormatPr defaultRowHeight="15" x14ac:dyDescent="0.25"/>
  <cols>
    <col min="1" max="1" width="24.85546875" bestFit="1" customWidth="1"/>
    <col min="2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59</v>
      </c>
    </row>
    <row r="2" spans="1:9" ht="15.75" thickBot="1" x14ac:dyDescent="0.3"/>
    <row r="3" spans="1:9" x14ac:dyDescent="0.25">
      <c r="A3" s="102" t="s">
        <v>60</v>
      </c>
      <c r="B3" s="102"/>
    </row>
    <row r="4" spans="1:9" x14ac:dyDescent="0.25">
      <c r="A4" s="99" t="s">
        <v>61</v>
      </c>
      <c r="B4" s="99">
        <v>0.75801851863399372</v>
      </c>
    </row>
    <row r="5" spans="1:9" x14ac:dyDescent="0.25">
      <c r="A5" s="99" t="s">
        <v>62</v>
      </c>
      <c r="B5" s="99">
        <v>0.57459207459207429</v>
      </c>
    </row>
    <row r="6" spans="1:9" x14ac:dyDescent="0.25">
      <c r="A6" s="99" t="s">
        <v>63</v>
      </c>
      <c r="B6" s="99">
        <v>0.22008547008546961</v>
      </c>
    </row>
    <row r="7" spans="1:9" x14ac:dyDescent="0.25">
      <c r="A7" s="99" t="s">
        <v>64</v>
      </c>
      <c r="B7" s="99">
        <v>3.1841621957571342</v>
      </c>
    </row>
    <row r="8" spans="1:9" ht="15.75" thickBot="1" x14ac:dyDescent="0.3">
      <c r="A8" s="100" t="s">
        <v>65</v>
      </c>
      <c r="B8" s="100">
        <v>12</v>
      </c>
    </row>
    <row r="10" spans="1:9" ht="15.75" thickBot="1" x14ac:dyDescent="0.3">
      <c r="A10" t="s">
        <v>66</v>
      </c>
    </row>
    <row r="11" spans="1:9" x14ac:dyDescent="0.25">
      <c r="A11" s="101"/>
      <c r="B11" s="101" t="s">
        <v>71</v>
      </c>
      <c r="C11" s="101" t="s">
        <v>72</v>
      </c>
      <c r="D11" s="101" t="s">
        <v>73</v>
      </c>
      <c r="E11" s="101" t="s">
        <v>74</v>
      </c>
      <c r="F11" s="101" t="s">
        <v>75</v>
      </c>
    </row>
    <row r="12" spans="1:9" x14ac:dyDescent="0.25">
      <c r="A12" s="99" t="s">
        <v>67</v>
      </c>
      <c r="B12" s="99">
        <v>5</v>
      </c>
      <c r="C12" s="99">
        <v>82.166666666666629</v>
      </c>
      <c r="D12" s="99">
        <v>16.433333333333326</v>
      </c>
      <c r="E12" s="99">
        <v>1.6208219178082175</v>
      </c>
      <c r="F12" s="99">
        <v>0.28542708927347993</v>
      </c>
    </row>
    <row r="13" spans="1:9" x14ac:dyDescent="0.25">
      <c r="A13" s="99" t="s">
        <v>68</v>
      </c>
      <c r="B13" s="99">
        <v>6</v>
      </c>
      <c r="C13" s="99">
        <v>60.833333333333364</v>
      </c>
      <c r="D13" s="99">
        <v>10.138888888888895</v>
      </c>
      <c r="E13" s="99"/>
      <c r="F13" s="99"/>
    </row>
    <row r="14" spans="1:9" ht="15.75" thickBot="1" x14ac:dyDescent="0.3">
      <c r="A14" s="100" t="s">
        <v>69</v>
      </c>
      <c r="B14" s="100">
        <v>11</v>
      </c>
      <c r="C14" s="100">
        <v>143</v>
      </c>
      <c r="D14" s="100"/>
      <c r="E14" s="100"/>
      <c r="F14" s="100"/>
    </row>
    <row r="15" spans="1:9" ht="15.75" thickBot="1" x14ac:dyDescent="0.3"/>
    <row r="16" spans="1:9" x14ac:dyDescent="0.25">
      <c r="A16" s="101"/>
      <c r="B16" s="101" t="s">
        <v>12</v>
      </c>
      <c r="C16" s="101" t="s">
        <v>64</v>
      </c>
      <c r="D16" s="101" t="s">
        <v>76</v>
      </c>
      <c r="E16" s="101" t="s">
        <v>77</v>
      </c>
      <c r="F16" s="101" t="s">
        <v>78</v>
      </c>
      <c r="G16" s="101" t="s">
        <v>79</v>
      </c>
      <c r="H16" s="101" t="s">
        <v>80</v>
      </c>
      <c r="I16" s="101" t="s">
        <v>81</v>
      </c>
    </row>
    <row r="17" spans="1:9" x14ac:dyDescent="0.25">
      <c r="A17" s="99" t="s">
        <v>70</v>
      </c>
      <c r="B17" s="99">
        <v>5.9166666666666679</v>
      </c>
      <c r="C17" s="99">
        <v>2.251542681017717</v>
      </c>
      <c r="D17" s="99">
        <v>2.6278278962014978</v>
      </c>
      <c r="E17" s="99">
        <v>3.9173362324861113E-2</v>
      </c>
      <c r="F17" s="99">
        <v>0.40734019712569758</v>
      </c>
      <c r="G17" s="99">
        <v>11.425993136207637</v>
      </c>
      <c r="H17" s="99">
        <v>0.40734019712569758</v>
      </c>
      <c r="I17" s="99">
        <v>11.425993136207637</v>
      </c>
    </row>
    <row r="18" spans="1:9" x14ac:dyDescent="0.25">
      <c r="A18" s="99" t="s">
        <v>1</v>
      </c>
      <c r="B18" s="99">
        <v>3.3333333333333321</v>
      </c>
      <c r="C18" s="99">
        <v>1.8383769008638113</v>
      </c>
      <c r="D18" s="99">
        <v>1.8131936556464971</v>
      </c>
      <c r="E18" s="99">
        <v>0.11974408852049073</v>
      </c>
      <c r="F18" s="99">
        <v>-1.1650128922614886</v>
      </c>
      <c r="G18" s="99">
        <v>7.8316795589281529</v>
      </c>
      <c r="H18" s="99">
        <v>-1.1650128922614886</v>
      </c>
      <c r="I18" s="99">
        <v>7.8316795589281529</v>
      </c>
    </row>
    <row r="19" spans="1:9" x14ac:dyDescent="0.25">
      <c r="A19" s="99" t="s">
        <v>28</v>
      </c>
      <c r="B19" s="99">
        <v>0.33333333333333443</v>
      </c>
      <c r="C19" s="99">
        <v>1.8383769008638113</v>
      </c>
      <c r="D19" s="99">
        <v>0.18131936556465036</v>
      </c>
      <c r="E19" s="99">
        <v>0.86208702235685042</v>
      </c>
      <c r="F19" s="99">
        <v>-4.165012892261486</v>
      </c>
      <c r="G19" s="99">
        <v>4.8316795589281556</v>
      </c>
      <c r="H19" s="99">
        <v>-4.165012892261486</v>
      </c>
      <c r="I19" s="99">
        <v>4.8316795589281556</v>
      </c>
    </row>
    <row r="20" spans="1:9" x14ac:dyDescent="0.25">
      <c r="A20" s="99" t="s">
        <v>29</v>
      </c>
      <c r="B20" s="99">
        <v>-2.0000000000000009</v>
      </c>
      <c r="C20" s="99">
        <v>1.8383769008638113</v>
      </c>
      <c r="D20" s="99">
        <v>-1.0879161933878991</v>
      </c>
      <c r="E20" s="99">
        <v>0.31839037303677331</v>
      </c>
      <c r="F20" s="99">
        <v>-6.4983462255948217</v>
      </c>
      <c r="G20" s="99">
        <v>2.4983462255948199</v>
      </c>
      <c r="H20" s="99">
        <v>-6.4983462255948217</v>
      </c>
      <c r="I20" s="99">
        <v>2.4983462255948199</v>
      </c>
    </row>
    <row r="21" spans="1:9" x14ac:dyDescent="0.25">
      <c r="A21" s="99" t="s">
        <v>54</v>
      </c>
      <c r="B21" s="99">
        <v>-2.4999999999999996</v>
      </c>
      <c r="C21" s="99">
        <v>2.2515426810177162</v>
      </c>
      <c r="D21" s="99">
        <v>-1.1103498152964075</v>
      </c>
      <c r="E21" s="99">
        <v>0.30935413829131636</v>
      </c>
      <c r="F21" s="99">
        <v>-8.0093264695409676</v>
      </c>
      <c r="G21" s="99">
        <v>3.0093264695409681</v>
      </c>
      <c r="H21" s="99">
        <v>-8.0093264695409676</v>
      </c>
      <c r="I21" s="99">
        <v>3.0093264695409681</v>
      </c>
    </row>
    <row r="22" spans="1:9" ht="15.75" thickBot="1" x14ac:dyDescent="0.3">
      <c r="A22" s="100" t="s">
        <v>55</v>
      </c>
      <c r="B22" s="100">
        <v>1.75</v>
      </c>
      <c r="C22" s="100">
        <v>2.2515426810177166</v>
      </c>
      <c r="D22" s="100">
        <v>0.77724487070748527</v>
      </c>
      <c r="E22" s="100">
        <v>0.46654390646145127</v>
      </c>
      <c r="F22" s="100">
        <v>-3.7593264695409685</v>
      </c>
      <c r="G22" s="100">
        <v>7.2593264695409685</v>
      </c>
      <c r="H22" s="100">
        <v>-3.7593264695409685</v>
      </c>
      <c r="I22" s="100">
        <v>7.2593264695409685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3C52-8796-4CFC-BD3F-F1D8A8A6BDD6}">
  <dimension ref="B1:R22"/>
  <sheetViews>
    <sheetView showGridLines="0" topLeftCell="A3" zoomScaleNormal="100" workbookViewId="0">
      <selection activeCell="O27" sqref="O27"/>
    </sheetView>
  </sheetViews>
  <sheetFormatPr defaultRowHeight="15" x14ac:dyDescent="0.25"/>
  <cols>
    <col min="1" max="1" width="2.140625" customWidth="1"/>
    <col min="2" max="2" width="2.28515625" customWidth="1"/>
    <col min="3" max="3" width="10.42578125" customWidth="1"/>
    <col min="4" max="4" width="14" customWidth="1"/>
    <col min="5" max="5" width="11.28515625" bestFit="1" customWidth="1"/>
    <col min="6" max="6" width="8" bestFit="1" customWidth="1"/>
    <col min="7" max="7" width="9.28515625" customWidth="1"/>
    <col min="8" max="8" width="8.42578125" bestFit="1" customWidth="1"/>
    <col min="9" max="9" width="3.85546875" customWidth="1"/>
    <col min="11" max="11" width="11.28515625" bestFit="1" customWidth="1"/>
    <col min="15" max="16" width="15.7109375" bestFit="1" customWidth="1"/>
    <col min="17" max="17" width="12.28515625" bestFit="1" customWidth="1"/>
    <col min="18" max="18" width="3.570312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x14ac:dyDescent="0.25">
      <c r="C4" s="76" t="s">
        <v>46</v>
      </c>
      <c r="D4" s="77"/>
      <c r="E4" s="77"/>
      <c r="F4" s="77"/>
      <c r="G4" s="77"/>
      <c r="J4" s="75" t="s">
        <v>7</v>
      </c>
      <c r="K4" s="75"/>
      <c r="L4" s="75"/>
      <c r="M4" s="75"/>
      <c r="N4" s="75"/>
      <c r="Q4" s="75" t="s">
        <v>8</v>
      </c>
    </row>
    <row r="5" spans="2:18" x14ac:dyDescent="0.25">
      <c r="C5" s="50" t="s">
        <v>42</v>
      </c>
      <c r="D5" s="51" t="s">
        <v>1</v>
      </c>
      <c r="E5" s="51" t="s">
        <v>28</v>
      </c>
      <c r="F5" s="51" t="s">
        <v>29</v>
      </c>
      <c r="G5" s="51" t="s">
        <v>0</v>
      </c>
      <c r="J5" s="7" t="s">
        <v>1</v>
      </c>
      <c r="K5" s="7" t="s">
        <v>28</v>
      </c>
      <c r="L5" s="7" t="s">
        <v>29</v>
      </c>
      <c r="M5" s="7" t="s">
        <v>54</v>
      </c>
      <c r="N5" s="7" t="s">
        <v>55</v>
      </c>
      <c r="Q5" s="7" t="s">
        <v>6</v>
      </c>
    </row>
    <row r="6" spans="2:18" ht="15.75" thickBot="1" x14ac:dyDescent="0.3">
      <c r="C6" s="49">
        <v>12</v>
      </c>
      <c r="D6" s="52" t="s">
        <v>32</v>
      </c>
      <c r="E6" s="52" t="s">
        <v>31</v>
      </c>
      <c r="F6" s="52">
        <v>130</v>
      </c>
      <c r="G6" s="52">
        <v>4</v>
      </c>
      <c r="J6" s="13">
        <v>1</v>
      </c>
      <c r="K6" s="13">
        <v>1</v>
      </c>
      <c r="L6" s="13">
        <v>0</v>
      </c>
      <c r="M6" s="13">
        <v>0</v>
      </c>
      <c r="N6" s="13">
        <v>0</v>
      </c>
      <c r="Q6" s="82">
        <f t="array" ref="Q6:Q7">TREND(P11:P22,J11:N22,J6:N7)</f>
        <v>9.5833333333333339</v>
      </c>
    </row>
    <row r="7" spans="2:18" ht="15.75" thickBot="1" x14ac:dyDescent="0.3">
      <c r="D7" s="117">
        <v>0</v>
      </c>
      <c r="E7" s="117">
        <v>0</v>
      </c>
      <c r="F7" s="117">
        <v>0</v>
      </c>
      <c r="G7" s="117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Q7" s="83">
        <v>6.2500000000000027</v>
      </c>
    </row>
    <row r="9" spans="2:18" x14ac:dyDescent="0.25">
      <c r="C9" s="75" t="s">
        <v>41</v>
      </c>
      <c r="D9" s="75"/>
      <c r="E9" s="75"/>
      <c r="F9" s="75"/>
      <c r="G9" s="75"/>
      <c r="H9" s="75"/>
      <c r="J9" s="75" t="s">
        <v>3</v>
      </c>
      <c r="K9" s="75"/>
      <c r="L9" s="75"/>
      <c r="M9" s="75"/>
      <c r="N9" s="75"/>
      <c r="O9" s="75"/>
      <c r="P9" s="75"/>
      <c r="Q9" s="75"/>
    </row>
    <row r="10" spans="2:18" x14ac:dyDescent="0.25">
      <c r="C10" s="6" t="s">
        <v>27</v>
      </c>
      <c r="D10" s="7" t="s">
        <v>1</v>
      </c>
      <c r="E10" s="8" t="s">
        <v>28</v>
      </c>
      <c r="F10" s="8" t="s">
        <v>29</v>
      </c>
      <c r="G10" s="7" t="s">
        <v>0</v>
      </c>
      <c r="H10" s="7" t="s">
        <v>2</v>
      </c>
      <c r="J10" s="7" t="s">
        <v>1</v>
      </c>
      <c r="K10" s="7" t="s">
        <v>28</v>
      </c>
      <c r="L10" s="7" t="s">
        <v>29</v>
      </c>
      <c r="M10" s="7" t="s">
        <v>54</v>
      </c>
      <c r="N10" s="7" t="s">
        <v>55</v>
      </c>
      <c r="O10" s="7" t="s">
        <v>5</v>
      </c>
      <c r="P10" s="7" t="s">
        <v>4</v>
      </c>
      <c r="Q10" s="7" t="s">
        <v>6</v>
      </c>
    </row>
    <row r="11" spans="2:18" x14ac:dyDescent="0.25">
      <c r="C11" s="9">
        <v>1</v>
      </c>
      <c r="D11" s="10" t="s">
        <v>35</v>
      </c>
      <c r="E11" s="11" t="s">
        <v>30</v>
      </c>
      <c r="F11" s="12">
        <v>0</v>
      </c>
      <c r="G11" s="13">
        <v>2</v>
      </c>
      <c r="H11" s="13">
        <v>3</v>
      </c>
      <c r="J11" s="13">
        <f>IF(D11=$D$6,0,1)</f>
        <v>1</v>
      </c>
      <c r="K11" s="13">
        <f>IF(E11=$E$6,0,1)</f>
        <v>1</v>
      </c>
      <c r="L11" s="13">
        <f>IF(F11=$F$6,0,1)</f>
        <v>1</v>
      </c>
      <c r="M11" s="13">
        <f>IF(G11=2,1,0)</f>
        <v>1</v>
      </c>
      <c r="N11" s="13">
        <f>IF(G11=3,1,0)</f>
        <v>0</v>
      </c>
      <c r="O11" s="13">
        <f>H11</f>
        <v>3</v>
      </c>
      <c r="P11" s="13">
        <f>MAX($O$11:$O$22)+1-O11</f>
        <v>10</v>
      </c>
      <c r="Q11" s="73">
        <f t="array" ref="Q11:Q22">TREND(P11:P22,J11:N22,J11:N22)</f>
        <v>5.0833333333333339</v>
      </c>
    </row>
    <row r="12" spans="2:18" x14ac:dyDescent="0.25">
      <c r="C12" s="9">
        <v>2</v>
      </c>
      <c r="D12" s="10" t="s">
        <v>35</v>
      </c>
      <c r="E12" s="11" t="s">
        <v>31</v>
      </c>
      <c r="F12" s="12">
        <v>0</v>
      </c>
      <c r="G12" s="13">
        <v>2</v>
      </c>
      <c r="H12" s="13">
        <v>12</v>
      </c>
      <c r="J12" s="13">
        <f t="shared" ref="J12:J22" si="0">IF(D12=$D$6,0,1)</f>
        <v>1</v>
      </c>
      <c r="K12" s="13">
        <f t="shared" ref="K12:K22" si="1">IF(E12=$E$6,0,1)</f>
        <v>0</v>
      </c>
      <c r="L12" s="13">
        <f t="shared" ref="L12:L22" si="2">IF(F12=$F$6,0,1)</f>
        <v>1</v>
      </c>
      <c r="M12" s="13">
        <f t="shared" ref="M12:M22" si="3">IF(G12=2,1,0)</f>
        <v>1</v>
      </c>
      <c r="N12" s="13">
        <f t="shared" ref="N12:N22" si="4">IF(G12=3,1,0)</f>
        <v>0</v>
      </c>
      <c r="O12" s="13">
        <f t="shared" ref="O12:O22" si="5">H12</f>
        <v>12</v>
      </c>
      <c r="P12" s="13">
        <f t="shared" ref="P12:P22" si="6">MAX($O$11:$O$22)+1-O12</f>
        <v>1</v>
      </c>
      <c r="Q12" s="73">
        <v>4.75</v>
      </c>
    </row>
    <row r="13" spans="2:18" x14ac:dyDescent="0.25">
      <c r="C13" s="9">
        <v>3</v>
      </c>
      <c r="D13" s="10" t="s">
        <v>32</v>
      </c>
      <c r="E13" s="11" t="s">
        <v>30</v>
      </c>
      <c r="F13" s="12">
        <v>130</v>
      </c>
      <c r="G13" s="13">
        <v>2</v>
      </c>
      <c r="H13" s="13">
        <v>11</v>
      </c>
      <c r="J13" s="13">
        <f t="shared" si="0"/>
        <v>0</v>
      </c>
      <c r="K13" s="13">
        <f t="shared" si="1"/>
        <v>1</v>
      </c>
      <c r="L13" s="13">
        <f t="shared" si="2"/>
        <v>0</v>
      </c>
      <c r="M13" s="13">
        <f t="shared" si="3"/>
        <v>1</v>
      </c>
      <c r="N13" s="13">
        <f t="shared" si="4"/>
        <v>0</v>
      </c>
      <c r="O13" s="13">
        <f t="shared" si="5"/>
        <v>11</v>
      </c>
      <c r="P13" s="13">
        <f t="shared" si="6"/>
        <v>2</v>
      </c>
      <c r="Q13" s="73">
        <v>3.7500000000000027</v>
      </c>
    </row>
    <row r="14" spans="2:18" x14ac:dyDescent="0.25">
      <c r="C14" s="9">
        <v>4</v>
      </c>
      <c r="D14" s="10" t="s">
        <v>32</v>
      </c>
      <c r="E14" s="11" t="s">
        <v>31</v>
      </c>
      <c r="F14" s="12">
        <v>130</v>
      </c>
      <c r="G14" s="13">
        <v>2</v>
      </c>
      <c r="H14" s="13">
        <v>9</v>
      </c>
      <c r="J14" s="13">
        <f t="shared" si="0"/>
        <v>0</v>
      </c>
      <c r="K14" s="13">
        <f t="shared" si="1"/>
        <v>0</v>
      </c>
      <c r="L14" s="13">
        <f t="shared" si="2"/>
        <v>0</v>
      </c>
      <c r="M14" s="13">
        <f t="shared" si="3"/>
        <v>1</v>
      </c>
      <c r="N14" s="13">
        <f t="shared" si="4"/>
        <v>0</v>
      </c>
      <c r="O14" s="13">
        <f t="shared" si="5"/>
        <v>9</v>
      </c>
      <c r="P14" s="13">
        <f t="shared" si="6"/>
        <v>4</v>
      </c>
      <c r="Q14" s="73">
        <v>3.4166666666666683</v>
      </c>
    </row>
    <row r="15" spans="2:18" x14ac:dyDescent="0.25">
      <c r="C15" s="9">
        <v>5</v>
      </c>
      <c r="D15" s="10" t="s">
        <v>35</v>
      </c>
      <c r="E15" s="11" t="s">
        <v>30</v>
      </c>
      <c r="F15" s="12">
        <v>130</v>
      </c>
      <c r="G15" s="13">
        <v>3</v>
      </c>
      <c r="H15" s="13">
        <v>4</v>
      </c>
      <c r="J15" s="13">
        <f t="shared" si="0"/>
        <v>1</v>
      </c>
      <c r="K15" s="13">
        <f t="shared" si="1"/>
        <v>1</v>
      </c>
      <c r="L15" s="13">
        <f t="shared" si="2"/>
        <v>0</v>
      </c>
      <c r="M15" s="13">
        <f t="shared" si="3"/>
        <v>0</v>
      </c>
      <c r="N15" s="13">
        <f t="shared" si="4"/>
        <v>1</v>
      </c>
      <c r="O15" s="13">
        <f t="shared" si="5"/>
        <v>4</v>
      </c>
      <c r="P15" s="13">
        <f t="shared" si="6"/>
        <v>9</v>
      </c>
      <c r="Q15" s="73">
        <v>11.333333333333334</v>
      </c>
    </row>
    <row r="16" spans="2:18" x14ac:dyDescent="0.25">
      <c r="C16" s="9">
        <v>6</v>
      </c>
      <c r="D16" s="10" t="s">
        <v>35</v>
      </c>
      <c r="E16" s="11" t="s">
        <v>31</v>
      </c>
      <c r="F16" s="12">
        <v>130</v>
      </c>
      <c r="G16" s="13">
        <v>3</v>
      </c>
      <c r="H16" s="13">
        <v>1</v>
      </c>
      <c r="J16" s="13">
        <f t="shared" si="0"/>
        <v>1</v>
      </c>
      <c r="K16" s="13">
        <f t="shared" si="1"/>
        <v>0</v>
      </c>
      <c r="L16" s="13">
        <f t="shared" si="2"/>
        <v>0</v>
      </c>
      <c r="M16" s="13">
        <f t="shared" si="3"/>
        <v>0</v>
      </c>
      <c r="N16" s="13">
        <f t="shared" si="4"/>
        <v>1</v>
      </c>
      <c r="O16" s="13">
        <f t="shared" si="5"/>
        <v>1</v>
      </c>
      <c r="P16" s="13">
        <f t="shared" si="6"/>
        <v>12</v>
      </c>
      <c r="Q16" s="73">
        <v>11</v>
      </c>
    </row>
    <row r="17" spans="3:17" x14ac:dyDescent="0.25">
      <c r="C17" s="9">
        <v>7</v>
      </c>
      <c r="D17" s="10" t="s">
        <v>32</v>
      </c>
      <c r="E17" s="11" t="s">
        <v>30</v>
      </c>
      <c r="F17" s="12">
        <v>0</v>
      </c>
      <c r="G17" s="13">
        <v>3</v>
      </c>
      <c r="H17" s="13">
        <v>8</v>
      </c>
      <c r="J17" s="13">
        <f t="shared" si="0"/>
        <v>0</v>
      </c>
      <c r="K17" s="13">
        <f t="shared" si="1"/>
        <v>1</v>
      </c>
      <c r="L17" s="13">
        <f t="shared" si="2"/>
        <v>1</v>
      </c>
      <c r="M17" s="13">
        <f t="shared" si="3"/>
        <v>0</v>
      </c>
      <c r="N17" s="13">
        <f t="shared" si="4"/>
        <v>1</v>
      </c>
      <c r="O17" s="13">
        <f t="shared" si="5"/>
        <v>8</v>
      </c>
      <c r="P17" s="13">
        <f t="shared" si="6"/>
        <v>5</v>
      </c>
      <c r="Q17" s="73">
        <v>6.0000000000000018</v>
      </c>
    </row>
    <row r="18" spans="3:17" x14ac:dyDescent="0.25">
      <c r="C18" s="9">
        <v>8</v>
      </c>
      <c r="D18" s="10" t="s">
        <v>32</v>
      </c>
      <c r="E18" s="11" t="s">
        <v>31</v>
      </c>
      <c r="F18" s="12">
        <v>0</v>
      </c>
      <c r="G18" s="13">
        <v>3</v>
      </c>
      <c r="H18" s="13">
        <v>5</v>
      </c>
      <c r="J18" s="13">
        <f t="shared" si="0"/>
        <v>0</v>
      </c>
      <c r="K18" s="13">
        <f t="shared" si="1"/>
        <v>0</v>
      </c>
      <c r="L18" s="13">
        <f t="shared" si="2"/>
        <v>1</v>
      </c>
      <c r="M18" s="13">
        <f t="shared" si="3"/>
        <v>0</v>
      </c>
      <c r="N18" s="13">
        <f t="shared" si="4"/>
        <v>1</v>
      </c>
      <c r="O18" s="13">
        <f t="shared" si="5"/>
        <v>5</v>
      </c>
      <c r="P18" s="13">
        <f t="shared" si="6"/>
        <v>8</v>
      </c>
      <c r="Q18" s="73">
        <v>5.666666666666667</v>
      </c>
    </row>
    <row r="19" spans="3:17" x14ac:dyDescent="0.25">
      <c r="C19" s="9">
        <v>9</v>
      </c>
      <c r="D19" s="10" t="s">
        <v>35</v>
      </c>
      <c r="E19" s="11" t="s">
        <v>30</v>
      </c>
      <c r="F19" s="12">
        <v>130</v>
      </c>
      <c r="G19" s="13">
        <v>4</v>
      </c>
      <c r="H19" s="13">
        <v>2</v>
      </c>
      <c r="J19" s="13">
        <f t="shared" si="0"/>
        <v>1</v>
      </c>
      <c r="K19" s="13">
        <f t="shared" si="1"/>
        <v>1</v>
      </c>
      <c r="L19" s="13">
        <f t="shared" si="2"/>
        <v>0</v>
      </c>
      <c r="M19" s="13">
        <f t="shared" si="3"/>
        <v>0</v>
      </c>
      <c r="N19" s="13">
        <f t="shared" si="4"/>
        <v>0</v>
      </c>
      <c r="O19" s="13">
        <f t="shared" si="5"/>
        <v>2</v>
      </c>
      <c r="P19" s="13">
        <f t="shared" si="6"/>
        <v>11</v>
      </c>
      <c r="Q19" s="73">
        <v>9.5833333333333339</v>
      </c>
    </row>
    <row r="20" spans="3:17" x14ac:dyDescent="0.25">
      <c r="C20" s="9">
        <v>10</v>
      </c>
      <c r="D20" s="10" t="s">
        <v>35</v>
      </c>
      <c r="E20" s="11" t="s">
        <v>31</v>
      </c>
      <c r="F20" s="12">
        <v>0</v>
      </c>
      <c r="G20" s="13">
        <v>4</v>
      </c>
      <c r="H20" s="13">
        <v>7</v>
      </c>
      <c r="J20" s="13">
        <f t="shared" si="0"/>
        <v>1</v>
      </c>
      <c r="K20" s="13">
        <f t="shared" si="1"/>
        <v>0</v>
      </c>
      <c r="L20" s="13">
        <f t="shared" si="2"/>
        <v>1</v>
      </c>
      <c r="M20" s="13">
        <f t="shared" si="3"/>
        <v>0</v>
      </c>
      <c r="N20" s="13">
        <f t="shared" si="4"/>
        <v>0</v>
      </c>
      <c r="O20" s="13">
        <f t="shared" si="5"/>
        <v>7</v>
      </c>
      <c r="P20" s="13">
        <f t="shared" si="6"/>
        <v>6</v>
      </c>
      <c r="Q20" s="73">
        <v>7.2499999999999991</v>
      </c>
    </row>
    <row r="21" spans="3:17" x14ac:dyDescent="0.25">
      <c r="C21" s="9">
        <v>11</v>
      </c>
      <c r="D21" s="10" t="s">
        <v>32</v>
      </c>
      <c r="E21" s="11" t="s">
        <v>30</v>
      </c>
      <c r="F21" s="12">
        <v>0</v>
      </c>
      <c r="G21" s="13">
        <v>4</v>
      </c>
      <c r="H21" s="13">
        <v>10</v>
      </c>
      <c r="J21" s="13">
        <f t="shared" si="0"/>
        <v>0</v>
      </c>
      <c r="K21" s="13">
        <f t="shared" si="1"/>
        <v>1</v>
      </c>
      <c r="L21" s="13">
        <f t="shared" si="2"/>
        <v>1</v>
      </c>
      <c r="M21" s="13">
        <f t="shared" si="3"/>
        <v>0</v>
      </c>
      <c r="N21" s="13">
        <f t="shared" si="4"/>
        <v>0</v>
      </c>
      <c r="O21" s="13">
        <f t="shared" si="5"/>
        <v>10</v>
      </c>
      <c r="P21" s="13">
        <f t="shared" si="6"/>
        <v>3</v>
      </c>
      <c r="Q21" s="73">
        <v>4.2500000000000018</v>
      </c>
    </row>
    <row r="22" spans="3:17" ht="15.75" thickBot="1" x14ac:dyDescent="0.3">
      <c r="C22" s="14">
        <v>12</v>
      </c>
      <c r="D22" s="15" t="s">
        <v>32</v>
      </c>
      <c r="E22" s="16" t="s">
        <v>31</v>
      </c>
      <c r="F22" s="17">
        <v>130</v>
      </c>
      <c r="G22" s="18">
        <v>4</v>
      </c>
      <c r="H22" s="18">
        <v>6</v>
      </c>
      <c r="J22" s="18">
        <f t="shared" si="0"/>
        <v>0</v>
      </c>
      <c r="K22" s="18">
        <f t="shared" si="1"/>
        <v>0</v>
      </c>
      <c r="L22" s="18">
        <f t="shared" si="2"/>
        <v>0</v>
      </c>
      <c r="M22" s="18">
        <f t="shared" si="3"/>
        <v>0</v>
      </c>
      <c r="N22" s="18">
        <f t="shared" si="4"/>
        <v>0</v>
      </c>
      <c r="O22" s="18">
        <f t="shared" si="5"/>
        <v>6</v>
      </c>
      <c r="P22" s="18">
        <f t="shared" si="6"/>
        <v>7</v>
      </c>
      <c r="Q22" s="74">
        <v>5.9166666666666679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V14"/>
  <sheetViews>
    <sheetView showGridLines="0" zoomScaleNormal="100" workbookViewId="0">
      <selection activeCell="K6" sqref="K6"/>
    </sheetView>
  </sheetViews>
  <sheetFormatPr defaultRowHeight="15" x14ac:dyDescent="0.25"/>
  <cols>
    <col min="1" max="1" width="2.140625" customWidth="1"/>
    <col min="2" max="2" width="2.28515625" customWidth="1"/>
    <col min="3" max="3" width="11.28515625" bestFit="1" customWidth="1"/>
    <col min="4" max="4" width="11.7109375" customWidth="1"/>
    <col min="5" max="6" width="8.5703125" bestFit="1" customWidth="1"/>
    <col min="7" max="7" width="12.7109375" bestFit="1" customWidth="1"/>
    <col min="8" max="8" width="9.28515625" bestFit="1" customWidth="1"/>
    <col min="9" max="10" width="7.85546875" bestFit="1" customWidth="1"/>
    <col min="11" max="11" width="12.5703125" bestFit="1" customWidth="1"/>
    <col min="12" max="12" width="7.140625" bestFit="1" customWidth="1"/>
    <col min="13" max="13" width="8" bestFit="1" customWidth="1"/>
    <col min="14" max="14" width="7.42578125" customWidth="1"/>
    <col min="15" max="15" width="8" bestFit="1" customWidth="1"/>
    <col min="16" max="16" width="8" customWidth="1"/>
    <col min="17" max="17" width="8" bestFit="1" customWidth="1"/>
    <col min="18" max="18" width="8.5703125" customWidth="1"/>
    <col min="19" max="19" width="8" bestFit="1" customWidth="1"/>
    <col min="20" max="20" width="7.85546875" bestFit="1" customWidth="1"/>
    <col min="21" max="21" width="8" bestFit="1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E4" s="19" t="s">
        <v>12</v>
      </c>
      <c r="F4" s="19"/>
      <c r="G4" s="19"/>
      <c r="H4" s="19"/>
      <c r="I4" s="19"/>
      <c r="L4" s="88" t="s">
        <v>36</v>
      </c>
      <c r="M4" s="89"/>
      <c r="N4" s="90" t="s">
        <v>37</v>
      </c>
      <c r="O4" s="91"/>
      <c r="P4" s="88" t="s">
        <v>38</v>
      </c>
      <c r="Q4" s="89"/>
      <c r="R4" s="90" t="s">
        <v>40</v>
      </c>
      <c r="S4" s="91"/>
      <c r="T4" s="88" t="s">
        <v>39</v>
      </c>
      <c r="U4" s="89"/>
    </row>
    <row r="5" spans="2:22" x14ac:dyDescent="0.25">
      <c r="C5" s="60" t="s">
        <v>9</v>
      </c>
      <c r="D5" s="60" t="s">
        <v>10</v>
      </c>
      <c r="E5" s="7" t="s">
        <v>36</v>
      </c>
      <c r="F5" s="7" t="s">
        <v>37</v>
      </c>
      <c r="G5" s="7" t="s">
        <v>38</v>
      </c>
      <c r="H5" s="7" t="s">
        <v>40</v>
      </c>
      <c r="I5" s="7" t="s">
        <v>39</v>
      </c>
      <c r="K5" s="8" t="s">
        <v>9</v>
      </c>
      <c r="L5" s="96" t="s">
        <v>11</v>
      </c>
      <c r="M5" s="96" t="s">
        <v>49</v>
      </c>
      <c r="N5" s="97" t="s">
        <v>11</v>
      </c>
      <c r="O5" s="97" t="s">
        <v>49</v>
      </c>
      <c r="P5" s="96" t="s">
        <v>11</v>
      </c>
      <c r="Q5" s="96" t="s">
        <v>49</v>
      </c>
      <c r="R5" s="97" t="s">
        <v>11</v>
      </c>
      <c r="S5" s="97" t="s">
        <v>49</v>
      </c>
      <c r="T5" s="96" t="s">
        <v>11</v>
      </c>
      <c r="U5" s="96" t="s">
        <v>49</v>
      </c>
    </row>
    <row r="6" spans="2:22" x14ac:dyDescent="0.25">
      <c r="C6" s="61" t="s">
        <v>1</v>
      </c>
      <c r="D6" s="62" t="s">
        <v>32</v>
      </c>
      <c r="E6" s="78">
        <v>0</v>
      </c>
      <c r="F6" s="78">
        <v>0</v>
      </c>
      <c r="G6" s="78">
        <v>0</v>
      </c>
      <c r="H6" s="78">
        <v>0</v>
      </c>
      <c r="I6" s="78">
        <v>0</v>
      </c>
      <c r="K6" s="20" t="s">
        <v>1</v>
      </c>
      <c r="L6" s="92">
        <f>MAX(E6:E7)-MIN(E6:E7)</f>
        <v>3.6666666666666674</v>
      </c>
      <c r="M6" s="84">
        <f>_xlfn.RANK.EQ(L6,$L$6:$L$9,0)</f>
        <v>1</v>
      </c>
      <c r="N6" s="93">
        <f>MAX(F6:F7)-MIN(F6:F7)</f>
        <v>2.3333333333333348</v>
      </c>
      <c r="O6" s="86">
        <f>_xlfn.RANK.EQ(N6,$N$6:$N$9,0)</f>
        <v>3</v>
      </c>
      <c r="P6" s="92">
        <f>MAX(G6:G7)-MIN(G6:G7)</f>
        <v>1.9429935477000599E-16</v>
      </c>
      <c r="Q6" s="84">
        <f>_xlfn.RANK.EQ(P6,$P$6:$P$9,0)</f>
        <v>4</v>
      </c>
      <c r="R6" s="93">
        <f>MAX(H6:H7)-MIN(H6:H7)</f>
        <v>1</v>
      </c>
      <c r="S6" s="86">
        <f>_xlfn.RANK.EQ(R6,$R$6:$R$9,0)</f>
        <v>4</v>
      </c>
      <c r="T6" s="92">
        <f>MAX(I6:I7)-MIN(I6:I7)</f>
        <v>3.3333333333333321</v>
      </c>
      <c r="U6" s="84">
        <f>_xlfn.RANK.EQ(T6,$T$6:$T$9,0)</f>
        <v>1</v>
      </c>
    </row>
    <row r="7" spans="2:22" x14ac:dyDescent="0.25">
      <c r="C7" s="61"/>
      <c r="D7" s="62" t="s">
        <v>35</v>
      </c>
      <c r="E7" s="67">
        <f>Mercados!E11</f>
        <v>-3.6666666666666674</v>
      </c>
      <c r="F7" s="67">
        <f>Mercados!E12</f>
        <v>-2.3333333333333348</v>
      </c>
      <c r="G7" s="67">
        <f>Mercados!E13</f>
        <v>1.9429935477000599E-16</v>
      </c>
      <c r="H7" s="67">
        <f>Mercados!E14</f>
        <v>1</v>
      </c>
      <c r="I7" s="67">
        <f>Mercados!E15</f>
        <v>3.3333333333333321</v>
      </c>
      <c r="K7" s="20" t="s">
        <v>28</v>
      </c>
      <c r="L7" s="92">
        <f>MAX(E8:E9)-MIN(E8:E9)</f>
        <v>2.3333333333333348</v>
      </c>
      <c r="M7" s="84">
        <f t="shared" ref="M7:M9" si="0">_xlfn.RANK.EQ(L7,$L$6:$L$9,0)</f>
        <v>3</v>
      </c>
      <c r="N7" s="93">
        <f>MAX(F8:F9)-MIN(F8:F9)</f>
        <v>1.3333333333333341</v>
      </c>
      <c r="O7" s="86">
        <f t="shared" ref="O7:O9" si="1">_xlfn.RANK.EQ(N7,$N$6:$N$9,0)</f>
        <v>4</v>
      </c>
      <c r="P7" s="92">
        <f>MAX(G8:G9)-MIN(G8:G9)</f>
        <v>0.3333333333333327</v>
      </c>
      <c r="Q7" s="84">
        <f t="shared" ref="Q7:Q9" si="2">_xlfn.RANK.EQ(P7,$P$6:$P$9,0)</f>
        <v>3</v>
      </c>
      <c r="R7" s="93">
        <f>MAX(H8:H9)-MIN(H8:H9)</f>
        <v>2.3333333333333326</v>
      </c>
      <c r="S7" s="86">
        <f t="shared" ref="S7:S9" si="3">_xlfn.RANK.EQ(R7,$R$6:$R$9,0)</f>
        <v>2</v>
      </c>
      <c r="T7" s="92">
        <f>MAX(I8:I9)-MIN(I8:I9)</f>
        <v>0.33333333333333443</v>
      </c>
      <c r="U7" s="84">
        <f t="shared" ref="U7:U9" si="4">_xlfn.RANK.EQ(T7,$T$6:$T$9,0)</f>
        <v>4</v>
      </c>
    </row>
    <row r="8" spans="2:22" x14ac:dyDescent="0.25">
      <c r="C8" s="63" t="s">
        <v>28</v>
      </c>
      <c r="D8" s="64" t="s">
        <v>30</v>
      </c>
      <c r="E8" s="79">
        <f>Mercados!F11</f>
        <v>-2.3333333333333348</v>
      </c>
      <c r="F8" s="79">
        <f>Mercados!F12</f>
        <v>-1.3333333333333341</v>
      </c>
      <c r="G8" s="79">
        <f>Mercados!F13</f>
        <v>-0.3333333333333327</v>
      </c>
      <c r="H8" s="79">
        <f>Mercados!F14</f>
        <v>-2.3333333333333326</v>
      </c>
      <c r="I8" s="79">
        <f>Mercados!F15</f>
        <v>0.33333333333333443</v>
      </c>
      <c r="K8" s="20" t="s">
        <v>29</v>
      </c>
      <c r="L8" s="92">
        <f>MAX(E10:E11)-MIN(E10:E11)</f>
        <v>1.6666666666666661</v>
      </c>
      <c r="M8" s="84">
        <f t="shared" si="0"/>
        <v>4</v>
      </c>
      <c r="N8" s="93">
        <f>MAX(F10:F11)-MIN(F10:F11)</f>
        <v>4.6666666666666652</v>
      </c>
      <c r="O8" s="86">
        <f t="shared" si="1"/>
        <v>2</v>
      </c>
      <c r="P8" s="92">
        <f>MAX(G10:G11)-MIN(G10:G11)</f>
        <v>0.66666666666666674</v>
      </c>
      <c r="Q8" s="84">
        <f t="shared" si="2"/>
        <v>2</v>
      </c>
      <c r="R8" s="93">
        <f>MAX(H10:H11)-MIN(H10:H11)</f>
        <v>1.3333333333333341</v>
      </c>
      <c r="S8" s="86">
        <f t="shared" si="3"/>
        <v>3</v>
      </c>
      <c r="T8" s="92">
        <f>MAX(I10:I11)-MIN(I10:I11)</f>
        <v>2.0000000000000009</v>
      </c>
      <c r="U8" s="84">
        <f t="shared" si="4"/>
        <v>2</v>
      </c>
    </row>
    <row r="9" spans="2:22" ht="15.75" thickBot="1" x14ac:dyDescent="0.3">
      <c r="C9" s="63"/>
      <c r="D9" s="64" t="s">
        <v>31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K9" s="21" t="s">
        <v>0</v>
      </c>
      <c r="L9" s="94">
        <f>MAX(E12:E14)-MIN(E12:E14)</f>
        <v>3.0000000000000013</v>
      </c>
      <c r="M9" s="85">
        <f t="shared" si="0"/>
        <v>2</v>
      </c>
      <c r="N9" s="95">
        <f>MAX(F12:F14)-MIN(F12:F14)</f>
        <v>4.9999999999999991</v>
      </c>
      <c r="O9" s="87">
        <f t="shared" si="1"/>
        <v>1</v>
      </c>
      <c r="P9" s="94">
        <f>MAX(G12:G14)-MIN(G12:G14)</f>
        <v>1.2500000000000009</v>
      </c>
      <c r="Q9" s="85">
        <f t="shared" si="2"/>
        <v>1</v>
      </c>
      <c r="R9" s="95">
        <f>MAX(H12:H14)-MIN(H12:H14)</f>
        <v>3.75</v>
      </c>
      <c r="S9" s="87">
        <f t="shared" si="3"/>
        <v>1</v>
      </c>
      <c r="T9" s="94">
        <f>MAX(I12:I14)-MIN(I12:I14)</f>
        <v>1.75</v>
      </c>
      <c r="U9" s="85">
        <f t="shared" si="4"/>
        <v>3</v>
      </c>
    </row>
    <row r="10" spans="2:22" x14ac:dyDescent="0.25">
      <c r="C10" s="61" t="s">
        <v>29</v>
      </c>
      <c r="D10" s="62" t="s">
        <v>48</v>
      </c>
      <c r="E10" s="67">
        <f>Mercados!G11</f>
        <v>-1.6666666666666661</v>
      </c>
      <c r="F10" s="67">
        <f>Mercados!G12</f>
        <v>4.6666666666666652</v>
      </c>
      <c r="G10" s="67">
        <f>Mercados!G13</f>
        <v>0.66666666666666674</v>
      </c>
      <c r="H10" s="67">
        <f>Mercados!G14</f>
        <v>1.3333333333333341</v>
      </c>
      <c r="I10" s="67">
        <f>Mercados!G15</f>
        <v>-2.0000000000000009</v>
      </c>
    </row>
    <row r="11" spans="2:22" x14ac:dyDescent="0.25">
      <c r="C11" s="61"/>
      <c r="D11" s="62" t="s">
        <v>56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</row>
    <row r="12" spans="2:22" x14ac:dyDescent="0.25">
      <c r="C12" s="63" t="s">
        <v>0</v>
      </c>
      <c r="D12" s="64" t="s">
        <v>54</v>
      </c>
      <c r="E12" s="79">
        <f>Mercados!H11</f>
        <v>-2.9999999999999991</v>
      </c>
      <c r="F12" s="79">
        <f>Mercados!H12</f>
        <v>4.9999999999999991</v>
      </c>
      <c r="G12" s="79">
        <f>Mercados!H13</f>
        <v>1</v>
      </c>
      <c r="H12" s="79">
        <f>Mercados!H14</f>
        <v>-3.7499999999999991</v>
      </c>
      <c r="I12" s="79">
        <f>Mercados!H15</f>
        <v>1.75</v>
      </c>
    </row>
    <row r="13" spans="2:22" x14ac:dyDescent="0.25">
      <c r="C13" s="63"/>
      <c r="D13" s="64" t="s">
        <v>55</v>
      </c>
      <c r="E13" s="79">
        <f>Mercados!I11</f>
        <v>-3.0000000000000013</v>
      </c>
      <c r="F13" s="79">
        <f>Mercados!I12</f>
        <v>3.2500000000000009</v>
      </c>
      <c r="G13" s="79">
        <f>Mercados!I13</f>
        <v>1.2500000000000009</v>
      </c>
      <c r="H13" s="79">
        <f>Mercados!I14</f>
        <v>-3.75</v>
      </c>
      <c r="I13" s="79">
        <f>Mercados!I15</f>
        <v>1.75</v>
      </c>
    </row>
    <row r="14" spans="2:22" ht="15.75" thickBot="1" x14ac:dyDescent="0.3">
      <c r="C14" s="65"/>
      <c r="D14" s="66" t="s">
        <v>57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</row>
  </sheetData>
  <conditionalFormatting sqref="M6:M9">
    <cfRule type="cellIs" dxfId="4" priority="11" operator="equal">
      <formula>1</formula>
    </cfRule>
  </conditionalFormatting>
  <conditionalFormatting sqref="O6:O9">
    <cfRule type="cellIs" dxfId="3" priority="10" operator="equal">
      <formula>1</formula>
    </cfRule>
  </conditionalFormatting>
  <conditionalFormatting sqref="Q6:Q9">
    <cfRule type="cellIs" dxfId="2" priority="3" operator="equal">
      <formula>1</formula>
    </cfRule>
  </conditionalFormatting>
  <conditionalFormatting sqref="U6:U9">
    <cfRule type="cellIs" dxfId="1" priority="2" operator="equal">
      <formula>1</formula>
    </cfRule>
  </conditionalFormatting>
  <conditionalFormatting sqref="S6:S9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081-B295-4BEE-BA1E-2D8C01CC06A3}">
  <dimension ref="B1:Q21"/>
  <sheetViews>
    <sheetView showGridLines="0" zoomScaleNormal="100" workbookViewId="0">
      <selection activeCell="E6" sqref="E6:I6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6" width="11.28515625" bestFit="1" customWidth="1"/>
    <col min="7" max="7" width="8" bestFit="1" customWidth="1"/>
    <col min="8" max="8" width="7.7109375" customWidth="1"/>
    <col min="9" max="9" width="8.42578125" customWidth="1"/>
    <col min="10" max="10" width="2.140625" customWidth="1"/>
    <col min="11" max="12" width="13.28515625" customWidth="1"/>
    <col min="13" max="14" width="7.7109375" customWidth="1"/>
    <col min="15" max="15" width="10.140625" bestFit="1" customWidth="1"/>
    <col min="16" max="16" width="9.28515625" bestFit="1" customWidth="1"/>
  </cols>
  <sheetData>
    <row r="1" spans="2:17" ht="8.25" customHeight="1" x14ac:dyDescent="0.25"/>
    <row r="2" spans="2:17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8.25" customHeight="1" x14ac:dyDescent="0.25"/>
    <row r="4" spans="2:17" ht="15.75" customHeight="1" x14ac:dyDescent="0.25">
      <c r="C4" s="34" t="s">
        <v>16</v>
      </c>
    </row>
    <row r="5" spans="2:17" ht="15.75" customHeight="1" x14ac:dyDescent="0.25">
      <c r="C5" s="27" t="s">
        <v>13</v>
      </c>
      <c r="D5" s="6"/>
      <c r="E5" s="7" t="s">
        <v>1</v>
      </c>
      <c r="F5" s="7" t="s">
        <v>28</v>
      </c>
      <c r="G5" s="7" t="s">
        <v>29</v>
      </c>
      <c r="H5" s="7" t="s">
        <v>54</v>
      </c>
      <c r="I5" s="7" t="s">
        <v>55</v>
      </c>
    </row>
    <row r="6" spans="2:17" x14ac:dyDescent="0.25">
      <c r="C6" s="23" t="s">
        <v>32</v>
      </c>
      <c r="D6" s="30"/>
      <c r="E6" s="13">
        <v>0</v>
      </c>
      <c r="F6" s="13">
        <v>0</v>
      </c>
      <c r="G6" s="13">
        <v>0</v>
      </c>
      <c r="H6" s="13">
        <v>1</v>
      </c>
      <c r="I6" s="13">
        <v>0</v>
      </c>
    </row>
    <row r="7" spans="2:17" ht="15.75" thickBot="1" x14ac:dyDescent="0.3">
      <c r="C7" s="24" t="s">
        <v>35</v>
      </c>
      <c r="D7" s="31"/>
      <c r="E7" s="18">
        <v>1</v>
      </c>
      <c r="F7" s="18">
        <v>0</v>
      </c>
      <c r="G7" s="18">
        <v>0</v>
      </c>
      <c r="H7" s="18">
        <v>1</v>
      </c>
      <c r="I7" s="18">
        <v>0</v>
      </c>
    </row>
    <row r="8" spans="2:17" ht="31.5" customHeight="1" x14ac:dyDescent="0.25"/>
    <row r="9" spans="2:17" ht="15.75" thickBot="1" x14ac:dyDescent="0.3">
      <c r="C9" s="34" t="s">
        <v>17</v>
      </c>
      <c r="K9" s="35" t="s">
        <v>51</v>
      </c>
      <c r="L9" s="36"/>
    </row>
    <row r="10" spans="2:17" ht="15.75" thickBot="1" x14ac:dyDescent="0.3">
      <c r="C10" s="38" t="s">
        <v>14</v>
      </c>
      <c r="D10" s="39" t="s">
        <v>15</v>
      </c>
      <c r="E10" s="39" t="str">
        <f>E5</f>
        <v>Marca</v>
      </c>
      <c r="F10" s="39" t="str">
        <f t="shared" ref="F10:I10" si="0">F5</f>
        <v>Embalagem</v>
      </c>
      <c r="G10" s="39" t="str">
        <f t="shared" si="0"/>
        <v>Calorias</v>
      </c>
      <c r="H10" s="39" t="str">
        <f t="shared" si="0"/>
        <v>$ 2</v>
      </c>
      <c r="I10" s="39" t="str">
        <f t="shared" si="0"/>
        <v>$ 3</v>
      </c>
      <c r="K10" s="37" t="s">
        <v>32</v>
      </c>
      <c r="L10" s="37" t="s">
        <v>35</v>
      </c>
    </row>
    <row r="11" spans="2:17" x14ac:dyDescent="0.25">
      <c r="C11" s="68" t="s">
        <v>36</v>
      </c>
      <c r="D11" s="69">
        <f>Sul!B17</f>
        <v>12.333333333333336</v>
      </c>
      <c r="E11" s="69">
        <f>Sul!B18</f>
        <v>-3.6666666666666674</v>
      </c>
      <c r="F11" s="69">
        <f>Sul!B19</f>
        <v>-2.3333333333333348</v>
      </c>
      <c r="G11" s="69">
        <f>Sul!B20</f>
        <v>-1.6666666666666661</v>
      </c>
      <c r="H11" s="69">
        <f>Sul!B21</f>
        <v>-2.9999999999999991</v>
      </c>
      <c r="I11" s="69">
        <f>Sul!B22</f>
        <v>-3.0000000000000013</v>
      </c>
      <c r="J11" s="70"/>
      <c r="K11" s="71">
        <f>$D11+SUMPRODUCT($E$6:$I$6,$E11:$I11)</f>
        <v>9.3333333333333357</v>
      </c>
      <c r="L11" s="71">
        <f>$D11+SUMPRODUCT($E$7:$I$7,$E11:$I11)</f>
        <v>5.6666666666666696</v>
      </c>
      <c r="O11" s="34"/>
    </row>
    <row r="12" spans="2:17" x14ac:dyDescent="0.25">
      <c r="C12" s="25" t="s">
        <v>37</v>
      </c>
      <c r="D12" s="28">
        <f>Sudeste!B17</f>
        <v>3.250000000000004</v>
      </c>
      <c r="E12" s="28">
        <f>Sudeste!B18</f>
        <v>-2.3333333333333348</v>
      </c>
      <c r="F12" s="28">
        <f>Sudeste!B19</f>
        <v>-1.3333333333333341</v>
      </c>
      <c r="G12" s="28">
        <f>Sudeste!B20</f>
        <v>4.6666666666666652</v>
      </c>
      <c r="H12" s="28">
        <f>Sudeste!B21</f>
        <v>4.9999999999999991</v>
      </c>
      <c r="I12" s="28">
        <f>Sudeste!B22</f>
        <v>3.2500000000000009</v>
      </c>
      <c r="K12" s="32">
        <f t="shared" ref="K12:K15" si="1">$D12+SUMPRODUCT($E$6:$I$6,$E12:$I12)</f>
        <v>8.2500000000000036</v>
      </c>
      <c r="L12" s="32">
        <f t="shared" ref="L12:L15" si="2">$D12+SUMPRODUCT($E$7:$I$7,$E12:$I12)</f>
        <v>5.9166666666666679</v>
      </c>
    </row>
    <row r="13" spans="2:17" x14ac:dyDescent="0.25">
      <c r="C13" s="25" t="s">
        <v>38</v>
      </c>
      <c r="D13" s="28">
        <f>'Centro-Oeste'!B17</f>
        <v>5.583333333333333</v>
      </c>
      <c r="E13" s="28">
        <f>'Centro-Oeste'!B18</f>
        <v>1.9429935477000599E-16</v>
      </c>
      <c r="F13" s="28">
        <f>'Centro-Oeste'!B19</f>
        <v>-0.3333333333333327</v>
      </c>
      <c r="G13" s="28">
        <f>'Centro-Oeste'!B20</f>
        <v>0.66666666666666674</v>
      </c>
      <c r="H13" s="28">
        <f>'Centro-Oeste'!B21</f>
        <v>1</v>
      </c>
      <c r="I13" s="28">
        <f>'Centro-Oeste'!B22</f>
        <v>1.2500000000000009</v>
      </c>
      <c r="K13" s="32">
        <f t="shared" si="1"/>
        <v>6.583333333333333</v>
      </c>
      <c r="L13" s="32">
        <f t="shared" si="2"/>
        <v>6.583333333333333</v>
      </c>
    </row>
    <row r="14" spans="2:17" x14ac:dyDescent="0.25">
      <c r="C14" s="25" t="s">
        <v>40</v>
      </c>
      <c r="D14" s="28">
        <f>Nordeste!B17</f>
        <v>8.9999999999999982</v>
      </c>
      <c r="E14" s="28">
        <f>Nordeste!B18</f>
        <v>1</v>
      </c>
      <c r="F14" s="28">
        <f>Nordeste!B19</f>
        <v>-2.3333333333333326</v>
      </c>
      <c r="G14" s="28">
        <f>Nordeste!B20</f>
        <v>1.3333333333333341</v>
      </c>
      <c r="H14" s="28">
        <f>Nordeste!B21</f>
        <v>-3.7499999999999991</v>
      </c>
      <c r="I14" s="28">
        <f>Nordeste!B22</f>
        <v>-3.75</v>
      </c>
      <c r="K14" s="32">
        <f t="shared" si="1"/>
        <v>5.2499999999999991</v>
      </c>
      <c r="L14" s="32">
        <f t="shared" si="2"/>
        <v>6.2499999999999991</v>
      </c>
    </row>
    <row r="15" spans="2:17" ht="15.75" thickBot="1" x14ac:dyDescent="0.3">
      <c r="C15" s="26" t="s">
        <v>39</v>
      </c>
      <c r="D15" s="29">
        <f>Norte!B17</f>
        <v>5.9166666666666679</v>
      </c>
      <c r="E15" s="29">
        <f>Norte!B18</f>
        <v>3.3333333333333321</v>
      </c>
      <c r="F15" s="29">
        <f>Norte!B19</f>
        <v>0.33333333333333443</v>
      </c>
      <c r="G15" s="29">
        <f>Norte!B20</f>
        <v>-2.0000000000000009</v>
      </c>
      <c r="H15" s="29">
        <f>Norte!B22</f>
        <v>1.75</v>
      </c>
      <c r="I15" s="29">
        <f>Norte!B22</f>
        <v>1.75</v>
      </c>
      <c r="K15" s="33">
        <f t="shared" si="1"/>
        <v>7.6666666666666679</v>
      </c>
      <c r="L15" s="33">
        <f t="shared" si="2"/>
        <v>11</v>
      </c>
    </row>
    <row r="17" spans="9:12" x14ac:dyDescent="0.25">
      <c r="I17" s="121" t="s">
        <v>90</v>
      </c>
      <c r="J17" s="121"/>
      <c r="K17" s="122">
        <f>AVERAGE(K11:K15)</f>
        <v>7.4166666666666687</v>
      </c>
      <c r="L17" s="122">
        <f>AVERAGE(L11:L15)</f>
        <v>7.0833333333333339</v>
      </c>
    </row>
    <row r="18" spans="9:12" x14ac:dyDescent="0.25">
      <c r="I18" s="123" t="s">
        <v>91</v>
      </c>
      <c r="J18" s="123"/>
      <c r="K18" s="124">
        <f>_xlfn.STDEV.S(K11:K15)</f>
        <v>1.566799639746927</v>
      </c>
      <c r="L18" s="124">
        <f>_xlfn.STDEV.S(L11:L15)</f>
        <v>2.2165726797117307</v>
      </c>
    </row>
    <row r="20" spans="9:12" x14ac:dyDescent="0.25">
      <c r="I20" s="125" t="s">
        <v>92</v>
      </c>
      <c r="J20" s="125"/>
      <c r="K20" s="126">
        <f>K17-K18</f>
        <v>5.8498670269197417</v>
      </c>
      <c r="L20" s="126">
        <f>L17-L18</f>
        <v>4.8667606536216033</v>
      </c>
    </row>
    <row r="21" spans="9:12" x14ac:dyDescent="0.25">
      <c r="I21" s="127" t="s">
        <v>93</v>
      </c>
      <c r="J21" s="127"/>
      <c r="K21" s="128">
        <f>K17+K18</f>
        <v>8.9834663064135967</v>
      </c>
      <c r="L21" s="128">
        <f>L17+L18</f>
        <v>9.2999060130450637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914F-1749-4AD9-89EB-AC4F54CB29E8}">
  <dimension ref="B1:T18"/>
  <sheetViews>
    <sheetView showGridLines="0" zoomScaleNormal="100" workbookViewId="0">
      <selection activeCell="O25" sqref="O25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5" width="14.85546875" bestFit="1" customWidth="1"/>
    <col min="6" max="6" width="15.42578125" bestFit="1" customWidth="1"/>
    <col min="7" max="7" width="11.28515625" bestFit="1" customWidth="1"/>
    <col min="8" max="8" width="12" bestFit="1" customWidth="1"/>
    <col min="9" max="9" width="5.28515625" bestFit="1" customWidth="1"/>
    <col min="10" max="10" width="2.140625" customWidth="1"/>
    <col min="11" max="11" width="9" customWidth="1"/>
    <col min="12" max="12" width="7.42578125" bestFit="1" customWidth="1"/>
    <col min="13" max="14" width="7.7109375" customWidth="1"/>
    <col min="15" max="15" width="10.140625" bestFit="1" customWidth="1"/>
    <col min="16" max="16" width="9.28515625" bestFit="1" customWidth="1"/>
  </cols>
  <sheetData>
    <row r="1" spans="2:20" ht="8.25" customHeight="1" x14ac:dyDescent="0.25"/>
    <row r="2" spans="2:20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8.25" customHeight="1" x14ac:dyDescent="0.25"/>
    <row r="4" spans="2:20" ht="15.75" thickBot="1" x14ac:dyDescent="0.3">
      <c r="C4" s="34" t="s">
        <v>82</v>
      </c>
      <c r="K4" s="35" t="s">
        <v>83</v>
      </c>
      <c r="L4" s="36"/>
    </row>
    <row r="5" spans="2:20" ht="15.75" thickBot="1" x14ac:dyDescent="0.3">
      <c r="C5" s="38" t="s">
        <v>14</v>
      </c>
      <c r="D5" s="39" t="s">
        <v>15</v>
      </c>
      <c r="E5" s="39" t="s">
        <v>35</v>
      </c>
      <c r="F5" s="39" t="s">
        <v>30</v>
      </c>
      <c r="G5" s="39" t="s">
        <v>48</v>
      </c>
      <c r="H5" s="39" t="s">
        <v>54</v>
      </c>
      <c r="I5" s="39" t="s">
        <v>55</v>
      </c>
      <c r="K5" s="106" t="s">
        <v>50</v>
      </c>
      <c r="L5" s="106" t="s">
        <v>31</v>
      </c>
      <c r="M5" s="106" t="s">
        <v>56</v>
      </c>
      <c r="N5" s="106" t="s">
        <v>57</v>
      </c>
    </row>
    <row r="6" spans="2:20" x14ac:dyDescent="0.25">
      <c r="C6" s="68" t="s">
        <v>36</v>
      </c>
      <c r="D6" s="69">
        <f>Mercados!D11</f>
        <v>12.333333333333336</v>
      </c>
      <c r="E6" s="69">
        <f>Mercados!E11</f>
        <v>-3.6666666666666674</v>
      </c>
      <c r="F6" s="69">
        <f>Mercados!F11</f>
        <v>-2.3333333333333348</v>
      </c>
      <c r="G6" s="69">
        <f>Mercados!G11</f>
        <v>-1.6666666666666661</v>
      </c>
      <c r="H6" s="69">
        <f>Mercados!H11</f>
        <v>-2.9999999999999991</v>
      </c>
      <c r="I6" s="69">
        <f>Mercados!I11</f>
        <v>-3.0000000000000013</v>
      </c>
      <c r="J6" s="70"/>
      <c r="K6" s="103">
        <v>0</v>
      </c>
      <c r="L6" s="103">
        <v>0</v>
      </c>
      <c r="M6" s="103">
        <v>0</v>
      </c>
      <c r="N6" s="103">
        <v>0</v>
      </c>
      <c r="O6" s="34"/>
    </row>
    <row r="7" spans="2:20" x14ac:dyDescent="0.25">
      <c r="C7" s="25" t="s">
        <v>37</v>
      </c>
      <c r="D7" s="28">
        <f>Mercados!D12</f>
        <v>3.250000000000004</v>
      </c>
      <c r="E7" s="28">
        <f>Mercados!E12</f>
        <v>-2.3333333333333348</v>
      </c>
      <c r="F7" s="28">
        <f>Mercados!F12</f>
        <v>-1.3333333333333341</v>
      </c>
      <c r="G7" s="28">
        <f>Mercados!G12</f>
        <v>4.6666666666666652</v>
      </c>
      <c r="H7" s="28">
        <f>Mercados!H12</f>
        <v>4.9999999999999991</v>
      </c>
      <c r="I7" s="28">
        <f>Mercados!I12</f>
        <v>3.2500000000000009</v>
      </c>
      <c r="K7" s="104">
        <v>0</v>
      </c>
      <c r="L7" s="104">
        <v>0</v>
      </c>
      <c r="M7" s="104">
        <v>0</v>
      </c>
      <c r="N7" s="104">
        <v>0</v>
      </c>
    </row>
    <row r="8" spans="2:20" x14ac:dyDescent="0.25">
      <c r="C8" s="25" t="s">
        <v>38</v>
      </c>
      <c r="D8" s="28">
        <f>Mercados!D13</f>
        <v>5.583333333333333</v>
      </c>
      <c r="E8" s="28">
        <f>Mercados!E13</f>
        <v>1.9429935477000599E-16</v>
      </c>
      <c r="F8" s="28">
        <f>Mercados!F13</f>
        <v>-0.3333333333333327</v>
      </c>
      <c r="G8" s="28">
        <f>Mercados!G13</f>
        <v>0.66666666666666674</v>
      </c>
      <c r="H8" s="28">
        <f>Mercados!H13</f>
        <v>1</v>
      </c>
      <c r="I8" s="28">
        <f>Mercados!I13</f>
        <v>1.2500000000000009</v>
      </c>
      <c r="K8" s="104">
        <v>0</v>
      </c>
      <c r="L8" s="104">
        <v>0</v>
      </c>
      <c r="M8" s="104">
        <v>0</v>
      </c>
      <c r="N8" s="104">
        <v>0</v>
      </c>
    </row>
    <row r="9" spans="2:20" x14ac:dyDescent="0.25">
      <c r="C9" s="25" t="s">
        <v>40</v>
      </c>
      <c r="D9" s="28">
        <f>Mercados!D14</f>
        <v>8.9999999999999982</v>
      </c>
      <c r="E9" s="28">
        <f>Mercados!E14</f>
        <v>1</v>
      </c>
      <c r="F9" s="28">
        <f>Mercados!F14</f>
        <v>-2.3333333333333326</v>
      </c>
      <c r="G9" s="28">
        <f>Mercados!G14</f>
        <v>1.3333333333333341</v>
      </c>
      <c r="H9" s="28">
        <f>Mercados!H14</f>
        <v>-3.7499999999999991</v>
      </c>
      <c r="I9" s="28">
        <f>Mercados!I14</f>
        <v>-3.75</v>
      </c>
      <c r="K9" s="104">
        <v>0</v>
      </c>
      <c r="L9" s="104">
        <v>0</v>
      </c>
      <c r="M9" s="104">
        <v>0</v>
      </c>
      <c r="N9" s="104">
        <v>0</v>
      </c>
    </row>
    <row r="10" spans="2:20" ht="15.75" thickBot="1" x14ac:dyDescent="0.3">
      <c r="C10" s="26" t="s">
        <v>39</v>
      </c>
      <c r="D10" s="29">
        <f>Mercados!D15</f>
        <v>5.9166666666666679</v>
      </c>
      <c r="E10" s="29">
        <f>Mercados!E15</f>
        <v>3.3333333333333321</v>
      </c>
      <c r="F10" s="29">
        <f>Mercados!F15</f>
        <v>0.33333333333333443</v>
      </c>
      <c r="G10" s="29">
        <f>Mercados!G15</f>
        <v>-2.0000000000000009</v>
      </c>
      <c r="H10" s="29">
        <f>Mercados!H15</f>
        <v>1.75</v>
      </c>
      <c r="I10" s="29">
        <f>Mercados!I15</f>
        <v>1.75</v>
      </c>
      <c r="K10" s="105">
        <v>0</v>
      </c>
      <c r="L10" s="105">
        <v>0</v>
      </c>
      <c r="M10" s="105">
        <v>0</v>
      </c>
      <c r="N10" s="105">
        <v>0</v>
      </c>
    </row>
    <row r="12" spans="2:20" x14ac:dyDescent="0.25">
      <c r="C12" s="34" t="s">
        <v>89</v>
      </c>
    </row>
    <row r="13" spans="2:20" x14ac:dyDescent="0.25">
      <c r="C13" s="38" t="s">
        <v>14</v>
      </c>
      <c r="D13" s="107" t="s">
        <v>55</v>
      </c>
      <c r="E13" s="39" t="s">
        <v>84</v>
      </c>
      <c r="F13" s="107" t="s">
        <v>86</v>
      </c>
      <c r="G13" s="107" t="s">
        <v>48</v>
      </c>
      <c r="H13" s="39" t="s">
        <v>85</v>
      </c>
    </row>
    <row r="14" spans="2:20" x14ac:dyDescent="0.25">
      <c r="C14" s="68" t="s">
        <v>36</v>
      </c>
      <c r="D14" s="111">
        <f>I6</f>
        <v>-3.0000000000000013</v>
      </c>
      <c r="E14" s="108">
        <f>4-ABS(D14)</f>
        <v>0.99999999999999867</v>
      </c>
      <c r="F14" s="118">
        <f>ABS(D14)/E14</f>
        <v>3.0000000000000053</v>
      </c>
      <c r="G14" s="111">
        <f>G6</f>
        <v>-1.6666666666666661</v>
      </c>
      <c r="H14" s="114">
        <f>G14/F14</f>
        <v>-0.55555555555555436</v>
      </c>
    </row>
    <row r="15" spans="2:20" x14ac:dyDescent="0.25">
      <c r="C15" s="25" t="s">
        <v>37</v>
      </c>
      <c r="D15" s="112">
        <f t="shared" ref="D15:D18" si="0">I7</f>
        <v>3.2500000000000009</v>
      </c>
      <c r="E15" s="109">
        <f t="shared" ref="E15:E18" si="1">4-ABS(D15)</f>
        <v>0.74999999999999911</v>
      </c>
      <c r="F15" s="119">
        <f t="shared" ref="F15:F18" si="2">ABS(D15)/E15</f>
        <v>4.3333333333333393</v>
      </c>
      <c r="G15" s="112">
        <f t="shared" ref="G15:G18" si="3">G7</f>
        <v>4.6666666666666652</v>
      </c>
      <c r="H15" s="115">
        <f t="shared" ref="H15:H18" si="4">G15/F15</f>
        <v>1.0769230769230751</v>
      </c>
    </row>
    <row r="16" spans="2:20" x14ac:dyDescent="0.25">
      <c r="C16" s="25" t="s">
        <v>38</v>
      </c>
      <c r="D16" s="112">
        <f t="shared" si="0"/>
        <v>1.2500000000000009</v>
      </c>
      <c r="E16" s="109">
        <f t="shared" si="1"/>
        <v>2.7499999999999991</v>
      </c>
      <c r="F16" s="119">
        <f t="shared" si="2"/>
        <v>0.45454545454545503</v>
      </c>
      <c r="G16" s="112">
        <f t="shared" si="3"/>
        <v>0.66666666666666674</v>
      </c>
      <c r="H16" s="115">
        <f t="shared" si="4"/>
        <v>1.4666666666666652</v>
      </c>
    </row>
    <row r="17" spans="3:8" x14ac:dyDescent="0.25">
      <c r="C17" s="25" t="s">
        <v>40</v>
      </c>
      <c r="D17" s="112">
        <f t="shared" si="0"/>
        <v>-3.75</v>
      </c>
      <c r="E17" s="109">
        <f t="shared" si="1"/>
        <v>0.25</v>
      </c>
      <c r="F17" s="119">
        <f t="shared" si="2"/>
        <v>15</v>
      </c>
      <c r="G17" s="112">
        <f t="shared" si="3"/>
        <v>1.3333333333333341</v>
      </c>
      <c r="H17" s="115">
        <f t="shared" si="4"/>
        <v>8.8888888888888948E-2</v>
      </c>
    </row>
    <row r="18" spans="3:8" ht="15.75" thickBot="1" x14ac:dyDescent="0.3">
      <c r="C18" s="26" t="s">
        <v>39</v>
      </c>
      <c r="D18" s="113">
        <f t="shared" si="0"/>
        <v>1.75</v>
      </c>
      <c r="E18" s="110">
        <f t="shared" si="1"/>
        <v>2.25</v>
      </c>
      <c r="F18" s="120">
        <f t="shared" si="2"/>
        <v>0.77777777777777779</v>
      </c>
      <c r="G18" s="113">
        <f t="shared" si="3"/>
        <v>-2.0000000000000009</v>
      </c>
      <c r="H18" s="116">
        <f t="shared" si="4"/>
        <v>-2.5714285714285725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Estudo de Caso</vt:lpstr>
      <vt:lpstr>Base de Dados</vt:lpstr>
      <vt:lpstr>Resultados</vt:lpstr>
      <vt:lpstr>Modelo (versão 1)</vt:lpstr>
      <vt:lpstr>Sul</vt:lpstr>
      <vt:lpstr>Sudeste</vt:lpstr>
      <vt:lpstr>Centro-Oeste</vt:lpstr>
      <vt:lpstr>Nordeste</vt:lpstr>
      <vt:lpstr>Norte</vt:lpstr>
      <vt:lpstr>Modelo (versão 2)</vt:lpstr>
      <vt:lpstr>Rankings</vt:lpstr>
      <vt:lpstr>Mercados</vt:lpstr>
      <vt:lpstr>Precificação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2019-11-23T03:24:50Z</dcterms:modified>
</cp:coreProperties>
</file>