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V - Consumidor\"/>
    </mc:Choice>
  </mc:AlternateContent>
  <xr:revisionPtr revIDLastSave="0" documentId="13_ncr:1_{94E07C3B-BF8A-44B4-9E08-CE12100BAD24}" xr6:coauthVersionLast="45" xr6:coauthVersionMax="45" xr10:uidLastSave="{00000000-0000-0000-0000-000000000000}"/>
  <bookViews>
    <workbookView xWindow="630" yWindow="60" windowWidth="19215" windowHeight="10845" tabRatio="693" activeTab="5" xr2:uid="{F82D0A06-CCE5-4E58-80CD-4C6DCF6ECEA1}"/>
  </bookViews>
  <sheets>
    <sheet name="Estudo de Caso" sheetId="5" r:id="rId1"/>
    <sheet name="Dados" sheetId="6" r:id="rId2"/>
    <sheet name="Regressão" sheetId="9" r:id="rId3"/>
    <sheet name="Rankings" sheetId="7" r:id="rId4"/>
    <sheet name="Mercados" sheetId="10" r:id="rId5"/>
    <sheet name="Market share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2" i="11" l="1"/>
  <c r="Q25" i="11" l="1"/>
  <c r="P25" i="11"/>
  <c r="O25" i="11"/>
  <c r="Q24" i="11"/>
  <c r="P24" i="11"/>
  <c r="O24" i="11"/>
  <c r="Q23" i="11"/>
  <c r="P23" i="11"/>
  <c r="O23" i="11"/>
  <c r="Q22" i="11"/>
  <c r="P22" i="11"/>
  <c r="O22" i="11"/>
  <c r="Q21" i="11"/>
  <c r="P21" i="11"/>
  <c r="O21" i="11"/>
  <c r="Q20" i="11"/>
  <c r="P20" i="11"/>
  <c r="O20" i="11"/>
  <c r="Q19" i="11"/>
  <c r="P19" i="11"/>
  <c r="O19" i="11"/>
  <c r="Q18" i="11"/>
  <c r="P18" i="11"/>
  <c r="O18" i="11"/>
  <c r="Q17" i="11"/>
  <c r="P17" i="11"/>
  <c r="O17" i="11"/>
  <c r="Q16" i="11"/>
  <c r="P16" i="11"/>
  <c r="O16" i="11"/>
  <c r="Q15" i="11"/>
  <c r="P15" i="11"/>
  <c r="O15" i="11"/>
  <c r="Q14" i="11"/>
  <c r="P14" i="11"/>
  <c r="O14" i="11"/>
  <c r="Q13" i="11"/>
  <c r="P13" i="11"/>
  <c r="O13" i="11"/>
  <c r="Q12" i="11"/>
  <c r="P12" i="11"/>
  <c r="N13" i="10" l="1"/>
  <c r="O13" i="10"/>
  <c r="P13" i="10"/>
  <c r="N14" i="10"/>
  <c r="O14" i="10"/>
  <c r="P14" i="10"/>
  <c r="N15" i="10"/>
  <c r="O15" i="10"/>
  <c r="P15" i="10"/>
  <c r="N16" i="10"/>
  <c r="O16" i="10"/>
  <c r="P16" i="10"/>
  <c r="N17" i="10"/>
  <c r="O17" i="10"/>
  <c r="P17" i="10"/>
  <c r="N18" i="10"/>
  <c r="O18" i="10"/>
  <c r="P18" i="10"/>
  <c r="N19" i="10"/>
  <c r="O19" i="10"/>
  <c r="P19" i="10"/>
  <c r="N20" i="10"/>
  <c r="O20" i="10"/>
  <c r="P20" i="10"/>
  <c r="N21" i="10"/>
  <c r="O21" i="10"/>
  <c r="P21" i="10"/>
  <c r="N22" i="10"/>
  <c r="O22" i="10"/>
  <c r="P22" i="10"/>
  <c r="N23" i="10"/>
  <c r="O23" i="10"/>
  <c r="P23" i="10"/>
  <c r="N24" i="10"/>
  <c r="O24" i="10"/>
  <c r="P24" i="10"/>
  <c r="N25" i="10"/>
  <c r="O25" i="10"/>
  <c r="P25" i="10"/>
  <c r="P12" i="10"/>
  <c r="O12" i="10"/>
  <c r="N12" i="10"/>
  <c r="K6" i="7" l="1"/>
  <c r="K7" i="7"/>
  <c r="K8" i="7"/>
  <c r="K9" i="7"/>
  <c r="K5" i="7"/>
  <c r="J6" i="7"/>
  <c r="J7" i="7"/>
  <c r="J8" i="7"/>
  <c r="J9" i="7"/>
  <c r="J5" i="7"/>
  <c r="I9" i="7"/>
  <c r="I8" i="7"/>
  <c r="I7" i="7"/>
  <c r="I6" i="7"/>
  <c r="I5" i="7"/>
  <c r="H9" i="7"/>
  <c r="H8" i="7"/>
  <c r="H7" i="7"/>
  <c r="H6" i="7"/>
  <c r="H5" i="7"/>
  <c r="E16" i="7"/>
  <c r="E14" i="7"/>
  <c r="E12" i="7"/>
  <c r="E11" i="7"/>
  <c r="E9" i="7"/>
  <c r="E8" i="7"/>
  <c r="E6" i="7"/>
  <c r="E5" i="7"/>
  <c r="U27" i="6" l="1" a="1"/>
  <c r="U28" i="6" s="1"/>
  <c r="U6" i="6" a="1"/>
  <c r="U6" i="6" s="1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6" i="6"/>
  <c r="K7" i="6"/>
  <c r="L7" i="6"/>
  <c r="M7" i="6"/>
  <c r="N7" i="6"/>
  <c r="O7" i="6"/>
  <c r="P7" i="6"/>
  <c r="Q7" i="6"/>
  <c r="R7" i="6"/>
  <c r="K8" i="6"/>
  <c r="L8" i="6"/>
  <c r="M8" i="6"/>
  <c r="N8" i="6"/>
  <c r="O8" i="6"/>
  <c r="P8" i="6"/>
  <c r="Q8" i="6"/>
  <c r="R8" i="6"/>
  <c r="K9" i="6"/>
  <c r="L9" i="6"/>
  <c r="M9" i="6"/>
  <c r="N9" i="6"/>
  <c r="O9" i="6"/>
  <c r="P9" i="6"/>
  <c r="Q9" i="6"/>
  <c r="R9" i="6"/>
  <c r="K10" i="6"/>
  <c r="L10" i="6"/>
  <c r="M10" i="6"/>
  <c r="N10" i="6"/>
  <c r="O10" i="6"/>
  <c r="P10" i="6"/>
  <c r="Q10" i="6"/>
  <c r="R10" i="6"/>
  <c r="K11" i="6"/>
  <c r="L11" i="6"/>
  <c r="M11" i="6"/>
  <c r="N11" i="6"/>
  <c r="O11" i="6"/>
  <c r="P11" i="6"/>
  <c r="Q11" i="6"/>
  <c r="R11" i="6"/>
  <c r="K12" i="6"/>
  <c r="L12" i="6"/>
  <c r="M12" i="6"/>
  <c r="N12" i="6"/>
  <c r="O12" i="6"/>
  <c r="P12" i="6"/>
  <c r="Q12" i="6"/>
  <c r="R12" i="6"/>
  <c r="K13" i="6"/>
  <c r="L13" i="6"/>
  <c r="M13" i="6"/>
  <c r="N13" i="6"/>
  <c r="O13" i="6"/>
  <c r="P13" i="6"/>
  <c r="Q13" i="6"/>
  <c r="R13" i="6"/>
  <c r="K14" i="6"/>
  <c r="L14" i="6"/>
  <c r="M14" i="6"/>
  <c r="N14" i="6"/>
  <c r="O14" i="6"/>
  <c r="P14" i="6"/>
  <c r="Q14" i="6"/>
  <c r="R14" i="6"/>
  <c r="K15" i="6"/>
  <c r="L15" i="6"/>
  <c r="M15" i="6"/>
  <c r="N15" i="6"/>
  <c r="O15" i="6"/>
  <c r="P15" i="6"/>
  <c r="Q15" i="6"/>
  <c r="R15" i="6"/>
  <c r="K16" i="6"/>
  <c r="L16" i="6"/>
  <c r="M16" i="6"/>
  <c r="N16" i="6"/>
  <c r="O16" i="6"/>
  <c r="P16" i="6"/>
  <c r="Q16" i="6"/>
  <c r="R16" i="6"/>
  <c r="K17" i="6"/>
  <c r="L17" i="6"/>
  <c r="M17" i="6"/>
  <c r="N17" i="6"/>
  <c r="O17" i="6"/>
  <c r="P17" i="6"/>
  <c r="Q17" i="6"/>
  <c r="R17" i="6"/>
  <c r="K18" i="6"/>
  <c r="L18" i="6"/>
  <c r="M18" i="6"/>
  <c r="N18" i="6"/>
  <c r="O18" i="6"/>
  <c r="P18" i="6"/>
  <c r="Q18" i="6"/>
  <c r="R18" i="6"/>
  <c r="K19" i="6"/>
  <c r="L19" i="6"/>
  <c r="M19" i="6"/>
  <c r="N19" i="6"/>
  <c r="O19" i="6"/>
  <c r="P19" i="6"/>
  <c r="Q19" i="6"/>
  <c r="R19" i="6"/>
  <c r="K20" i="6"/>
  <c r="L20" i="6"/>
  <c r="M20" i="6"/>
  <c r="N20" i="6"/>
  <c r="O20" i="6"/>
  <c r="P20" i="6"/>
  <c r="Q20" i="6"/>
  <c r="R20" i="6"/>
  <c r="K21" i="6"/>
  <c r="L21" i="6"/>
  <c r="M21" i="6"/>
  <c r="N21" i="6"/>
  <c r="O21" i="6"/>
  <c r="P21" i="6"/>
  <c r="Q21" i="6"/>
  <c r="R21" i="6"/>
  <c r="K22" i="6"/>
  <c r="L22" i="6"/>
  <c r="M22" i="6"/>
  <c r="N22" i="6"/>
  <c r="O22" i="6"/>
  <c r="P22" i="6"/>
  <c r="Q22" i="6"/>
  <c r="R22" i="6"/>
  <c r="K23" i="6"/>
  <c r="L23" i="6"/>
  <c r="M23" i="6"/>
  <c r="N23" i="6"/>
  <c r="O23" i="6"/>
  <c r="P23" i="6"/>
  <c r="Q23" i="6"/>
  <c r="R23" i="6"/>
  <c r="R6" i="6"/>
  <c r="Q6" i="6"/>
  <c r="O6" i="6"/>
  <c r="P6" i="6"/>
  <c r="N6" i="6"/>
  <c r="M6" i="6"/>
  <c r="L6" i="6"/>
  <c r="K6" i="6"/>
  <c r="U29" i="6" l="1"/>
  <c r="U27" i="6"/>
  <c r="U20" i="6"/>
  <c r="U8" i="6"/>
  <c r="U17" i="6"/>
  <c r="U13" i="6"/>
  <c r="U12" i="6"/>
  <c r="U23" i="6"/>
  <c r="U19" i="6"/>
  <c r="U15" i="6"/>
  <c r="U11" i="6"/>
  <c r="U7" i="6"/>
  <c r="U21" i="6"/>
  <c r="U9" i="6"/>
  <c r="U16" i="6"/>
  <c r="U22" i="6"/>
  <c r="U18" i="6"/>
  <c r="U14" i="6"/>
  <c r="U10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9B66D9-1386-4839-BF2F-307A891CC0A3}" keepAlive="1" name="Consulta - 01_loja_fitas" description="Conexão com a consulta '01_loja_fitas' na pasta de trabalho." type="5" refreshedVersion="6" background="1" saveData="1">
    <dbPr connection="Provider=Microsoft.Mashup.OleDb.1;Data Source=$Workbook$;Location=01_loja_fitas;Extended Properties=&quot;&quot;" command="SELECT * FROM [01_loja_fitas]"/>
  </connection>
  <connection id="2" xr16:uid="{4CC234A8-3BC5-4E57-B44D-75EB595504B6}" keepAlive="1" name="Consulta - 01_loja_fitas (2)" description="Conexão com a consulta '01_loja_fitas (2)' na pasta de trabalho." type="5" refreshedVersion="6" background="1" saveData="1">
    <dbPr connection="Provider=Microsoft.Mashup.OleDb.1;Data Source=$Workbook$;Location=01_loja_fitas (2);Extended Properties=&quot;&quot;" command="SELECT * FROM [01_loja_fitas (2)]"/>
  </connection>
  <connection id="3" xr16:uid="{CC234A5A-005E-4889-8572-E45B20383927}" keepAlive="1" name="Consulta - 01_loja_fitas (3)" description="Conexão com a consulta '01_loja_fitas (3)' na pasta de trabalho." type="5" refreshedVersion="6" background="1" saveData="1">
    <dbPr connection="Provider=Microsoft.Mashup.OleDb.1;Data Source=$Workbook$;Location=01_loja_fitas (3);Extended Properties=&quot;&quot;" command="SELECT * FROM [01_loja_fitas (3)]"/>
  </connection>
</connections>
</file>

<file path=xl/sharedStrings.xml><?xml version="1.0" encoding="utf-8"?>
<sst xmlns="http://schemas.openxmlformats.org/spreadsheetml/2006/main" count="335" uniqueCount="88">
  <si>
    <t>Preço</t>
  </si>
  <si>
    <t>Estudo de Caso da Harvard Business School</t>
  </si>
  <si>
    <t>Três designs de embalagem estão sendo considerados: A, B, C. Existem três nomes de marcas em consideração: K2R, Glory e Bissell. Das três marcas usadas no estudo, duas são marcas de concorrentes que já estão no mercado, enquanto uma é a atual opção de marca da empresa para seu novo produto. Três preços alternativos considerados são US $ 1,19, US $ 1,39 e US $ 1,59. Como existem três alternativas para cada um desses fatores, elas são chamadas de fatores de três níveis. O selo de qualidade e a garantia de devolução do dinheiro são fatores de dois níveis, pois cada um está presente ou não. Consequentemente, um total de 3 x 3 x 3 x 2 x 2 = 108 alternativas teria que ser testado se o pesquisador agrupasse todas as combinações possíveis dos cinco atributos.</t>
  </si>
  <si>
    <t>Design</t>
  </si>
  <si>
    <t>Marca</t>
  </si>
  <si>
    <t>Selo</t>
  </si>
  <si>
    <t>Garantia</t>
  </si>
  <si>
    <t>Rank</t>
  </si>
  <si>
    <t>A</t>
  </si>
  <si>
    <t>B</t>
  </si>
  <si>
    <t>C</t>
  </si>
  <si>
    <t>Glory</t>
  </si>
  <si>
    <t>Bissel</t>
  </si>
  <si>
    <t>K2R</t>
  </si>
  <si>
    <t>Preço ($)</t>
  </si>
  <si>
    <t>Não</t>
  </si>
  <si>
    <t>Sim</t>
  </si>
  <si>
    <t>Uma empresa estava interessada em comercializar um novo removedor de manchas para tapetes e estofados. A equipe técnica desenvolveu um novo produto projetado para lidar com manchas difíceis de serem removidas.</t>
  </si>
  <si>
    <t>O interesse da gerência se concentra em cinco atributos ou fatores que acredita que influenciarão a preferência do consumidor: um design de pacote do tipo aplicador, nome da marca, preço, selo de qualidade e garantia de devolução do dinheiro.</t>
  </si>
  <si>
    <t>Base de dados</t>
  </si>
  <si>
    <t>Codificação de dados conjuntos</t>
  </si>
  <si>
    <t>$ 1,39</t>
  </si>
  <si>
    <t>$ 1,19</t>
  </si>
  <si>
    <t>Selo?</t>
  </si>
  <si>
    <t>Garantia?</t>
  </si>
  <si>
    <t>Rank(1=pior)</t>
  </si>
  <si>
    <t>Rank(1= melhor)</t>
  </si>
  <si>
    <t>Forecast</t>
  </si>
  <si>
    <t>Simulação</t>
  </si>
  <si>
    <t>Resultado</t>
  </si>
  <si>
    <t>Atributos</t>
  </si>
  <si>
    <t>Níveis</t>
  </si>
  <si>
    <t>Mínimo</t>
  </si>
  <si>
    <t>Máximo</t>
  </si>
  <si>
    <t>Spread</t>
  </si>
  <si>
    <t>$ 1,59</t>
  </si>
  <si>
    <t>Omitido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</si>
  <si>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</si>
  <si>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</si>
  <si>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</si>
  <si>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</si>
  <si>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</si>
  <si>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</si>
  <si>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</si>
  <si>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</si>
  <si>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</si>
  <si>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</si>
  <si>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</si>
  <si>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</si>
  <si>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</si>
  <si>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</si>
  <si>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</si>
  <si>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</si>
  <si>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</si>
  <si>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</si>
  <si>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</si>
  <si>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</si>
  <si>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</si>
  <si>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</si>
  <si>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</si>
  <si>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</si>
  <si>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B, C, A</t>
  </si>
  <si>
    <t>Bissel, K2R, Glory</t>
  </si>
  <si>
    <t>$1,19; $1,39; $1,59</t>
  </si>
  <si>
    <t>Sim, Não</t>
  </si>
  <si>
    <t>Ranking dos Atributos</t>
  </si>
  <si>
    <t>Ranking dos Níveis</t>
  </si>
  <si>
    <t>Nossa Marca</t>
  </si>
  <si>
    <t>Concorrente 1</t>
  </si>
  <si>
    <t>Concorrente 2</t>
  </si>
  <si>
    <t>Marcas</t>
  </si>
  <si>
    <t>Mercados</t>
  </si>
  <si>
    <t>Intercept</t>
  </si>
  <si>
    <t>Conc.1</t>
  </si>
  <si>
    <t>Conc.2</t>
  </si>
  <si>
    <t>Tabela 01. Teste de produtos por atributos</t>
  </si>
  <si>
    <t>Tabela 02. Resultados dos modelos de regressão dummy por mercado</t>
  </si>
  <si>
    <t>Tab 03. Classificação das marcas por mercado</t>
  </si>
  <si>
    <t>Tamanho (000)</t>
  </si>
  <si>
    <t>Market share atual</t>
  </si>
  <si>
    <t>Tab 04. Market share atualizado</t>
  </si>
  <si>
    <t>Share (atual) =</t>
  </si>
  <si>
    <t>Share (previsto) =</t>
  </si>
  <si>
    <t>Tab 03. Classificação das marcas</t>
  </si>
  <si>
    <t>(erro)² =</t>
  </si>
  <si>
    <t>α</t>
  </si>
  <si>
    <t>Medidas</t>
  </si>
  <si>
    <r>
      <t>∑</t>
    </r>
    <r>
      <rPr>
        <b/>
        <sz val="9.9"/>
        <color theme="1"/>
        <rFont val="Calibri"/>
        <family val="2"/>
      </rPr>
      <t>(erro)²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</si>
</sst>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0.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</font>
    <font>
      <b/>
      <sz val="9.9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5" fillId="0" borderId="4" applyNumberFormat="0" applyFill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99">
    <xf numFmtId="0" fontId="0" fillId="0" borderId="0" xfId="0"/>
    <xf numFmtId="0" fontId="0" fillId="2" borderId="1" xfId="0" applyFill="1" applyBorder="1"/>
    <xf numFmtId="0" fontId="5" fillId="0" borderId="4" xfId="1"/>
    <xf numFmtId="0" fontId="0" fillId="9" borderId="0" xfId="0" applyFill="1"/>
    <xf numFmtId="0" fontId="2" fillId="9" borderId="0" xfId="0" applyFont="1" applyFill="1" applyAlignment="1">
      <alignment horizontal="right"/>
    </xf>
    <xf numFmtId="0" fontId="2" fillId="9" borderId="0" xfId="0" applyFont="1" applyFill="1"/>
    <xf numFmtId="0" fontId="2" fillId="9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center" wrapText="1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right"/>
    </xf>
    <xf numFmtId="0" fontId="0" fillId="10" borderId="0" xfId="0" applyFill="1"/>
    <xf numFmtId="0" fontId="0" fillId="10" borderId="0" xfId="0" applyFill="1" applyAlignment="1">
      <alignment horizontal="left" indent="2"/>
    </xf>
    <xf numFmtId="0" fontId="0" fillId="10" borderId="0" xfId="0" applyFill="1" applyAlignment="1">
      <alignment horizontal="left"/>
    </xf>
    <xf numFmtId="0" fontId="0" fillId="10" borderId="0" xfId="0" applyFill="1" applyAlignment="1">
      <alignment horizontal="right" indent="1"/>
    </xf>
    <xf numFmtId="0" fontId="0" fillId="10" borderId="0" xfId="0" applyFill="1" applyAlignment="1">
      <alignment horizontal="center"/>
    </xf>
    <xf numFmtId="0" fontId="0" fillId="10" borderId="2" xfId="0" applyFill="1" applyBorder="1"/>
    <xf numFmtId="0" fontId="0" fillId="10" borderId="2" xfId="0" applyFill="1" applyBorder="1" applyAlignment="1">
      <alignment horizontal="left" indent="2"/>
    </xf>
    <xf numFmtId="0" fontId="0" fillId="10" borderId="2" xfId="0" applyFill="1" applyBorder="1" applyAlignment="1">
      <alignment horizontal="left"/>
    </xf>
    <xf numFmtId="0" fontId="0" fillId="10" borderId="2" xfId="0" applyFill="1" applyBorder="1" applyAlignment="1">
      <alignment horizontal="right" indent="1"/>
    </xf>
    <xf numFmtId="0" fontId="0" fillId="10" borderId="2" xfId="0" applyFill="1" applyBorder="1" applyAlignment="1">
      <alignment horizontal="center"/>
    </xf>
    <xf numFmtId="0" fontId="4" fillId="7" borderId="0" xfId="3"/>
    <xf numFmtId="0" fontId="0" fillId="10" borderId="0" xfId="0" applyFill="1" applyAlignment="1">
      <alignment horizontal="left" indent="1"/>
    </xf>
    <xf numFmtId="0" fontId="0" fillId="10" borderId="2" xfId="0" applyFill="1" applyBorder="1" applyAlignment="1">
      <alignment horizontal="left" indent="1"/>
    </xf>
    <xf numFmtId="164" fontId="0" fillId="10" borderId="0" xfId="0" applyNumberFormat="1" applyFill="1" applyAlignment="1">
      <alignment horizontal="right" indent="1"/>
    </xf>
    <xf numFmtId="164" fontId="0" fillId="10" borderId="2" xfId="0" applyNumberFormat="1" applyFill="1" applyBorder="1" applyAlignment="1">
      <alignment horizontal="right" indent="1"/>
    </xf>
    <xf numFmtId="0" fontId="1" fillId="8" borderId="0" xfId="4" applyAlignment="1">
      <alignment horizontal="left"/>
    </xf>
    <xf numFmtId="0" fontId="1" fillId="8" borderId="0" xfId="4" applyAlignment="1">
      <alignment horizontal="right" indent="1"/>
    </xf>
    <xf numFmtId="0" fontId="1" fillId="8" borderId="2" xfId="4" applyBorder="1" applyAlignment="1">
      <alignment horizontal="left"/>
    </xf>
    <xf numFmtId="0" fontId="1" fillId="8" borderId="2" xfId="4" applyBorder="1" applyAlignment="1">
      <alignment horizontal="right" indent="1"/>
    </xf>
    <xf numFmtId="0" fontId="2" fillId="8" borderId="0" xfId="4" applyFont="1" applyAlignment="1"/>
    <xf numFmtId="0" fontId="2" fillId="10" borderId="0" xfId="0" applyFont="1" applyFill="1" applyAlignment="1"/>
    <xf numFmtId="0" fontId="2" fillId="8" borderId="2" xfId="4" applyFont="1" applyBorder="1" applyAlignment="1">
      <alignment horizontal="left" indent="2"/>
    </xf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right"/>
    </xf>
    <xf numFmtId="0" fontId="1" fillId="5" borderId="0" xfId="2" applyFill="1"/>
    <xf numFmtId="0" fontId="0" fillId="11" borderId="2" xfId="0" applyFill="1" applyBorder="1"/>
    <xf numFmtId="0" fontId="0" fillId="11" borderId="2" xfId="0" applyFill="1" applyBorder="1" applyAlignment="1">
      <alignment horizontal="left" indent="2"/>
    </xf>
    <xf numFmtId="0" fontId="0" fillId="11" borderId="2" xfId="0" applyFill="1" applyBorder="1" applyAlignment="1">
      <alignment horizontal="left"/>
    </xf>
    <xf numFmtId="0" fontId="0" fillId="11" borderId="2" xfId="0" applyFill="1" applyBorder="1" applyAlignment="1">
      <alignment horizontal="right" indent="1"/>
    </xf>
    <xf numFmtId="0" fontId="0" fillId="11" borderId="2" xfId="0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Continuous"/>
    </xf>
    <xf numFmtId="165" fontId="0" fillId="10" borderId="0" xfId="0" applyNumberFormat="1" applyFill="1" applyAlignment="1">
      <alignment horizontal="right" indent="1"/>
    </xf>
    <xf numFmtId="165" fontId="1" fillId="8" borderId="0" xfId="4" applyNumberFormat="1" applyAlignment="1">
      <alignment horizontal="right" indent="1"/>
    </xf>
    <xf numFmtId="0" fontId="2" fillId="3" borderId="3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1" fillId="15" borderId="0" xfId="8"/>
    <xf numFmtId="0" fontId="1" fillId="15" borderId="2" xfId="8" applyBorder="1"/>
    <xf numFmtId="0" fontId="1" fillId="6" borderId="0" xfId="2" applyAlignment="1">
      <alignment horizontal="right" indent="1"/>
    </xf>
    <xf numFmtId="0" fontId="1" fillId="6" borderId="2" xfId="2" applyBorder="1" applyAlignment="1">
      <alignment horizontal="right" indent="1"/>
    </xf>
    <xf numFmtId="0" fontId="1" fillId="7" borderId="3" xfId="3" applyFont="1" applyBorder="1"/>
    <xf numFmtId="2" fontId="1" fillId="13" borderId="0" xfId="6" applyNumberFormat="1" applyAlignment="1">
      <alignment horizontal="right"/>
    </xf>
    <xf numFmtId="2" fontId="1" fillId="13" borderId="2" xfId="6" applyNumberFormat="1" applyBorder="1" applyAlignment="1">
      <alignment horizontal="right"/>
    </xf>
    <xf numFmtId="0" fontId="0" fillId="10" borderId="0" xfId="0" applyFill="1" applyAlignment="1">
      <alignment horizontal="right"/>
    </xf>
    <xf numFmtId="0" fontId="0" fillId="10" borderId="2" xfId="0" applyFill="1" applyBorder="1" applyAlignment="1">
      <alignment horizontal="right"/>
    </xf>
    <xf numFmtId="0" fontId="2" fillId="6" borderId="0" xfId="2" applyFont="1" applyAlignment="1">
      <alignment horizontal="right" indent="1"/>
    </xf>
    <xf numFmtId="2" fontId="2" fillId="13" borderId="0" xfId="6" applyNumberFormat="1" applyFont="1" applyAlignment="1">
      <alignment horizontal="right"/>
    </xf>
    <xf numFmtId="166" fontId="2" fillId="6" borderId="0" xfId="2" applyNumberFormat="1" applyFont="1" applyAlignment="1">
      <alignment horizontal="right" indent="1"/>
    </xf>
    <xf numFmtId="166" fontId="1" fillId="6" borderId="0" xfId="2" applyNumberFormat="1" applyAlignment="1">
      <alignment horizontal="right" indent="1"/>
    </xf>
    <xf numFmtId="166" fontId="1" fillId="6" borderId="2" xfId="2" applyNumberFormat="1" applyBorder="1" applyAlignment="1">
      <alignment horizontal="right" indent="1"/>
    </xf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1" fillId="12" borderId="6" xfId="5" applyFont="1" applyBorder="1" applyAlignment="1">
      <alignment horizontal="right" indent="1"/>
    </xf>
    <xf numFmtId="0" fontId="2" fillId="12" borderId="3" xfId="5" applyFont="1" applyBorder="1" applyAlignment="1">
      <alignment horizontal="center"/>
    </xf>
    <xf numFmtId="0" fontId="2" fillId="14" borderId="3" xfId="7" applyFont="1" applyBorder="1" applyAlignment="1">
      <alignment horizontal="right"/>
    </xf>
    <xf numFmtId="0" fontId="2" fillId="9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center" wrapText="1"/>
    </xf>
    <xf numFmtId="0" fontId="1" fillId="6" borderId="0" xfId="2" applyFont="1" applyAlignment="1">
      <alignment horizontal="right" indent="1"/>
    </xf>
    <xf numFmtId="2" fontId="1" fillId="13" borderId="0" xfId="6" applyNumberFormat="1" applyFont="1" applyAlignment="1">
      <alignment horizontal="right"/>
    </xf>
    <xf numFmtId="0" fontId="0" fillId="0" borderId="0" xfId="0" applyFont="1"/>
    <xf numFmtId="166" fontId="1" fillId="6" borderId="0" xfId="2" applyNumberFormat="1" applyFont="1" applyAlignment="1">
      <alignment horizontal="right" indent="1"/>
    </xf>
    <xf numFmtId="0" fontId="1" fillId="16" borderId="6" xfId="5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right" indent="2"/>
    </xf>
    <xf numFmtId="167" fontId="1" fillId="17" borderId="0" xfId="2" applyNumberFormat="1" applyFont="1" applyFill="1" applyAlignment="1">
      <alignment horizontal="right" indent="1"/>
    </xf>
    <xf numFmtId="167" fontId="1" fillId="17" borderId="0" xfId="2" applyNumberFormat="1" applyFill="1" applyAlignment="1">
      <alignment horizontal="right" indent="1"/>
    </xf>
    <xf numFmtId="167" fontId="1" fillId="17" borderId="2" xfId="2" applyNumberFormat="1" applyFill="1" applyBorder="1" applyAlignment="1">
      <alignment horizontal="right" indent="1"/>
    </xf>
    <xf numFmtId="0" fontId="2" fillId="12" borderId="3" xfId="5" applyFont="1" applyBorder="1" applyAlignment="1">
      <alignment horizontal="center" vertical="center"/>
    </xf>
    <xf numFmtId="0" fontId="2" fillId="14" borderId="3" xfId="7" applyFont="1" applyBorder="1" applyAlignment="1">
      <alignment horizontal="center" vertical="center"/>
    </xf>
    <xf numFmtId="0" fontId="1" fillId="12" borderId="6" xfId="5" applyFont="1" applyBorder="1" applyAlignment="1">
      <alignment horizontal="center" vertical="center"/>
    </xf>
    <xf numFmtId="0" fontId="8" fillId="17" borderId="0" xfId="0" applyFont="1" applyFill="1" applyAlignment="1">
      <alignment horizontal="right" indent="2"/>
    </xf>
    <xf numFmtId="0" fontId="0" fillId="17" borderId="0" xfId="0" applyFont="1" applyFill="1" applyAlignment="1">
      <alignment horizontal="right" indent="2"/>
    </xf>
    <xf numFmtId="0" fontId="0" fillId="17" borderId="2" xfId="0" applyFont="1" applyFill="1" applyBorder="1" applyAlignment="1">
      <alignment horizontal="right" indent="2"/>
    </xf>
    <xf numFmtId="0" fontId="0" fillId="17" borderId="0" xfId="0" applyFill="1" applyBorder="1"/>
    <xf numFmtId="0" fontId="0" fillId="17" borderId="2" xfId="0" applyFill="1" applyBorder="1"/>
    <xf numFmtId="165" fontId="0" fillId="17" borderId="2" xfId="0" applyNumberFormat="1" applyFont="1" applyFill="1" applyBorder="1" applyAlignment="1">
      <alignment horizontal="right" indent="2"/>
    </xf>
    <xf numFmtId="167" fontId="8" fillId="17" borderId="0" xfId="0" applyNumberFormat="1" applyFont="1" applyFill="1" applyAlignment="1">
      <alignment horizontal="right" indent="2"/>
    </xf>
    <xf numFmtId="165" fontId="0" fillId="19" borderId="6" xfId="0" applyNumberFormat="1" applyFont="1" applyFill="1" applyBorder="1" applyAlignment="1">
      <alignment horizontal="center"/>
    </xf>
    <xf numFmtId="0" fontId="7" fillId="19" borderId="6" xfId="0" applyFont="1" applyFill="1" applyBorder="1" applyAlignment="1">
      <alignment horizontal="center"/>
    </xf>
    <xf numFmtId="0" fontId="9" fillId="18" borderId="6" xfId="5" applyFont="1" applyFill="1" applyBorder="1" applyAlignment="1">
      <alignment horizontal="center" vertical="center"/>
    </xf>
    <xf numFmtId="2" fontId="1" fillId="4" borderId="0" xfId="6" applyNumberFormat="1" applyFont="1" applyFill="1" applyAlignment="1">
      <alignment horizontal="right"/>
    </xf>
    <xf numFmtId="2" fontId="1" fillId="4" borderId="0" xfId="6" applyNumberFormat="1" applyFill="1" applyAlignment="1">
      <alignment horizontal="right"/>
    </xf>
    <xf numFmtId="2" fontId="1" fillId="4" borderId="2" xfId="6" applyNumberFormat="1" applyFill="1" applyBorder="1" applyAlignment="1">
      <alignment horizontal="right"/>
    </xf>
  </cellXfs>
  <cellStyles count="9">
    <cellStyle name="20% - Ênfase4" xfId="6" builtinId="42"/>
    <cellStyle name="40% - Ênfase4" xfId="7" builtinId="43"/>
    <cellStyle name="40% - Ênfase6" xfId="4" builtinId="51"/>
    <cellStyle name="60% - Ênfase4" xfId="2" builtinId="44"/>
    <cellStyle name="60% - Ênfase6" xfId="8" builtinId="52"/>
    <cellStyle name="Ênfase4" xfId="5" builtinId="41"/>
    <cellStyle name="Ênfase6" xfId="3" builtinId="49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tmp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5</xdr:col>
      <xdr:colOff>228147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6312133-CBC1-4782-AA41-F782FA4E92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247650</xdr:colOff>
      <xdr:row>1</xdr:row>
      <xdr:rowOff>19050</xdr:rowOff>
    </xdr:from>
    <xdr:ext cx="9439274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A57A211-A0FF-4DB5-AE86-987F9573A5EC}"/>
            </a:ext>
          </a:extLst>
        </xdr:cNvPr>
        <xdr:cNvSpPr/>
      </xdr:nvSpPr>
      <xdr:spPr>
        <a:xfrm>
          <a:off x="1762125" y="123825"/>
          <a:ext cx="9439274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twoCellAnchor editAs="oneCell">
    <xdr:from>
      <xdr:col>3</xdr:col>
      <xdr:colOff>151342</xdr:colOff>
      <xdr:row>22</xdr:row>
      <xdr:rowOff>120650</xdr:rowOff>
    </xdr:from>
    <xdr:to>
      <xdr:col>9</xdr:col>
      <xdr:colOff>361375</xdr:colOff>
      <xdr:row>39</xdr:row>
      <xdr:rowOff>63944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416A591-A875-4DFE-964A-893B6E03A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509" y="3782483"/>
          <a:ext cx="3459116" cy="3181794"/>
        </a:xfrm>
        <a:prstGeom prst="rect">
          <a:avLst/>
        </a:prstGeom>
      </xdr:spPr>
    </xdr:pic>
    <xdr:clientData/>
  </xdr:twoCellAnchor>
  <xdr:twoCellAnchor>
    <xdr:from>
      <xdr:col>17</xdr:col>
      <xdr:colOff>104775</xdr:colOff>
      <xdr:row>5</xdr:row>
      <xdr:rowOff>22815</xdr:rowOff>
    </xdr:from>
    <xdr:to>
      <xdr:col>21</xdr:col>
      <xdr:colOff>10541</xdr:colOff>
      <xdr:row>12</xdr:row>
      <xdr:rowOff>50184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D47D54DF-16D9-42FE-BF41-401B6969FCFB}"/>
            </a:ext>
          </a:extLst>
        </xdr:cNvPr>
        <xdr:cNvGrpSpPr/>
      </xdr:nvGrpSpPr>
      <xdr:grpSpPr>
        <a:xfrm>
          <a:off x="8258175" y="1127715"/>
          <a:ext cx="2982341" cy="1198944"/>
          <a:chOff x="8486775" y="1365840"/>
          <a:chExt cx="2982341" cy="1008444"/>
        </a:xfrm>
      </xdr:grpSpPr>
      <xdr:pic>
        <xdr:nvPicPr>
          <xdr:cNvPr id="7" name="Imagem 6">
            <a:extLst>
              <a:ext uri="{FF2B5EF4-FFF2-40B4-BE49-F238E27FC236}">
                <a16:creationId xmlns:a16="http://schemas.microsoft.com/office/drawing/2014/main" id="{47EB435A-B3CA-4221-8F9A-180777E79DD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20675" b="20974"/>
          <a:stretch/>
        </xdr:blipFill>
        <xdr:spPr>
          <a:xfrm>
            <a:off x="8486775" y="1365840"/>
            <a:ext cx="2920053" cy="958260"/>
          </a:xfrm>
          <a:prstGeom prst="rect">
            <a:avLst/>
          </a:prstGeom>
        </xdr:spPr>
      </xdr:pic>
      <xdr:sp macro="" textlink="">
        <xdr:nvSpPr>
          <xdr:cNvPr id="11" name="Retângulo 10">
            <a:extLst>
              <a:ext uri="{FF2B5EF4-FFF2-40B4-BE49-F238E27FC236}">
                <a16:creationId xmlns:a16="http://schemas.microsoft.com/office/drawing/2014/main" id="{A91EA77E-2D33-4603-B8AF-88ADA10205C5}"/>
              </a:ext>
            </a:extLst>
          </xdr:cNvPr>
          <xdr:cNvSpPr/>
        </xdr:nvSpPr>
        <xdr:spPr>
          <a:xfrm>
            <a:off x="9638294" y="2031498"/>
            <a:ext cx="1830822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pt-BR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Green;</a:t>
            </a:r>
            <a:r>
              <a:rPr lang="pt-BR" sz="16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Wind (1975)</a:t>
            </a:r>
            <a:endParaRPr lang="pt-BR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5</xdr:col>
      <xdr:colOff>256722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2C162BD-4175-48F3-8A54-73C6A390E0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5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1392EE1-6FB8-4EB3-B144-E0D58F8854C7}"/>
            </a:ext>
          </a:extLst>
        </xdr:cNvPr>
        <xdr:cNvSpPr/>
      </xdr:nvSpPr>
      <xdr:spPr>
        <a:xfrm>
          <a:off x="2000249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28122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6425C2E-FA45-4C6E-9DCF-6DD0868648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BC01E18-1799-4340-9F7F-032242E2A60C}"/>
            </a:ext>
          </a:extLst>
        </xdr:cNvPr>
        <xdr:cNvSpPr/>
      </xdr:nvSpPr>
      <xdr:spPr>
        <a:xfrm>
          <a:off x="1876424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380547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5C42098-3060-494C-9D07-53E04EF4CD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9125A96-3CEE-411C-ADEA-01FD6B9CA31F}"/>
            </a:ext>
          </a:extLst>
        </xdr:cNvPr>
        <xdr:cNvSpPr/>
      </xdr:nvSpPr>
      <xdr:spPr>
        <a:xfrm>
          <a:off x="2000249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47172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B7195A-4F85-4D49-AC6C-8A540422A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5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185346A-BF27-4435-8577-F0910DC1DDE3}"/>
            </a:ext>
          </a:extLst>
        </xdr:cNvPr>
        <xdr:cNvSpPr/>
      </xdr:nvSpPr>
      <xdr:spPr>
        <a:xfrm>
          <a:off x="1876424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Análise de Mercados</a:t>
          </a:r>
        </a:p>
      </xdr:txBody>
    </xdr:sp>
    <xdr:clientData/>
  </xdr:oneCellAnchor>
  <xdr:oneCellAnchor>
    <xdr:from>
      <xdr:col>2</xdr:col>
      <xdr:colOff>0</xdr:colOff>
      <xdr:row>8</xdr:row>
      <xdr:rowOff>104775</xdr:rowOff>
    </xdr:from>
    <xdr:ext cx="8562975" cy="257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51CD048-7ED7-464E-8203-08E4C5B04DF8}"/>
                </a:ext>
              </a:extLst>
            </xdr:cNvPr>
            <xdr:cNvSpPr txBox="1"/>
          </xdr:nvSpPr>
          <xdr:spPr>
            <a:xfrm>
              <a:off x="295275" y="1885950"/>
              <a:ext cx="8562975" cy="257175"/>
            </a:xfrm>
            <a:prstGeom prst="rect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3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𝐺𝑙𝑜𝑟𝑦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$1.19</m:t>
                        </m:r>
                      </m:e>
                    </m:d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$1.39</m:t>
                        </m:r>
                      </m:e>
                    </m:d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𝑆𝑒𝑙𝑜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7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𝐺𝑎𝑟𝑎𝑛𝑡𝑖𝑎</m:t>
                    </m:r>
                  </m:oMath>
                </m:oMathPara>
              </a14:m>
              <a:endParaRPr lang="pt-BR" sz="1300" b="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51CD048-7ED7-464E-8203-08E4C5B04DF8}"/>
                </a:ext>
              </a:extLst>
            </xdr:cNvPr>
            <xdr:cNvSpPr txBox="1"/>
          </xdr:nvSpPr>
          <xdr:spPr>
            <a:xfrm>
              <a:off x="295275" y="1885950"/>
              <a:ext cx="8562975" cy="257175"/>
            </a:xfrm>
            <a:prstGeom prst="rect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pt-BR" sz="1300" b="0" i="0">
                  <a:latin typeface="Cambria Math" panose="02040503050406030204" pitchFamily="18" charset="0"/>
                </a:rPr>
                <a:t>𝑌=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0+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1∗𝐴+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2∗𝐵+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3∗𝐾2𝑅+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3∗𝐺𝑙𝑜𝑟𝑦+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4∗($1.19)+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5∗($1.39)+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6∗𝑆𝑒𝑙𝑜+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7∗𝐺𝑎𝑟𝑎𝑛𝑡𝑖𝑎</a:t>
              </a:r>
              <a:endParaRPr lang="pt-BR" sz="1300" b="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656772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0C7A53E-393C-47E0-B895-1042366C1C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7</xdr:col>
      <xdr:colOff>1057</xdr:colOff>
      <xdr:row>1</xdr:row>
      <xdr:rowOff>19050</xdr:rowOff>
    </xdr:from>
    <xdr:ext cx="665586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04B1E58-EB6B-4EE9-8D89-B3C7A7CC704F}"/>
            </a:ext>
          </a:extLst>
        </xdr:cNvPr>
        <xdr:cNvSpPr/>
      </xdr:nvSpPr>
      <xdr:spPr>
        <a:xfrm>
          <a:off x="3493557" y="124883"/>
          <a:ext cx="665586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Simulador de Market share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972A-BBED-4382-BE80-9D210D44EEF7}">
  <dimension ref="B1:U40"/>
  <sheetViews>
    <sheetView showGridLines="0" topLeftCell="A11" zoomScaleNormal="100" workbookViewId="0">
      <selection activeCell="L33" sqref="L33"/>
    </sheetView>
  </sheetViews>
  <sheetFormatPr defaultRowHeight="15" x14ac:dyDescent="0.25"/>
  <cols>
    <col min="1" max="1" width="2.140625" customWidth="1"/>
    <col min="2" max="2" width="2.28515625" customWidth="1"/>
    <col min="3" max="3" width="2.7109375" customWidth="1"/>
    <col min="4" max="4" width="11" customWidth="1"/>
    <col min="5" max="5" width="6.28515625" bestFit="1" customWidth="1"/>
    <col min="6" max="6" width="11" customWidth="1"/>
    <col min="7" max="7" width="7.7109375" bestFit="1" customWidth="1"/>
    <col min="8" max="8" width="1.7109375" customWidth="1"/>
    <col min="9" max="10" width="11" customWidth="1"/>
    <col min="11" max="11" width="3" bestFit="1" customWidth="1"/>
    <col min="12" max="12" width="10.28515625" bestFit="1" customWidth="1"/>
    <col min="13" max="13" width="6.28515625" bestFit="1" customWidth="1"/>
    <col min="14" max="14" width="12.140625" bestFit="1" customWidth="1"/>
    <col min="15" max="15" width="9.28515625" customWidth="1"/>
    <col min="16" max="16" width="8.42578125" bestFit="1" customWidth="1"/>
    <col min="17" max="17" width="6" customWidth="1"/>
    <col min="18" max="18" width="18.7109375" bestFit="1" customWidth="1"/>
    <col min="19" max="19" width="9.140625" customWidth="1"/>
  </cols>
  <sheetData>
    <row r="1" spans="2:21" ht="8.25" customHeight="1" x14ac:dyDescent="0.25"/>
    <row r="2" spans="2:21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8.25" customHeight="1" x14ac:dyDescent="0.25"/>
    <row r="4" spans="2:21" ht="18" thickBot="1" x14ac:dyDescent="0.35"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2:21" ht="6" customHeight="1" thickTop="1" x14ac:dyDescent="0.25"/>
    <row r="6" spans="2:21" x14ac:dyDescent="0.25">
      <c r="C6" s="4"/>
      <c r="D6" s="71" t="s">
        <v>17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5"/>
    </row>
    <row r="7" spans="2:21" x14ac:dyDescent="0.25">
      <c r="C7" s="4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5"/>
    </row>
    <row r="8" spans="2:21" ht="9" customHeight="1" x14ac:dyDescent="0.25">
      <c r="C8" s="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5"/>
    </row>
    <row r="9" spans="2:21" x14ac:dyDescent="0.25">
      <c r="C9" s="4"/>
      <c r="D9" s="72" t="s">
        <v>18</v>
      </c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5"/>
    </row>
    <row r="10" spans="2:21" x14ac:dyDescent="0.25">
      <c r="C10" s="4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5"/>
    </row>
    <row r="11" spans="2:21" x14ac:dyDescent="0.25">
      <c r="C11" s="5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5"/>
    </row>
    <row r="12" spans="2:21" ht="8.25" customHeight="1" x14ac:dyDescent="0.25">
      <c r="C12" s="5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5"/>
    </row>
    <row r="13" spans="2:21" ht="15" customHeight="1" x14ac:dyDescent="0.25">
      <c r="C13" s="4"/>
      <c r="D13" s="71" t="s">
        <v>2</v>
      </c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5"/>
    </row>
    <row r="14" spans="2:21" x14ac:dyDescent="0.25">
      <c r="C14" s="4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5"/>
    </row>
    <row r="15" spans="2:21" x14ac:dyDescent="0.25">
      <c r="C15" s="4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5"/>
    </row>
    <row r="16" spans="2:21" x14ac:dyDescent="0.25">
      <c r="C16" s="5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5"/>
    </row>
    <row r="17" spans="3:17" x14ac:dyDescent="0.25">
      <c r="C17" s="5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5"/>
    </row>
    <row r="18" spans="3:17" x14ac:dyDescent="0.25">
      <c r="C18" s="5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5"/>
    </row>
    <row r="19" spans="3:17" x14ac:dyDescent="0.25">
      <c r="C19" s="5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5"/>
    </row>
    <row r="20" spans="3:17" ht="7.5" customHeight="1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3:17" ht="10.5" customHeight="1" x14ac:dyDescent="0.25"/>
    <row r="22" spans="3:17" x14ac:dyDescent="0.25">
      <c r="K22" s="8"/>
      <c r="L22" s="9" t="s">
        <v>3</v>
      </c>
      <c r="M22" s="10" t="s">
        <v>4</v>
      </c>
      <c r="N22" s="10" t="s">
        <v>14</v>
      </c>
      <c r="O22" s="9" t="s">
        <v>5</v>
      </c>
      <c r="P22" s="9" t="s">
        <v>6</v>
      </c>
      <c r="Q22" s="10" t="s">
        <v>7</v>
      </c>
    </row>
    <row r="23" spans="3:17" x14ac:dyDescent="0.25">
      <c r="K23" s="11">
        <v>1</v>
      </c>
      <c r="L23" s="12" t="s">
        <v>8</v>
      </c>
      <c r="M23" s="13" t="s">
        <v>13</v>
      </c>
      <c r="N23" s="14">
        <v>1.19</v>
      </c>
      <c r="O23" s="15" t="s">
        <v>15</v>
      </c>
      <c r="P23" s="15" t="s">
        <v>15</v>
      </c>
      <c r="Q23" s="14">
        <v>13</v>
      </c>
    </row>
    <row r="24" spans="3:17" x14ac:dyDescent="0.25">
      <c r="K24" s="11">
        <v>2</v>
      </c>
      <c r="L24" s="12" t="s">
        <v>8</v>
      </c>
      <c r="M24" s="13" t="s">
        <v>11</v>
      </c>
      <c r="N24" s="14">
        <v>1.39</v>
      </c>
      <c r="O24" s="15" t="s">
        <v>15</v>
      </c>
      <c r="P24" s="15" t="s">
        <v>16</v>
      </c>
      <c r="Q24" s="14">
        <v>11</v>
      </c>
    </row>
    <row r="25" spans="3:17" x14ac:dyDescent="0.25">
      <c r="K25" s="11">
        <v>3</v>
      </c>
      <c r="L25" s="12" t="s">
        <v>8</v>
      </c>
      <c r="M25" s="13" t="s">
        <v>12</v>
      </c>
      <c r="N25" s="14">
        <v>1.59</v>
      </c>
      <c r="O25" s="15" t="s">
        <v>16</v>
      </c>
      <c r="P25" s="15" t="s">
        <v>15</v>
      </c>
      <c r="Q25" s="14">
        <v>17</v>
      </c>
    </row>
    <row r="26" spans="3:17" x14ac:dyDescent="0.25">
      <c r="K26" s="11">
        <v>4</v>
      </c>
      <c r="L26" s="12" t="s">
        <v>9</v>
      </c>
      <c r="M26" s="13" t="s">
        <v>13</v>
      </c>
      <c r="N26" s="14">
        <v>1.39</v>
      </c>
      <c r="O26" s="15" t="s">
        <v>16</v>
      </c>
      <c r="P26" s="15" t="s">
        <v>16</v>
      </c>
      <c r="Q26" s="14">
        <v>2</v>
      </c>
    </row>
    <row r="27" spans="3:17" x14ac:dyDescent="0.25">
      <c r="K27" s="11">
        <v>5</v>
      </c>
      <c r="L27" s="12" t="s">
        <v>9</v>
      </c>
      <c r="M27" s="13" t="s">
        <v>11</v>
      </c>
      <c r="N27" s="14">
        <v>1.59</v>
      </c>
      <c r="O27" s="15" t="s">
        <v>15</v>
      </c>
      <c r="P27" s="15" t="s">
        <v>15</v>
      </c>
      <c r="Q27" s="14">
        <v>14</v>
      </c>
    </row>
    <row r="28" spans="3:17" x14ac:dyDescent="0.25">
      <c r="K28" s="11">
        <v>6</v>
      </c>
      <c r="L28" s="12" t="s">
        <v>9</v>
      </c>
      <c r="M28" s="13" t="s">
        <v>12</v>
      </c>
      <c r="N28" s="14">
        <v>1.19</v>
      </c>
      <c r="O28" s="15" t="s">
        <v>15</v>
      </c>
      <c r="P28" s="15" t="s">
        <v>15</v>
      </c>
      <c r="Q28" s="14">
        <v>3</v>
      </c>
    </row>
    <row r="29" spans="3:17" x14ac:dyDescent="0.25">
      <c r="K29" s="11">
        <v>7</v>
      </c>
      <c r="L29" s="12" t="s">
        <v>10</v>
      </c>
      <c r="M29" s="13" t="s">
        <v>13</v>
      </c>
      <c r="N29" s="14">
        <v>1.59</v>
      </c>
      <c r="O29" s="15" t="s">
        <v>15</v>
      </c>
      <c r="P29" s="15" t="s">
        <v>16</v>
      </c>
      <c r="Q29" s="14">
        <v>12</v>
      </c>
    </row>
    <row r="30" spans="3:17" x14ac:dyDescent="0.25">
      <c r="K30" s="11">
        <v>8</v>
      </c>
      <c r="L30" s="12" t="s">
        <v>10</v>
      </c>
      <c r="M30" s="13" t="s">
        <v>11</v>
      </c>
      <c r="N30" s="14">
        <v>1.19</v>
      </c>
      <c r="O30" s="15" t="s">
        <v>16</v>
      </c>
      <c r="P30" s="15" t="s">
        <v>15</v>
      </c>
      <c r="Q30" s="14">
        <v>7</v>
      </c>
    </row>
    <row r="31" spans="3:17" x14ac:dyDescent="0.25">
      <c r="K31" s="11">
        <v>9</v>
      </c>
      <c r="L31" s="12" t="s">
        <v>10</v>
      </c>
      <c r="M31" s="13" t="s">
        <v>12</v>
      </c>
      <c r="N31" s="14">
        <v>1.39</v>
      </c>
      <c r="O31" s="15" t="s">
        <v>15</v>
      </c>
      <c r="P31" s="15" t="s">
        <v>15</v>
      </c>
      <c r="Q31" s="14">
        <v>9</v>
      </c>
    </row>
    <row r="32" spans="3:17" x14ac:dyDescent="0.25">
      <c r="K32" s="11">
        <v>10</v>
      </c>
      <c r="L32" s="12" t="s">
        <v>8</v>
      </c>
      <c r="M32" s="13" t="s">
        <v>13</v>
      </c>
      <c r="N32" s="14">
        <v>1.59</v>
      </c>
      <c r="O32" s="15" t="s">
        <v>16</v>
      </c>
      <c r="P32" s="15" t="s">
        <v>15</v>
      </c>
      <c r="Q32" s="14">
        <v>18</v>
      </c>
    </row>
    <row r="33" spans="11:17" x14ac:dyDescent="0.25">
      <c r="K33" s="11">
        <v>11</v>
      </c>
      <c r="L33" s="12" t="s">
        <v>8</v>
      </c>
      <c r="M33" s="13" t="s">
        <v>11</v>
      </c>
      <c r="N33" s="14">
        <v>1.19</v>
      </c>
      <c r="O33" s="15" t="s">
        <v>15</v>
      </c>
      <c r="P33" s="15" t="s">
        <v>16</v>
      </c>
      <c r="Q33" s="14">
        <v>8</v>
      </c>
    </row>
    <row r="34" spans="11:17" x14ac:dyDescent="0.25">
      <c r="K34" s="11">
        <v>12</v>
      </c>
      <c r="L34" s="12" t="s">
        <v>8</v>
      </c>
      <c r="M34" s="13" t="s">
        <v>12</v>
      </c>
      <c r="N34" s="14">
        <v>1.39</v>
      </c>
      <c r="O34" s="15" t="s">
        <v>15</v>
      </c>
      <c r="P34" s="15" t="s">
        <v>15</v>
      </c>
      <c r="Q34" s="14">
        <v>15</v>
      </c>
    </row>
    <row r="35" spans="11:17" x14ac:dyDescent="0.25">
      <c r="K35" s="11">
        <v>13</v>
      </c>
      <c r="L35" s="12" t="s">
        <v>9</v>
      </c>
      <c r="M35" s="13" t="s">
        <v>13</v>
      </c>
      <c r="N35" s="14">
        <v>1.19</v>
      </c>
      <c r="O35" s="15" t="s">
        <v>15</v>
      </c>
      <c r="P35" s="15" t="s">
        <v>15</v>
      </c>
      <c r="Q35" s="14">
        <v>4</v>
      </c>
    </row>
    <row r="36" spans="11:17" x14ac:dyDescent="0.25">
      <c r="K36" s="11">
        <v>14</v>
      </c>
      <c r="L36" s="12" t="s">
        <v>9</v>
      </c>
      <c r="M36" s="13" t="s">
        <v>11</v>
      </c>
      <c r="N36" s="14">
        <v>1.39</v>
      </c>
      <c r="O36" s="15" t="s">
        <v>16</v>
      </c>
      <c r="P36" s="15" t="s">
        <v>15</v>
      </c>
      <c r="Q36" s="14">
        <v>6</v>
      </c>
    </row>
    <row r="37" spans="11:17" x14ac:dyDescent="0.25">
      <c r="K37" s="11">
        <v>15</v>
      </c>
      <c r="L37" s="12" t="s">
        <v>9</v>
      </c>
      <c r="M37" s="13" t="s">
        <v>12</v>
      </c>
      <c r="N37" s="14">
        <v>1.59</v>
      </c>
      <c r="O37" s="15" t="s">
        <v>15</v>
      </c>
      <c r="P37" s="15" t="s">
        <v>16</v>
      </c>
      <c r="Q37" s="14">
        <v>5</v>
      </c>
    </row>
    <row r="38" spans="11:17" x14ac:dyDescent="0.25">
      <c r="K38" s="11">
        <v>16</v>
      </c>
      <c r="L38" s="12" t="s">
        <v>10</v>
      </c>
      <c r="M38" s="13" t="s">
        <v>13</v>
      </c>
      <c r="N38" s="14">
        <v>1.39</v>
      </c>
      <c r="O38" s="15" t="s">
        <v>15</v>
      </c>
      <c r="P38" s="15" t="s">
        <v>15</v>
      </c>
      <c r="Q38" s="14">
        <v>10</v>
      </c>
    </row>
    <row r="39" spans="11:17" x14ac:dyDescent="0.25">
      <c r="K39" s="11">
        <v>17</v>
      </c>
      <c r="L39" s="12" t="s">
        <v>10</v>
      </c>
      <c r="M39" s="13" t="s">
        <v>11</v>
      </c>
      <c r="N39" s="14">
        <v>1.59</v>
      </c>
      <c r="O39" s="15" t="s">
        <v>15</v>
      </c>
      <c r="P39" s="15" t="s">
        <v>15</v>
      </c>
      <c r="Q39" s="14">
        <v>16</v>
      </c>
    </row>
    <row r="40" spans="11:17" ht="15.75" thickBot="1" x14ac:dyDescent="0.3">
      <c r="K40" s="16">
        <v>18</v>
      </c>
      <c r="L40" s="17" t="s">
        <v>10</v>
      </c>
      <c r="M40" s="18" t="s">
        <v>12</v>
      </c>
      <c r="N40" s="19">
        <v>1.19</v>
      </c>
      <c r="O40" s="20" t="s">
        <v>16</v>
      </c>
      <c r="P40" s="20" t="s">
        <v>16</v>
      </c>
      <c r="Q40" s="19">
        <v>1</v>
      </c>
    </row>
  </sheetData>
  <mergeCells count="3">
    <mergeCell ref="D6:P7"/>
    <mergeCell ref="D9:P11"/>
    <mergeCell ref="D13:P19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1498-56B2-4B11-AA55-054B7F2F8708}">
  <dimension ref="B1:V29"/>
  <sheetViews>
    <sheetView showGridLines="0" topLeftCell="A4" zoomScaleNormal="100" workbookViewId="0">
      <selection activeCell="T10" sqref="T10"/>
    </sheetView>
  </sheetViews>
  <sheetFormatPr defaultRowHeight="15" x14ac:dyDescent="0.25"/>
  <cols>
    <col min="1" max="1" width="2.140625" customWidth="1"/>
    <col min="2" max="2" width="2.28515625" customWidth="1"/>
    <col min="3" max="3" width="3" bestFit="1" customWidth="1"/>
    <col min="4" max="4" width="10.28515625" bestFit="1" customWidth="1"/>
    <col min="5" max="5" width="6.28515625" bestFit="1" customWidth="1"/>
    <col min="6" max="6" width="12.140625" bestFit="1" customWidth="1"/>
    <col min="7" max="7" width="9.28515625" customWidth="1"/>
    <col min="8" max="8" width="8.42578125" bestFit="1" customWidth="1"/>
    <col min="9" max="9" width="6" customWidth="1"/>
    <col min="10" max="10" width="3.85546875" customWidth="1"/>
    <col min="11" max="17" width="7.7109375" customWidth="1"/>
    <col min="18" max="18" width="10.140625" bestFit="1" customWidth="1"/>
    <col min="19" max="19" width="15.7109375" bestFit="1" customWidth="1"/>
    <col min="20" max="20" width="12.28515625" bestFit="1" customWidth="1"/>
    <col min="21" max="21" width="9.85546875" bestFit="1" customWidth="1"/>
    <col min="22" max="22" width="3.28515625" customWidth="1"/>
  </cols>
  <sheetData>
    <row r="1" spans="2:22" ht="8.25" customHeight="1" x14ac:dyDescent="0.25"/>
    <row r="2" spans="2:22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8.25" customHeight="1" x14ac:dyDescent="0.25"/>
    <row r="4" spans="2:22" x14ac:dyDescent="0.25">
      <c r="C4" s="21" t="s">
        <v>19</v>
      </c>
      <c r="D4" s="21"/>
      <c r="E4" s="21"/>
      <c r="F4" s="21"/>
      <c r="G4" s="21"/>
      <c r="H4" s="21"/>
      <c r="I4" s="21"/>
      <c r="K4" s="21" t="s">
        <v>20</v>
      </c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2:22" x14ac:dyDescent="0.25">
      <c r="C5" s="8"/>
      <c r="D5" s="9" t="s">
        <v>3</v>
      </c>
      <c r="E5" s="10" t="s">
        <v>4</v>
      </c>
      <c r="F5" s="10" t="s">
        <v>14</v>
      </c>
      <c r="G5" s="9" t="s">
        <v>5</v>
      </c>
      <c r="H5" s="9" t="s">
        <v>6</v>
      </c>
      <c r="I5" s="10" t="s">
        <v>7</v>
      </c>
      <c r="K5" s="9" t="s">
        <v>8</v>
      </c>
      <c r="L5" s="9" t="s">
        <v>9</v>
      </c>
      <c r="M5" s="9" t="s">
        <v>13</v>
      </c>
      <c r="N5" s="9" t="s">
        <v>11</v>
      </c>
      <c r="O5" s="9" t="s">
        <v>22</v>
      </c>
      <c r="P5" s="9" t="s">
        <v>21</v>
      </c>
      <c r="Q5" s="9" t="s">
        <v>23</v>
      </c>
      <c r="R5" s="9" t="s">
        <v>24</v>
      </c>
      <c r="S5" s="9" t="s">
        <v>26</v>
      </c>
      <c r="T5" s="9" t="s">
        <v>25</v>
      </c>
      <c r="U5" s="9" t="s">
        <v>27</v>
      </c>
    </row>
    <row r="6" spans="2:22" x14ac:dyDescent="0.25">
      <c r="C6" s="11">
        <v>1</v>
      </c>
      <c r="D6" s="12" t="s">
        <v>8</v>
      </c>
      <c r="E6" s="13" t="s">
        <v>13</v>
      </c>
      <c r="F6" s="14">
        <v>1.19</v>
      </c>
      <c r="G6" s="15" t="s">
        <v>15</v>
      </c>
      <c r="H6" s="15" t="s">
        <v>15</v>
      </c>
      <c r="I6" s="14">
        <v>13</v>
      </c>
      <c r="K6" s="15">
        <f>IF(D6=$K$5,1,0)</f>
        <v>1</v>
      </c>
      <c r="L6" s="15">
        <f>IF(D6=$L$5,1,0)</f>
        <v>0</v>
      </c>
      <c r="M6" s="15">
        <f>IF(E6=$M$5,1,0)</f>
        <v>1</v>
      </c>
      <c r="N6" s="15">
        <f>IF(E6=$N$5,1,0)</f>
        <v>0</v>
      </c>
      <c r="O6" s="15">
        <f>IF(F6=1.19,1,0)</f>
        <v>1</v>
      </c>
      <c r="P6" s="15">
        <f>IF(F6=1.39,1,0)</f>
        <v>0</v>
      </c>
      <c r="Q6" s="15">
        <f>IF(G6="Sim",1,0)</f>
        <v>0</v>
      </c>
      <c r="R6" s="15">
        <f>IF(H6="Sim",1,0)</f>
        <v>0</v>
      </c>
      <c r="S6" s="15">
        <f>I6</f>
        <v>13</v>
      </c>
      <c r="T6" s="15">
        <f>(MAX($S$6:$S$23)+1)-S6</f>
        <v>6</v>
      </c>
      <c r="U6" s="24">
        <f t="array" ref="U6:U23">TREND(T6:T23,K6:R23,K6:R23)</f>
        <v>6.5000000000000044</v>
      </c>
    </row>
    <row r="7" spans="2:22" x14ac:dyDescent="0.25">
      <c r="C7" s="11">
        <v>2</v>
      </c>
      <c r="D7" s="12" t="s">
        <v>8</v>
      </c>
      <c r="E7" s="13" t="s">
        <v>11</v>
      </c>
      <c r="F7" s="14">
        <v>1.39</v>
      </c>
      <c r="G7" s="15" t="s">
        <v>15</v>
      </c>
      <c r="H7" s="15" t="s">
        <v>16</v>
      </c>
      <c r="I7" s="14">
        <v>11</v>
      </c>
      <c r="K7" s="15">
        <f t="shared" ref="K7:K23" si="0">IF(D7=$K$5,1,0)</f>
        <v>1</v>
      </c>
      <c r="L7" s="15">
        <f t="shared" ref="L7:L23" si="1">IF(D7=$L$5,1,0)</f>
        <v>0</v>
      </c>
      <c r="M7" s="15">
        <f t="shared" ref="M7:M23" si="2">IF(E7=$M$5,1,0)</f>
        <v>0</v>
      </c>
      <c r="N7" s="15">
        <f t="shared" ref="N7:N23" si="3">IF(E7=$N$5,1,0)</f>
        <v>1</v>
      </c>
      <c r="O7" s="15">
        <f t="shared" ref="O7:O23" si="4">IF(F7=1.19,1,0)</f>
        <v>0</v>
      </c>
      <c r="P7" s="15">
        <f t="shared" ref="P7:P23" si="5">IF(F7=1.39,1,0)</f>
        <v>1</v>
      </c>
      <c r="Q7" s="15">
        <f t="shared" ref="Q7:Q23" si="6">IF(G7="Sim",1,0)</f>
        <v>0</v>
      </c>
      <c r="R7" s="15">
        <f t="shared" ref="R7:R23" si="7">IF(H7="Sim",1,0)</f>
        <v>1</v>
      </c>
      <c r="S7" s="15">
        <f t="shared" ref="S7:S23" si="8">I7</f>
        <v>11</v>
      </c>
      <c r="T7" s="15">
        <f t="shared" ref="T7:T23" si="9">(MAX($S$6:$S$23)+1)-S7</f>
        <v>8</v>
      </c>
      <c r="U7" s="24">
        <v>7.6666666666666723</v>
      </c>
    </row>
    <row r="8" spans="2:22" x14ac:dyDescent="0.25">
      <c r="C8" s="11">
        <v>3</v>
      </c>
      <c r="D8" s="12" t="s">
        <v>8</v>
      </c>
      <c r="E8" s="13" t="s">
        <v>12</v>
      </c>
      <c r="F8" s="14">
        <v>1.59</v>
      </c>
      <c r="G8" s="15" t="s">
        <v>16</v>
      </c>
      <c r="H8" s="15" t="s">
        <v>15</v>
      </c>
      <c r="I8" s="14">
        <v>17</v>
      </c>
      <c r="K8" s="15">
        <f t="shared" si="0"/>
        <v>1</v>
      </c>
      <c r="L8" s="15">
        <f t="shared" si="1"/>
        <v>0</v>
      </c>
      <c r="M8" s="15">
        <f t="shared" si="2"/>
        <v>0</v>
      </c>
      <c r="N8" s="15">
        <f t="shared" si="3"/>
        <v>0</v>
      </c>
      <c r="O8" s="15">
        <f t="shared" si="4"/>
        <v>0</v>
      </c>
      <c r="P8" s="15">
        <f t="shared" si="5"/>
        <v>0</v>
      </c>
      <c r="Q8" s="15">
        <f t="shared" si="6"/>
        <v>1</v>
      </c>
      <c r="R8" s="15">
        <f t="shared" si="7"/>
        <v>0</v>
      </c>
      <c r="S8" s="15">
        <f t="shared" si="8"/>
        <v>17</v>
      </c>
      <c r="T8" s="15">
        <f t="shared" si="9"/>
        <v>2</v>
      </c>
      <c r="U8" s="24">
        <v>1.8333333333333348</v>
      </c>
    </row>
    <row r="9" spans="2:22" x14ac:dyDescent="0.25">
      <c r="C9" s="11">
        <v>4</v>
      </c>
      <c r="D9" s="12" t="s">
        <v>9</v>
      </c>
      <c r="E9" s="13" t="s">
        <v>13</v>
      </c>
      <c r="F9" s="14">
        <v>1.39</v>
      </c>
      <c r="G9" s="15" t="s">
        <v>16</v>
      </c>
      <c r="H9" s="15" t="s">
        <v>16</v>
      </c>
      <c r="I9" s="14">
        <v>2</v>
      </c>
      <c r="K9" s="15">
        <f t="shared" si="0"/>
        <v>0</v>
      </c>
      <c r="L9" s="15">
        <f t="shared" si="1"/>
        <v>1</v>
      </c>
      <c r="M9" s="15">
        <f t="shared" si="2"/>
        <v>1</v>
      </c>
      <c r="N9" s="15">
        <f t="shared" si="3"/>
        <v>0</v>
      </c>
      <c r="O9" s="15">
        <f t="shared" si="4"/>
        <v>0</v>
      </c>
      <c r="P9" s="15">
        <f t="shared" si="5"/>
        <v>1</v>
      </c>
      <c r="Q9" s="15">
        <f t="shared" si="6"/>
        <v>1</v>
      </c>
      <c r="R9" s="15">
        <f t="shared" si="7"/>
        <v>1</v>
      </c>
      <c r="S9" s="15">
        <f t="shared" si="8"/>
        <v>2</v>
      </c>
      <c r="T9" s="15">
        <f t="shared" si="9"/>
        <v>17</v>
      </c>
      <c r="U9" s="24">
        <v>17.666666666666668</v>
      </c>
    </row>
    <row r="10" spans="2:22" x14ac:dyDescent="0.25">
      <c r="C10" s="11">
        <v>5</v>
      </c>
      <c r="D10" s="12" t="s">
        <v>9</v>
      </c>
      <c r="E10" s="13" t="s">
        <v>11</v>
      </c>
      <c r="F10" s="14">
        <v>1.59</v>
      </c>
      <c r="G10" s="15" t="s">
        <v>15</v>
      </c>
      <c r="H10" s="15" t="s">
        <v>15</v>
      </c>
      <c r="I10" s="14">
        <v>14</v>
      </c>
      <c r="K10" s="15">
        <f t="shared" si="0"/>
        <v>0</v>
      </c>
      <c r="L10" s="15">
        <f t="shared" si="1"/>
        <v>1</v>
      </c>
      <c r="M10" s="15">
        <f t="shared" si="2"/>
        <v>0</v>
      </c>
      <c r="N10" s="15">
        <f t="shared" si="3"/>
        <v>1</v>
      </c>
      <c r="O10" s="15">
        <f t="shared" si="4"/>
        <v>0</v>
      </c>
      <c r="P10" s="15">
        <f t="shared" si="5"/>
        <v>0</v>
      </c>
      <c r="Q10" s="15">
        <f t="shared" si="6"/>
        <v>0</v>
      </c>
      <c r="R10" s="15">
        <f t="shared" si="7"/>
        <v>0</v>
      </c>
      <c r="S10" s="15">
        <f t="shared" si="8"/>
        <v>14</v>
      </c>
      <c r="T10" s="15">
        <f t="shared" si="9"/>
        <v>5</v>
      </c>
      <c r="U10" s="24">
        <v>6.3333333333333339</v>
      </c>
    </row>
    <row r="11" spans="2:22" x14ac:dyDescent="0.25">
      <c r="C11" s="11">
        <v>6</v>
      </c>
      <c r="D11" s="12" t="s">
        <v>9</v>
      </c>
      <c r="E11" s="13" t="s">
        <v>12</v>
      </c>
      <c r="F11" s="14">
        <v>1.19</v>
      </c>
      <c r="G11" s="15" t="s">
        <v>15</v>
      </c>
      <c r="H11" s="15" t="s">
        <v>15</v>
      </c>
      <c r="I11" s="14">
        <v>3</v>
      </c>
      <c r="K11" s="15">
        <f t="shared" si="0"/>
        <v>0</v>
      </c>
      <c r="L11" s="15">
        <f t="shared" si="1"/>
        <v>1</v>
      </c>
      <c r="M11" s="15">
        <f t="shared" si="2"/>
        <v>0</v>
      </c>
      <c r="N11" s="15">
        <f t="shared" si="3"/>
        <v>0</v>
      </c>
      <c r="O11" s="15">
        <f t="shared" si="4"/>
        <v>1</v>
      </c>
      <c r="P11" s="15">
        <f t="shared" si="5"/>
        <v>0</v>
      </c>
      <c r="Q11" s="15">
        <f t="shared" si="6"/>
        <v>0</v>
      </c>
      <c r="R11" s="15">
        <f t="shared" si="7"/>
        <v>0</v>
      </c>
      <c r="S11" s="15">
        <f t="shared" si="8"/>
        <v>3</v>
      </c>
      <c r="T11" s="15">
        <f t="shared" si="9"/>
        <v>16</v>
      </c>
      <c r="U11" s="24">
        <v>16</v>
      </c>
    </row>
    <row r="12" spans="2:22" x14ac:dyDescent="0.25">
      <c r="C12" s="11">
        <v>7</v>
      </c>
      <c r="D12" s="12" t="s">
        <v>10</v>
      </c>
      <c r="E12" s="13" t="s">
        <v>13</v>
      </c>
      <c r="F12" s="14">
        <v>1.59</v>
      </c>
      <c r="G12" s="15" t="s">
        <v>15</v>
      </c>
      <c r="H12" s="15" t="s">
        <v>16</v>
      </c>
      <c r="I12" s="14">
        <v>12</v>
      </c>
      <c r="K12" s="15">
        <f t="shared" si="0"/>
        <v>0</v>
      </c>
      <c r="L12" s="15">
        <f t="shared" si="1"/>
        <v>0</v>
      </c>
      <c r="M12" s="15">
        <f t="shared" si="2"/>
        <v>1</v>
      </c>
      <c r="N12" s="15">
        <f t="shared" si="3"/>
        <v>0</v>
      </c>
      <c r="O12" s="15">
        <f t="shared" si="4"/>
        <v>0</v>
      </c>
      <c r="P12" s="15">
        <f t="shared" si="5"/>
        <v>0</v>
      </c>
      <c r="Q12" s="15">
        <f t="shared" si="6"/>
        <v>0</v>
      </c>
      <c r="R12" s="15">
        <f t="shared" si="7"/>
        <v>1</v>
      </c>
      <c r="S12" s="15">
        <f t="shared" si="8"/>
        <v>12</v>
      </c>
      <c r="T12" s="15">
        <f t="shared" si="9"/>
        <v>7</v>
      </c>
      <c r="U12" s="24">
        <v>7.8333333333333357</v>
      </c>
    </row>
    <row r="13" spans="2:22" x14ac:dyDescent="0.25">
      <c r="C13" s="11">
        <v>8</v>
      </c>
      <c r="D13" s="12" t="s">
        <v>10</v>
      </c>
      <c r="E13" s="13" t="s">
        <v>11</v>
      </c>
      <c r="F13" s="14">
        <v>1.19</v>
      </c>
      <c r="G13" s="15" t="s">
        <v>16</v>
      </c>
      <c r="H13" s="15" t="s">
        <v>15</v>
      </c>
      <c r="I13" s="14">
        <v>7</v>
      </c>
      <c r="K13" s="15">
        <f t="shared" si="0"/>
        <v>0</v>
      </c>
      <c r="L13" s="15">
        <f t="shared" si="1"/>
        <v>0</v>
      </c>
      <c r="M13" s="15">
        <f t="shared" si="2"/>
        <v>0</v>
      </c>
      <c r="N13" s="15">
        <f t="shared" si="3"/>
        <v>1</v>
      </c>
      <c r="O13" s="15">
        <f t="shared" si="4"/>
        <v>1</v>
      </c>
      <c r="P13" s="15">
        <f t="shared" si="5"/>
        <v>0</v>
      </c>
      <c r="Q13" s="15">
        <f t="shared" si="6"/>
        <v>1</v>
      </c>
      <c r="R13" s="15">
        <f t="shared" si="7"/>
        <v>0</v>
      </c>
      <c r="S13" s="15">
        <f t="shared" si="8"/>
        <v>7</v>
      </c>
      <c r="T13" s="15">
        <f t="shared" si="9"/>
        <v>12</v>
      </c>
      <c r="U13" s="24">
        <v>12</v>
      </c>
    </row>
    <row r="14" spans="2:22" x14ac:dyDescent="0.25">
      <c r="C14" s="11">
        <v>9</v>
      </c>
      <c r="D14" s="12" t="s">
        <v>10</v>
      </c>
      <c r="E14" s="13" t="s">
        <v>12</v>
      </c>
      <c r="F14" s="14">
        <v>1.39</v>
      </c>
      <c r="G14" s="15" t="s">
        <v>15</v>
      </c>
      <c r="H14" s="15" t="s">
        <v>15</v>
      </c>
      <c r="I14" s="14">
        <v>9</v>
      </c>
      <c r="K14" s="15">
        <f t="shared" si="0"/>
        <v>0</v>
      </c>
      <c r="L14" s="15">
        <f t="shared" si="1"/>
        <v>0</v>
      </c>
      <c r="M14" s="15">
        <f t="shared" si="2"/>
        <v>0</v>
      </c>
      <c r="N14" s="15">
        <f t="shared" si="3"/>
        <v>0</v>
      </c>
      <c r="O14" s="15">
        <f t="shared" si="4"/>
        <v>0</v>
      </c>
      <c r="P14" s="15">
        <f t="shared" si="5"/>
        <v>1</v>
      </c>
      <c r="Q14" s="15">
        <f t="shared" si="6"/>
        <v>0</v>
      </c>
      <c r="R14" s="15">
        <f t="shared" si="7"/>
        <v>0</v>
      </c>
      <c r="S14" s="15">
        <f t="shared" si="8"/>
        <v>9</v>
      </c>
      <c r="T14" s="15">
        <f t="shared" si="9"/>
        <v>10</v>
      </c>
      <c r="U14" s="24">
        <v>9.6666666666666679</v>
      </c>
    </row>
    <row r="15" spans="2:22" x14ac:dyDescent="0.25">
      <c r="C15" s="11">
        <v>10</v>
      </c>
      <c r="D15" s="12" t="s">
        <v>8</v>
      </c>
      <c r="E15" s="13" t="s">
        <v>13</v>
      </c>
      <c r="F15" s="14">
        <v>1.59</v>
      </c>
      <c r="G15" s="15" t="s">
        <v>16</v>
      </c>
      <c r="H15" s="15" t="s">
        <v>15</v>
      </c>
      <c r="I15" s="14">
        <v>18</v>
      </c>
      <c r="K15" s="15">
        <f t="shared" si="0"/>
        <v>1</v>
      </c>
      <c r="L15" s="15">
        <f t="shared" si="1"/>
        <v>0</v>
      </c>
      <c r="M15" s="15">
        <f t="shared" si="2"/>
        <v>1</v>
      </c>
      <c r="N15" s="15">
        <f t="shared" si="3"/>
        <v>0</v>
      </c>
      <c r="O15" s="15">
        <f t="shared" si="4"/>
        <v>0</v>
      </c>
      <c r="P15" s="15">
        <f t="shared" si="5"/>
        <v>0</v>
      </c>
      <c r="Q15" s="15">
        <f t="shared" si="6"/>
        <v>1</v>
      </c>
      <c r="R15" s="15">
        <f t="shared" si="7"/>
        <v>0</v>
      </c>
      <c r="S15" s="15">
        <f t="shared" si="8"/>
        <v>18</v>
      </c>
      <c r="T15" s="15">
        <f t="shared" si="9"/>
        <v>1</v>
      </c>
      <c r="U15" s="24">
        <v>0.33333333333333748</v>
      </c>
    </row>
    <row r="16" spans="2:22" x14ac:dyDescent="0.25">
      <c r="C16" s="11">
        <v>11</v>
      </c>
      <c r="D16" s="12" t="s">
        <v>8</v>
      </c>
      <c r="E16" s="13" t="s">
        <v>11</v>
      </c>
      <c r="F16" s="14">
        <v>1.19</v>
      </c>
      <c r="G16" s="15" t="s">
        <v>15</v>
      </c>
      <c r="H16" s="15" t="s">
        <v>16</v>
      </c>
      <c r="I16" s="14">
        <v>8</v>
      </c>
      <c r="K16" s="15">
        <f t="shared" si="0"/>
        <v>1</v>
      </c>
      <c r="L16" s="15">
        <f t="shared" si="1"/>
        <v>0</v>
      </c>
      <c r="M16" s="15">
        <f t="shared" si="2"/>
        <v>0</v>
      </c>
      <c r="N16" s="15">
        <f t="shared" si="3"/>
        <v>1</v>
      </c>
      <c r="O16" s="15">
        <f t="shared" si="4"/>
        <v>1</v>
      </c>
      <c r="P16" s="15">
        <f t="shared" si="5"/>
        <v>0</v>
      </c>
      <c r="Q16" s="15">
        <f t="shared" si="6"/>
        <v>0</v>
      </c>
      <c r="R16" s="15">
        <f t="shared" si="7"/>
        <v>1</v>
      </c>
      <c r="S16" s="15">
        <f t="shared" si="8"/>
        <v>8</v>
      </c>
      <c r="T16" s="15">
        <f t="shared" si="9"/>
        <v>11</v>
      </c>
      <c r="U16" s="24">
        <v>10.500000000000004</v>
      </c>
    </row>
    <row r="17" spans="3:21" x14ac:dyDescent="0.25">
      <c r="C17" s="11">
        <v>12</v>
      </c>
      <c r="D17" s="12" t="s">
        <v>8</v>
      </c>
      <c r="E17" s="13" t="s">
        <v>12</v>
      </c>
      <c r="F17" s="14">
        <v>1.39</v>
      </c>
      <c r="G17" s="15" t="s">
        <v>15</v>
      </c>
      <c r="H17" s="15" t="s">
        <v>15</v>
      </c>
      <c r="I17" s="14">
        <v>15</v>
      </c>
      <c r="K17" s="15">
        <f t="shared" si="0"/>
        <v>1</v>
      </c>
      <c r="L17" s="15">
        <f t="shared" si="1"/>
        <v>0</v>
      </c>
      <c r="M17" s="15">
        <f t="shared" si="2"/>
        <v>0</v>
      </c>
      <c r="N17" s="15">
        <f t="shared" si="3"/>
        <v>0</v>
      </c>
      <c r="O17" s="15">
        <f t="shared" si="4"/>
        <v>0</v>
      </c>
      <c r="P17" s="15">
        <f t="shared" si="5"/>
        <v>1</v>
      </c>
      <c r="Q17" s="15">
        <f t="shared" si="6"/>
        <v>0</v>
      </c>
      <c r="R17" s="15">
        <f t="shared" si="7"/>
        <v>0</v>
      </c>
      <c r="S17" s="15">
        <f t="shared" si="8"/>
        <v>15</v>
      </c>
      <c r="T17" s="15">
        <f t="shared" si="9"/>
        <v>4</v>
      </c>
      <c r="U17" s="24">
        <v>5.1666666666666705</v>
      </c>
    </row>
    <row r="18" spans="3:21" x14ac:dyDescent="0.25">
      <c r="C18" s="11">
        <v>13</v>
      </c>
      <c r="D18" s="12" t="s">
        <v>9</v>
      </c>
      <c r="E18" s="13" t="s">
        <v>13</v>
      </c>
      <c r="F18" s="14">
        <v>1.19</v>
      </c>
      <c r="G18" s="15" t="s">
        <v>15</v>
      </c>
      <c r="H18" s="15" t="s">
        <v>15</v>
      </c>
      <c r="I18" s="14">
        <v>4</v>
      </c>
      <c r="K18" s="15">
        <f t="shared" si="0"/>
        <v>0</v>
      </c>
      <c r="L18" s="15">
        <f t="shared" si="1"/>
        <v>1</v>
      </c>
      <c r="M18" s="15">
        <f t="shared" si="2"/>
        <v>1</v>
      </c>
      <c r="N18" s="15">
        <f t="shared" si="3"/>
        <v>0</v>
      </c>
      <c r="O18" s="15">
        <f t="shared" si="4"/>
        <v>1</v>
      </c>
      <c r="P18" s="15">
        <f t="shared" si="5"/>
        <v>0</v>
      </c>
      <c r="Q18" s="15">
        <f t="shared" si="6"/>
        <v>0</v>
      </c>
      <c r="R18" s="15">
        <f t="shared" si="7"/>
        <v>0</v>
      </c>
      <c r="S18" s="15">
        <f t="shared" si="8"/>
        <v>4</v>
      </c>
      <c r="T18" s="15">
        <f t="shared" si="9"/>
        <v>15</v>
      </c>
      <c r="U18" s="24">
        <v>14.5</v>
      </c>
    </row>
    <row r="19" spans="3:21" x14ac:dyDescent="0.25">
      <c r="C19" s="11">
        <v>14</v>
      </c>
      <c r="D19" s="12" t="s">
        <v>9</v>
      </c>
      <c r="E19" s="13" t="s">
        <v>11</v>
      </c>
      <c r="F19" s="14">
        <v>1.39</v>
      </c>
      <c r="G19" s="15" t="s">
        <v>16</v>
      </c>
      <c r="H19" s="15" t="s">
        <v>15</v>
      </c>
      <c r="I19" s="14">
        <v>6</v>
      </c>
      <c r="K19" s="15">
        <f t="shared" si="0"/>
        <v>0</v>
      </c>
      <c r="L19" s="15">
        <f t="shared" si="1"/>
        <v>1</v>
      </c>
      <c r="M19" s="15">
        <f t="shared" si="2"/>
        <v>0</v>
      </c>
      <c r="N19" s="15">
        <f t="shared" si="3"/>
        <v>1</v>
      </c>
      <c r="O19" s="15">
        <f t="shared" si="4"/>
        <v>0</v>
      </c>
      <c r="P19" s="15">
        <f t="shared" si="5"/>
        <v>1</v>
      </c>
      <c r="Q19" s="15">
        <f t="shared" si="6"/>
        <v>1</v>
      </c>
      <c r="R19" s="15">
        <f t="shared" si="7"/>
        <v>0</v>
      </c>
      <c r="S19" s="15">
        <f t="shared" si="8"/>
        <v>6</v>
      </c>
      <c r="T19" s="15">
        <f t="shared" si="9"/>
        <v>13</v>
      </c>
      <c r="U19" s="24">
        <v>12.666666666666668</v>
      </c>
    </row>
    <row r="20" spans="3:21" x14ac:dyDescent="0.25">
      <c r="C20" s="11">
        <v>15</v>
      </c>
      <c r="D20" s="12" t="s">
        <v>9</v>
      </c>
      <c r="E20" s="13" t="s">
        <v>12</v>
      </c>
      <c r="F20" s="14">
        <v>1.59</v>
      </c>
      <c r="G20" s="15" t="s">
        <v>15</v>
      </c>
      <c r="H20" s="15" t="s">
        <v>16</v>
      </c>
      <c r="I20" s="14">
        <v>5</v>
      </c>
      <c r="K20" s="15">
        <f t="shared" si="0"/>
        <v>0</v>
      </c>
      <c r="L20" s="15">
        <f t="shared" si="1"/>
        <v>1</v>
      </c>
      <c r="M20" s="15">
        <f t="shared" si="2"/>
        <v>0</v>
      </c>
      <c r="N20" s="15">
        <f t="shared" si="3"/>
        <v>0</v>
      </c>
      <c r="O20" s="15">
        <f t="shared" si="4"/>
        <v>0</v>
      </c>
      <c r="P20" s="15">
        <f t="shared" si="5"/>
        <v>0</v>
      </c>
      <c r="Q20" s="15">
        <f t="shared" si="6"/>
        <v>0</v>
      </c>
      <c r="R20" s="15">
        <f t="shared" si="7"/>
        <v>1</v>
      </c>
      <c r="S20" s="15">
        <f t="shared" si="8"/>
        <v>5</v>
      </c>
      <c r="T20" s="15">
        <f t="shared" si="9"/>
        <v>14</v>
      </c>
      <c r="U20" s="24">
        <v>12.833333333333332</v>
      </c>
    </row>
    <row r="21" spans="3:21" x14ac:dyDescent="0.25">
      <c r="C21" s="11">
        <v>16</v>
      </c>
      <c r="D21" s="12" t="s">
        <v>10</v>
      </c>
      <c r="E21" s="13" t="s">
        <v>13</v>
      </c>
      <c r="F21" s="14">
        <v>1.39</v>
      </c>
      <c r="G21" s="15" t="s">
        <v>15</v>
      </c>
      <c r="H21" s="15" t="s">
        <v>15</v>
      </c>
      <c r="I21" s="14">
        <v>10</v>
      </c>
      <c r="K21" s="15">
        <f t="shared" si="0"/>
        <v>0</v>
      </c>
      <c r="L21" s="15">
        <f t="shared" si="1"/>
        <v>0</v>
      </c>
      <c r="M21" s="15">
        <f t="shared" si="2"/>
        <v>1</v>
      </c>
      <c r="N21" s="15">
        <f t="shared" si="3"/>
        <v>0</v>
      </c>
      <c r="O21" s="15">
        <f t="shared" si="4"/>
        <v>0</v>
      </c>
      <c r="P21" s="15">
        <f t="shared" si="5"/>
        <v>1</v>
      </c>
      <c r="Q21" s="15">
        <f t="shared" si="6"/>
        <v>0</v>
      </c>
      <c r="R21" s="15">
        <f t="shared" si="7"/>
        <v>0</v>
      </c>
      <c r="S21" s="15">
        <f t="shared" si="8"/>
        <v>10</v>
      </c>
      <c r="T21" s="15">
        <f t="shared" si="9"/>
        <v>9</v>
      </c>
      <c r="U21" s="24">
        <v>8.1666666666666696</v>
      </c>
    </row>
    <row r="22" spans="3:21" x14ac:dyDescent="0.25">
      <c r="C22" s="11">
        <v>17</v>
      </c>
      <c r="D22" s="12" t="s">
        <v>10</v>
      </c>
      <c r="E22" s="13" t="s">
        <v>11</v>
      </c>
      <c r="F22" s="14">
        <v>1.59</v>
      </c>
      <c r="G22" s="15" t="s">
        <v>15</v>
      </c>
      <c r="H22" s="15" t="s">
        <v>15</v>
      </c>
      <c r="I22" s="14">
        <v>16</v>
      </c>
      <c r="K22" s="15">
        <f t="shared" si="0"/>
        <v>0</v>
      </c>
      <c r="L22" s="15">
        <f t="shared" si="1"/>
        <v>0</v>
      </c>
      <c r="M22" s="15">
        <f t="shared" si="2"/>
        <v>0</v>
      </c>
      <c r="N22" s="15">
        <f t="shared" si="3"/>
        <v>1</v>
      </c>
      <c r="O22" s="15">
        <f t="shared" si="4"/>
        <v>0</v>
      </c>
      <c r="P22" s="15">
        <f t="shared" si="5"/>
        <v>0</v>
      </c>
      <c r="Q22" s="15">
        <f t="shared" si="6"/>
        <v>0</v>
      </c>
      <c r="R22" s="15">
        <f t="shared" si="7"/>
        <v>0</v>
      </c>
      <c r="S22" s="15">
        <f t="shared" si="8"/>
        <v>16</v>
      </c>
      <c r="T22" s="15">
        <f t="shared" si="9"/>
        <v>3</v>
      </c>
      <c r="U22" s="24">
        <v>2.8333333333333344</v>
      </c>
    </row>
    <row r="23" spans="3:21" ht="15.75" thickBot="1" x14ac:dyDescent="0.3">
      <c r="C23" s="16">
        <v>18</v>
      </c>
      <c r="D23" s="17" t="s">
        <v>10</v>
      </c>
      <c r="E23" s="18" t="s">
        <v>12</v>
      </c>
      <c r="F23" s="19">
        <v>1.19</v>
      </c>
      <c r="G23" s="20" t="s">
        <v>16</v>
      </c>
      <c r="H23" s="20" t="s">
        <v>16</v>
      </c>
      <c r="I23" s="19">
        <v>1</v>
      </c>
      <c r="K23" s="20">
        <f t="shared" si="0"/>
        <v>0</v>
      </c>
      <c r="L23" s="20">
        <f t="shared" si="1"/>
        <v>0</v>
      </c>
      <c r="M23" s="20">
        <f t="shared" si="2"/>
        <v>0</v>
      </c>
      <c r="N23" s="20">
        <f t="shared" si="3"/>
        <v>0</v>
      </c>
      <c r="O23" s="20">
        <f t="shared" si="4"/>
        <v>1</v>
      </c>
      <c r="P23" s="20">
        <f t="shared" si="5"/>
        <v>0</v>
      </c>
      <c r="Q23" s="20">
        <f t="shared" si="6"/>
        <v>1</v>
      </c>
      <c r="R23" s="20">
        <f t="shared" si="7"/>
        <v>1</v>
      </c>
      <c r="S23" s="20">
        <f t="shared" si="8"/>
        <v>1</v>
      </c>
      <c r="T23" s="20">
        <f t="shared" si="9"/>
        <v>18</v>
      </c>
      <c r="U23" s="25">
        <v>18.5</v>
      </c>
    </row>
    <row r="25" spans="3:21" x14ac:dyDescent="0.25">
      <c r="C25" s="36" t="s">
        <v>36</v>
      </c>
      <c r="D25" s="36"/>
      <c r="E25" s="36"/>
      <c r="F25" s="36"/>
      <c r="G25" s="36"/>
      <c r="H25" s="36"/>
      <c r="K25" s="21" t="s">
        <v>28</v>
      </c>
      <c r="L25" s="21"/>
      <c r="M25" s="21"/>
      <c r="N25" s="21"/>
      <c r="O25" s="21"/>
      <c r="P25" s="21"/>
      <c r="Q25" s="21"/>
      <c r="R25" s="21"/>
      <c r="U25" s="21" t="s">
        <v>29</v>
      </c>
    </row>
    <row r="26" spans="3:21" x14ac:dyDescent="0.25">
      <c r="C26" s="33"/>
      <c r="D26" s="34" t="s">
        <v>3</v>
      </c>
      <c r="E26" s="35" t="s">
        <v>4</v>
      </c>
      <c r="F26" s="35" t="s">
        <v>14</v>
      </c>
      <c r="G26" s="34" t="s">
        <v>5</v>
      </c>
      <c r="H26" s="34" t="s">
        <v>6</v>
      </c>
      <c r="K26" s="9" t="s">
        <v>8</v>
      </c>
      <c r="L26" s="9" t="s">
        <v>9</v>
      </c>
      <c r="M26" s="9" t="s">
        <v>13</v>
      </c>
      <c r="N26" s="9" t="s">
        <v>11</v>
      </c>
      <c r="O26" s="9" t="s">
        <v>22</v>
      </c>
      <c r="P26" s="9" t="s">
        <v>21</v>
      </c>
      <c r="Q26" s="9" t="s">
        <v>23</v>
      </c>
      <c r="R26" s="9" t="s">
        <v>24</v>
      </c>
      <c r="U26" s="9" t="s">
        <v>27</v>
      </c>
    </row>
    <row r="27" spans="3:21" ht="15.75" thickBot="1" x14ac:dyDescent="0.3">
      <c r="C27" s="37"/>
      <c r="D27" s="38" t="s">
        <v>10</v>
      </c>
      <c r="E27" s="39" t="s">
        <v>12</v>
      </c>
      <c r="F27" s="40">
        <v>1.59</v>
      </c>
      <c r="G27" s="41" t="s">
        <v>15</v>
      </c>
      <c r="H27" s="41" t="s">
        <v>15</v>
      </c>
      <c r="K27" s="15">
        <v>1</v>
      </c>
      <c r="L27" s="15">
        <v>0</v>
      </c>
      <c r="M27" s="15">
        <v>1</v>
      </c>
      <c r="N27" s="15">
        <v>0</v>
      </c>
      <c r="O27" s="15">
        <v>0</v>
      </c>
      <c r="P27" s="15">
        <v>1</v>
      </c>
      <c r="Q27" s="15">
        <v>0</v>
      </c>
      <c r="R27" s="15">
        <v>0</v>
      </c>
      <c r="U27" s="24">
        <f t="array" ref="U27:U29">TREND(T6:T23,K6:R23,K27:R29)</f>
        <v>3.6666666666666732</v>
      </c>
    </row>
    <row r="28" spans="3:21" x14ac:dyDescent="0.25">
      <c r="D28">
        <v>0</v>
      </c>
      <c r="E28">
        <v>0</v>
      </c>
      <c r="F28">
        <v>0</v>
      </c>
      <c r="G28">
        <v>0</v>
      </c>
      <c r="H28">
        <v>0</v>
      </c>
      <c r="K28" s="15">
        <v>0</v>
      </c>
      <c r="L28" s="15">
        <v>1</v>
      </c>
      <c r="M28" s="15">
        <v>0</v>
      </c>
      <c r="N28" s="15">
        <v>1</v>
      </c>
      <c r="O28" s="15">
        <v>0</v>
      </c>
      <c r="P28" s="15">
        <v>1</v>
      </c>
      <c r="Q28" s="15">
        <v>1</v>
      </c>
      <c r="R28" s="15">
        <v>1</v>
      </c>
      <c r="U28" s="24">
        <v>17.166666666666668</v>
      </c>
    </row>
    <row r="29" spans="3:21" ht="15.75" thickBot="1" x14ac:dyDescent="0.3"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1</v>
      </c>
      <c r="R29" s="20">
        <v>1</v>
      </c>
      <c r="U29" s="25">
        <v>10.833333333333332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11C2-2403-42C0-A81D-8BBAF6509F70}">
  <dimension ref="B1:U28"/>
  <sheetViews>
    <sheetView showGridLines="0" topLeftCell="A3" zoomScaleNormal="100" workbookViewId="0">
      <selection activeCell="M20" sqref="M20"/>
    </sheetView>
  </sheetViews>
  <sheetFormatPr defaultRowHeight="15" x14ac:dyDescent="0.25"/>
  <cols>
    <col min="1" max="1" width="2.140625" customWidth="1"/>
    <col min="2" max="2" width="2.28515625" customWidth="1"/>
    <col min="3" max="3" width="11" customWidth="1"/>
    <col min="4" max="5" width="12" bestFit="1" customWidth="1"/>
    <col min="6" max="6" width="12.7109375" bestFit="1" customWidth="1"/>
    <col min="7" max="7" width="12" bestFit="1" customWidth="1"/>
    <col min="8" max="8" width="16" bestFit="1" customWidth="1"/>
    <col min="9" max="9" width="14.7109375" bestFit="1" customWidth="1"/>
    <col min="10" max="10" width="13.7109375" bestFit="1" customWidth="1"/>
    <col min="11" max="11" width="14.5703125" bestFit="1" customWidth="1"/>
    <col min="12" max="16" width="7.7109375" customWidth="1"/>
    <col min="17" max="17" width="10.140625" bestFit="1" customWidth="1"/>
    <col min="18" max="18" width="15.7109375" bestFit="1" customWidth="1"/>
    <col min="19" max="19" width="12.28515625" bestFit="1" customWidth="1"/>
    <col min="20" max="20" width="9.28515625" bestFit="1" customWidth="1"/>
    <col min="21" max="21" width="3.28515625" customWidth="1"/>
  </cols>
  <sheetData>
    <row r="1" spans="2:21" ht="8.25" customHeight="1" x14ac:dyDescent="0.25"/>
    <row r="2" spans="2:21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8.25" customHeight="1" x14ac:dyDescent="0.25"/>
    <row r="4" spans="2:21" x14ac:dyDescent="0.25">
      <c r="C4" t="s">
        <v>37</v>
      </c>
    </row>
    <row r="5" spans="2:21" ht="15.75" thickBot="1" x14ac:dyDescent="0.3"/>
    <row r="6" spans="2:21" x14ac:dyDescent="0.25">
      <c r="C6" s="45" t="s">
        <v>38</v>
      </c>
      <c r="D6" s="45"/>
    </row>
    <row r="7" spans="2:21" x14ac:dyDescent="0.25">
      <c r="C7" s="42" t="s">
        <v>39</v>
      </c>
      <c r="D7" s="42">
        <v>0.9915362498905026</v>
      </c>
    </row>
    <row r="8" spans="2:21" x14ac:dyDescent="0.25">
      <c r="C8" s="42" t="s">
        <v>40</v>
      </c>
      <c r="D8" s="42">
        <v>0.9831441348469212</v>
      </c>
    </row>
    <row r="9" spans="2:21" x14ac:dyDescent="0.25">
      <c r="C9" s="42" t="s">
        <v>41</v>
      </c>
      <c r="D9" s="42">
        <v>0.96816114359973993</v>
      </c>
    </row>
    <row r="10" spans="2:21" x14ac:dyDescent="0.25">
      <c r="C10" s="42" t="s">
        <v>42</v>
      </c>
      <c r="D10" s="42">
        <v>0.95257934441568037</v>
      </c>
    </row>
    <row r="11" spans="2:21" ht="15.75" thickBot="1" x14ac:dyDescent="0.3">
      <c r="C11" s="43" t="s">
        <v>43</v>
      </c>
      <c r="D11" s="43">
        <v>18</v>
      </c>
    </row>
    <row r="13" spans="2:21" ht="15.75" thickBot="1" x14ac:dyDescent="0.3">
      <c r="C13" t="s">
        <v>44</v>
      </c>
    </row>
    <row r="14" spans="2:21" x14ac:dyDescent="0.25">
      <c r="C14" s="44"/>
      <c r="D14" s="44" t="s">
        <v>49</v>
      </c>
      <c r="E14" s="44" t="s">
        <v>50</v>
      </c>
      <c r="F14" s="44" t="s">
        <v>51</v>
      </c>
      <c r="G14" s="44" t="s">
        <v>52</v>
      </c>
      <c r="H14" s="44" t="s">
        <v>53</v>
      </c>
    </row>
    <row r="15" spans="2:21" x14ac:dyDescent="0.25">
      <c r="C15" s="42" t="s">
        <v>45</v>
      </c>
      <c r="D15" s="42">
        <v>8</v>
      </c>
      <c r="E15" s="42">
        <v>476.33333333333331</v>
      </c>
      <c r="F15" s="42">
        <v>59.541666666666664</v>
      </c>
      <c r="G15" s="42">
        <v>65.617346938775512</v>
      </c>
      <c r="H15" s="42">
        <v>4.4924284112749445E-7</v>
      </c>
    </row>
    <row r="16" spans="2:21" x14ac:dyDescent="0.25">
      <c r="C16" s="42" t="s">
        <v>46</v>
      </c>
      <c r="D16" s="42">
        <v>9</v>
      </c>
      <c r="E16" s="42">
        <v>8.1666666666666661</v>
      </c>
      <c r="F16" s="42">
        <v>0.90740740740740733</v>
      </c>
      <c r="G16" s="42"/>
      <c r="H16" s="42"/>
    </row>
    <row r="17" spans="3:11" ht="15.75" thickBot="1" x14ac:dyDescent="0.3">
      <c r="C17" s="43" t="s">
        <v>47</v>
      </c>
      <c r="D17" s="43">
        <v>17</v>
      </c>
      <c r="E17" s="43">
        <v>484.5</v>
      </c>
      <c r="F17" s="43"/>
      <c r="G17" s="43"/>
      <c r="H17" s="43"/>
    </row>
    <row r="18" spans="3:11" ht="15.75" thickBot="1" x14ac:dyDescent="0.3"/>
    <row r="19" spans="3:11" x14ac:dyDescent="0.25">
      <c r="C19" s="44"/>
      <c r="D19" s="44" t="s">
        <v>54</v>
      </c>
      <c r="E19" s="44" t="s">
        <v>42</v>
      </c>
      <c r="F19" s="44" t="s">
        <v>55</v>
      </c>
      <c r="G19" s="44" t="s">
        <v>56</v>
      </c>
      <c r="H19" s="44" t="s">
        <v>57</v>
      </c>
      <c r="I19" s="44" t="s">
        <v>58</v>
      </c>
      <c r="J19" s="44" t="s">
        <v>59</v>
      </c>
      <c r="K19" s="44" t="s">
        <v>60</v>
      </c>
    </row>
    <row r="20" spans="3:11" x14ac:dyDescent="0.25">
      <c r="C20" s="49" t="s">
        <v>48</v>
      </c>
      <c r="D20" s="49">
        <v>4.833333333333333</v>
      </c>
      <c r="E20" s="42">
        <v>0.63505289627712025</v>
      </c>
      <c r="F20" s="42">
        <v>7.6109145579334454</v>
      </c>
      <c r="G20" s="42">
        <v>3.2891841195805897E-5</v>
      </c>
      <c r="H20" s="42">
        <v>3.3967438752643</v>
      </c>
      <c r="I20" s="42">
        <v>6.2699227914023661</v>
      </c>
      <c r="J20" s="42">
        <v>3.3967438752643</v>
      </c>
      <c r="K20" s="42">
        <v>6.2699227914023661</v>
      </c>
    </row>
    <row r="21" spans="3:11" x14ac:dyDescent="0.25">
      <c r="C21" s="49" t="s">
        <v>8</v>
      </c>
      <c r="D21" s="49">
        <v>-4.4999999999999973</v>
      </c>
      <c r="E21" s="42">
        <v>0.54997194092287005</v>
      </c>
      <c r="F21" s="42">
        <v>-8.1822356108729064</v>
      </c>
      <c r="G21" s="42">
        <v>1.8481212302275909E-5</v>
      </c>
      <c r="H21" s="42">
        <v>-5.7441229654966994</v>
      </c>
      <c r="I21" s="42">
        <v>-3.2558770345032952</v>
      </c>
      <c r="J21" s="42">
        <v>-5.7441229654966994</v>
      </c>
      <c r="K21" s="42">
        <v>-3.2558770345032952</v>
      </c>
    </row>
    <row r="22" spans="3:11" x14ac:dyDescent="0.25">
      <c r="C22" s="49" t="s">
        <v>9</v>
      </c>
      <c r="D22" s="49">
        <v>3.4999999999999996</v>
      </c>
      <c r="E22" s="42">
        <v>0.54997194092287016</v>
      </c>
      <c r="F22" s="42">
        <v>6.3639610306789285</v>
      </c>
      <c r="G22" s="42">
        <v>1.3070339329353112E-4</v>
      </c>
      <c r="H22" s="42">
        <v>2.2558770345032975</v>
      </c>
      <c r="I22" s="42">
        <v>4.7441229654967021</v>
      </c>
      <c r="J22" s="42">
        <v>2.2558770345032975</v>
      </c>
      <c r="K22" s="42">
        <v>4.7441229654967021</v>
      </c>
    </row>
    <row r="23" spans="3:11" x14ac:dyDescent="0.25">
      <c r="C23" s="49" t="s">
        <v>13</v>
      </c>
      <c r="D23" s="49">
        <v>-1.4999999999999978</v>
      </c>
      <c r="E23" s="42">
        <v>0.54997194092287027</v>
      </c>
      <c r="F23" s="42">
        <v>-2.7274118702909651</v>
      </c>
      <c r="G23" s="42">
        <v>2.3323127679942029E-2</v>
      </c>
      <c r="H23" s="42">
        <v>-2.7441229654967003</v>
      </c>
      <c r="I23" s="42">
        <v>-0.25587703450329546</v>
      </c>
      <c r="J23" s="42">
        <v>-2.7441229654967003</v>
      </c>
      <c r="K23" s="42">
        <v>-0.25587703450329546</v>
      </c>
    </row>
    <row r="24" spans="3:11" x14ac:dyDescent="0.25">
      <c r="C24" s="49" t="s">
        <v>11</v>
      </c>
      <c r="D24" s="49">
        <v>-1.9999999999999987</v>
      </c>
      <c r="E24" s="42">
        <v>0.54997194092287027</v>
      </c>
      <c r="F24" s="42">
        <v>-3.6365491603879563</v>
      </c>
      <c r="G24" s="42">
        <v>5.429971037569088E-3</v>
      </c>
      <c r="H24" s="42">
        <v>-3.2441229654967012</v>
      </c>
      <c r="I24" s="42">
        <v>-0.75587703450329635</v>
      </c>
      <c r="J24" s="42">
        <v>-3.2441229654967012</v>
      </c>
      <c r="K24" s="42">
        <v>-0.75587703450329635</v>
      </c>
    </row>
    <row r="25" spans="3:11" x14ac:dyDescent="0.25">
      <c r="C25" s="49" t="s">
        <v>22</v>
      </c>
      <c r="D25" s="49">
        <v>7.6666666666666661</v>
      </c>
      <c r="E25" s="42">
        <v>0.54997194092287016</v>
      </c>
      <c r="F25" s="42">
        <v>13.940105114820511</v>
      </c>
      <c r="G25" s="42">
        <v>2.1282150960091372E-7</v>
      </c>
      <c r="H25" s="42">
        <v>6.422543701169964</v>
      </c>
      <c r="I25" s="42">
        <v>8.9107896321633682</v>
      </c>
      <c r="J25" s="42">
        <v>6.422543701169964</v>
      </c>
      <c r="K25" s="42">
        <v>8.9107896321633682</v>
      </c>
    </row>
    <row r="26" spans="3:11" x14ac:dyDescent="0.25">
      <c r="C26" s="49" t="s">
        <v>21</v>
      </c>
      <c r="D26" s="49">
        <v>4.8333333333333348</v>
      </c>
      <c r="E26" s="42">
        <v>0.54997194092287038</v>
      </c>
      <c r="F26" s="42">
        <v>8.7883271376042345</v>
      </c>
      <c r="G26" s="42">
        <v>1.0368876048699003E-5</v>
      </c>
      <c r="H26" s="42">
        <v>3.5892103678366318</v>
      </c>
      <c r="I26" s="42">
        <v>6.0774562988300378</v>
      </c>
      <c r="J26" s="42">
        <v>3.5892103678366318</v>
      </c>
      <c r="K26" s="42">
        <v>6.0774562988300378</v>
      </c>
    </row>
    <row r="27" spans="3:11" x14ac:dyDescent="0.25">
      <c r="C27" s="49" t="s">
        <v>23</v>
      </c>
      <c r="D27" s="49">
        <v>1.4999999999999993</v>
      </c>
      <c r="E27" s="42">
        <v>0.47628967220784019</v>
      </c>
      <c r="F27" s="42">
        <v>3.149343955006942</v>
      </c>
      <c r="G27" s="42">
        <v>1.1749949516685102E-2</v>
      </c>
      <c r="H27" s="42">
        <v>0.42255790644822433</v>
      </c>
      <c r="I27" s="42">
        <v>2.5774420935517743</v>
      </c>
      <c r="J27" s="42">
        <v>0.42255790644822433</v>
      </c>
      <c r="K27" s="42">
        <v>2.5774420935517743</v>
      </c>
    </row>
    <row r="28" spans="3:11" ht="15.75" thickBot="1" x14ac:dyDescent="0.3">
      <c r="C28" s="50" t="s">
        <v>24</v>
      </c>
      <c r="D28" s="50">
        <v>4.5000000000000009</v>
      </c>
      <c r="E28" s="43">
        <v>0.47628967220784019</v>
      </c>
      <c r="F28" s="43">
        <v>9.4480318650208321</v>
      </c>
      <c r="G28" s="43">
        <v>5.7282254413805913E-6</v>
      </c>
      <c r="H28" s="43">
        <v>3.4225579064482261</v>
      </c>
      <c r="I28" s="43">
        <v>5.5774420935517757</v>
      </c>
      <c r="J28" s="43">
        <v>3.4225579064482261</v>
      </c>
      <c r="K28" s="43">
        <v>5.5774420935517757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4603-1663-4569-9AFF-66C83A856D9F}">
  <dimension ref="B1:U17"/>
  <sheetViews>
    <sheetView showGridLines="0" zoomScaleNormal="100" workbookViewId="0">
      <selection activeCell="K16" sqref="K16"/>
    </sheetView>
  </sheetViews>
  <sheetFormatPr defaultRowHeight="15" x14ac:dyDescent="0.25"/>
  <cols>
    <col min="1" max="1" width="2.140625" customWidth="1"/>
    <col min="2" max="2" width="2.28515625" customWidth="1"/>
    <col min="3" max="3" width="8.42578125" bestFit="1" customWidth="1"/>
    <col min="4" max="4" width="9.28515625" bestFit="1" customWidth="1"/>
    <col min="5" max="5" width="9.85546875" bestFit="1" customWidth="1"/>
    <col min="6" max="6" width="4.85546875" customWidth="1"/>
    <col min="7" max="7" width="9.28515625" bestFit="1" customWidth="1"/>
    <col min="8" max="8" width="8" bestFit="1" customWidth="1"/>
    <col min="9" max="9" width="8.28515625" bestFit="1" customWidth="1"/>
    <col min="10" max="10" width="7.85546875" bestFit="1" customWidth="1"/>
    <col min="11" max="11" width="20.5703125" bestFit="1" customWidth="1"/>
    <col min="12" max="12" width="2.85546875" customWidth="1"/>
    <col min="13" max="13" width="18.28515625" bestFit="1" customWidth="1"/>
    <col min="14" max="16" width="7.7109375" customWidth="1"/>
    <col min="17" max="17" width="10.140625" bestFit="1" customWidth="1"/>
    <col min="18" max="18" width="15.7109375" bestFit="1" customWidth="1"/>
    <col min="19" max="19" width="12.28515625" bestFit="1" customWidth="1"/>
    <col min="20" max="20" width="9.28515625" bestFit="1" customWidth="1"/>
    <col min="21" max="21" width="3.28515625" customWidth="1"/>
  </cols>
  <sheetData>
    <row r="1" spans="2:21" ht="8.25" customHeight="1" x14ac:dyDescent="0.25"/>
    <row r="2" spans="2:21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8.25" customHeight="1" x14ac:dyDescent="0.25"/>
    <row r="4" spans="2:21" x14ac:dyDescent="0.25">
      <c r="C4" s="9" t="s">
        <v>30</v>
      </c>
      <c r="D4" s="10" t="s">
        <v>31</v>
      </c>
      <c r="E4" s="10" t="s">
        <v>29</v>
      </c>
      <c r="G4" s="10" t="s">
        <v>30</v>
      </c>
      <c r="H4" s="10" t="s">
        <v>32</v>
      </c>
      <c r="I4" s="10" t="s">
        <v>33</v>
      </c>
      <c r="J4" s="10" t="s">
        <v>34</v>
      </c>
      <c r="K4" s="10" t="s">
        <v>65</v>
      </c>
      <c r="M4" s="48" t="s">
        <v>66</v>
      </c>
    </row>
    <row r="5" spans="2:21" x14ac:dyDescent="0.25">
      <c r="C5" s="30" t="s">
        <v>3</v>
      </c>
      <c r="D5" s="26" t="s">
        <v>8</v>
      </c>
      <c r="E5" s="27">
        <f>Regressão!D21</f>
        <v>-4.4999999999999973</v>
      </c>
      <c r="G5" s="22" t="s">
        <v>3</v>
      </c>
      <c r="H5" s="14">
        <f>MIN(E5:E7)</f>
        <v>-4.4999999999999973</v>
      </c>
      <c r="I5" s="14">
        <f>MAX(E5:E7)</f>
        <v>3.4999999999999996</v>
      </c>
      <c r="J5" s="14">
        <f>I5-H5</f>
        <v>7.9999999999999964</v>
      </c>
      <c r="K5" s="14">
        <f>_xlfn.RANK.EQ(J5,$J$5:$J$9,0)</f>
        <v>1</v>
      </c>
      <c r="M5" s="22" t="s">
        <v>61</v>
      </c>
    </row>
    <row r="6" spans="2:21" x14ac:dyDescent="0.25">
      <c r="C6" s="30"/>
      <c r="D6" s="26" t="s">
        <v>9</v>
      </c>
      <c r="E6" s="27">
        <f>Regressão!D22</f>
        <v>3.4999999999999996</v>
      </c>
      <c r="G6" s="22" t="s">
        <v>4</v>
      </c>
      <c r="H6" s="14">
        <f>MIN(E8:E10)</f>
        <v>-1.9999999999999987</v>
      </c>
      <c r="I6" s="14">
        <f>MAX(E8:E10)</f>
        <v>0</v>
      </c>
      <c r="J6" s="14">
        <f t="shared" ref="J6:J9" si="0">I6-H6</f>
        <v>1.9999999999999987</v>
      </c>
      <c r="K6" s="14">
        <f t="shared" ref="K6:K9" si="1">_xlfn.RANK.EQ(J6,$J$5:$J$9,0)</f>
        <v>4</v>
      </c>
      <c r="M6" s="22" t="s">
        <v>62</v>
      </c>
    </row>
    <row r="7" spans="2:21" x14ac:dyDescent="0.25">
      <c r="C7" s="30"/>
      <c r="D7" s="26" t="s">
        <v>10</v>
      </c>
      <c r="E7" s="27">
        <v>0</v>
      </c>
      <c r="G7" s="22" t="s">
        <v>0</v>
      </c>
      <c r="H7" s="46">
        <f>MIN(E11:E13)</f>
        <v>0</v>
      </c>
      <c r="I7" s="46">
        <f>MAX(E11:E13)</f>
        <v>7.6666666666666661</v>
      </c>
      <c r="J7" s="46">
        <f t="shared" si="0"/>
        <v>7.6666666666666661</v>
      </c>
      <c r="K7" s="14">
        <f t="shared" si="1"/>
        <v>2</v>
      </c>
      <c r="M7" s="22" t="s">
        <v>63</v>
      </c>
    </row>
    <row r="8" spans="2:21" x14ac:dyDescent="0.25">
      <c r="C8" s="31" t="s">
        <v>4</v>
      </c>
      <c r="D8" s="13" t="s">
        <v>13</v>
      </c>
      <c r="E8" s="14">
        <f>Regressão!D23</f>
        <v>-1.4999999999999978</v>
      </c>
      <c r="G8" s="22" t="s">
        <v>5</v>
      </c>
      <c r="H8" s="14">
        <f>MIN(E14:E15)</f>
        <v>0</v>
      </c>
      <c r="I8" s="14">
        <f>MAX(E14:E15)</f>
        <v>1.4999999999999993</v>
      </c>
      <c r="J8" s="14">
        <f t="shared" si="0"/>
        <v>1.4999999999999993</v>
      </c>
      <c r="K8" s="14">
        <f t="shared" si="1"/>
        <v>5</v>
      </c>
      <c r="M8" s="22" t="s">
        <v>64</v>
      </c>
    </row>
    <row r="9" spans="2:21" ht="15.75" thickBot="1" x14ac:dyDescent="0.3">
      <c r="C9" s="31"/>
      <c r="D9" s="13" t="s">
        <v>11</v>
      </c>
      <c r="E9" s="14">
        <f>Regressão!D24</f>
        <v>-1.9999999999999987</v>
      </c>
      <c r="G9" s="23" t="s">
        <v>6</v>
      </c>
      <c r="H9" s="19">
        <f>MIN(E16:E17)</f>
        <v>0</v>
      </c>
      <c r="I9" s="19">
        <f>MAX(E16:E17)</f>
        <v>4.5000000000000009</v>
      </c>
      <c r="J9" s="19">
        <f t="shared" si="0"/>
        <v>4.5000000000000009</v>
      </c>
      <c r="K9" s="19">
        <f t="shared" si="1"/>
        <v>3</v>
      </c>
      <c r="M9" s="23" t="s">
        <v>64</v>
      </c>
    </row>
    <row r="10" spans="2:21" x14ac:dyDescent="0.25">
      <c r="C10" s="31"/>
      <c r="D10" s="13" t="s">
        <v>12</v>
      </c>
      <c r="E10" s="14">
        <v>0</v>
      </c>
    </row>
    <row r="11" spans="2:21" x14ac:dyDescent="0.25">
      <c r="C11" s="30" t="s">
        <v>0</v>
      </c>
      <c r="D11" s="26" t="s">
        <v>22</v>
      </c>
      <c r="E11" s="47">
        <f>Regressão!D25</f>
        <v>7.6666666666666661</v>
      </c>
    </row>
    <row r="12" spans="2:21" x14ac:dyDescent="0.25">
      <c r="C12" s="30"/>
      <c r="D12" s="26" t="s">
        <v>21</v>
      </c>
      <c r="E12" s="47">
        <f>Regressão!D26</f>
        <v>4.8333333333333348</v>
      </c>
    </row>
    <row r="13" spans="2:21" x14ac:dyDescent="0.25">
      <c r="C13" s="30"/>
      <c r="D13" s="26" t="s">
        <v>35</v>
      </c>
      <c r="E13" s="27">
        <v>0</v>
      </c>
    </row>
    <row r="14" spans="2:21" x14ac:dyDescent="0.25">
      <c r="C14" s="31" t="s">
        <v>5</v>
      </c>
      <c r="D14" s="13" t="s">
        <v>16</v>
      </c>
      <c r="E14" s="14">
        <f>Regressão!D27</f>
        <v>1.4999999999999993</v>
      </c>
    </row>
    <row r="15" spans="2:21" x14ac:dyDescent="0.25">
      <c r="C15" s="31"/>
      <c r="D15" s="13" t="s">
        <v>15</v>
      </c>
      <c r="E15" s="14">
        <v>0</v>
      </c>
    </row>
    <row r="16" spans="2:21" x14ac:dyDescent="0.25">
      <c r="C16" s="30" t="s">
        <v>6</v>
      </c>
      <c r="D16" s="26" t="s">
        <v>16</v>
      </c>
      <c r="E16" s="27">
        <f>Regressão!D28</f>
        <v>4.5000000000000009</v>
      </c>
    </row>
    <row r="17" spans="3:5" ht="15.75" thickBot="1" x14ac:dyDescent="0.3">
      <c r="C17" s="32"/>
      <c r="D17" s="28" t="s">
        <v>15</v>
      </c>
      <c r="E17" s="29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C081-B295-4BEE-BA1E-2D8C01CC06A3}">
  <dimension ref="B1:U25"/>
  <sheetViews>
    <sheetView showGridLines="0" topLeftCell="A3" zoomScaleNormal="100" workbookViewId="0">
      <selection activeCell="T16" sqref="T16"/>
    </sheetView>
  </sheetViews>
  <sheetFormatPr defaultRowHeight="15" x14ac:dyDescent="0.25"/>
  <cols>
    <col min="1" max="1" width="2.140625" customWidth="1"/>
    <col min="2" max="2" width="2.28515625" customWidth="1"/>
    <col min="3" max="3" width="13.5703125" bestFit="1" customWidth="1"/>
    <col min="4" max="4" width="9.140625" bestFit="1" customWidth="1"/>
    <col min="5" max="6" width="6.85546875" customWidth="1"/>
    <col min="7" max="8" width="7.7109375" customWidth="1"/>
    <col min="9" max="10" width="8.42578125" customWidth="1"/>
    <col min="11" max="11" width="7.42578125" customWidth="1"/>
    <col min="12" max="12" width="10.28515625" customWidth="1"/>
    <col min="13" max="13" width="2.140625" customWidth="1"/>
    <col min="14" max="16" width="13.28515625" customWidth="1"/>
    <col min="17" max="18" width="7.7109375" customWidth="1"/>
    <col min="19" max="19" width="10.140625" bestFit="1" customWidth="1"/>
    <col min="20" max="20" width="9.28515625" bestFit="1" customWidth="1"/>
  </cols>
  <sheetData>
    <row r="1" spans="2:21" ht="8.25" customHeight="1" x14ac:dyDescent="0.25"/>
    <row r="2" spans="2:21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8.25" customHeight="1" x14ac:dyDescent="0.25"/>
    <row r="4" spans="2:21" ht="15.75" customHeight="1" x14ac:dyDescent="0.25">
      <c r="C4" s="65" t="s">
        <v>75</v>
      </c>
    </row>
    <row r="5" spans="2:21" ht="15.75" customHeight="1" x14ac:dyDescent="0.25">
      <c r="C5" s="55" t="s">
        <v>70</v>
      </c>
      <c r="D5" s="9"/>
      <c r="E5" s="10" t="s">
        <v>8</v>
      </c>
      <c r="F5" s="10" t="s">
        <v>9</v>
      </c>
      <c r="G5" s="10" t="s">
        <v>13</v>
      </c>
      <c r="H5" s="10" t="s">
        <v>11</v>
      </c>
      <c r="I5" s="10" t="s">
        <v>22</v>
      </c>
      <c r="J5" s="10" t="s">
        <v>21</v>
      </c>
      <c r="K5" s="10" t="s">
        <v>23</v>
      </c>
      <c r="L5" s="10" t="s">
        <v>24</v>
      </c>
    </row>
    <row r="6" spans="2:21" x14ac:dyDescent="0.25">
      <c r="C6" s="51" t="s">
        <v>67</v>
      </c>
      <c r="D6" s="15"/>
      <c r="E6" s="58">
        <v>1</v>
      </c>
      <c r="F6" s="58">
        <v>0</v>
      </c>
      <c r="G6" s="58">
        <v>1</v>
      </c>
      <c r="H6" s="58">
        <v>0</v>
      </c>
      <c r="I6" s="58">
        <v>1</v>
      </c>
      <c r="J6" s="58">
        <v>0</v>
      </c>
      <c r="K6" s="58">
        <v>0</v>
      </c>
      <c r="L6" s="58">
        <v>0</v>
      </c>
    </row>
    <row r="7" spans="2:21" x14ac:dyDescent="0.25">
      <c r="C7" s="51" t="s">
        <v>68</v>
      </c>
      <c r="D7" s="15"/>
      <c r="E7" s="58">
        <v>0</v>
      </c>
      <c r="F7" s="58">
        <v>1</v>
      </c>
      <c r="G7" s="58">
        <v>0</v>
      </c>
      <c r="H7" s="58">
        <v>1</v>
      </c>
      <c r="I7" s="58">
        <v>0</v>
      </c>
      <c r="J7" s="58">
        <v>1</v>
      </c>
      <c r="K7" s="58">
        <v>1</v>
      </c>
      <c r="L7" s="58">
        <v>0</v>
      </c>
    </row>
    <row r="8" spans="2:21" ht="15.75" thickBot="1" x14ac:dyDescent="0.3">
      <c r="C8" s="52" t="s">
        <v>69</v>
      </c>
      <c r="D8" s="20"/>
      <c r="E8" s="59">
        <v>0</v>
      </c>
      <c r="F8" s="59">
        <v>0</v>
      </c>
      <c r="G8" s="59">
        <v>0</v>
      </c>
      <c r="H8" s="59">
        <v>0</v>
      </c>
      <c r="I8" s="59">
        <v>0</v>
      </c>
      <c r="J8" s="59">
        <v>0</v>
      </c>
      <c r="K8" s="59">
        <v>0</v>
      </c>
      <c r="L8" s="59">
        <v>1</v>
      </c>
    </row>
    <row r="9" spans="2:21" ht="31.5" customHeight="1" x14ac:dyDescent="0.25"/>
    <row r="10" spans="2:21" ht="15.75" thickBot="1" x14ac:dyDescent="0.3">
      <c r="C10" s="65" t="s">
        <v>76</v>
      </c>
      <c r="N10" s="66" t="s">
        <v>77</v>
      </c>
      <c r="O10" s="67"/>
      <c r="P10" s="67"/>
    </row>
    <row r="11" spans="2:21" ht="15.75" thickBot="1" x14ac:dyDescent="0.3">
      <c r="C11" s="69" t="s">
        <v>71</v>
      </c>
      <c r="D11" s="70" t="s">
        <v>72</v>
      </c>
      <c r="E11" s="70" t="s">
        <v>8</v>
      </c>
      <c r="F11" s="70" t="s">
        <v>9</v>
      </c>
      <c r="G11" s="70" t="s">
        <v>13</v>
      </c>
      <c r="H11" s="70" t="s">
        <v>11</v>
      </c>
      <c r="I11" s="70" t="s">
        <v>22</v>
      </c>
      <c r="J11" s="70" t="s">
        <v>21</v>
      </c>
      <c r="K11" s="70" t="s">
        <v>23</v>
      </c>
      <c r="L11" s="70" t="s">
        <v>24</v>
      </c>
      <c r="N11" s="68" t="s">
        <v>4</v>
      </c>
      <c r="O11" s="68" t="s">
        <v>73</v>
      </c>
      <c r="P11" s="68" t="s">
        <v>74</v>
      </c>
    </row>
    <row r="12" spans="2:21" x14ac:dyDescent="0.25">
      <c r="C12" s="60">
        <v>1</v>
      </c>
      <c r="D12" s="61">
        <v>4.83</v>
      </c>
      <c r="E12" s="61">
        <v>-4.5</v>
      </c>
      <c r="F12" s="61">
        <v>3.5</v>
      </c>
      <c r="G12" s="61">
        <v>-1.5</v>
      </c>
      <c r="H12" s="61">
        <v>-2</v>
      </c>
      <c r="I12" s="61">
        <v>7.67</v>
      </c>
      <c r="J12" s="61">
        <v>4.83</v>
      </c>
      <c r="K12" s="61">
        <v>1.5</v>
      </c>
      <c r="L12" s="61">
        <v>4.5</v>
      </c>
      <c r="N12" s="62">
        <f>$D12+SUMPRODUCT($E$6:$L$6,$E12:$L12)</f>
        <v>6.5</v>
      </c>
      <c r="O12" s="62">
        <f>$D12+SUMPRODUCT($E$7:$L$7,$E12:$L12)</f>
        <v>12.66</v>
      </c>
      <c r="P12" s="62">
        <f>$D12+SUMPRODUCT($E$8:$L$8,$E12:$L12)</f>
        <v>9.33</v>
      </c>
      <c r="S12" s="65"/>
    </row>
    <row r="13" spans="2:21" x14ac:dyDescent="0.25">
      <c r="C13" s="53">
        <v>2</v>
      </c>
      <c r="D13" s="56">
        <v>2</v>
      </c>
      <c r="E13" s="56">
        <v>-6</v>
      </c>
      <c r="F13" s="56">
        <v>5</v>
      </c>
      <c r="G13" s="56">
        <v>1</v>
      </c>
      <c r="H13" s="56">
        <v>2</v>
      </c>
      <c r="I13" s="56">
        <v>9</v>
      </c>
      <c r="J13" s="56">
        <v>6</v>
      </c>
      <c r="K13" s="56">
        <v>2</v>
      </c>
      <c r="L13" s="56">
        <v>3</v>
      </c>
      <c r="N13" s="63">
        <f t="shared" ref="N13:N25" si="0">$D13+SUMPRODUCT($E$6:$L$6,$E13:$L13)</f>
        <v>6</v>
      </c>
      <c r="O13" s="63">
        <f t="shared" ref="O13:O25" si="1">$D13+SUMPRODUCT($E$7:$L$7,$E13:$L13)</f>
        <v>17</v>
      </c>
      <c r="P13" s="63">
        <f t="shared" ref="P13:P25" si="2">$D13+SUMPRODUCT($E$8:$L$8,$E13:$L13)</f>
        <v>5</v>
      </c>
    </row>
    <row r="14" spans="2:21" x14ac:dyDescent="0.25">
      <c r="C14" s="53">
        <v>3</v>
      </c>
      <c r="D14" s="56">
        <v>5</v>
      </c>
      <c r="E14" s="56">
        <v>-2</v>
      </c>
      <c r="F14" s="56">
        <v>2</v>
      </c>
      <c r="G14" s="56">
        <v>-4</v>
      </c>
      <c r="H14" s="56">
        <v>-6</v>
      </c>
      <c r="I14" s="56">
        <v>8</v>
      </c>
      <c r="J14" s="56">
        <v>5</v>
      </c>
      <c r="K14" s="56">
        <v>3</v>
      </c>
      <c r="L14" s="56">
        <v>5</v>
      </c>
      <c r="N14" s="63">
        <f t="shared" si="0"/>
        <v>7</v>
      </c>
      <c r="O14" s="63">
        <f t="shared" si="1"/>
        <v>9</v>
      </c>
      <c r="P14" s="63">
        <f t="shared" si="2"/>
        <v>10</v>
      </c>
    </row>
    <row r="15" spans="2:21" x14ac:dyDescent="0.25">
      <c r="C15" s="53">
        <v>4</v>
      </c>
      <c r="D15" s="56">
        <v>2</v>
      </c>
      <c r="E15" s="56">
        <v>4</v>
      </c>
      <c r="F15" s="56">
        <v>1</v>
      </c>
      <c r="G15" s="56">
        <v>4</v>
      </c>
      <c r="H15" s="56">
        <v>2</v>
      </c>
      <c r="I15" s="56">
        <v>7</v>
      </c>
      <c r="J15" s="56">
        <v>4</v>
      </c>
      <c r="K15" s="56">
        <v>1</v>
      </c>
      <c r="L15" s="56">
        <v>4</v>
      </c>
      <c r="N15" s="63">
        <f t="shared" si="0"/>
        <v>17</v>
      </c>
      <c r="O15" s="63">
        <f t="shared" si="1"/>
        <v>10</v>
      </c>
      <c r="P15" s="63">
        <f t="shared" si="2"/>
        <v>6</v>
      </c>
    </row>
    <row r="16" spans="2:21" x14ac:dyDescent="0.25">
      <c r="C16" s="53">
        <v>5</v>
      </c>
      <c r="D16" s="56">
        <v>4.7</v>
      </c>
      <c r="E16" s="56">
        <v>1</v>
      </c>
      <c r="F16" s="56">
        <v>4</v>
      </c>
      <c r="G16" s="56">
        <v>3</v>
      </c>
      <c r="H16" s="56">
        <v>2</v>
      </c>
      <c r="I16" s="56">
        <v>6</v>
      </c>
      <c r="J16" s="56">
        <v>4</v>
      </c>
      <c r="K16" s="56">
        <v>2</v>
      </c>
      <c r="L16" s="56">
        <v>2</v>
      </c>
      <c r="N16" s="63">
        <f t="shared" si="0"/>
        <v>14.7</v>
      </c>
      <c r="O16" s="63">
        <f t="shared" si="1"/>
        <v>16.7</v>
      </c>
      <c r="P16" s="63">
        <f t="shared" si="2"/>
        <v>6.7</v>
      </c>
    </row>
    <row r="17" spans="3:16" x14ac:dyDescent="0.25">
      <c r="C17" s="53">
        <v>6</v>
      </c>
      <c r="D17" s="56">
        <v>9</v>
      </c>
      <c r="E17" s="56">
        <v>-6</v>
      </c>
      <c r="F17" s="56">
        <v>-4</v>
      </c>
      <c r="G17" s="56">
        <v>2</v>
      </c>
      <c r="H17" s="56">
        <v>1</v>
      </c>
      <c r="I17" s="56">
        <v>5</v>
      </c>
      <c r="J17" s="56">
        <v>3</v>
      </c>
      <c r="K17" s="56">
        <v>2</v>
      </c>
      <c r="L17" s="56">
        <v>3</v>
      </c>
      <c r="N17" s="63">
        <f t="shared" si="0"/>
        <v>10</v>
      </c>
      <c r="O17" s="63">
        <f t="shared" si="1"/>
        <v>11</v>
      </c>
      <c r="P17" s="63">
        <f t="shared" si="2"/>
        <v>12</v>
      </c>
    </row>
    <row r="18" spans="3:16" x14ac:dyDescent="0.25">
      <c r="C18" s="53">
        <v>7</v>
      </c>
      <c r="D18" s="56">
        <v>8</v>
      </c>
      <c r="E18" s="56">
        <v>1</v>
      </c>
      <c r="F18" s="56">
        <v>3</v>
      </c>
      <c r="G18" s="56">
        <v>0</v>
      </c>
      <c r="H18" s="56">
        <v>-2</v>
      </c>
      <c r="I18" s="56">
        <v>4</v>
      </c>
      <c r="J18" s="56">
        <v>3</v>
      </c>
      <c r="K18" s="56">
        <v>1</v>
      </c>
      <c r="L18" s="56">
        <v>2</v>
      </c>
      <c r="N18" s="63">
        <f t="shared" si="0"/>
        <v>13</v>
      </c>
      <c r="O18" s="63">
        <f t="shared" si="1"/>
        <v>13</v>
      </c>
      <c r="P18" s="63">
        <f t="shared" si="2"/>
        <v>10</v>
      </c>
    </row>
    <row r="19" spans="3:16" x14ac:dyDescent="0.25">
      <c r="C19" s="53">
        <v>8</v>
      </c>
      <c r="D19" s="56">
        <v>2</v>
      </c>
      <c r="E19" s="56">
        <v>4</v>
      </c>
      <c r="F19" s="56">
        <v>-3</v>
      </c>
      <c r="G19" s="56">
        <v>5</v>
      </c>
      <c r="H19" s="56">
        <v>-3</v>
      </c>
      <c r="I19" s="56">
        <v>9</v>
      </c>
      <c r="J19" s="56">
        <v>7</v>
      </c>
      <c r="K19" s="56">
        <v>2</v>
      </c>
      <c r="L19" s="56">
        <v>1</v>
      </c>
      <c r="N19" s="63">
        <f t="shared" si="0"/>
        <v>20</v>
      </c>
      <c r="O19" s="63">
        <f t="shared" si="1"/>
        <v>5</v>
      </c>
      <c r="P19" s="63">
        <f t="shared" si="2"/>
        <v>3</v>
      </c>
    </row>
    <row r="20" spans="3:16" x14ac:dyDescent="0.25">
      <c r="C20" s="53">
        <v>9</v>
      </c>
      <c r="D20" s="56">
        <v>2</v>
      </c>
      <c r="E20" s="56">
        <v>-2</v>
      </c>
      <c r="F20" s="56">
        <v>4</v>
      </c>
      <c r="G20" s="56">
        <v>2</v>
      </c>
      <c r="H20" s="56">
        <v>5</v>
      </c>
      <c r="I20" s="56">
        <v>7</v>
      </c>
      <c r="J20" s="56">
        <v>4</v>
      </c>
      <c r="K20" s="56">
        <v>3</v>
      </c>
      <c r="L20" s="56">
        <v>4</v>
      </c>
      <c r="N20" s="63">
        <f t="shared" si="0"/>
        <v>9</v>
      </c>
      <c r="O20" s="63">
        <f t="shared" si="1"/>
        <v>18</v>
      </c>
      <c r="P20" s="63">
        <f t="shared" si="2"/>
        <v>6</v>
      </c>
    </row>
    <row r="21" spans="3:16" x14ac:dyDescent="0.25">
      <c r="C21" s="53">
        <v>10</v>
      </c>
      <c r="D21" s="56">
        <v>7</v>
      </c>
      <c r="E21" s="56">
        <v>-4</v>
      </c>
      <c r="F21" s="56">
        <v>-2</v>
      </c>
      <c r="G21" s="56">
        <v>1</v>
      </c>
      <c r="H21" s="56">
        <v>3</v>
      </c>
      <c r="I21" s="56">
        <v>6</v>
      </c>
      <c r="J21" s="56">
        <v>4</v>
      </c>
      <c r="K21" s="56">
        <v>2</v>
      </c>
      <c r="L21" s="56">
        <v>2</v>
      </c>
      <c r="N21" s="63">
        <f t="shared" si="0"/>
        <v>10</v>
      </c>
      <c r="O21" s="63">
        <f t="shared" si="1"/>
        <v>14</v>
      </c>
      <c r="P21" s="63">
        <f t="shared" si="2"/>
        <v>9</v>
      </c>
    </row>
    <row r="22" spans="3:16" x14ac:dyDescent="0.25">
      <c r="C22" s="53">
        <v>11</v>
      </c>
      <c r="D22" s="56">
        <v>2</v>
      </c>
      <c r="E22" s="56">
        <v>1</v>
      </c>
      <c r="F22" s="56">
        <v>2</v>
      </c>
      <c r="G22" s="56">
        <v>2</v>
      </c>
      <c r="H22" s="56">
        <v>4</v>
      </c>
      <c r="I22" s="56">
        <v>8</v>
      </c>
      <c r="J22" s="56">
        <v>5</v>
      </c>
      <c r="K22" s="56">
        <v>4</v>
      </c>
      <c r="L22" s="56">
        <v>3</v>
      </c>
      <c r="N22" s="63">
        <f t="shared" si="0"/>
        <v>13</v>
      </c>
      <c r="O22" s="63">
        <f t="shared" si="1"/>
        <v>17</v>
      </c>
      <c r="P22" s="63">
        <f t="shared" si="2"/>
        <v>5</v>
      </c>
    </row>
    <row r="23" spans="3:16" x14ac:dyDescent="0.25">
      <c r="C23" s="53">
        <v>12</v>
      </c>
      <c r="D23" s="56">
        <v>4.4000000000000004</v>
      </c>
      <c r="E23" s="56">
        <v>-6</v>
      </c>
      <c r="F23" s="56">
        <v>5</v>
      </c>
      <c r="G23" s="56">
        <v>-4</v>
      </c>
      <c r="H23" s="56">
        <v>-2</v>
      </c>
      <c r="I23" s="56">
        <v>6</v>
      </c>
      <c r="J23" s="56">
        <v>4</v>
      </c>
      <c r="K23" s="56">
        <v>5</v>
      </c>
      <c r="L23" s="56">
        <v>2</v>
      </c>
      <c r="N23" s="63">
        <f t="shared" si="0"/>
        <v>0.40000000000000036</v>
      </c>
      <c r="O23" s="63">
        <f t="shared" si="1"/>
        <v>16.399999999999999</v>
      </c>
      <c r="P23" s="63">
        <f t="shared" si="2"/>
        <v>6.4</v>
      </c>
    </row>
    <row r="24" spans="3:16" x14ac:dyDescent="0.25">
      <c r="C24" s="53">
        <v>13</v>
      </c>
      <c r="D24" s="56">
        <v>7</v>
      </c>
      <c r="E24" s="56">
        <v>-4</v>
      </c>
      <c r="F24" s="56">
        <v>3</v>
      </c>
      <c r="G24" s="56">
        <v>-1</v>
      </c>
      <c r="H24" s="56">
        <v>3</v>
      </c>
      <c r="I24" s="56">
        <v>4</v>
      </c>
      <c r="J24" s="56">
        <v>3</v>
      </c>
      <c r="K24" s="56">
        <v>2</v>
      </c>
      <c r="L24" s="56">
        <v>3</v>
      </c>
      <c r="N24" s="63">
        <f t="shared" si="0"/>
        <v>6</v>
      </c>
      <c r="O24" s="63">
        <f t="shared" si="1"/>
        <v>18</v>
      </c>
      <c r="P24" s="63">
        <f t="shared" si="2"/>
        <v>10</v>
      </c>
    </row>
    <row r="25" spans="3:16" ht="15.75" thickBot="1" x14ac:dyDescent="0.3">
      <c r="C25" s="54">
        <v>14</v>
      </c>
      <c r="D25" s="57">
        <v>2</v>
      </c>
      <c r="E25" s="57">
        <v>2</v>
      </c>
      <c r="F25" s="57">
        <v>2</v>
      </c>
      <c r="G25" s="57">
        <v>2</v>
      </c>
      <c r="H25" s="57">
        <v>-1</v>
      </c>
      <c r="I25" s="57">
        <v>8</v>
      </c>
      <c r="J25" s="57">
        <v>5</v>
      </c>
      <c r="K25" s="57">
        <v>3</v>
      </c>
      <c r="L25" s="57">
        <v>4</v>
      </c>
      <c r="N25" s="64">
        <f t="shared" si="0"/>
        <v>14</v>
      </c>
      <c r="O25" s="64">
        <f t="shared" si="1"/>
        <v>11</v>
      </c>
      <c r="P25" s="64">
        <f t="shared" si="2"/>
        <v>6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20B0-5846-4BD9-B0D2-89B1BF42B9F3}">
  <dimension ref="B1:Y25"/>
  <sheetViews>
    <sheetView showGridLines="0" tabSelected="1" zoomScale="80" zoomScaleNormal="80" workbookViewId="0">
      <selection activeCell="AB15" sqref="AB15"/>
    </sheetView>
  </sheetViews>
  <sheetFormatPr defaultRowHeight="15" x14ac:dyDescent="0.25"/>
  <cols>
    <col min="1" max="1" width="2.140625" customWidth="1"/>
    <col min="2" max="2" width="2.28515625" customWidth="1"/>
    <col min="3" max="3" width="13.5703125" bestFit="1" customWidth="1"/>
    <col min="4" max="4" width="14" customWidth="1"/>
    <col min="5" max="5" width="9.140625" bestFit="1" customWidth="1"/>
    <col min="6" max="8" width="5.5703125" bestFit="1" customWidth="1"/>
    <col min="9" max="9" width="5.85546875" bestFit="1" customWidth="1"/>
    <col min="10" max="11" width="6.42578125" bestFit="1" customWidth="1"/>
    <col min="12" max="12" width="5.85546875" bestFit="1" customWidth="1"/>
    <col min="13" max="13" width="10.28515625" customWidth="1"/>
    <col min="14" max="14" width="2.140625" customWidth="1"/>
    <col min="15" max="15" width="7.42578125" customWidth="1"/>
    <col min="16" max="16" width="8.28515625" bestFit="1" customWidth="1"/>
    <col min="17" max="17" width="15.85546875" customWidth="1"/>
    <col min="18" max="18" width="2.42578125" customWidth="1"/>
    <col min="19" max="21" width="10.42578125" customWidth="1"/>
    <col min="22" max="22" width="2.140625" customWidth="1"/>
    <col min="23" max="23" width="9.5703125" customWidth="1"/>
  </cols>
  <sheetData>
    <row r="1" spans="2:25" ht="8.25" customHeight="1" x14ac:dyDescent="0.25"/>
    <row r="2" spans="2:25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ht="8.25" customHeight="1" x14ac:dyDescent="0.25"/>
    <row r="4" spans="2:25" ht="15.75" customHeight="1" thickBot="1" x14ac:dyDescent="0.3">
      <c r="C4" s="65" t="s">
        <v>75</v>
      </c>
      <c r="D4" s="65"/>
    </row>
    <row r="5" spans="2:25" ht="15.75" customHeight="1" thickBot="1" x14ac:dyDescent="0.3">
      <c r="C5" s="55" t="s">
        <v>70</v>
      </c>
      <c r="D5" s="48" t="s">
        <v>79</v>
      </c>
      <c r="E5" s="9"/>
      <c r="F5" s="10" t="s">
        <v>8</v>
      </c>
      <c r="G5" s="10" t="s">
        <v>9</v>
      </c>
      <c r="H5" s="10" t="s">
        <v>13</v>
      </c>
      <c r="I5" s="10" t="s">
        <v>11</v>
      </c>
      <c r="J5" s="10" t="s">
        <v>22</v>
      </c>
      <c r="K5" s="10" t="s">
        <v>21</v>
      </c>
      <c r="L5" s="10" t="s">
        <v>23</v>
      </c>
      <c r="M5" s="10" t="s">
        <v>24</v>
      </c>
      <c r="Q5" s="77" t="s">
        <v>86</v>
      </c>
      <c r="R5" s="77"/>
      <c r="S5" s="77" t="s">
        <v>4</v>
      </c>
      <c r="T5" s="77" t="s">
        <v>73</v>
      </c>
      <c r="U5" s="77" t="s">
        <v>74</v>
      </c>
      <c r="V5" s="78"/>
      <c r="W5" s="95" t="s">
        <v>87</v>
      </c>
      <c r="X5" s="95" t="s">
        <v>85</v>
      </c>
    </row>
    <row r="6" spans="2:25" ht="15.75" thickBot="1" x14ac:dyDescent="0.3">
      <c r="C6" s="51" t="s">
        <v>67</v>
      </c>
      <c r="D6" s="15">
        <v>0.3</v>
      </c>
      <c r="E6" s="15"/>
      <c r="F6" s="58">
        <v>1</v>
      </c>
      <c r="G6" s="58">
        <v>0</v>
      </c>
      <c r="H6" s="58">
        <v>1</v>
      </c>
      <c r="I6" s="58">
        <v>0</v>
      </c>
      <c r="J6" s="58">
        <v>1</v>
      </c>
      <c r="K6" s="58">
        <v>0</v>
      </c>
      <c r="L6" s="58">
        <v>0</v>
      </c>
      <c r="M6" s="58">
        <v>0</v>
      </c>
      <c r="Q6" s="89" t="s">
        <v>84</v>
      </c>
      <c r="R6" s="86"/>
      <c r="S6" s="92"/>
      <c r="T6" s="92"/>
      <c r="U6" s="92"/>
      <c r="V6" s="79"/>
      <c r="W6" s="93"/>
      <c r="X6" s="94"/>
    </row>
    <row r="7" spans="2:25" x14ac:dyDescent="0.25">
      <c r="C7" s="51" t="s">
        <v>68</v>
      </c>
      <c r="D7" s="15">
        <v>0.5</v>
      </c>
      <c r="E7" s="15"/>
      <c r="F7" s="58">
        <v>0</v>
      </c>
      <c r="G7" s="58">
        <v>1</v>
      </c>
      <c r="H7" s="58">
        <v>0</v>
      </c>
      <c r="I7" s="58">
        <v>1</v>
      </c>
      <c r="J7" s="58">
        <v>0</v>
      </c>
      <c r="K7" s="58">
        <v>1</v>
      </c>
      <c r="L7" s="58">
        <v>1</v>
      </c>
      <c r="M7" s="58">
        <v>0</v>
      </c>
      <c r="Q7" s="89" t="s">
        <v>81</v>
      </c>
      <c r="R7" s="87"/>
      <c r="S7" s="87"/>
      <c r="T7" s="87"/>
      <c r="U7" s="87"/>
      <c r="V7" s="79"/>
      <c r="W7" s="79"/>
    </row>
    <row r="8" spans="2:25" ht="15.75" thickBot="1" x14ac:dyDescent="0.3">
      <c r="C8" s="52" t="s">
        <v>69</v>
      </c>
      <c r="D8" s="20">
        <v>0.2</v>
      </c>
      <c r="E8" s="20"/>
      <c r="F8" s="59">
        <v>0</v>
      </c>
      <c r="G8" s="59">
        <v>0</v>
      </c>
      <c r="H8" s="59">
        <v>0</v>
      </c>
      <c r="I8" s="59">
        <v>0</v>
      </c>
      <c r="J8" s="59">
        <v>0</v>
      </c>
      <c r="K8" s="59">
        <v>0</v>
      </c>
      <c r="L8" s="59">
        <v>0</v>
      </c>
      <c r="M8" s="59">
        <v>1</v>
      </c>
      <c r="Q8" s="90" t="s">
        <v>82</v>
      </c>
      <c r="R8" s="88"/>
      <c r="S8" s="91"/>
      <c r="T8" s="91"/>
      <c r="U8" s="91"/>
      <c r="V8" s="79"/>
      <c r="W8" s="79"/>
    </row>
    <row r="9" spans="2:25" ht="31.5" customHeight="1" x14ac:dyDescent="0.25"/>
    <row r="10" spans="2:25" ht="15.75" thickBot="1" x14ac:dyDescent="0.3">
      <c r="C10" s="65" t="s">
        <v>76</v>
      </c>
      <c r="D10" s="65"/>
      <c r="O10" s="66" t="s">
        <v>83</v>
      </c>
      <c r="P10" s="67"/>
      <c r="Q10" s="67"/>
      <c r="S10" s="66" t="s">
        <v>80</v>
      </c>
      <c r="T10" s="67"/>
      <c r="U10" s="67"/>
    </row>
    <row r="11" spans="2:25" ht="15.75" thickBot="1" x14ac:dyDescent="0.3">
      <c r="C11" s="83" t="s">
        <v>71</v>
      </c>
      <c r="D11" s="83" t="s">
        <v>78</v>
      </c>
      <c r="E11" s="84" t="s">
        <v>72</v>
      </c>
      <c r="F11" s="84" t="s">
        <v>8</v>
      </c>
      <c r="G11" s="84" t="s">
        <v>9</v>
      </c>
      <c r="H11" s="84" t="s">
        <v>13</v>
      </c>
      <c r="I11" s="84" t="s">
        <v>11</v>
      </c>
      <c r="J11" s="84" t="s">
        <v>22</v>
      </c>
      <c r="K11" s="84" t="s">
        <v>21</v>
      </c>
      <c r="L11" s="84" t="s">
        <v>23</v>
      </c>
      <c r="M11" s="84" t="s">
        <v>24</v>
      </c>
      <c r="N11" s="78"/>
      <c r="O11" s="85" t="s">
        <v>4</v>
      </c>
      <c r="P11" s="85" t="s">
        <v>73</v>
      </c>
      <c r="Q11" s="85" t="s">
        <v>74</v>
      </c>
      <c r="R11" s="78"/>
      <c r="S11" s="77" t="s">
        <v>4</v>
      </c>
      <c r="T11" s="77" t="s">
        <v>73</v>
      </c>
      <c r="U11" s="77" t="s">
        <v>74</v>
      </c>
    </row>
    <row r="12" spans="2:25" x14ac:dyDescent="0.25">
      <c r="C12" s="73">
        <v>1</v>
      </c>
      <c r="D12" s="96">
        <v>10</v>
      </c>
      <c r="E12" s="74">
        <v>4.83</v>
      </c>
      <c r="F12" s="74">
        <v>-4.5</v>
      </c>
      <c r="G12" s="74">
        <v>3.5</v>
      </c>
      <c r="H12" s="74">
        <v>-1.5</v>
      </c>
      <c r="I12" s="74">
        <v>-2</v>
      </c>
      <c r="J12" s="74">
        <v>7.67</v>
      </c>
      <c r="K12" s="74">
        <v>4.83</v>
      </c>
      <c r="L12" s="74">
        <v>1.5</v>
      </c>
      <c r="M12" s="74">
        <v>4.5</v>
      </c>
      <c r="N12" s="75"/>
      <c r="O12" s="76">
        <f>$E12+SUMPRODUCT($F$6:$M$6,$F12:$M12)</f>
        <v>6.5</v>
      </c>
      <c r="P12" s="76">
        <f>$E12+SUMPRODUCT($F$7:$M$7,$F12:$M12)</f>
        <v>12.66</v>
      </c>
      <c r="Q12" s="76">
        <f>$E12+SUMPRODUCT($F$8:$M$8,$F12:$M12)</f>
        <v>9.33</v>
      </c>
      <c r="S12" s="80"/>
      <c r="T12" s="80"/>
      <c r="U12" s="80"/>
    </row>
    <row r="13" spans="2:25" x14ac:dyDescent="0.25">
      <c r="C13" s="53">
        <v>2</v>
      </c>
      <c r="D13" s="97">
        <v>15</v>
      </c>
      <c r="E13" s="56">
        <v>2</v>
      </c>
      <c r="F13" s="56">
        <v>-6</v>
      </c>
      <c r="G13" s="56">
        <v>5</v>
      </c>
      <c r="H13" s="56">
        <v>1</v>
      </c>
      <c r="I13" s="56">
        <v>2</v>
      </c>
      <c r="J13" s="56">
        <v>9</v>
      </c>
      <c r="K13" s="56">
        <v>6</v>
      </c>
      <c r="L13" s="56">
        <v>2</v>
      </c>
      <c r="M13" s="56">
        <v>3</v>
      </c>
      <c r="O13" s="63">
        <f t="shared" ref="O13:O25" si="0">$E13+SUMPRODUCT($F$6:$M$6,$F13:$M13)</f>
        <v>6</v>
      </c>
      <c r="P13" s="63">
        <f t="shared" ref="P13:P25" si="1">$E13+SUMPRODUCT($F$7:$M$7,$F13:$M13)</f>
        <v>17</v>
      </c>
      <c r="Q13" s="63">
        <f t="shared" ref="Q13:Q25" si="2">$E13+SUMPRODUCT($F$8:$M$8,$F13:$M13)</f>
        <v>5</v>
      </c>
      <c r="S13" s="81"/>
      <c r="T13" s="81"/>
      <c r="U13" s="81"/>
    </row>
    <row r="14" spans="2:25" x14ac:dyDescent="0.25">
      <c r="C14" s="53">
        <v>3</v>
      </c>
      <c r="D14" s="97">
        <v>20</v>
      </c>
      <c r="E14" s="56">
        <v>5</v>
      </c>
      <c r="F14" s="56">
        <v>-2</v>
      </c>
      <c r="G14" s="56">
        <v>2</v>
      </c>
      <c r="H14" s="56">
        <v>-4</v>
      </c>
      <c r="I14" s="56">
        <v>-6</v>
      </c>
      <c r="J14" s="56">
        <v>8</v>
      </c>
      <c r="K14" s="56">
        <v>5</v>
      </c>
      <c r="L14" s="56">
        <v>3</v>
      </c>
      <c r="M14" s="56">
        <v>5</v>
      </c>
      <c r="O14" s="63">
        <f t="shared" si="0"/>
        <v>7</v>
      </c>
      <c r="P14" s="63">
        <f t="shared" si="1"/>
        <v>9</v>
      </c>
      <c r="Q14" s="63">
        <f t="shared" si="2"/>
        <v>10</v>
      </c>
      <c r="S14" s="81"/>
      <c r="T14" s="81"/>
      <c r="U14" s="81"/>
    </row>
    <row r="15" spans="2:25" x14ac:dyDescent="0.25">
      <c r="C15" s="53">
        <v>4</v>
      </c>
      <c r="D15" s="97">
        <v>12</v>
      </c>
      <c r="E15" s="56">
        <v>2</v>
      </c>
      <c r="F15" s="56">
        <v>4</v>
      </c>
      <c r="G15" s="56">
        <v>1</v>
      </c>
      <c r="H15" s="56">
        <v>4</v>
      </c>
      <c r="I15" s="56">
        <v>2</v>
      </c>
      <c r="J15" s="56">
        <v>7</v>
      </c>
      <c r="K15" s="56">
        <v>4</v>
      </c>
      <c r="L15" s="56">
        <v>1</v>
      </c>
      <c r="M15" s="56">
        <v>4</v>
      </c>
      <c r="O15" s="63">
        <f t="shared" si="0"/>
        <v>17</v>
      </c>
      <c r="P15" s="63">
        <f t="shared" si="1"/>
        <v>10</v>
      </c>
      <c r="Q15" s="63">
        <f t="shared" si="2"/>
        <v>6</v>
      </c>
      <c r="S15" s="81"/>
      <c r="T15" s="81"/>
      <c r="U15" s="81"/>
    </row>
    <row r="16" spans="2:25" x14ac:dyDescent="0.25">
      <c r="C16" s="53">
        <v>5</v>
      </c>
      <c r="D16" s="97">
        <v>22</v>
      </c>
      <c r="E16" s="56">
        <v>4.7</v>
      </c>
      <c r="F16" s="56">
        <v>1</v>
      </c>
      <c r="G16" s="56">
        <v>4</v>
      </c>
      <c r="H16" s="56">
        <v>3</v>
      </c>
      <c r="I16" s="56">
        <v>2</v>
      </c>
      <c r="J16" s="56">
        <v>6</v>
      </c>
      <c r="K16" s="56">
        <v>4</v>
      </c>
      <c r="L16" s="56">
        <v>2</v>
      </c>
      <c r="M16" s="56">
        <v>2</v>
      </c>
      <c r="O16" s="63">
        <f t="shared" si="0"/>
        <v>14.7</v>
      </c>
      <c r="P16" s="63">
        <f t="shared" si="1"/>
        <v>16.7</v>
      </c>
      <c r="Q16" s="63">
        <f t="shared" si="2"/>
        <v>6.7</v>
      </c>
      <c r="S16" s="81"/>
      <c r="T16" s="81"/>
      <c r="U16" s="81"/>
    </row>
    <row r="17" spans="3:21" x14ac:dyDescent="0.25">
      <c r="C17" s="53">
        <v>6</v>
      </c>
      <c r="D17" s="97">
        <v>14</v>
      </c>
      <c r="E17" s="56">
        <v>9</v>
      </c>
      <c r="F17" s="56">
        <v>-6</v>
      </c>
      <c r="G17" s="56">
        <v>-4</v>
      </c>
      <c r="H17" s="56">
        <v>2</v>
      </c>
      <c r="I17" s="56">
        <v>1</v>
      </c>
      <c r="J17" s="56">
        <v>5</v>
      </c>
      <c r="K17" s="56">
        <v>3</v>
      </c>
      <c r="L17" s="56">
        <v>2</v>
      </c>
      <c r="M17" s="56">
        <v>3</v>
      </c>
      <c r="O17" s="63">
        <f t="shared" si="0"/>
        <v>10</v>
      </c>
      <c r="P17" s="63">
        <f t="shared" si="1"/>
        <v>11</v>
      </c>
      <c r="Q17" s="63">
        <f t="shared" si="2"/>
        <v>12</v>
      </c>
      <c r="S17" s="81"/>
      <c r="T17" s="81"/>
      <c r="U17" s="81"/>
    </row>
    <row r="18" spans="3:21" x14ac:dyDescent="0.25">
      <c r="C18" s="53">
        <v>7</v>
      </c>
      <c r="D18" s="97">
        <v>10</v>
      </c>
      <c r="E18" s="56">
        <v>8</v>
      </c>
      <c r="F18" s="56">
        <v>1</v>
      </c>
      <c r="G18" s="56">
        <v>3</v>
      </c>
      <c r="H18" s="56">
        <v>0</v>
      </c>
      <c r="I18" s="56">
        <v>-2</v>
      </c>
      <c r="J18" s="56">
        <v>4</v>
      </c>
      <c r="K18" s="56">
        <v>3</v>
      </c>
      <c r="L18" s="56">
        <v>1</v>
      </c>
      <c r="M18" s="56">
        <v>2</v>
      </c>
      <c r="O18" s="63">
        <f t="shared" si="0"/>
        <v>13</v>
      </c>
      <c r="P18" s="63">
        <f t="shared" si="1"/>
        <v>13</v>
      </c>
      <c r="Q18" s="63">
        <f t="shared" si="2"/>
        <v>10</v>
      </c>
      <c r="S18" s="81"/>
      <c r="T18" s="81"/>
      <c r="U18" s="81"/>
    </row>
    <row r="19" spans="3:21" x14ac:dyDescent="0.25">
      <c r="C19" s="53">
        <v>8</v>
      </c>
      <c r="D19" s="97">
        <v>15</v>
      </c>
      <c r="E19" s="56">
        <v>2</v>
      </c>
      <c r="F19" s="56">
        <v>4</v>
      </c>
      <c r="G19" s="56">
        <v>-3</v>
      </c>
      <c r="H19" s="56">
        <v>5</v>
      </c>
      <c r="I19" s="56">
        <v>-3</v>
      </c>
      <c r="J19" s="56">
        <v>9</v>
      </c>
      <c r="K19" s="56">
        <v>7</v>
      </c>
      <c r="L19" s="56">
        <v>2</v>
      </c>
      <c r="M19" s="56">
        <v>1</v>
      </c>
      <c r="O19" s="63">
        <f t="shared" si="0"/>
        <v>20</v>
      </c>
      <c r="P19" s="63">
        <f t="shared" si="1"/>
        <v>5</v>
      </c>
      <c r="Q19" s="63">
        <f t="shared" si="2"/>
        <v>3</v>
      </c>
      <c r="S19" s="81"/>
      <c r="T19" s="81"/>
      <c r="U19" s="81"/>
    </row>
    <row r="20" spans="3:21" x14ac:dyDescent="0.25">
      <c r="C20" s="53">
        <v>9</v>
      </c>
      <c r="D20" s="97">
        <v>8</v>
      </c>
      <c r="E20" s="56">
        <v>2</v>
      </c>
      <c r="F20" s="56">
        <v>-2</v>
      </c>
      <c r="G20" s="56">
        <v>4</v>
      </c>
      <c r="H20" s="56">
        <v>2</v>
      </c>
      <c r="I20" s="56">
        <v>5</v>
      </c>
      <c r="J20" s="56">
        <v>7</v>
      </c>
      <c r="K20" s="56">
        <v>4</v>
      </c>
      <c r="L20" s="56">
        <v>3</v>
      </c>
      <c r="M20" s="56">
        <v>4</v>
      </c>
      <c r="O20" s="63">
        <f t="shared" si="0"/>
        <v>9</v>
      </c>
      <c r="P20" s="63">
        <f t="shared" si="1"/>
        <v>18</v>
      </c>
      <c r="Q20" s="63">
        <f t="shared" si="2"/>
        <v>6</v>
      </c>
      <c r="S20" s="81"/>
      <c r="T20" s="81"/>
      <c r="U20" s="81"/>
    </row>
    <row r="21" spans="3:21" x14ac:dyDescent="0.25">
      <c r="C21" s="53">
        <v>10</v>
      </c>
      <c r="D21" s="97">
        <v>12</v>
      </c>
      <c r="E21" s="56">
        <v>7</v>
      </c>
      <c r="F21" s="56">
        <v>-4</v>
      </c>
      <c r="G21" s="56">
        <v>-2</v>
      </c>
      <c r="H21" s="56">
        <v>1</v>
      </c>
      <c r="I21" s="56">
        <v>3</v>
      </c>
      <c r="J21" s="56">
        <v>6</v>
      </c>
      <c r="K21" s="56">
        <v>4</v>
      </c>
      <c r="L21" s="56">
        <v>2</v>
      </c>
      <c r="M21" s="56">
        <v>2</v>
      </c>
      <c r="O21" s="63">
        <f t="shared" si="0"/>
        <v>10</v>
      </c>
      <c r="P21" s="63">
        <f t="shared" si="1"/>
        <v>14</v>
      </c>
      <c r="Q21" s="63">
        <f t="shared" si="2"/>
        <v>9</v>
      </c>
      <c r="S21" s="81"/>
      <c r="T21" s="81"/>
      <c r="U21" s="81"/>
    </row>
    <row r="22" spans="3:21" x14ac:dyDescent="0.25">
      <c r="C22" s="53">
        <v>11</v>
      </c>
      <c r="D22" s="97">
        <v>9</v>
      </c>
      <c r="E22" s="56">
        <v>2</v>
      </c>
      <c r="F22" s="56">
        <v>1</v>
      </c>
      <c r="G22" s="56">
        <v>2</v>
      </c>
      <c r="H22" s="56">
        <v>2</v>
      </c>
      <c r="I22" s="56">
        <v>4</v>
      </c>
      <c r="J22" s="56">
        <v>8</v>
      </c>
      <c r="K22" s="56">
        <v>5</v>
      </c>
      <c r="L22" s="56">
        <v>4</v>
      </c>
      <c r="M22" s="56">
        <v>3</v>
      </c>
      <c r="O22" s="63">
        <f t="shared" si="0"/>
        <v>13</v>
      </c>
      <c r="P22" s="63">
        <f t="shared" si="1"/>
        <v>17</v>
      </c>
      <c r="Q22" s="63">
        <f t="shared" si="2"/>
        <v>5</v>
      </c>
      <c r="S22" s="81"/>
      <c r="T22" s="81"/>
      <c r="U22" s="81"/>
    </row>
    <row r="23" spans="3:21" x14ac:dyDescent="0.25">
      <c r="C23" s="53">
        <v>12</v>
      </c>
      <c r="D23" s="97">
        <v>11</v>
      </c>
      <c r="E23" s="56">
        <v>4.4000000000000004</v>
      </c>
      <c r="F23" s="56">
        <v>-6</v>
      </c>
      <c r="G23" s="56">
        <v>5</v>
      </c>
      <c r="H23" s="56">
        <v>-4</v>
      </c>
      <c r="I23" s="56">
        <v>-2</v>
      </c>
      <c r="J23" s="56">
        <v>6</v>
      </c>
      <c r="K23" s="56">
        <v>4</v>
      </c>
      <c r="L23" s="56">
        <v>5</v>
      </c>
      <c r="M23" s="56">
        <v>2</v>
      </c>
      <c r="O23" s="63">
        <f t="shared" si="0"/>
        <v>0.40000000000000036</v>
      </c>
      <c r="P23" s="63">
        <f t="shared" si="1"/>
        <v>16.399999999999999</v>
      </c>
      <c r="Q23" s="63">
        <f t="shared" si="2"/>
        <v>6.4</v>
      </c>
      <c r="S23" s="81"/>
      <c r="T23" s="81"/>
      <c r="U23" s="81"/>
    </row>
    <row r="24" spans="3:21" x14ac:dyDescent="0.25">
      <c r="C24" s="53">
        <v>13</v>
      </c>
      <c r="D24" s="97">
        <v>8</v>
      </c>
      <c r="E24" s="56">
        <v>7</v>
      </c>
      <c r="F24" s="56">
        <v>-4</v>
      </c>
      <c r="G24" s="56">
        <v>3</v>
      </c>
      <c r="H24" s="56">
        <v>-1</v>
      </c>
      <c r="I24" s="56">
        <v>3</v>
      </c>
      <c r="J24" s="56">
        <v>4</v>
      </c>
      <c r="K24" s="56">
        <v>3</v>
      </c>
      <c r="L24" s="56">
        <v>2</v>
      </c>
      <c r="M24" s="56">
        <v>3</v>
      </c>
      <c r="O24" s="63">
        <f t="shared" si="0"/>
        <v>6</v>
      </c>
      <c r="P24" s="63">
        <f t="shared" si="1"/>
        <v>18</v>
      </c>
      <c r="Q24" s="63">
        <f t="shared" si="2"/>
        <v>10</v>
      </c>
      <c r="S24" s="81"/>
      <c r="T24" s="81"/>
      <c r="U24" s="81"/>
    </row>
    <row r="25" spans="3:21" ht="15.75" thickBot="1" x14ac:dyDescent="0.3">
      <c r="C25" s="54">
        <v>14</v>
      </c>
      <c r="D25" s="98">
        <v>14</v>
      </c>
      <c r="E25" s="57">
        <v>2</v>
      </c>
      <c r="F25" s="57">
        <v>2</v>
      </c>
      <c r="G25" s="57">
        <v>2</v>
      </c>
      <c r="H25" s="57">
        <v>2</v>
      </c>
      <c r="I25" s="57">
        <v>-1</v>
      </c>
      <c r="J25" s="57">
        <v>8</v>
      </c>
      <c r="K25" s="57">
        <v>5</v>
      </c>
      <c r="L25" s="57">
        <v>3</v>
      </c>
      <c r="M25" s="57">
        <v>4</v>
      </c>
      <c r="O25" s="64">
        <f t="shared" si="0"/>
        <v>14</v>
      </c>
      <c r="P25" s="64">
        <f t="shared" si="1"/>
        <v>11</v>
      </c>
      <c r="Q25" s="64">
        <f t="shared" si="2"/>
        <v>6</v>
      </c>
      <c r="S25" s="82"/>
      <c r="T25" s="82"/>
      <c r="U25" s="82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9ABD1-FF8A-496B-9AEA-D6371FD8E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Estudo de Caso</vt:lpstr>
      <vt:lpstr>Dados</vt:lpstr>
      <vt:lpstr>Regressão</vt:lpstr>
      <vt:lpstr>Rankings</vt:lpstr>
      <vt:lpstr>Mercados</vt:lpstr>
      <vt:lpstr>Market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2019-06-04T15:52:03Z</dcterms:created>
  <dcterms:modified xsi:type="dcterms:W3CDTF">2019-11-23T16:02:46Z</dcterms:modified>
</cp:coreProperties>
</file>