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Projeto Analise Conjunta\"/>
    </mc:Choice>
  </mc:AlternateContent>
  <xr:revisionPtr revIDLastSave="0" documentId="13_ncr:1_{48298DA7-82D7-4AED-9E23-AB07F0564073}" xr6:coauthVersionLast="45" xr6:coauthVersionMax="45" xr10:uidLastSave="{00000000-0000-0000-0000-000000000000}"/>
  <bookViews>
    <workbookView xWindow="570" yWindow="15" windowWidth="19305" windowHeight="10845" tabRatio="834" activeTab="3" xr2:uid="{350EC157-C301-442C-AB2A-F5AAC7832722}"/>
  </bookViews>
  <sheets>
    <sheet name="Capa" sheetId="18" r:id="rId1"/>
    <sheet name="Magazine Luiza" sheetId="1" r:id="rId2"/>
    <sheet name="Codificação Magazine Luiza" sheetId="13" r:id="rId3"/>
    <sheet name="Codificação Concorrentes" sheetId="19" r:id="rId4"/>
    <sheet name="Concorrentes" sheetId="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5" i="20" l="1"/>
  <c r="N24" i="20" s="1"/>
  <c r="O24" i="20" s="1"/>
  <c r="O25" i="20" s="1"/>
  <c r="S11" i="19" s="1"/>
  <c r="S17" i="19" s="1"/>
  <c r="M33" i="20"/>
  <c r="M31" i="20"/>
  <c r="M29" i="20"/>
  <c r="M27" i="20"/>
  <c r="M25" i="20"/>
  <c r="M23" i="20"/>
  <c r="M21" i="20"/>
  <c r="M19" i="20"/>
  <c r="N19" i="20"/>
  <c r="N18" i="20" s="1"/>
  <c r="O18" i="20" s="1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B13" i="19" s="1"/>
  <c r="AA12" i="19"/>
  <c r="P10" i="19"/>
  <c r="N33" i="20"/>
  <c r="N32" i="20" s="1"/>
  <c r="O32" i="20" s="1"/>
  <c r="O33" i="20" s="1"/>
  <c r="Z11" i="19" s="1"/>
  <c r="N31" i="20"/>
  <c r="N30" i="20" s="1"/>
  <c r="O30" i="20" s="1"/>
  <c r="O31" i="20" s="1"/>
  <c r="Y11" i="19" s="1"/>
  <c r="Y13" i="19" s="1"/>
  <c r="N27" i="20"/>
  <c r="N26" i="20" s="1"/>
  <c r="O26" i="20" s="1"/>
  <c r="N23" i="20"/>
  <c r="N22" i="20" s="1"/>
  <c r="O22" i="20" s="1"/>
  <c r="N21" i="20"/>
  <c r="N20" i="20" s="1"/>
  <c r="O20" i="20" s="1"/>
  <c r="O21" i="20" s="1"/>
  <c r="P11" i="19" s="1"/>
  <c r="P5" i="19" s="1"/>
  <c r="K5" i="19"/>
  <c r="Z10" i="19" s="1"/>
  <c r="J5" i="19"/>
  <c r="Y10" i="19" s="1"/>
  <c r="I5" i="19"/>
  <c r="V10" i="19" s="1"/>
  <c r="H5" i="19"/>
  <c r="T10" i="19" s="1"/>
  <c r="G5" i="19"/>
  <c r="S10" i="19" s="1"/>
  <c r="F5" i="19"/>
  <c r="Q10" i="19" s="1"/>
  <c r="E5" i="19"/>
  <c r="D5" i="19"/>
  <c r="M10" i="19" s="1"/>
  <c r="Y5" i="19" l="1"/>
  <c r="O27" i="20"/>
  <c r="T11" i="19" s="1"/>
  <c r="T5" i="19" s="1"/>
  <c r="P26" i="20"/>
  <c r="P27" i="20" s="1"/>
  <c r="U11" i="19" s="1"/>
  <c r="U23" i="19" s="1"/>
  <c r="O19" i="20"/>
  <c r="P18" i="20"/>
  <c r="O23" i="20"/>
  <c r="Q11" i="19" s="1"/>
  <c r="Q21" i="19" s="1"/>
  <c r="P22" i="20"/>
  <c r="P23" i="20" s="1"/>
  <c r="R11" i="19" s="1"/>
  <c r="R24" i="19" s="1"/>
  <c r="Y12" i="19"/>
  <c r="S14" i="19"/>
  <c r="S16" i="19"/>
  <c r="S5" i="19"/>
  <c r="AB14" i="19"/>
  <c r="S15" i="19"/>
  <c r="AB15" i="19"/>
  <c r="AB16" i="19"/>
  <c r="AB19" i="19"/>
  <c r="S26" i="19"/>
  <c r="S25" i="19"/>
  <c r="S24" i="19"/>
  <c r="S23" i="19"/>
  <c r="S22" i="19"/>
  <c r="S21" i="19"/>
  <c r="S12" i="19"/>
  <c r="AB12" i="19"/>
  <c r="AB18" i="19"/>
  <c r="P26" i="19"/>
  <c r="P25" i="19"/>
  <c r="P24" i="19"/>
  <c r="P23" i="19"/>
  <c r="P22" i="19"/>
  <c r="P21" i="19"/>
  <c r="P20" i="19"/>
  <c r="P19" i="19"/>
  <c r="P18" i="19"/>
  <c r="P17" i="19"/>
  <c r="P16" i="19"/>
  <c r="P15" i="19"/>
  <c r="P14" i="19"/>
  <c r="P13" i="19"/>
  <c r="S13" i="19"/>
  <c r="S18" i="19"/>
  <c r="S19" i="19"/>
  <c r="S20" i="19"/>
  <c r="Z26" i="19"/>
  <c r="Z25" i="19"/>
  <c r="Z24" i="19"/>
  <c r="Z23" i="19"/>
  <c r="Z22" i="19"/>
  <c r="Z21" i="19"/>
  <c r="Z20" i="19"/>
  <c r="Z19" i="19"/>
  <c r="Z18" i="19"/>
  <c r="AB17" i="19"/>
  <c r="AB20" i="19"/>
  <c r="Z5" i="19"/>
  <c r="Y26" i="19"/>
  <c r="Y25" i="19"/>
  <c r="Y24" i="19"/>
  <c r="Y23" i="19"/>
  <c r="Y22" i="19"/>
  <c r="Y21" i="19"/>
  <c r="Y20" i="19"/>
  <c r="Y19" i="19"/>
  <c r="Y18" i="19"/>
  <c r="Y17" i="19"/>
  <c r="Y16" i="19"/>
  <c r="Y15" i="19"/>
  <c r="Y14" i="19"/>
  <c r="P12" i="19"/>
  <c r="Z12" i="19"/>
  <c r="Z13" i="19"/>
  <c r="Z14" i="19"/>
  <c r="Z15" i="19"/>
  <c r="Z16" i="19"/>
  <c r="R17" i="19"/>
  <c r="Z17" i="19"/>
  <c r="AB21" i="19"/>
  <c r="AB22" i="19"/>
  <c r="AB23" i="19"/>
  <c r="AB24" i="19"/>
  <c r="AB25" i="19"/>
  <c r="AB26" i="19"/>
  <c r="M33" i="1"/>
  <c r="M31" i="1"/>
  <c r="M29" i="1"/>
  <c r="M27" i="1"/>
  <c r="M25" i="1"/>
  <c r="M23" i="1"/>
  <c r="M21" i="1"/>
  <c r="M19" i="1"/>
  <c r="K6" i="13"/>
  <c r="N33" i="1" s="1"/>
  <c r="N32" i="1" s="1"/>
  <c r="O32" i="1" s="1"/>
  <c r="O33" i="1" s="1"/>
  <c r="Z11" i="13" s="1"/>
  <c r="J6" i="13"/>
  <c r="N31" i="1" s="1"/>
  <c r="N30" i="1" s="1"/>
  <c r="O30" i="1" s="1"/>
  <c r="O31" i="1" s="1"/>
  <c r="Y11" i="13" s="1"/>
  <c r="Y12" i="13" s="1"/>
  <c r="I6" i="13"/>
  <c r="H6" i="13"/>
  <c r="N27" i="1" s="1"/>
  <c r="G6" i="13"/>
  <c r="N25" i="1" s="1"/>
  <c r="N24" i="1" s="1"/>
  <c r="F6" i="13"/>
  <c r="N23" i="1" s="1"/>
  <c r="N22" i="1" s="1"/>
  <c r="O22" i="1" s="1"/>
  <c r="O23" i="1" s="1"/>
  <c r="D6" i="13"/>
  <c r="N19" i="1" s="1"/>
  <c r="N18" i="1" s="1"/>
  <c r="G52" i="18"/>
  <c r="G49" i="18"/>
  <c r="G48" i="18"/>
  <c r="G46" i="18"/>
  <c r="G41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Q14" i="19" l="1"/>
  <c r="T24" i="19"/>
  <c r="R13" i="19"/>
  <c r="R20" i="19"/>
  <c r="U13" i="19"/>
  <c r="U17" i="19"/>
  <c r="R15" i="19"/>
  <c r="U21" i="19"/>
  <c r="U24" i="19"/>
  <c r="R16" i="19"/>
  <c r="R14" i="19"/>
  <c r="U12" i="19"/>
  <c r="U15" i="19"/>
  <c r="U19" i="19"/>
  <c r="Q18" i="19"/>
  <c r="T16" i="19"/>
  <c r="R12" i="19"/>
  <c r="R18" i="19"/>
  <c r="R23" i="19"/>
  <c r="R25" i="19"/>
  <c r="U14" i="19"/>
  <c r="U18" i="19"/>
  <c r="R5" i="19"/>
  <c r="U25" i="19"/>
  <c r="R21" i="19"/>
  <c r="R22" i="19"/>
  <c r="R26" i="19"/>
  <c r="U16" i="19"/>
  <c r="U20" i="19"/>
  <c r="Q19" i="19"/>
  <c r="T20" i="19"/>
  <c r="R19" i="19"/>
  <c r="N29" i="1"/>
  <c r="N28" i="1" s="1"/>
  <c r="O28" i="1" s="1"/>
  <c r="P28" i="1" s="1"/>
  <c r="Q28" i="1" s="1"/>
  <c r="Q29" i="1" s="1"/>
  <c r="X11" i="13" s="1"/>
  <c r="X12" i="13" s="1"/>
  <c r="N29" i="20"/>
  <c r="N28" i="20" s="1"/>
  <c r="O28" i="20" s="1"/>
  <c r="Q13" i="19"/>
  <c r="Q24" i="19"/>
  <c r="Q16" i="19"/>
  <c r="Q20" i="19"/>
  <c r="Q25" i="19"/>
  <c r="Q23" i="19"/>
  <c r="Q15" i="19"/>
  <c r="Q17" i="19"/>
  <c r="Q22" i="19"/>
  <c r="Q26" i="19"/>
  <c r="U22" i="19"/>
  <c r="T12" i="19"/>
  <c r="T13" i="19"/>
  <c r="T17" i="19"/>
  <c r="T21" i="19"/>
  <c r="T25" i="19"/>
  <c r="Q5" i="19"/>
  <c r="T14" i="19"/>
  <c r="T18" i="19"/>
  <c r="T22" i="19"/>
  <c r="T26" i="19"/>
  <c r="Q12" i="19"/>
  <c r="T15" i="19"/>
  <c r="T19" i="19"/>
  <c r="T23" i="19"/>
  <c r="U26" i="19"/>
  <c r="U5" i="19"/>
  <c r="P19" i="20"/>
  <c r="Q18" i="20"/>
  <c r="Q19" i="20" s="1"/>
  <c r="N26" i="1"/>
  <c r="O18" i="1"/>
  <c r="P18" i="1" s="1"/>
  <c r="Q18" i="1" s="1"/>
  <c r="O24" i="1"/>
  <c r="O25" i="1" s="1"/>
  <c r="S11" i="13" s="1"/>
  <c r="S12" i="13" s="1"/>
  <c r="Q11" i="13"/>
  <c r="Q12" i="13" s="1"/>
  <c r="P22" i="1"/>
  <c r="P23" i="1" s="1"/>
  <c r="R11" i="13" s="1"/>
  <c r="R12" i="13" s="1"/>
  <c r="P29" i="1" l="1"/>
  <c r="W11" i="13" s="1"/>
  <c r="W12" i="13" s="1"/>
  <c r="O29" i="1"/>
  <c r="V11" i="13" s="1"/>
  <c r="V12" i="13" s="1"/>
  <c r="P28" i="20"/>
  <c r="O29" i="20"/>
  <c r="V11" i="19" s="1"/>
  <c r="O26" i="1"/>
  <c r="P26" i="1" s="1"/>
  <c r="P27" i="1" s="1"/>
  <c r="U11" i="13" s="1"/>
  <c r="O19" i="1"/>
  <c r="M11" i="19" s="1"/>
  <c r="Q19" i="1"/>
  <c r="M22" i="19" l="1"/>
  <c r="M5" i="19"/>
  <c r="M24" i="19"/>
  <c r="M17" i="19"/>
  <c r="M21" i="19"/>
  <c r="M26" i="19"/>
  <c r="M14" i="19"/>
  <c r="M13" i="19"/>
  <c r="M20" i="19"/>
  <c r="M16" i="19"/>
  <c r="M18" i="19"/>
  <c r="M12" i="19"/>
  <c r="M25" i="19"/>
  <c r="M19" i="19"/>
  <c r="M15" i="19"/>
  <c r="M23" i="19"/>
  <c r="V26" i="19"/>
  <c r="V22" i="19"/>
  <c r="V12" i="19"/>
  <c r="V5" i="19"/>
  <c r="V25" i="19"/>
  <c r="V20" i="19"/>
  <c r="V13" i="19"/>
  <c r="V14" i="19"/>
  <c r="V16" i="19"/>
  <c r="V23" i="19"/>
  <c r="V18" i="19"/>
  <c r="V15" i="19"/>
  <c r="V21" i="19"/>
  <c r="V24" i="19"/>
  <c r="V19" i="19"/>
  <c r="V17" i="19"/>
  <c r="O11" i="13"/>
  <c r="O12" i="13" s="1"/>
  <c r="O11" i="19"/>
  <c r="P29" i="20"/>
  <c r="W11" i="19" s="1"/>
  <c r="Q28" i="20"/>
  <c r="Q29" i="20" s="1"/>
  <c r="X11" i="19" s="1"/>
  <c r="O27" i="1"/>
  <c r="P19" i="1"/>
  <c r="M11" i="13"/>
  <c r="M12" i="13" s="1"/>
  <c r="X12" i="19" l="1"/>
  <c r="X5" i="19"/>
  <c r="X25" i="19"/>
  <c r="X21" i="19"/>
  <c r="X17" i="19"/>
  <c r="X13" i="19"/>
  <c r="X22" i="19"/>
  <c r="X14" i="19"/>
  <c r="X24" i="19"/>
  <c r="X20" i="19"/>
  <c r="X16" i="19"/>
  <c r="X26" i="19"/>
  <c r="X18" i="19"/>
  <c r="X23" i="19"/>
  <c r="X19" i="19"/>
  <c r="X15" i="19"/>
  <c r="W5" i="19"/>
  <c r="W25" i="19"/>
  <c r="W21" i="19"/>
  <c r="W19" i="19"/>
  <c r="W17" i="19"/>
  <c r="W24" i="19"/>
  <c r="W12" i="19"/>
  <c r="W14" i="19"/>
  <c r="W16" i="19"/>
  <c r="W20" i="19"/>
  <c r="W26" i="19"/>
  <c r="W22" i="19"/>
  <c r="W13" i="19"/>
  <c r="W15" i="19"/>
  <c r="W18" i="19"/>
  <c r="W23" i="19"/>
  <c r="N11" i="13"/>
  <c r="N12" i="13" s="1"/>
  <c r="N11" i="19"/>
  <c r="O5" i="19"/>
  <c r="O24" i="19"/>
  <c r="O19" i="19"/>
  <c r="O14" i="19"/>
  <c r="O16" i="19"/>
  <c r="O13" i="19"/>
  <c r="O12" i="19"/>
  <c r="O21" i="19"/>
  <c r="O23" i="19"/>
  <c r="O20" i="19"/>
  <c r="O25" i="19"/>
  <c r="O18" i="19"/>
  <c r="O26" i="19"/>
  <c r="O22" i="19"/>
  <c r="O15" i="19"/>
  <c r="O17" i="19"/>
  <c r="U12" i="13"/>
  <c r="T11" i="13"/>
  <c r="T12" i="13" s="1"/>
  <c r="AA12" i="13"/>
  <c r="M5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V13" i="13"/>
  <c r="W13" i="13"/>
  <c r="X13" i="13"/>
  <c r="V14" i="13"/>
  <c r="W14" i="13"/>
  <c r="X14" i="13"/>
  <c r="V15" i="13"/>
  <c r="W15" i="13"/>
  <c r="X15" i="13"/>
  <c r="V16" i="13"/>
  <c r="W16" i="13"/>
  <c r="X16" i="13"/>
  <c r="V17" i="13"/>
  <c r="W17" i="13"/>
  <c r="X17" i="13"/>
  <c r="V18" i="13"/>
  <c r="W18" i="13"/>
  <c r="X18" i="13"/>
  <c r="V19" i="13"/>
  <c r="W19" i="13"/>
  <c r="X19" i="13"/>
  <c r="V20" i="13"/>
  <c r="W20" i="13"/>
  <c r="X20" i="13"/>
  <c r="V21" i="13"/>
  <c r="W21" i="13"/>
  <c r="X21" i="13"/>
  <c r="V22" i="13"/>
  <c r="W22" i="13"/>
  <c r="X22" i="13"/>
  <c r="V23" i="13"/>
  <c r="W23" i="13"/>
  <c r="X23" i="13"/>
  <c r="V24" i="13"/>
  <c r="W24" i="13"/>
  <c r="X24" i="13"/>
  <c r="V25" i="13"/>
  <c r="W25" i="13"/>
  <c r="X25" i="13"/>
  <c r="V26" i="13"/>
  <c r="W26" i="13"/>
  <c r="X26" i="13"/>
  <c r="V27" i="13"/>
  <c r="W27" i="13"/>
  <c r="X27" i="13"/>
  <c r="V28" i="13"/>
  <c r="W28" i="13"/>
  <c r="X28" i="13"/>
  <c r="V29" i="13"/>
  <c r="W29" i="13"/>
  <c r="X29" i="13"/>
  <c r="V30" i="13"/>
  <c r="W30" i="13"/>
  <c r="X30" i="13"/>
  <c r="V31" i="13"/>
  <c r="W31" i="13"/>
  <c r="X31" i="13"/>
  <c r="V32" i="13"/>
  <c r="W32" i="13"/>
  <c r="X32" i="13"/>
  <c r="V33" i="13"/>
  <c r="W33" i="13"/>
  <c r="X33" i="13"/>
  <c r="V34" i="13"/>
  <c r="W34" i="13"/>
  <c r="X34" i="13"/>
  <c r="V35" i="13"/>
  <c r="W35" i="13"/>
  <c r="X35" i="13"/>
  <c r="V36" i="13"/>
  <c r="W36" i="13"/>
  <c r="X36" i="13"/>
  <c r="V37" i="13"/>
  <c r="W37" i="13"/>
  <c r="X37" i="13"/>
  <c r="V38" i="13"/>
  <c r="W38" i="13"/>
  <c r="X38" i="13"/>
  <c r="V39" i="13"/>
  <c r="W39" i="13"/>
  <c r="X39" i="13"/>
  <c r="V40" i="13"/>
  <c r="W40" i="13"/>
  <c r="X40" i="13"/>
  <c r="V41" i="13"/>
  <c r="W41" i="13"/>
  <c r="X41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X5" i="13"/>
  <c r="W5" i="13"/>
  <c r="V5" i="13"/>
  <c r="N5" i="13"/>
  <c r="O5" i="13"/>
  <c r="Q5" i="13"/>
  <c r="R5" i="13"/>
  <c r="S5" i="13"/>
  <c r="U5" i="13"/>
  <c r="Y5" i="13"/>
  <c r="Z5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K5" i="13"/>
  <c r="Z10" i="13" s="1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Q13" i="13"/>
  <c r="R13" i="13"/>
  <c r="Q14" i="13"/>
  <c r="R14" i="13"/>
  <c r="Q15" i="13"/>
  <c r="R15" i="13"/>
  <c r="Q16" i="13"/>
  <c r="R16" i="13"/>
  <c r="Q17" i="13"/>
  <c r="R17" i="13"/>
  <c r="Q18" i="13"/>
  <c r="R18" i="13"/>
  <c r="Q19" i="13"/>
  <c r="R19" i="13"/>
  <c r="Q20" i="13"/>
  <c r="R20" i="13"/>
  <c r="Q21" i="13"/>
  <c r="R21" i="13"/>
  <c r="Q22" i="13"/>
  <c r="R22" i="13"/>
  <c r="Q23" i="13"/>
  <c r="R23" i="13"/>
  <c r="Q24" i="13"/>
  <c r="R24" i="13"/>
  <c r="Q25" i="13"/>
  <c r="R25" i="13"/>
  <c r="Q26" i="13"/>
  <c r="R26" i="13"/>
  <c r="Q27" i="13"/>
  <c r="R27" i="13"/>
  <c r="Q28" i="13"/>
  <c r="R28" i="13"/>
  <c r="Q29" i="13"/>
  <c r="R29" i="13"/>
  <c r="Q30" i="13"/>
  <c r="R30" i="13"/>
  <c r="Q31" i="13"/>
  <c r="R31" i="13"/>
  <c r="Q32" i="13"/>
  <c r="R32" i="13"/>
  <c r="Q33" i="13"/>
  <c r="R33" i="13"/>
  <c r="Q34" i="13"/>
  <c r="R34" i="13"/>
  <c r="Q35" i="13"/>
  <c r="R35" i="13"/>
  <c r="Q36" i="13"/>
  <c r="R36" i="13"/>
  <c r="Q37" i="13"/>
  <c r="R37" i="13"/>
  <c r="Q38" i="13"/>
  <c r="R38" i="13"/>
  <c r="Q39" i="13"/>
  <c r="R39" i="13"/>
  <c r="Q40" i="13"/>
  <c r="R40" i="13"/>
  <c r="Q41" i="13"/>
  <c r="R41" i="13"/>
  <c r="M13" i="13"/>
  <c r="O13" i="13"/>
  <c r="M14" i="13"/>
  <c r="O14" i="13"/>
  <c r="M15" i="13"/>
  <c r="N15" i="13"/>
  <c r="O15" i="13"/>
  <c r="M16" i="13"/>
  <c r="N16" i="13"/>
  <c r="O16" i="13"/>
  <c r="M17" i="13"/>
  <c r="O17" i="13"/>
  <c r="M18" i="13"/>
  <c r="O18" i="13"/>
  <c r="M19" i="13"/>
  <c r="N19" i="13"/>
  <c r="O19" i="13"/>
  <c r="M20" i="13"/>
  <c r="N20" i="13"/>
  <c r="O20" i="13"/>
  <c r="M21" i="13"/>
  <c r="O21" i="13"/>
  <c r="M22" i="13"/>
  <c r="O22" i="13"/>
  <c r="M23" i="13"/>
  <c r="N23" i="13"/>
  <c r="O23" i="13"/>
  <c r="M24" i="13"/>
  <c r="N24" i="13"/>
  <c r="O24" i="13"/>
  <c r="M25" i="13"/>
  <c r="O25" i="13"/>
  <c r="M26" i="13"/>
  <c r="O26" i="13"/>
  <c r="M27" i="13"/>
  <c r="N27" i="13"/>
  <c r="O27" i="13"/>
  <c r="M28" i="13"/>
  <c r="N28" i="13"/>
  <c r="O28" i="13"/>
  <c r="M29" i="13"/>
  <c r="O29" i="13"/>
  <c r="M30" i="13"/>
  <c r="O30" i="13"/>
  <c r="M31" i="13"/>
  <c r="N31" i="13"/>
  <c r="O31" i="13"/>
  <c r="M32" i="13"/>
  <c r="N32" i="13"/>
  <c r="O32" i="13"/>
  <c r="M33" i="13"/>
  <c r="O33" i="13"/>
  <c r="M34" i="13"/>
  <c r="O34" i="13"/>
  <c r="M35" i="13"/>
  <c r="N35" i="13"/>
  <c r="O35" i="13"/>
  <c r="M36" i="13"/>
  <c r="N36" i="13"/>
  <c r="O36" i="13"/>
  <c r="M37" i="13"/>
  <c r="O37" i="13"/>
  <c r="M38" i="13"/>
  <c r="O38" i="13"/>
  <c r="M39" i="13"/>
  <c r="N39" i="13"/>
  <c r="O39" i="13"/>
  <c r="M40" i="13"/>
  <c r="N40" i="13"/>
  <c r="O40" i="13"/>
  <c r="M41" i="13"/>
  <c r="O41" i="13"/>
  <c r="N41" i="13" l="1"/>
  <c r="N37" i="13"/>
  <c r="N33" i="13"/>
  <c r="N29" i="13"/>
  <c r="N25" i="13"/>
  <c r="N21" i="13"/>
  <c r="N17" i="13"/>
  <c r="N13" i="13"/>
  <c r="N38" i="13"/>
  <c r="N34" i="13"/>
  <c r="N30" i="13"/>
  <c r="N26" i="13"/>
  <c r="N22" i="13"/>
  <c r="N18" i="13"/>
  <c r="N14" i="13"/>
  <c r="T36" i="13"/>
  <c r="T28" i="13"/>
  <c r="T20" i="13"/>
  <c r="T38" i="13"/>
  <c r="T30" i="13"/>
  <c r="T22" i="13"/>
  <c r="T14" i="13"/>
  <c r="T40" i="13"/>
  <c r="T32" i="13"/>
  <c r="T24" i="13"/>
  <c r="T16" i="13"/>
  <c r="T5" i="13"/>
  <c r="T34" i="13"/>
  <c r="T26" i="13"/>
  <c r="T18" i="13"/>
  <c r="T41" i="13"/>
  <c r="T39" i="13"/>
  <c r="T37" i="13"/>
  <c r="T35" i="13"/>
  <c r="T33" i="13"/>
  <c r="T31" i="13"/>
  <c r="T29" i="13"/>
  <c r="T27" i="13"/>
  <c r="T25" i="13"/>
  <c r="T23" i="13"/>
  <c r="T21" i="13"/>
  <c r="T19" i="13"/>
  <c r="T17" i="13"/>
  <c r="T15" i="13"/>
  <c r="T13" i="13"/>
  <c r="N17" i="19"/>
  <c r="N14" i="19"/>
  <c r="N16" i="19"/>
  <c r="N26" i="19"/>
  <c r="N22" i="19"/>
  <c r="N21" i="19"/>
  <c r="N18" i="19"/>
  <c r="N25" i="19"/>
  <c r="N20" i="19"/>
  <c r="N12" i="19"/>
  <c r="N5" i="19"/>
  <c r="N23" i="19"/>
  <c r="N15" i="19"/>
  <c r="N24" i="19"/>
  <c r="N19" i="19"/>
  <c r="N13" i="19"/>
  <c r="AB16" i="13"/>
  <c r="AB19" i="13"/>
  <c r="AB35" i="13"/>
  <c r="AB23" i="13"/>
  <c r="AB12" i="13"/>
  <c r="AB38" i="13"/>
  <c r="AB34" i="13"/>
  <c r="AB30" i="13"/>
  <c r="AB26" i="13"/>
  <c r="AB22" i="13"/>
  <c r="AB18" i="13"/>
  <c r="AB14" i="13"/>
  <c r="AB39" i="13"/>
  <c r="AB31" i="13"/>
  <c r="AB27" i="13"/>
  <c r="AB15" i="13"/>
  <c r="AB41" i="13"/>
  <c r="AB37" i="13"/>
  <c r="AB33" i="13"/>
  <c r="AB29" i="13"/>
  <c r="AB25" i="13"/>
  <c r="AB21" i="13"/>
  <c r="AB17" i="13"/>
  <c r="AB13" i="13"/>
  <c r="AB40" i="13"/>
  <c r="AB36" i="13"/>
  <c r="AB32" i="13"/>
  <c r="AB28" i="13"/>
  <c r="AB24" i="13"/>
  <c r="AB20" i="13"/>
  <c r="E6" i="13"/>
  <c r="N21" i="1" s="1"/>
  <c r="N20" i="1" s="1"/>
  <c r="O20" i="1" s="1"/>
  <c r="O21" i="1" s="1"/>
  <c r="P11" i="13" s="1"/>
  <c r="E5" i="13"/>
  <c r="F5" i="13"/>
  <c r="G5" i="13"/>
  <c r="H5" i="13"/>
  <c r="I5" i="13"/>
  <c r="J5" i="13"/>
  <c r="Y10" i="13" s="1"/>
  <c r="D5" i="13"/>
  <c r="AC6" i="19" l="1" a="1"/>
  <c r="AC12" i="19" a="1"/>
  <c r="P12" i="13"/>
  <c r="P15" i="13"/>
  <c r="P19" i="13"/>
  <c r="P23" i="13"/>
  <c r="P27" i="13"/>
  <c r="P31" i="13"/>
  <c r="P35" i="13"/>
  <c r="P39" i="13"/>
  <c r="P17" i="13"/>
  <c r="P21" i="13"/>
  <c r="P29" i="13"/>
  <c r="P37" i="13"/>
  <c r="P18" i="13"/>
  <c r="P26" i="13"/>
  <c r="P34" i="13"/>
  <c r="P5" i="13"/>
  <c r="P16" i="13"/>
  <c r="P20" i="13"/>
  <c r="P24" i="13"/>
  <c r="P28" i="13"/>
  <c r="P32" i="13"/>
  <c r="P36" i="13"/>
  <c r="P40" i="13"/>
  <c r="P13" i="13"/>
  <c r="P25" i="13"/>
  <c r="P33" i="13"/>
  <c r="P41" i="13"/>
  <c r="P14" i="13"/>
  <c r="P22" i="13"/>
  <c r="P30" i="13"/>
  <c r="P38" i="13"/>
  <c r="S10" i="13"/>
  <c r="M10" i="13"/>
  <c r="Q10" i="13"/>
  <c r="V10" i="13"/>
  <c r="T10" i="13"/>
  <c r="P10" i="13"/>
  <c r="AC12" i="13" l="1" a="1"/>
  <c r="AC13" i="13" s="1"/>
  <c r="AC6" i="13" a="1"/>
  <c r="AC12" i="19"/>
  <c r="AC19" i="19"/>
  <c r="AC18" i="19"/>
  <c r="AC17" i="19"/>
  <c r="AC26" i="19"/>
  <c r="AC25" i="19"/>
  <c r="AC22" i="19"/>
  <c r="AC21" i="19"/>
  <c r="AC15" i="19"/>
  <c r="AC14" i="19"/>
  <c r="AC24" i="19"/>
  <c r="AC23" i="19"/>
  <c r="AC20" i="19"/>
  <c r="AC13" i="19"/>
  <c r="AC16" i="19"/>
  <c r="AC7" i="19"/>
  <c r="AC6" i="19"/>
  <c r="AC25" i="13" l="1"/>
  <c r="AC28" i="13"/>
  <c r="AC29" i="13"/>
  <c r="AC32" i="13"/>
  <c r="AC39" i="13"/>
  <c r="AC19" i="13"/>
  <c r="AC22" i="13"/>
  <c r="AC21" i="13"/>
  <c r="AC41" i="13"/>
  <c r="AC14" i="13"/>
  <c r="AC15" i="13"/>
  <c r="AC18" i="13"/>
  <c r="AC24" i="13"/>
  <c r="AC35" i="13"/>
  <c r="AC38" i="13"/>
  <c r="AC26" i="13"/>
  <c r="AC12" i="13"/>
  <c r="AC40" i="13"/>
  <c r="AC16" i="13"/>
  <c r="AC37" i="13"/>
  <c r="AC33" i="13"/>
  <c r="AC36" i="13"/>
  <c r="AC23" i="13"/>
  <c r="AC27" i="13"/>
  <c r="AC30" i="13"/>
  <c r="AC31" i="13"/>
  <c r="AC34" i="13"/>
  <c r="AC17" i="13"/>
  <c r="AC20" i="13"/>
  <c r="AC6" i="13"/>
  <c r="AC7" i="13"/>
</calcChain>
</file>

<file path=xl/sharedStrings.xml><?xml version="1.0" encoding="utf-8"?>
<sst xmlns="http://schemas.openxmlformats.org/spreadsheetml/2006/main" count="2149" uniqueCount="133">
  <si>
    <t>Não</t>
  </si>
  <si>
    <t>NA</t>
  </si>
  <si>
    <t>magazineluiza</t>
  </si>
  <si>
    <t>iSight</t>
  </si>
  <si>
    <t>Processador neural</t>
  </si>
  <si>
    <t>Dourado</t>
  </si>
  <si>
    <t>4"</t>
  </si>
  <si>
    <t>64GB</t>
  </si>
  <si>
    <t>Apple</t>
  </si>
  <si>
    <t>4,7"</t>
  </si>
  <si>
    <t>512 GB</t>
  </si>
  <si>
    <t>Webfones</t>
  </si>
  <si>
    <t>2MP</t>
  </si>
  <si>
    <t>Octa-Core</t>
  </si>
  <si>
    <t>Preto</t>
  </si>
  <si>
    <t>6"</t>
  </si>
  <si>
    <t>32GB</t>
  </si>
  <si>
    <t>Samsung</t>
  </si>
  <si>
    <t>13 MP</t>
  </si>
  <si>
    <t>6,2"</t>
  </si>
  <si>
    <t>5"</t>
  </si>
  <si>
    <t>LG</t>
  </si>
  <si>
    <t>16 MP</t>
  </si>
  <si>
    <t>5,7"</t>
  </si>
  <si>
    <t>2 TB</t>
  </si>
  <si>
    <t>Ouro</t>
  </si>
  <si>
    <t>Motorola</t>
  </si>
  <si>
    <t>Quad</t>
  </si>
  <si>
    <t>Azul</t>
  </si>
  <si>
    <t>Quad Pixel (16MP)</t>
  </si>
  <si>
    <t>6,4"</t>
  </si>
  <si>
    <t>Sim</t>
  </si>
  <si>
    <t>Quad Pixel (13MP)</t>
  </si>
  <si>
    <t>5,3"</t>
  </si>
  <si>
    <t>Vermelho</t>
  </si>
  <si>
    <t>128GB</t>
  </si>
  <si>
    <t>Quad Pixel (25MP)</t>
  </si>
  <si>
    <t>Branco</t>
  </si>
  <si>
    <t>Quad Pixel (12MP)</t>
  </si>
  <si>
    <t>6,34"</t>
  </si>
  <si>
    <t>Quad Pixel (32MP)</t>
  </si>
  <si>
    <t>6,7"</t>
  </si>
  <si>
    <t>Indigo</t>
  </si>
  <si>
    <t>256 GB</t>
  </si>
  <si>
    <t>Ônix</t>
  </si>
  <si>
    <t>12 MP</t>
  </si>
  <si>
    <t>6,24"</t>
  </si>
  <si>
    <t>1MP</t>
  </si>
  <si>
    <t>Quad-Core</t>
  </si>
  <si>
    <t>16GB</t>
  </si>
  <si>
    <t>8 MP</t>
  </si>
  <si>
    <t>5,0"</t>
  </si>
  <si>
    <t>5,34"</t>
  </si>
  <si>
    <t>Cinza</t>
  </si>
  <si>
    <t>64 GB</t>
  </si>
  <si>
    <t>Nota</t>
  </si>
  <si>
    <t>Vídeo de demonstração</t>
  </si>
  <si>
    <t>Desconto mencionado</t>
  </si>
  <si>
    <t>Preço à vista</t>
  </si>
  <si>
    <t>Marketplace - Venda</t>
  </si>
  <si>
    <t>Resolução da câmera - Traseira</t>
  </si>
  <si>
    <t>Processador - Tipo</t>
  </si>
  <si>
    <t>Cor</t>
  </si>
  <si>
    <t>Tamanho da tela</t>
  </si>
  <si>
    <t>Memória Interna</t>
  </si>
  <si>
    <t>Marca</t>
  </si>
  <si>
    <t>Nº</t>
  </si>
  <si>
    <t>Preço</t>
  </si>
  <si>
    <t>Processador</t>
  </si>
  <si>
    <t>Tela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</si>
  <si>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</si>
  <si>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</si>
  <si>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</si>
  <si>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</si>
  <si>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</si>
  <si>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</si>
  <si>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</si>
  <si>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</si>
  <si>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</si>
  <si>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</si>
  <si>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Referência</t>
  </si>
  <si>
    <t>Memória</t>
  </si>
  <si>
    <t>Magazine Luiza: Smartphones mais vendidos</t>
  </si>
  <si>
    <t>Simulação</t>
  </si>
  <si>
    <t>Câmera</t>
  </si>
  <si>
    <t>Codificação de dados conjuntos</t>
  </si>
  <si>
    <t>Rank(1= melhor)</t>
  </si>
  <si>
    <t>Rank(1=pior)</t>
  </si>
  <si>
    <t>Forecast</t>
  </si>
  <si>
    <t>Estudo de caso</t>
  </si>
  <si>
    <t>O site Magazine Luiza é um Marketplace e com tal comercializa produtos da sua rede de distribuição e de parceiros. O site permite selecionar produtos por categorias e fazer diversos tipos de filtros: mais vendidos; melhor classificados; entre outros.</t>
  </si>
  <si>
    <t>Assim, esse estudo de caso tem como objetivo geral analisar o comportamento do consumidor que adquire produtos vendidos e entregues pela Magazine Luiza e pelos seus parceiros.</t>
  </si>
  <si>
    <t>Como objetivo específico serão analisadas as características dos produtos que influenciam na tomada de decisão dos consumidores.</t>
  </si>
  <si>
    <t>O objeto de estudo desta pesquisar será a categoria Smartphone, com o filtro na página dos produtos mais vendidos.</t>
  </si>
  <si>
    <t>O resultado deste trabalho será compartilhado entre os departamentos de desenvolvimento de produtos e marketing.</t>
  </si>
  <si>
    <t>Amostra</t>
  </si>
  <si>
    <t>Responsável:</t>
  </si>
  <si>
    <t>André Santos | Métodos Exatos</t>
  </si>
  <si>
    <t>Data:</t>
  </si>
  <si>
    <t>25 de novembro de 2019</t>
  </si>
  <si>
    <t>Série temporal:</t>
  </si>
  <si>
    <t>24 e 25 de novembro de 2019</t>
  </si>
  <si>
    <t>Tamanho:</t>
  </si>
  <si>
    <t>30 smartphones mais vendidos</t>
  </si>
  <si>
    <t>Variáveis originais:</t>
  </si>
  <si>
    <t>Atributos</t>
  </si>
  <si>
    <t xml:space="preserve">Total </t>
  </si>
  <si>
    <t>Níveis</t>
  </si>
  <si>
    <t>Cartão - Expansível até</t>
  </si>
  <si>
    <t>Variáveis tratadas:</t>
  </si>
  <si>
    <r>
      <rPr>
        <sz val="11"/>
        <color rgb="FFFF0000"/>
        <rFont val="Calibri"/>
        <family val="2"/>
        <scheme val="minor"/>
      </rPr>
      <t>GB</t>
    </r>
    <r>
      <rPr>
        <sz val="11"/>
        <color theme="1"/>
        <rFont val="Calibri"/>
        <family val="2"/>
        <scheme val="minor"/>
      </rPr>
      <t xml:space="preserve">: 32GB, 64GB,256GB; </t>
    </r>
    <r>
      <rPr>
        <sz val="11"/>
        <color rgb="FFFF0000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>: 2TB</t>
    </r>
  </si>
  <si>
    <r>
      <rPr>
        <sz val="11"/>
        <color rgb="FFFF0000"/>
        <rFont val="Calibri"/>
        <family val="2"/>
        <scheme val="minor"/>
      </rPr>
      <t>4"</t>
    </r>
    <r>
      <rPr>
        <sz val="11"/>
        <color theme="1"/>
        <rFont val="Calibri"/>
        <family val="2"/>
        <scheme val="minor"/>
      </rPr>
      <t xml:space="preserve">: x&lt; 5";  </t>
    </r>
    <r>
      <rPr>
        <sz val="11"/>
        <color rgb="FFFF0000"/>
        <rFont val="Calibri"/>
        <family val="2"/>
        <scheme val="minor"/>
      </rPr>
      <t>5"</t>
    </r>
    <r>
      <rPr>
        <sz val="11"/>
        <color theme="1"/>
        <rFont val="Calibri"/>
        <family val="2"/>
        <scheme val="minor"/>
      </rPr>
      <t xml:space="preserve">: 5"&lt;x&lt;6"; </t>
    </r>
    <r>
      <rPr>
        <sz val="11"/>
        <color rgb="FFFF0000"/>
        <rFont val="Calibri"/>
        <family val="2"/>
        <scheme val="minor"/>
      </rPr>
      <t>6"</t>
    </r>
    <r>
      <rPr>
        <sz val="11"/>
        <color theme="1"/>
        <rFont val="Calibri"/>
        <family val="2"/>
        <scheme val="minor"/>
      </rPr>
      <t>: x&gt;=6"</t>
    </r>
  </si>
  <si>
    <r>
      <rPr>
        <sz val="11"/>
        <color rgb="FFFF0000"/>
        <rFont val="Calibri"/>
        <family val="2"/>
        <scheme val="minor"/>
      </rPr>
      <t>iSight</t>
    </r>
    <r>
      <rPr>
        <sz val="11"/>
        <color theme="1"/>
        <rFont val="Calibri"/>
        <family val="2"/>
        <scheme val="minor"/>
      </rPr>
      <t xml:space="preserve">: iSight; </t>
    </r>
    <r>
      <rPr>
        <sz val="11"/>
        <color rgb="FFFF0000"/>
        <rFont val="Calibri"/>
        <family val="2"/>
        <scheme val="minor"/>
      </rPr>
      <t>1MP</t>
    </r>
    <r>
      <rPr>
        <sz val="11"/>
        <color theme="1"/>
        <rFont val="Calibri"/>
        <family val="2"/>
        <scheme val="minor"/>
      </rPr>
      <t xml:space="preserve">: 8MP; </t>
    </r>
    <r>
      <rPr>
        <sz val="11"/>
        <color rgb="FFFF0000"/>
        <rFont val="Calibri"/>
        <family val="2"/>
        <scheme val="minor"/>
      </rPr>
      <t>2MP</t>
    </r>
    <r>
      <rPr>
        <sz val="11"/>
        <color theme="1"/>
        <rFont val="Calibri"/>
        <family val="2"/>
        <scheme val="minor"/>
      </rPr>
      <t xml:space="preserve">: [12-13-16]MP; </t>
    </r>
    <r>
      <rPr>
        <sz val="11"/>
        <color rgb="FFFF0000"/>
        <rFont val="Calibri"/>
        <family val="2"/>
        <scheme val="minor"/>
      </rPr>
      <t>Quad</t>
    </r>
    <r>
      <rPr>
        <sz val="11"/>
        <color theme="1"/>
        <rFont val="Calibri"/>
        <family val="2"/>
        <scheme val="minor"/>
      </rPr>
      <t>: todos Quad Pixel</t>
    </r>
  </si>
  <si>
    <r>
      <t xml:space="preserve">Passo 1: substituir NA pela média da variável. Passo 2: </t>
    </r>
    <r>
      <rPr>
        <sz val="11"/>
        <color rgb="FFFF0000"/>
        <rFont val="Calibri"/>
        <family val="2"/>
        <scheme val="minor"/>
      </rPr>
      <t>Nota 1</t>
    </r>
    <r>
      <rPr>
        <sz val="11"/>
        <color theme="1"/>
        <rFont val="Calibri"/>
        <family val="2"/>
        <scheme val="minor"/>
      </rPr>
      <t xml:space="preserve"> = [3, 3,52]; </t>
    </r>
    <r>
      <rPr>
        <sz val="11"/>
        <color rgb="FFFF0000"/>
        <rFont val="Calibri"/>
        <family val="2"/>
        <scheme val="minor"/>
      </rPr>
      <t>Nota 2</t>
    </r>
    <r>
      <rPr>
        <sz val="11"/>
        <color theme="1"/>
        <rFont val="Calibri"/>
        <family val="2"/>
        <scheme val="minor"/>
      </rPr>
      <t xml:space="preserve"> = (3,52, 4,04]; </t>
    </r>
    <r>
      <rPr>
        <sz val="11"/>
        <color rgb="FFFF0000"/>
        <rFont val="Calibri"/>
        <family val="2"/>
        <scheme val="minor"/>
      </rPr>
      <t>Nota 3</t>
    </r>
    <r>
      <rPr>
        <sz val="11"/>
        <color theme="1"/>
        <rFont val="Calibri"/>
        <family val="2"/>
        <scheme val="minor"/>
      </rPr>
      <t xml:space="preserve"> = (4,04, 4,56]; </t>
    </r>
    <r>
      <rPr>
        <sz val="11"/>
        <color rgb="FFFF0000"/>
        <rFont val="Calibri"/>
        <family val="2"/>
        <scheme val="minor"/>
      </rPr>
      <t>Nota 4</t>
    </r>
    <r>
      <rPr>
        <sz val="11"/>
        <color theme="1"/>
        <rFont val="Calibri"/>
        <family val="2"/>
        <scheme val="minor"/>
      </rPr>
      <t xml:space="preserve"> = (4,56, 5,08]</t>
    </r>
  </si>
  <si>
    <r>
      <rPr>
        <sz val="11"/>
        <color rgb="FFFF0000"/>
        <rFont val="Calibri"/>
        <family val="2"/>
        <scheme val="minor"/>
      </rPr>
      <t>Preço 1</t>
    </r>
    <r>
      <rPr>
        <sz val="11"/>
        <color theme="1"/>
        <rFont val="Calibri"/>
        <family val="2"/>
        <scheme val="minor"/>
      </rPr>
      <t xml:space="preserve">:[449,10, 1169,10]; </t>
    </r>
    <r>
      <rPr>
        <sz val="11"/>
        <color rgb="FFFF0000"/>
        <rFont val="Calibri"/>
        <family val="2"/>
        <scheme val="minor"/>
      </rPr>
      <t>Preço 2</t>
    </r>
    <r>
      <rPr>
        <sz val="11"/>
        <color theme="1"/>
        <rFont val="Calibri"/>
        <family val="2"/>
        <scheme val="minor"/>
      </rPr>
      <t xml:space="preserve">: (1169,10, 1889,10]; </t>
    </r>
    <r>
      <rPr>
        <sz val="11"/>
        <color rgb="FFFF0000"/>
        <rFont val="Calibri"/>
        <family val="2"/>
        <scheme val="minor"/>
      </rPr>
      <t>Preço 3</t>
    </r>
    <r>
      <rPr>
        <sz val="11"/>
        <color theme="1"/>
        <rFont val="Calibri"/>
        <family val="2"/>
        <scheme val="minor"/>
      </rPr>
      <t xml:space="preserve">: (1889,10, 2609,10]; </t>
    </r>
    <r>
      <rPr>
        <sz val="11"/>
        <color rgb="FFFF0000"/>
        <rFont val="Calibri"/>
        <family val="2"/>
        <scheme val="minor"/>
      </rPr>
      <t>Preço 4</t>
    </r>
    <r>
      <rPr>
        <sz val="11"/>
        <color theme="1"/>
        <rFont val="Calibri"/>
        <family val="2"/>
        <scheme val="minor"/>
      </rPr>
      <t>: (2609,10, 3329,10]</t>
    </r>
  </si>
  <si>
    <t>Base final:</t>
  </si>
  <si>
    <t>LG; Apple; Motorola; Samsung</t>
  </si>
  <si>
    <r>
      <rPr>
        <sz val="11"/>
        <color rgb="FFFF0000"/>
        <rFont val="Calibri"/>
        <family val="2"/>
        <scheme val="minor"/>
      </rPr>
      <t>&lt; 64GB</t>
    </r>
    <r>
      <rPr>
        <sz val="11"/>
        <color theme="1"/>
        <rFont val="Calibri"/>
        <family val="2"/>
        <scheme val="minor"/>
      </rPr>
      <t xml:space="preserve">: 16GB ou 32GB; </t>
    </r>
    <r>
      <rPr>
        <sz val="11"/>
        <color rgb="FFFF0000"/>
        <rFont val="Calibri"/>
        <family val="2"/>
        <scheme val="minor"/>
      </rPr>
      <t>64GB+</t>
    </r>
    <r>
      <rPr>
        <sz val="11"/>
        <color theme="1"/>
        <rFont val="Calibri"/>
        <family val="2"/>
        <scheme val="minor"/>
      </rPr>
      <t>: 64GB ou 128GB</t>
    </r>
  </si>
  <si>
    <r>
      <rPr>
        <sz val="11"/>
        <color rgb="FFFF0000"/>
        <rFont val="Calibri"/>
        <family val="2"/>
        <scheme val="minor"/>
      </rPr>
      <t>Neutra</t>
    </r>
    <r>
      <rPr>
        <sz val="11"/>
        <color theme="1"/>
        <rFont val="Calibri"/>
        <family val="2"/>
        <scheme val="minor"/>
      </rPr>
      <t xml:space="preserve">: Branco, Cinza ou Preta; </t>
    </r>
    <r>
      <rPr>
        <sz val="11"/>
        <color rgb="FFFF0000"/>
        <rFont val="Calibri"/>
        <family val="2"/>
        <scheme val="minor"/>
      </rPr>
      <t>Diversa</t>
    </r>
    <r>
      <rPr>
        <sz val="11"/>
        <color theme="1"/>
        <rFont val="Calibri"/>
        <family val="2"/>
        <scheme val="minor"/>
      </rPr>
      <t>: Caso contrário</t>
    </r>
  </si>
  <si>
    <t>Quad-Core; Octa-Core; Processador Neural</t>
  </si>
  <si>
    <r>
      <rPr>
        <sz val="11"/>
        <color rgb="FFFF0000"/>
        <rFont val="Calibri"/>
        <family val="2"/>
        <scheme val="minor"/>
      </rPr>
      <t>Caro</t>
    </r>
    <r>
      <rPr>
        <sz val="11"/>
        <color theme="1"/>
        <rFont val="Calibri"/>
        <family val="2"/>
        <scheme val="minor"/>
      </rPr>
      <t xml:space="preserve">: Acima da média; </t>
    </r>
    <r>
      <rPr>
        <sz val="11"/>
        <color rgb="FFFF0000"/>
        <rFont val="Calibri"/>
        <family val="2"/>
        <scheme val="minor"/>
      </rPr>
      <t>Barato</t>
    </r>
    <r>
      <rPr>
        <sz val="11"/>
        <color theme="1"/>
        <rFont val="Calibri"/>
        <family val="2"/>
        <scheme val="minor"/>
      </rPr>
      <t>: Igual ou abaixo da média</t>
    </r>
  </si>
  <si>
    <r>
      <rPr>
        <sz val="11"/>
        <color rgb="FFFF0000"/>
        <rFont val="Calibri"/>
        <family val="2"/>
        <scheme val="minor"/>
      </rPr>
      <t>Alta</t>
    </r>
    <r>
      <rPr>
        <sz val="11"/>
        <color theme="1"/>
        <rFont val="Calibri"/>
        <family val="2"/>
        <scheme val="minor"/>
      </rPr>
      <t xml:space="preserve">: Maior que a média; </t>
    </r>
    <r>
      <rPr>
        <sz val="11"/>
        <color rgb="FFFF0000"/>
        <rFont val="Calibri"/>
        <family val="2"/>
        <scheme val="minor"/>
      </rPr>
      <t>Baixa</t>
    </r>
    <r>
      <rPr>
        <sz val="11"/>
        <color theme="1"/>
        <rFont val="Calibri"/>
        <family val="2"/>
        <scheme val="minor"/>
      </rPr>
      <t>: Menor ou igual a média</t>
    </r>
  </si>
  <si>
    <t>&lt; 64GB</t>
  </si>
  <si>
    <t>Neutra</t>
  </si>
  <si>
    <t>Barato</t>
  </si>
  <si>
    <t>Baixa</t>
  </si>
  <si>
    <t>Alta</t>
  </si>
  <si>
    <t>64GB +</t>
  </si>
  <si>
    <t>Caro</t>
  </si>
  <si>
    <t>Diversa</t>
  </si>
  <si>
    <t>Tabela de apoio para codificação de dados conjuntos (aba: Codificação Mag. Luiza)</t>
  </si>
  <si>
    <t>Tabela de apoio para codificação de dados conjuntos (aba: Codificação Concorrentes)</t>
  </si>
  <si>
    <t>Concorrentes: Smartphones mais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</si>
</sst>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1A4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medium">
        <color indexed="64"/>
      </bottom>
      <diagonal/>
    </border>
    <border>
      <left/>
      <right style="hair">
        <color theme="0" tint="-0.499984740745262"/>
      </right>
      <top/>
      <bottom style="medium">
        <color indexed="64"/>
      </bottom>
      <diagonal/>
    </border>
    <border>
      <left/>
      <right style="hair">
        <color theme="0" tint="-0.499984740745262"/>
      </right>
      <top/>
      <bottom/>
      <diagonal/>
    </border>
    <border>
      <left/>
      <right style="hair">
        <color theme="0" tint="-0.499984740745262"/>
      </right>
      <top/>
      <bottom style="double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medium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double">
        <color indexed="64"/>
      </bottom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13" borderId="0" applyNumberFormat="0" applyBorder="0" applyAlignment="0" applyProtection="0"/>
  </cellStyleXfs>
  <cellXfs count="142">
    <xf numFmtId="0" fontId="0" fillId="0" borderId="0" xfId="0"/>
    <xf numFmtId="0" fontId="5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right" indent="4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2" fontId="5" fillId="0" borderId="0" xfId="0" applyNumberFormat="1" applyFont="1"/>
    <xf numFmtId="0" fontId="5" fillId="14" borderId="0" xfId="0" applyFont="1" applyFill="1"/>
    <xf numFmtId="0" fontId="0" fillId="15" borderId="0" xfId="0" applyFill="1"/>
    <xf numFmtId="0" fontId="0" fillId="16" borderId="0" xfId="0" applyFill="1"/>
    <xf numFmtId="0" fontId="5" fillId="16" borderId="0" xfId="0" applyFont="1" applyFill="1"/>
    <xf numFmtId="0" fontId="0" fillId="14" borderId="0" xfId="0" applyFill="1"/>
    <xf numFmtId="0" fontId="0" fillId="15" borderId="0" xfId="0" applyFill="1" applyAlignment="1">
      <alignment horizontal="center"/>
    </xf>
    <xf numFmtId="0" fontId="0" fillId="17" borderId="3" xfId="0" applyFill="1" applyBorder="1"/>
    <xf numFmtId="0" fontId="0" fillId="15" borderId="4" xfId="0" applyFill="1" applyBorder="1" applyAlignment="1">
      <alignment horizontal="center"/>
    </xf>
    <xf numFmtId="0" fontId="0" fillId="14" borderId="4" xfId="0" applyFill="1" applyBorder="1"/>
    <xf numFmtId="0" fontId="0" fillId="16" borderId="4" xfId="0" applyFill="1" applyBorder="1"/>
    <xf numFmtId="0" fontId="5" fillId="16" borderId="4" xfId="0" applyFont="1" applyFill="1" applyBorder="1"/>
    <xf numFmtId="0" fontId="5" fillId="14" borderId="4" xfId="0" applyFont="1" applyFill="1" applyBorder="1"/>
    <xf numFmtId="0" fontId="0" fillId="15" borderId="4" xfId="0" applyFill="1" applyBorder="1"/>
    <xf numFmtId="0" fontId="4" fillId="18" borderId="0" xfId="3" applyFont="1" applyFill="1"/>
    <xf numFmtId="0" fontId="6" fillId="18" borderId="0" xfId="3" applyFill="1"/>
    <xf numFmtId="0" fontId="6" fillId="8" borderId="5" xfId="8" applyBorder="1" applyAlignment="1">
      <alignment horizontal="center"/>
    </xf>
    <xf numFmtId="0" fontId="6" fillId="8" borderId="5" xfId="8" applyBorder="1" applyAlignment="1">
      <alignment horizontal="center" vertical="center"/>
    </xf>
    <xf numFmtId="0" fontId="0" fillId="19" borderId="2" xfId="0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6" fillId="18" borderId="0" xfId="12" applyFill="1"/>
    <xf numFmtId="0" fontId="1" fillId="11" borderId="0" xfId="11" applyBorder="1" applyAlignment="1">
      <alignment horizontal="center"/>
    </xf>
    <xf numFmtId="0" fontId="1" fillId="11" borderId="0" xfId="11" applyBorder="1" applyAlignment="1">
      <alignment horizontal="center" vertical="center"/>
    </xf>
    <xf numFmtId="0" fontId="1" fillId="11" borderId="0" xfId="11" applyBorder="1" applyAlignment="1">
      <alignment horizontal="left"/>
    </xf>
    <xf numFmtId="0" fontId="1" fillId="6" borderId="0" xfId="6" applyBorder="1" applyAlignment="1">
      <alignment horizontal="left"/>
    </xf>
    <xf numFmtId="0" fontId="1" fillId="6" borderId="0" xfId="6" applyBorder="1" applyAlignment="1">
      <alignment horizontal="left" vertical="center"/>
    </xf>
    <xf numFmtId="0" fontId="1" fillId="5" borderId="0" xfId="5" applyBorder="1" applyAlignment="1">
      <alignment horizontal="left"/>
    </xf>
    <xf numFmtId="0" fontId="6" fillId="4" borderId="0" xfId="4"/>
    <xf numFmtId="0" fontId="1" fillId="11" borderId="2" xfId="11" applyBorder="1" applyAlignment="1">
      <alignment horizontal="left"/>
    </xf>
    <xf numFmtId="0" fontId="1" fillId="11" borderId="2" xfId="11" applyBorder="1" applyAlignment="1">
      <alignment horizontal="left" vertical="center"/>
    </xf>
    <xf numFmtId="0" fontId="1" fillId="6" borderId="2" xfId="6" applyBorder="1" applyAlignment="1">
      <alignment horizontal="left" vertical="center"/>
    </xf>
    <xf numFmtId="0" fontId="1" fillId="11" borderId="6" xfId="11" applyBorder="1" applyAlignment="1">
      <alignment horizontal="left"/>
    </xf>
    <xf numFmtId="0" fontId="1" fillId="11" borderId="6" xfId="11" applyBorder="1" applyAlignment="1">
      <alignment horizontal="left" vertical="center"/>
    </xf>
    <xf numFmtId="0" fontId="1" fillId="6" borderId="6" xfId="6" applyBorder="1" applyAlignment="1">
      <alignment horizontal="left" vertical="center"/>
    </xf>
    <xf numFmtId="2" fontId="1" fillId="5" borderId="0" xfId="5" applyNumberFormat="1" applyBorder="1" applyAlignment="1">
      <alignment horizontal="right" vertical="center"/>
    </xf>
    <xf numFmtId="2" fontId="1" fillId="5" borderId="2" xfId="5" applyNumberFormat="1" applyBorder="1" applyAlignment="1">
      <alignment horizontal="right" vertical="center"/>
    </xf>
    <xf numFmtId="0" fontId="1" fillId="5" borderId="0" xfId="5" applyBorder="1" applyAlignment="1">
      <alignment horizontal="right" vertical="center"/>
    </xf>
    <xf numFmtId="0" fontId="1" fillId="5" borderId="2" xfId="5" applyBorder="1" applyAlignment="1">
      <alignment horizontal="right" vertical="center"/>
    </xf>
    <xf numFmtId="0" fontId="1" fillId="6" borderId="0" xfId="6" applyBorder="1" applyAlignment="1">
      <alignment horizontal="center" vertical="center"/>
    </xf>
    <xf numFmtId="0" fontId="1" fillId="11" borderId="2" xfId="11" applyBorder="1" applyAlignment="1">
      <alignment horizontal="center"/>
    </xf>
    <xf numFmtId="0" fontId="1" fillId="11" borderId="2" xfId="11" applyBorder="1" applyAlignme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11" borderId="6" xfId="11" applyBorder="1" applyAlignment="1">
      <alignment horizontal="center"/>
    </xf>
    <xf numFmtId="0" fontId="1" fillId="6" borderId="6" xfId="6" applyBorder="1" applyAlignment="1">
      <alignment horizontal="center" vertical="center"/>
    </xf>
    <xf numFmtId="0" fontId="1" fillId="5" borderId="6" xfId="5" applyBorder="1" applyAlignment="1">
      <alignment horizontal="right" vertical="center"/>
    </xf>
    <xf numFmtId="0" fontId="2" fillId="0" borderId="1" xfId="1"/>
    <xf numFmtId="0" fontId="0" fillId="20" borderId="0" xfId="0" applyFill="1"/>
    <xf numFmtId="0" fontId="0" fillId="20" borderId="0" xfId="0" applyFill="1" applyAlignment="1">
      <alignment horizontal="left"/>
    </xf>
    <xf numFmtId="0" fontId="6" fillId="12" borderId="7" xfId="12" applyBorder="1"/>
    <xf numFmtId="0" fontId="1" fillId="13" borderId="7" xfId="13" applyBorder="1"/>
    <xf numFmtId="0" fontId="1" fillId="13" borderId="4" xfId="13" applyBorder="1"/>
    <xf numFmtId="0" fontId="0" fillId="0" borderId="8" xfId="0" applyBorder="1"/>
    <xf numFmtId="0" fontId="0" fillId="0" borderId="8" xfId="0" applyBorder="1" applyAlignment="1">
      <alignment horizontal="right" indent="1"/>
    </xf>
    <xf numFmtId="0" fontId="0" fillId="0" borderId="0" xfId="0" applyAlignment="1">
      <alignment horizontal="left"/>
    </xf>
    <xf numFmtId="0" fontId="1" fillId="9" borderId="8" xfId="9" applyBorder="1"/>
    <xf numFmtId="0" fontId="1" fillId="9" borderId="8" xfId="9" applyBorder="1" applyAlignment="1">
      <alignment horizontal="right" indent="1"/>
    </xf>
    <xf numFmtId="0" fontId="1" fillId="9" borderId="0" xfId="9" applyAlignment="1">
      <alignment horizontal="left"/>
    </xf>
    <xf numFmtId="0" fontId="0" fillId="19" borderId="9" xfId="0" applyFill="1" applyBorder="1"/>
    <xf numFmtId="0" fontId="0" fillId="19" borderId="9" xfId="0" applyFill="1" applyBorder="1" applyAlignment="1">
      <alignment horizontal="right" indent="1"/>
    </xf>
    <xf numFmtId="0" fontId="0" fillId="19" borderId="2" xfId="0" applyFill="1" applyBorder="1" applyAlignment="1">
      <alignment horizontal="left"/>
    </xf>
    <xf numFmtId="0" fontId="0" fillId="9" borderId="0" xfId="9" applyFont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right" indent="1"/>
    </xf>
    <xf numFmtId="0" fontId="0" fillId="0" borderId="2" xfId="0" applyBorder="1" applyAlignment="1">
      <alignment horizontal="left"/>
    </xf>
    <xf numFmtId="164" fontId="0" fillId="19" borderId="0" xfId="0" applyNumberFormat="1" applyFill="1" applyAlignment="1">
      <alignment horizontal="right" indent="1"/>
    </xf>
    <xf numFmtId="164" fontId="0" fillId="19" borderId="2" xfId="0" applyNumberFormat="1" applyFill="1" applyBorder="1" applyAlignment="1">
      <alignment horizontal="right" vertical="center" indent="1"/>
    </xf>
    <xf numFmtId="0" fontId="8" fillId="0" borderId="8" xfId="0" applyFont="1" applyBorder="1"/>
    <xf numFmtId="0" fontId="8" fillId="0" borderId="8" xfId="0" applyFont="1" applyBorder="1" applyAlignment="1">
      <alignment horizontal="right" indent="1"/>
    </xf>
    <xf numFmtId="0" fontId="8" fillId="0" borderId="0" xfId="0" applyFont="1" applyAlignment="1">
      <alignment horizontal="left"/>
    </xf>
    <xf numFmtId="0" fontId="8" fillId="9" borderId="8" xfId="9" applyFont="1" applyBorder="1"/>
    <xf numFmtId="0" fontId="8" fillId="9" borderId="8" xfId="9" applyFont="1" applyBorder="1" applyAlignment="1">
      <alignment horizontal="right" indent="1"/>
    </xf>
    <xf numFmtId="0" fontId="8" fillId="9" borderId="0" xfId="9" applyFont="1" applyAlignment="1">
      <alignment horizontal="left"/>
    </xf>
    <xf numFmtId="0" fontId="11" fillId="0" borderId="0" xfId="0" applyFont="1" applyAlignment="1">
      <alignment horizontal="left" indent="1"/>
    </xf>
    <xf numFmtId="0" fontId="10" fillId="0" borderId="0" xfId="0" applyFont="1" applyAlignment="1">
      <alignment horizontal="right" indent="4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2" fontId="10" fillId="0" borderId="0" xfId="0" applyNumberFormat="1" applyFont="1"/>
    <xf numFmtId="0" fontId="11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right" indent="4"/>
    </xf>
    <xf numFmtId="0" fontId="11" fillId="0" borderId="2" xfId="0" applyFont="1" applyBorder="1" applyAlignment="1">
      <alignment horizontal="center"/>
    </xf>
    <xf numFmtId="0" fontId="10" fillId="0" borderId="2" xfId="0" applyFont="1" applyBorder="1"/>
    <xf numFmtId="0" fontId="11" fillId="0" borderId="2" xfId="0" applyFont="1" applyBorder="1"/>
    <xf numFmtId="0" fontId="11" fillId="0" borderId="0" xfId="0" applyFont="1" applyAlignment="1">
      <alignment horizontal="right" indent="1"/>
    </xf>
    <xf numFmtId="0" fontId="11" fillId="0" borderId="2" xfId="0" applyFont="1" applyBorder="1" applyAlignment="1">
      <alignment horizontal="right" indent="1"/>
    </xf>
    <xf numFmtId="0" fontId="9" fillId="23" borderId="4" xfId="0" applyFont="1" applyFill="1" applyBorder="1" applyAlignment="1">
      <alignment horizontal="center"/>
    </xf>
    <xf numFmtId="0" fontId="9" fillId="21" borderId="4" xfId="0" applyFont="1" applyFill="1" applyBorder="1"/>
    <xf numFmtId="0" fontId="9" fillId="22" borderId="4" xfId="0" applyFont="1" applyFill="1" applyBorder="1"/>
    <xf numFmtId="0" fontId="10" fillId="21" borderId="4" xfId="0" applyFont="1" applyFill="1" applyBorder="1"/>
    <xf numFmtId="0" fontId="9" fillId="23" borderId="4" xfId="0" applyFont="1" applyFill="1" applyBorder="1"/>
    <xf numFmtId="0" fontId="10" fillId="22" borderId="4" xfId="0" applyFont="1" applyFill="1" applyBorder="1"/>
    <xf numFmtId="0" fontId="1" fillId="7" borderId="4" xfId="7" applyBorder="1"/>
    <xf numFmtId="0" fontId="1" fillId="24" borderId="4" xfId="7" applyFill="1" applyBorder="1"/>
    <xf numFmtId="0" fontId="0" fillId="25" borderId="0" xfId="0" applyFill="1"/>
    <xf numFmtId="0" fontId="1" fillId="13" borderId="0" xfId="13" applyAlignment="1">
      <alignment horizontal="right"/>
    </xf>
    <xf numFmtId="0" fontId="1" fillId="10" borderId="0" xfId="10" applyAlignment="1">
      <alignment horizontal="right"/>
    </xf>
    <xf numFmtId="0" fontId="0" fillId="20" borderId="0" xfId="0" applyFill="1" applyAlignment="1">
      <alignment horizontal="center"/>
    </xf>
    <xf numFmtId="0" fontId="0" fillId="25" borderId="10" xfId="0" applyFill="1" applyBorder="1"/>
    <xf numFmtId="0" fontId="0" fillId="20" borderId="10" xfId="0" applyFill="1" applyBorder="1" applyAlignment="1">
      <alignment horizontal="center"/>
    </xf>
    <xf numFmtId="0" fontId="1" fillId="7" borderId="0" xfId="7" applyAlignment="1">
      <alignment horizontal="center"/>
    </xf>
    <xf numFmtId="0" fontId="1" fillId="7" borderId="2" xfId="7" applyBorder="1" applyAlignment="1">
      <alignment horizontal="center"/>
    </xf>
    <xf numFmtId="0" fontId="6" fillId="4" borderId="2" xfId="4" applyBorder="1"/>
    <xf numFmtId="0" fontId="3" fillId="2" borderId="0" xfId="2"/>
    <xf numFmtId="0" fontId="6" fillId="3" borderId="4" xfId="3" applyBorder="1"/>
    <xf numFmtId="0" fontId="6" fillId="12" borderId="4" xfId="12" applyBorder="1"/>
    <xf numFmtId="0" fontId="1" fillId="13" borderId="11" xfId="13" applyBorder="1"/>
    <xf numFmtId="0" fontId="1" fillId="13" borderId="12" xfId="13" applyBorder="1"/>
    <xf numFmtId="0" fontId="1" fillId="10" borderId="12" xfId="10" applyBorder="1"/>
    <xf numFmtId="0" fontId="1" fillId="10" borderId="13" xfId="10" applyBorder="1"/>
    <xf numFmtId="0" fontId="1" fillId="10" borderId="2" xfId="10" applyBorder="1" applyAlignment="1">
      <alignment horizontal="right"/>
    </xf>
    <xf numFmtId="0" fontId="1" fillId="11" borderId="15" xfId="11" applyBorder="1" applyAlignment="1">
      <alignment horizontal="left"/>
    </xf>
    <xf numFmtId="0" fontId="1" fillId="11" borderId="16" xfId="11" applyBorder="1" applyAlignment="1">
      <alignment horizontal="center"/>
    </xf>
    <xf numFmtId="0" fontId="1" fillId="11" borderId="15" xfId="11" applyBorder="1" applyAlignment="1">
      <alignment horizontal="center"/>
    </xf>
    <xf numFmtId="0" fontId="1" fillId="11" borderId="15" xfId="11" applyBorder="1" applyAlignment="1">
      <alignment horizontal="center" vertical="center"/>
    </xf>
    <xf numFmtId="0" fontId="1" fillId="11" borderId="14" xfId="11" applyBorder="1" applyAlignment="1">
      <alignment horizontal="center" vertical="center"/>
    </xf>
    <xf numFmtId="0" fontId="1" fillId="6" borderId="18" xfId="6" applyBorder="1" applyAlignment="1">
      <alignment horizontal="left"/>
    </xf>
    <xf numFmtId="0" fontId="1" fillId="6" borderId="19" xfId="6" applyBorder="1" applyAlignment="1">
      <alignment horizontal="center" vertical="center"/>
    </xf>
    <xf numFmtId="0" fontId="1" fillId="6" borderId="18" xfId="6" applyBorder="1" applyAlignment="1">
      <alignment horizontal="center" vertical="center"/>
    </xf>
    <xf numFmtId="0" fontId="1" fillId="6" borderId="17" xfId="6" applyBorder="1" applyAlignment="1">
      <alignment horizontal="center" vertical="center"/>
    </xf>
    <xf numFmtId="0" fontId="1" fillId="11" borderId="14" xfId="11" applyBorder="1" applyAlignment="1">
      <alignment horizontal="center"/>
    </xf>
    <xf numFmtId="0" fontId="1" fillId="6" borderId="15" xfId="6" applyBorder="1" applyAlignment="1">
      <alignment horizontal="left"/>
    </xf>
    <xf numFmtId="0" fontId="1" fillId="6" borderId="16" xfId="6" applyBorder="1" applyAlignment="1">
      <alignment horizontal="center" vertical="center"/>
    </xf>
    <xf numFmtId="0" fontId="1" fillId="6" borderId="15" xfId="6" applyBorder="1" applyAlignment="1">
      <alignment horizontal="center" vertical="center"/>
    </xf>
    <xf numFmtId="0" fontId="1" fillId="6" borderId="14" xfId="6" applyBorder="1" applyAlignment="1">
      <alignment horizontal="center" vertical="center"/>
    </xf>
    <xf numFmtId="0" fontId="1" fillId="11" borderId="18" xfId="11" applyBorder="1" applyAlignment="1">
      <alignment horizontal="left"/>
    </xf>
    <xf numFmtId="0" fontId="1" fillId="11" borderId="19" xfId="11" applyBorder="1" applyAlignment="1">
      <alignment horizontal="center" vertical="center"/>
    </xf>
    <xf numFmtId="0" fontId="1" fillId="11" borderId="18" xfId="11" applyBorder="1" applyAlignment="1">
      <alignment horizontal="center"/>
    </xf>
    <xf numFmtId="0" fontId="1" fillId="11" borderId="18" xfId="11" applyBorder="1" applyAlignment="1">
      <alignment horizontal="center" vertical="center"/>
    </xf>
    <xf numFmtId="0" fontId="1" fillId="11" borderId="17" xfId="11" applyBorder="1" applyAlignment="1">
      <alignment horizontal="center" vertical="center"/>
    </xf>
    <xf numFmtId="0" fontId="0" fillId="20" borderId="0" xfId="0" applyFill="1" applyAlignment="1">
      <alignment horizontal="left" vertical="top" wrapText="1"/>
    </xf>
  </cellXfs>
  <cellStyles count="14">
    <cellStyle name="20% - Ênfase5" xfId="9" builtinId="46"/>
    <cellStyle name="40% - Ênfase5" xfId="10" builtinId="47"/>
    <cellStyle name="40% - Ênfase6" xfId="13" builtinId="51"/>
    <cellStyle name="60% - Ênfase2" xfId="5" builtinId="36"/>
    <cellStyle name="60% - Ênfase3" xfId="6" builtinId="40"/>
    <cellStyle name="60% - Ênfase4" xfId="7" builtinId="44"/>
    <cellStyle name="60% - Ênfase5" xfId="11" builtinId="48"/>
    <cellStyle name="Ênfase1" xfId="3" builtinId="29"/>
    <cellStyle name="Ênfase2" xfId="4" builtinId="33"/>
    <cellStyle name="Ênfase5" xfId="8" builtinId="45"/>
    <cellStyle name="Ênfase6" xfId="12" builtinId="49"/>
    <cellStyle name="Neutro" xfId="2" builtinId="28"/>
    <cellStyle name="Normal" xfId="0" builtinId="0"/>
    <cellStyle name="Título 2" xfId="1" builtinId="17"/>
  </cellStyles>
  <dxfs count="3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1342572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ECB997C-5F32-4F2C-9070-28D345FAA9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276225</xdr:colOff>
      <xdr:row>1</xdr:row>
      <xdr:rowOff>19050</xdr:rowOff>
    </xdr:from>
    <xdr:ext cx="9315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7E705C3-5A65-4BC2-83B8-07FFABA66198}"/>
            </a:ext>
          </a:extLst>
        </xdr:cNvPr>
        <xdr:cNvSpPr/>
      </xdr:nvSpPr>
      <xdr:spPr>
        <a:xfrm>
          <a:off x="2400300" y="123825"/>
          <a:ext cx="9315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Estudo de Caso Marketplace Magazine Luiza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7B748004-3764-4948-B50B-BCEE484D7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625476" y="206376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DC42A7D-FFBF-464D-8E90-C961C5013E90}"/>
            </a:ext>
          </a:extLst>
        </xdr:cNvPr>
        <xdr:cNvSpPr/>
      </xdr:nvSpPr>
      <xdr:spPr>
        <a:xfrm>
          <a:off x="228600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11EBCF1C-A213-4260-8A43-63910CF486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5190ACA-A7E0-488F-8861-62F8B3FDA599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conjuntos::Magazine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C543E73E-4213-46BC-9502-8402809A4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67E8D7F-1972-478C-A606-43F08AFF481F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conjuntos::Concorrentes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408429F6-D237-47FD-BD6F-D23C50B90C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AFC9A71-2B6A-4208-840A-BAF73E139275}"/>
            </a:ext>
          </a:extLst>
        </xdr:cNvPr>
        <xdr:cNvSpPr/>
      </xdr:nvSpPr>
      <xdr:spPr>
        <a:xfrm>
          <a:off x="165735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9D68-717E-43CA-8AA9-69201896C6B5}">
  <dimension ref="B1:AG52"/>
  <sheetViews>
    <sheetView showGridLines="0" zoomScaleNormal="100" workbookViewId="0">
      <selection activeCell="G54" sqref="G54"/>
    </sheetView>
  </sheetViews>
  <sheetFormatPr defaultRowHeight="15" x14ac:dyDescent="0.25"/>
  <cols>
    <col min="1" max="1" width="2.140625" customWidth="1"/>
    <col min="2" max="2" width="2.28515625" customWidth="1"/>
    <col min="3" max="3" width="3.28515625" bestFit="1" customWidth="1"/>
    <col min="4" max="4" width="20.140625" customWidth="1"/>
    <col min="5" max="5" width="4" customWidth="1"/>
    <col min="6" max="6" width="28.7109375" bestFit="1" customWidth="1"/>
    <col min="7" max="7" width="5.85546875" bestFit="1" customWidth="1"/>
    <col min="8" max="8" width="8" customWidth="1"/>
    <col min="9" max="9" width="10.5703125" bestFit="1" customWidth="1"/>
    <col min="10" max="10" width="18.140625" bestFit="1" customWidth="1"/>
    <col min="11" max="28" width="8" customWidth="1"/>
    <col min="32" max="32" width="11.28515625" bestFit="1" customWidth="1"/>
    <col min="33" max="33" width="3.28515625" customWidth="1"/>
  </cols>
  <sheetData>
    <row r="1" spans="2:33" ht="8.25" customHeight="1" x14ac:dyDescent="0.25"/>
    <row r="2" spans="2:33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2:33" ht="8.25" customHeight="1" x14ac:dyDescent="0.25"/>
    <row r="4" spans="2:33" ht="18" thickBot="1" x14ac:dyDescent="0.35">
      <c r="C4" s="57" t="s">
        <v>89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 spans="2:33" ht="15.75" thickTop="1" x14ac:dyDescent="0.25">
      <c r="C5" s="58"/>
      <c r="D5" s="141" t="s">
        <v>90</v>
      </c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2:33" x14ac:dyDescent="0.25">
      <c r="C6" s="58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2:33" x14ac:dyDescent="0.25">
      <c r="C7" s="58"/>
      <c r="D7" s="58" t="s">
        <v>91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 spans="2:33" x14ac:dyDescent="0.25">
      <c r="C8" s="58"/>
      <c r="D8" s="58" t="s">
        <v>92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 spans="2:33" x14ac:dyDescent="0.25">
      <c r="C9" s="58"/>
      <c r="D9" s="58" t="s">
        <v>93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 spans="2:33" x14ac:dyDescent="0.25">
      <c r="C10" s="58"/>
      <c r="D10" s="58" t="s">
        <v>94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 spans="2:33" x14ac:dyDescent="0.25"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 spans="2:33" ht="18" thickBot="1" x14ac:dyDescent="0.35">
      <c r="C12" s="57" t="s">
        <v>95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2:33" ht="15.75" thickTop="1" x14ac:dyDescent="0.25">
      <c r="C13" s="58"/>
      <c r="D13" s="58" t="s">
        <v>96</v>
      </c>
      <c r="E13" s="58" t="s">
        <v>97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2:33" x14ac:dyDescent="0.25">
      <c r="C14" s="58"/>
      <c r="D14" s="58" t="s">
        <v>98</v>
      </c>
      <c r="E14" s="59" t="s">
        <v>99</v>
      </c>
      <c r="F14" s="59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2:33" x14ac:dyDescent="0.25">
      <c r="C15" s="58"/>
      <c r="D15" s="58" t="s">
        <v>100</v>
      </c>
      <c r="E15" s="59" t="s">
        <v>101</v>
      </c>
      <c r="F15" s="59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2:33" x14ac:dyDescent="0.25">
      <c r="C16" s="58"/>
      <c r="D16" s="58" t="s">
        <v>102</v>
      </c>
      <c r="E16" s="58" t="s">
        <v>103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3:29" ht="15.75" thickBot="1" x14ac:dyDescent="0.3">
      <c r="C17" s="58"/>
      <c r="D17" s="58" t="s">
        <v>104</v>
      </c>
      <c r="E17" s="60" t="s">
        <v>66</v>
      </c>
      <c r="F17" s="60" t="s">
        <v>105</v>
      </c>
      <c r="G17" s="61" t="s">
        <v>106</v>
      </c>
      <c r="H17" s="62" t="s">
        <v>107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58"/>
    </row>
    <row r="18" spans="3:29" x14ac:dyDescent="0.25">
      <c r="C18" s="58"/>
      <c r="D18" s="58"/>
      <c r="E18" s="63">
        <v>1</v>
      </c>
      <c r="F18" s="63" t="s">
        <v>65</v>
      </c>
      <c r="G18" s="64">
        <f>COUNTA(H18:AB18)</f>
        <v>4</v>
      </c>
      <c r="H18" s="65" t="s">
        <v>21</v>
      </c>
      <c r="I18" s="65" t="s">
        <v>8</v>
      </c>
      <c r="J18" s="65" t="s">
        <v>26</v>
      </c>
      <c r="K18" s="65" t="s">
        <v>17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58"/>
    </row>
    <row r="19" spans="3:29" x14ac:dyDescent="0.25">
      <c r="C19" s="58"/>
      <c r="D19" s="58"/>
      <c r="E19" s="66">
        <v>2</v>
      </c>
      <c r="F19" s="66" t="s">
        <v>64</v>
      </c>
      <c r="G19" s="67">
        <f t="shared" ref="G19:G29" si="0">COUNTA(H19:AB19)</f>
        <v>4</v>
      </c>
      <c r="H19" s="68" t="s">
        <v>16</v>
      </c>
      <c r="I19" s="68" t="s">
        <v>49</v>
      </c>
      <c r="J19" s="68" t="s">
        <v>7</v>
      </c>
      <c r="K19" s="68" t="s">
        <v>35</v>
      </c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58"/>
    </row>
    <row r="20" spans="3:29" x14ac:dyDescent="0.25">
      <c r="C20" s="58"/>
      <c r="D20" s="58"/>
      <c r="E20" s="63">
        <v>3</v>
      </c>
      <c r="F20" s="63" t="s">
        <v>108</v>
      </c>
      <c r="G20" s="64">
        <f t="shared" si="0"/>
        <v>5</v>
      </c>
      <c r="H20" s="65" t="s">
        <v>24</v>
      </c>
      <c r="I20" s="65" t="s">
        <v>16</v>
      </c>
      <c r="J20" s="65" t="s">
        <v>54</v>
      </c>
      <c r="K20" s="65" t="s">
        <v>43</v>
      </c>
      <c r="L20" s="65" t="s">
        <v>10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58"/>
    </row>
    <row r="21" spans="3:29" x14ac:dyDescent="0.25">
      <c r="C21" s="58"/>
      <c r="D21" s="58"/>
      <c r="E21" s="66">
        <v>4</v>
      </c>
      <c r="F21" s="66" t="s">
        <v>63</v>
      </c>
      <c r="G21" s="67">
        <f t="shared" si="0"/>
        <v>11</v>
      </c>
      <c r="H21" s="68" t="s">
        <v>33</v>
      </c>
      <c r="I21" s="68" t="s">
        <v>51</v>
      </c>
      <c r="J21" s="68" t="s">
        <v>9</v>
      </c>
      <c r="K21" s="68" t="s">
        <v>52</v>
      </c>
      <c r="L21" s="68" t="s">
        <v>15</v>
      </c>
      <c r="M21" s="68" t="s">
        <v>46</v>
      </c>
      <c r="N21" s="68" t="s">
        <v>23</v>
      </c>
      <c r="O21" s="68" t="s">
        <v>30</v>
      </c>
      <c r="P21" s="68" t="s">
        <v>19</v>
      </c>
      <c r="Q21" s="68" t="s">
        <v>41</v>
      </c>
      <c r="R21" s="68" t="s">
        <v>39</v>
      </c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58"/>
    </row>
    <row r="22" spans="3:29" x14ac:dyDescent="0.25">
      <c r="C22" s="58"/>
      <c r="D22" s="58"/>
      <c r="E22" s="63">
        <v>5</v>
      </c>
      <c r="F22" s="63" t="s">
        <v>62</v>
      </c>
      <c r="G22" s="64">
        <f t="shared" si="0"/>
        <v>9</v>
      </c>
      <c r="H22" s="65" t="s">
        <v>14</v>
      </c>
      <c r="I22" s="65" t="s">
        <v>53</v>
      </c>
      <c r="J22" s="65" t="s">
        <v>25</v>
      </c>
      <c r="K22" s="65" t="s">
        <v>44</v>
      </c>
      <c r="L22" s="65" t="s">
        <v>42</v>
      </c>
      <c r="M22" s="65" t="s">
        <v>28</v>
      </c>
      <c r="N22" s="65" t="s">
        <v>37</v>
      </c>
      <c r="O22" s="65" t="s">
        <v>34</v>
      </c>
      <c r="P22" s="65" t="s">
        <v>5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58"/>
    </row>
    <row r="23" spans="3:29" x14ac:dyDescent="0.25">
      <c r="C23" s="58"/>
      <c r="D23" s="58"/>
      <c r="E23" s="66">
        <v>6</v>
      </c>
      <c r="F23" s="66" t="s">
        <v>61</v>
      </c>
      <c r="G23" s="67">
        <f t="shared" si="0"/>
        <v>3</v>
      </c>
      <c r="H23" s="68" t="s">
        <v>13</v>
      </c>
      <c r="I23" s="68" t="s">
        <v>48</v>
      </c>
      <c r="J23" s="68" t="s">
        <v>4</v>
      </c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58"/>
    </row>
    <row r="24" spans="3:29" x14ac:dyDescent="0.25">
      <c r="C24" s="58"/>
      <c r="D24" s="58"/>
      <c r="E24" s="63">
        <v>7</v>
      </c>
      <c r="F24" s="63" t="s">
        <v>60</v>
      </c>
      <c r="G24" s="64">
        <f t="shared" si="0"/>
        <v>10</v>
      </c>
      <c r="H24" s="65" t="s">
        <v>18</v>
      </c>
      <c r="I24" s="65" t="s">
        <v>50</v>
      </c>
      <c r="J24" s="65" t="s">
        <v>3</v>
      </c>
      <c r="K24" s="65" t="s">
        <v>45</v>
      </c>
      <c r="L24" s="65" t="s">
        <v>22</v>
      </c>
      <c r="M24" s="65" t="s">
        <v>40</v>
      </c>
      <c r="N24" s="65" t="s">
        <v>38</v>
      </c>
      <c r="O24" s="65" t="s">
        <v>36</v>
      </c>
      <c r="P24" s="65" t="s">
        <v>32</v>
      </c>
      <c r="Q24" s="65" t="s">
        <v>29</v>
      </c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58"/>
    </row>
    <row r="25" spans="3:29" x14ac:dyDescent="0.25">
      <c r="C25" s="58"/>
      <c r="D25" s="58"/>
      <c r="E25" s="66">
        <v>8</v>
      </c>
      <c r="F25" s="66" t="s">
        <v>59</v>
      </c>
      <c r="G25" s="67">
        <f t="shared" si="0"/>
        <v>2</v>
      </c>
      <c r="H25" s="68" t="s">
        <v>2</v>
      </c>
      <c r="I25" s="68" t="s">
        <v>11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58"/>
    </row>
    <row r="26" spans="3:29" x14ac:dyDescent="0.25">
      <c r="C26" s="58"/>
      <c r="D26" s="58"/>
      <c r="E26" s="63">
        <v>9</v>
      </c>
      <c r="F26" s="63" t="s">
        <v>58</v>
      </c>
      <c r="G26" s="64">
        <f t="shared" si="0"/>
        <v>21</v>
      </c>
      <c r="H26" s="65">
        <v>599</v>
      </c>
      <c r="I26" s="65">
        <v>449.1</v>
      </c>
      <c r="J26" s="65">
        <v>3099</v>
      </c>
      <c r="K26" s="65">
        <v>566.1</v>
      </c>
      <c r="L26" s="65">
        <v>749</v>
      </c>
      <c r="M26" s="65">
        <v>485.1</v>
      </c>
      <c r="N26" s="65">
        <v>989.1</v>
      </c>
      <c r="O26" s="65">
        <v>699</v>
      </c>
      <c r="P26" s="65">
        <v>1079.0999999999999</v>
      </c>
      <c r="Q26" s="65">
        <v>799</v>
      </c>
      <c r="R26" s="65">
        <v>809.1</v>
      </c>
      <c r="S26" s="65">
        <v>665.1</v>
      </c>
      <c r="T26" s="65">
        <v>1799.1</v>
      </c>
      <c r="U26" s="65">
        <v>1499</v>
      </c>
      <c r="V26" s="65">
        <v>1399</v>
      </c>
      <c r="W26" s="65">
        <v>967.12</v>
      </c>
      <c r="X26" s="65">
        <v>629</v>
      </c>
      <c r="Y26" s="65">
        <v>1034.0999999999999</v>
      </c>
      <c r="Z26" s="65">
        <v>1129</v>
      </c>
      <c r="AA26" s="65">
        <v>769.9</v>
      </c>
      <c r="AB26" s="65">
        <v>695</v>
      </c>
      <c r="AC26" s="58"/>
    </row>
    <row r="27" spans="3:29" x14ac:dyDescent="0.25">
      <c r="C27" s="58"/>
      <c r="D27" s="58"/>
      <c r="E27" s="66">
        <v>10</v>
      </c>
      <c r="F27" s="66" t="s">
        <v>57</v>
      </c>
      <c r="G27" s="67">
        <f t="shared" si="0"/>
        <v>3</v>
      </c>
      <c r="H27" s="68" t="s">
        <v>1</v>
      </c>
      <c r="I27" s="68">
        <v>0.1</v>
      </c>
      <c r="J27" s="68">
        <v>0.12</v>
      </c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58"/>
    </row>
    <row r="28" spans="3:29" x14ac:dyDescent="0.25">
      <c r="C28" s="58"/>
      <c r="D28" s="58"/>
      <c r="E28" s="63">
        <v>11</v>
      </c>
      <c r="F28" s="63" t="s">
        <v>56</v>
      </c>
      <c r="G28" s="64">
        <f t="shared" si="0"/>
        <v>2</v>
      </c>
      <c r="H28" s="65" t="s">
        <v>31</v>
      </c>
      <c r="I28" s="65" t="s">
        <v>0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58"/>
    </row>
    <row r="29" spans="3:29" ht="15.75" thickBot="1" x14ac:dyDescent="0.3">
      <c r="C29" s="58"/>
      <c r="D29" s="58"/>
      <c r="E29" s="69">
        <v>12</v>
      </c>
      <c r="F29" s="69" t="s">
        <v>55</v>
      </c>
      <c r="G29" s="70">
        <f t="shared" si="0"/>
        <v>13</v>
      </c>
      <c r="H29" s="71">
        <v>4.0999999999999996</v>
      </c>
      <c r="I29" s="71">
        <v>4.7</v>
      </c>
      <c r="J29" s="71">
        <v>4.8</v>
      </c>
      <c r="K29" s="71">
        <v>3.6</v>
      </c>
      <c r="L29" s="71">
        <v>4.3</v>
      </c>
      <c r="M29" s="71">
        <v>4.4000000000000004</v>
      </c>
      <c r="N29" s="71">
        <v>4.5999999999999996</v>
      </c>
      <c r="O29" s="71">
        <v>4.2</v>
      </c>
      <c r="P29" s="71">
        <v>4.5</v>
      </c>
      <c r="Q29" s="71">
        <v>3.7</v>
      </c>
      <c r="R29" s="71" t="s">
        <v>1</v>
      </c>
      <c r="S29" s="71">
        <v>3</v>
      </c>
      <c r="T29" s="71">
        <v>5</v>
      </c>
      <c r="U29" s="71"/>
      <c r="V29" s="71"/>
      <c r="W29" s="71"/>
      <c r="X29" s="71"/>
      <c r="Y29" s="71"/>
      <c r="Z29" s="71"/>
      <c r="AA29" s="71"/>
      <c r="AB29" s="71"/>
      <c r="AC29" s="58"/>
    </row>
    <row r="30" spans="3:29" x14ac:dyDescent="0.25"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</row>
    <row r="31" spans="3:29" ht="15.75" thickBot="1" x14ac:dyDescent="0.3">
      <c r="C31" s="58"/>
      <c r="D31" s="58" t="s">
        <v>109</v>
      </c>
      <c r="E31" s="60" t="s">
        <v>66</v>
      </c>
      <c r="F31" s="60" t="s">
        <v>105</v>
      </c>
      <c r="G31" s="61" t="s">
        <v>106</v>
      </c>
      <c r="H31" s="62" t="s">
        <v>107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58"/>
      <c r="X31" s="58"/>
      <c r="Y31" s="58"/>
      <c r="Z31" s="58"/>
      <c r="AA31" s="58"/>
      <c r="AB31" s="58"/>
      <c r="AC31" s="58"/>
    </row>
    <row r="32" spans="3:29" x14ac:dyDescent="0.25">
      <c r="C32" s="58"/>
      <c r="D32" s="58"/>
      <c r="E32" s="63">
        <v>3</v>
      </c>
      <c r="F32" s="63" t="s">
        <v>108</v>
      </c>
      <c r="G32" s="64">
        <v>2</v>
      </c>
      <c r="H32" s="65" t="s">
        <v>110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58"/>
      <c r="X32" s="58"/>
      <c r="Y32" s="58"/>
      <c r="Z32" s="58"/>
      <c r="AA32" s="58"/>
      <c r="AB32" s="58"/>
      <c r="AC32" s="58"/>
    </row>
    <row r="33" spans="3:29" x14ac:dyDescent="0.25">
      <c r="C33" s="58"/>
      <c r="D33" s="58"/>
      <c r="E33" s="66">
        <v>4</v>
      </c>
      <c r="F33" s="66" t="s">
        <v>63</v>
      </c>
      <c r="G33" s="67">
        <v>3</v>
      </c>
      <c r="H33" s="72" t="s">
        <v>111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58"/>
      <c r="X33" s="58"/>
      <c r="Y33" s="58"/>
      <c r="Z33" s="58"/>
      <c r="AA33" s="58"/>
      <c r="AB33" s="58"/>
      <c r="AC33" s="58"/>
    </row>
    <row r="34" spans="3:29" x14ac:dyDescent="0.25">
      <c r="C34" s="58"/>
      <c r="D34" s="58"/>
      <c r="E34" s="63">
        <v>7</v>
      </c>
      <c r="F34" s="63" t="s">
        <v>60</v>
      </c>
      <c r="G34" s="64">
        <v>4</v>
      </c>
      <c r="H34" s="65" t="s">
        <v>112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58"/>
      <c r="X34" s="58"/>
      <c r="Y34" s="58"/>
      <c r="Z34" s="58"/>
      <c r="AA34" s="58"/>
      <c r="AB34" s="58"/>
      <c r="AC34" s="58"/>
    </row>
    <row r="35" spans="3:29" x14ac:dyDescent="0.25">
      <c r="C35" s="58"/>
      <c r="D35" s="58"/>
      <c r="E35" s="66">
        <v>9</v>
      </c>
      <c r="F35" s="66" t="s">
        <v>58</v>
      </c>
      <c r="G35" s="67">
        <v>4</v>
      </c>
      <c r="H35" s="72" t="s">
        <v>114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58"/>
      <c r="X35" s="58"/>
      <c r="Y35" s="58"/>
      <c r="Z35" s="58"/>
      <c r="AA35" s="58"/>
      <c r="AB35" s="58"/>
      <c r="AC35" s="58"/>
    </row>
    <row r="36" spans="3:29" ht="15.75" thickBot="1" x14ac:dyDescent="0.3">
      <c r="C36" s="58"/>
      <c r="D36" s="58"/>
      <c r="E36" s="73">
        <v>12</v>
      </c>
      <c r="F36" s="73" t="s">
        <v>55</v>
      </c>
      <c r="G36" s="74">
        <v>4</v>
      </c>
      <c r="H36" s="75" t="s">
        <v>113</v>
      </c>
      <c r="I36" s="75"/>
      <c r="J36" s="75"/>
      <c r="K36" s="75"/>
      <c r="L36" s="75"/>
      <c r="M36" s="75"/>
      <c r="N36" s="75"/>
      <c r="O36" s="75"/>
      <c r="P36" s="75"/>
      <c r="Q36" s="2"/>
      <c r="R36" s="2"/>
      <c r="S36" s="2"/>
      <c r="T36" s="2"/>
      <c r="U36" s="2"/>
      <c r="V36" s="2"/>
      <c r="W36" s="58"/>
      <c r="X36" s="58"/>
      <c r="Y36" s="58"/>
      <c r="Z36" s="58"/>
      <c r="AA36" s="58"/>
      <c r="AB36" s="58"/>
      <c r="AC36" s="58"/>
    </row>
    <row r="37" spans="3:29" x14ac:dyDescent="0.25"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</row>
    <row r="38" spans="3:29" ht="15.75" thickBot="1" x14ac:dyDescent="0.3">
      <c r="C38" s="58"/>
      <c r="D38" s="58" t="s">
        <v>115</v>
      </c>
      <c r="E38" s="60" t="s">
        <v>66</v>
      </c>
      <c r="F38" s="60" t="s">
        <v>105</v>
      </c>
      <c r="G38" s="61" t="s">
        <v>106</v>
      </c>
      <c r="H38" s="62" t="s">
        <v>107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58"/>
    </row>
    <row r="39" spans="3:29" x14ac:dyDescent="0.25">
      <c r="C39" s="58"/>
      <c r="D39" s="58"/>
      <c r="E39" s="63">
        <v>1</v>
      </c>
      <c r="F39" s="63" t="s">
        <v>65</v>
      </c>
      <c r="G39" s="64">
        <v>4</v>
      </c>
      <c r="H39" s="65" t="s">
        <v>116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58"/>
    </row>
    <row r="40" spans="3:29" x14ac:dyDescent="0.25">
      <c r="C40" s="58"/>
      <c r="D40" s="58"/>
      <c r="E40" s="66">
        <v>2</v>
      </c>
      <c r="F40" s="66" t="s">
        <v>64</v>
      </c>
      <c r="G40" s="67">
        <v>2</v>
      </c>
      <c r="H40" s="72" t="s">
        <v>117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58"/>
    </row>
    <row r="41" spans="3:29" x14ac:dyDescent="0.25">
      <c r="C41" s="58"/>
      <c r="D41" s="58"/>
      <c r="E41" s="78">
        <v>3</v>
      </c>
      <c r="F41" s="78" t="s">
        <v>108</v>
      </c>
      <c r="G41" s="79">
        <f t="shared" ref="G41:G49" si="1">COUNTA(H41:AB41)</f>
        <v>5</v>
      </c>
      <c r="H41" s="80" t="s">
        <v>24</v>
      </c>
      <c r="I41" s="80" t="s">
        <v>16</v>
      </c>
      <c r="J41" s="80" t="s">
        <v>54</v>
      </c>
      <c r="K41" s="80" t="s">
        <v>43</v>
      </c>
      <c r="L41" s="80" t="s">
        <v>10</v>
      </c>
      <c r="M41" s="80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58"/>
    </row>
    <row r="42" spans="3:29" x14ac:dyDescent="0.25">
      <c r="C42" s="58"/>
      <c r="D42" s="58"/>
      <c r="E42" s="66">
        <v>4</v>
      </c>
      <c r="F42" s="66" t="s">
        <v>63</v>
      </c>
      <c r="G42" s="67">
        <v>3</v>
      </c>
      <c r="H42" s="72" t="s">
        <v>111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58"/>
    </row>
    <row r="43" spans="3:29" x14ac:dyDescent="0.25">
      <c r="C43" s="58"/>
      <c r="D43" s="58"/>
      <c r="E43" s="63">
        <v>5</v>
      </c>
      <c r="F43" s="63" t="s">
        <v>62</v>
      </c>
      <c r="G43" s="64">
        <v>2</v>
      </c>
      <c r="H43" s="65" t="s">
        <v>118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58"/>
    </row>
    <row r="44" spans="3:29" x14ac:dyDescent="0.25">
      <c r="C44" s="58"/>
      <c r="D44" s="58"/>
      <c r="E44" s="81">
        <v>6</v>
      </c>
      <c r="F44" s="81" t="s">
        <v>61</v>
      </c>
      <c r="G44" s="82">
        <v>3</v>
      </c>
      <c r="H44" s="83" t="s">
        <v>119</v>
      </c>
      <c r="I44" s="83"/>
      <c r="J44" s="81"/>
      <c r="K44" s="81"/>
      <c r="L44" s="82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58"/>
    </row>
    <row r="45" spans="3:29" x14ac:dyDescent="0.25">
      <c r="C45" s="58"/>
      <c r="D45" s="58"/>
      <c r="E45" s="63">
        <v>7</v>
      </c>
      <c r="F45" s="63" t="s">
        <v>60</v>
      </c>
      <c r="G45" s="64">
        <v>4</v>
      </c>
      <c r="H45" s="65" t="s">
        <v>112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58"/>
    </row>
    <row r="46" spans="3:29" x14ac:dyDescent="0.25">
      <c r="C46" s="58"/>
      <c r="D46" s="58"/>
      <c r="E46" s="81">
        <v>8</v>
      </c>
      <c r="F46" s="81" t="s">
        <v>59</v>
      </c>
      <c r="G46" s="82">
        <f t="shared" si="1"/>
        <v>2</v>
      </c>
      <c r="H46" s="83" t="s">
        <v>2</v>
      </c>
      <c r="I46" s="83" t="s">
        <v>11</v>
      </c>
      <c r="J46" s="83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58"/>
    </row>
    <row r="47" spans="3:29" x14ac:dyDescent="0.25">
      <c r="C47" s="58"/>
      <c r="D47" s="58"/>
      <c r="E47" s="63">
        <v>9</v>
      </c>
      <c r="F47" s="63" t="s">
        <v>58</v>
      </c>
      <c r="G47" s="64">
        <v>2</v>
      </c>
      <c r="H47" s="65" t="s">
        <v>120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58"/>
    </row>
    <row r="48" spans="3:29" x14ac:dyDescent="0.25">
      <c r="C48" s="58"/>
      <c r="D48" s="58"/>
      <c r="E48" s="81">
        <v>10</v>
      </c>
      <c r="F48" s="81" t="s">
        <v>57</v>
      </c>
      <c r="G48" s="82">
        <f t="shared" si="1"/>
        <v>3</v>
      </c>
      <c r="H48" s="83" t="s">
        <v>1</v>
      </c>
      <c r="I48" s="83">
        <v>0.1</v>
      </c>
      <c r="J48" s="83">
        <v>0.12</v>
      </c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58"/>
    </row>
    <row r="49" spans="3:29" x14ac:dyDescent="0.25">
      <c r="C49" s="58"/>
      <c r="D49" s="58"/>
      <c r="E49" s="78">
        <v>11</v>
      </c>
      <c r="F49" s="78" t="s">
        <v>56</v>
      </c>
      <c r="G49" s="79">
        <f t="shared" si="1"/>
        <v>2</v>
      </c>
      <c r="H49" s="80" t="s">
        <v>31</v>
      </c>
      <c r="I49" s="80" t="s">
        <v>0</v>
      </c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58"/>
    </row>
    <row r="50" spans="3:29" ht="15.75" thickBot="1" x14ac:dyDescent="0.3">
      <c r="C50" s="58"/>
      <c r="D50" s="58"/>
      <c r="E50" s="69">
        <v>12</v>
      </c>
      <c r="F50" s="69" t="s">
        <v>55</v>
      </c>
      <c r="G50" s="70">
        <v>2</v>
      </c>
      <c r="H50" s="71" t="s">
        <v>121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58"/>
    </row>
    <row r="52" spans="3:29" x14ac:dyDescent="0.25">
      <c r="G52">
        <f>SUM(G39,G40,G43,G45,G47,G50)</f>
        <v>16</v>
      </c>
    </row>
  </sheetData>
  <mergeCells count="1">
    <mergeCell ref="D5:Q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36F6-D3CC-4F7E-AA4F-E30614CD0946}">
  <dimension ref="B1:R34"/>
  <sheetViews>
    <sheetView showGridLines="0" topLeftCell="I4" zoomScaleNormal="100" workbookViewId="0">
      <selection activeCell="N19" sqref="N19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6" bestFit="1" customWidth="1"/>
    <col min="6" max="6" width="15.7109375" bestFit="1" customWidth="1"/>
    <col min="7" max="7" width="7.5703125" bestFit="1" customWidth="1"/>
    <col min="8" max="8" width="18.140625" bestFit="1" customWidth="1"/>
    <col min="9" max="9" width="28.5703125" bestFit="1" customWidth="1"/>
    <col min="10" max="10" width="12" bestFit="1" customWidth="1"/>
    <col min="11" max="11" width="5.7109375" bestFit="1" customWidth="1"/>
    <col min="12" max="12" width="12" bestFit="1" customWidth="1"/>
    <col min="13" max="13" width="28.5703125" bestFit="1" customWidth="1"/>
    <col min="14" max="16" width="18.140625" bestFit="1" customWidth="1"/>
    <col min="17" max="17" width="8.85546875" bestFit="1" customWidth="1"/>
  </cols>
  <sheetData>
    <row r="1" spans="2:18" ht="8.25" customHeight="1" x14ac:dyDescent="0.25"/>
    <row r="2" spans="2:18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ht="8.25" customHeight="1" x14ac:dyDescent="0.25"/>
    <row r="4" spans="2:18" ht="15.75" thickBot="1" x14ac:dyDescent="0.3">
      <c r="C4" s="97" t="s">
        <v>66</v>
      </c>
      <c r="D4" s="98" t="s">
        <v>65</v>
      </c>
      <c r="E4" s="99" t="s">
        <v>64</v>
      </c>
      <c r="F4" s="100" t="s">
        <v>63</v>
      </c>
      <c r="G4" s="101" t="s">
        <v>62</v>
      </c>
      <c r="H4" s="99" t="s">
        <v>61</v>
      </c>
      <c r="I4" s="100" t="s">
        <v>60</v>
      </c>
      <c r="J4" s="102" t="s">
        <v>58</v>
      </c>
      <c r="K4" s="100" t="s">
        <v>55</v>
      </c>
      <c r="M4" s="104" t="s">
        <v>105</v>
      </c>
      <c r="N4" s="103" t="s">
        <v>107</v>
      </c>
      <c r="O4" s="103"/>
      <c r="P4" s="103"/>
      <c r="Q4" s="103"/>
    </row>
    <row r="5" spans="2:18" x14ac:dyDescent="0.25">
      <c r="C5" s="95">
        <v>1</v>
      </c>
      <c r="D5" s="84" t="s">
        <v>21</v>
      </c>
      <c r="E5" s="85" t="s">
        <v>122</v>
      </c>
      <c r="F5" s="86" t="s">
        <v>20</v>
      </c>
      <c r="G5" s="87" t="s">
        <v>123</v>
      </c>
      <c r="H5" s="88" t="s">
        <v>13</v>
      </c>
      <c r="I5" s="88" t="s">
        <v>12</v>
      </c>
      <c r="J5" s="89" t="s">
        <v>124</v>
      </c>
      <c r="K5" s="87" t="s">
        <v>125</v>
      </c>
      <c r="M5" s="39"/>
      <c r="N5" s="111">
        <v>1</v>
      </c>
      <c r="O5" s="111">
        <v>2</v>
      </c>
      <c r="P5" s="111">
        <v>3</v>
      </c>
      <c r="Q5" s="111">
        <v>4</v>
      </c>
    </row>
    <row r="6" spans="2:18" x14ac:dyDescent="0.25">
      <c r="C6" s="95">
        <v>2</v>
      </c>
      <c r="D6" s="84" t="s">
        <v>21</v>
      </c>
      <c r="E6" s="85" t="s">
        <v>122</v>
      </c>
      <c r="F6" s="86" t="s">
        <v>20</v>
      </c>
      <c r="G6" s="87" t="s">
        <v>123</v>
      </c>
      <c r="H6" s="88" t="s">
        <v>48</v>
      </c>
      <c r="I6" s="88" t="s">
        <v>47</v>
      </c>
      <c r="J6" s="89" t="s">
        <v>124</v>
      </c>
      <c r="K6" s="87" t="s">
        <v>126</v>
      </c>
      <c r="M6" s="109" t="s">
        <v>65</v>
      </c>
      <c r="N6" s="110" t="s">
        <v>21</v>
      </c>
      <c r="O6" s="110" t="s">
        <v>8</v>
      </c>
      <c r="P6" s="110" t="s">
        <v>26</v>
      </c>
      <c r="Q6" s="110" t="s">
        <v>17</v>
      </c>
    </row>
    <row r="7" spans="2:18" x14ac:dyDescent="0.25">
      <c r="C7" s="95">
        <v>3</v>
      </c>
      <c r="D7" s="84" t="s">
        <v>8</v>
      </c>
      <c r="E7" s="85" t="s">
        <v>127</v>
      </c>
      <c r="F7" s="86" t="s">
        <v>6</v>
      </c>
      <c r="G7" s="87" t="s">
        <v>123</v>
      </c>
      <c r="H7" s="88" t="s">
        <v>4</v>
      </c>
      <c r="I7" s="88" t="s">
        <v>3</v>
      </c>
      <c r="J7" s="89" t="s">
        <v>128</v>
      </c>
      <c r="K7" s="87" t="s">
        <v>126</v>
      </c>
      <c r="M7" s="105" t="s">
        <v>64</v>
      </c>
      <c r="N7" s="108" t="s">
        <v>122</v>
      </c>
      <c r="O7" s="108" t="s">
        <v>127</v>
      </c>
      <c r="P7" s="108"/>
      <c r="Q7" s="108"/>
    </row>
    <row r="8" spans="2:18" x14ac:dyDescent="0.25">
      <c r="C8" s="95">
        <v>4</v>
      </c>
      <c r="D8" s="84" t="s">
        <v>26</v>
      </c>
      <c r="E8" s="85" t="s">
        <v>122</v>
      </c>
      <c r="F8" s="86" t="s">
        <v>20</v>
      </c>
      <c r="G8" s="87" t="s">
        <v>129</v>
      </c>
      <c r="H8" s="88" t="s">
        <v>48</v>
      </c>
      <c r="I8" s="88" t="s">
        <v>47</v>
      </c>
      <c r="J8" s="89" t="s">
        <v>124</v>
      </c>
      <c r="K8" s="87" t="s">
        <v>125</v>
      </c>
      <c r="M8" s="109" t="s">
        <v>63</v>
      </c>
      <c r="N8" s="110" t="s">
        <v>20</v>
      </c>
      <c r="O8" s="110" t="s">
        <v>6</v>
      </c>
      <c r="P8" s="110" t="s">
        <v>15</v>
      </c>
      <c r="Q8" s="110"/>
    </row>
    <row r="9" spans="2:18" x14ac:dyDescent="0.25">
      <c r="C9" s="95">
        <v>5</v>
      </c>
      <c r="D9" s="84" t="s">
        <v>17</v>
      </c>
      <c r="E9" s="85" t="s">
        <v>122</v>
      </c>
      <c r="F9" s="86" t="s">
        <v>20</v>
      </c>
      <c r="G9" s="87" t="s">
        <v>123</v>
      </c>
      <c r="H9" s="88" t="s">
        <v>48</v>
      </c>
      <c r="I9" s="88" t="s">
        <v>47</v>
      </c>
      <c r="J9" s="89" t="s">
        <v>124</v>
      </c>
      <c r="K9" s="87" t="s">
        <v>125</v>
      </c>
      <c r="M9" s="105" t="s">
        <v>62</v>
      </c>
      <c r="N9" s="108" t="s">
        <v>123</v>
      </c>
      <c r="O9" s="108" t="s">
        <v>129</v>
      </c>
      <c r="P9" s="108"/>
      <c r="Q9" s="108"/>
    </row>
    <row r="10" spans="2:18" x14ac:dyDescent="0.25">
      <c r="C10" s="95">
        <v>6</v>
      </c>
      <c r="D10" s="84" t="s">
        <v>17</v>
      </c>
      <c r="E10" s="85" t="s">
        <v>122</v>
      </c>
      <c r="F10" s="86" t="s">
        <v>20</v>
      </c>
      <c r="G10" s="87" t="s">
        <v>123</v>
      </c>
      <c r="H10" s="88" t="s">
        <v>48</v>
      </c>
      <c r="I10" s="88" t="s">
        <v>47</v>
      </c>
      <c r="J10" s="89" t="s">
        <v>124</v>
      </c>
      <c r="K10" s="87" t="s">
        <v>125</v>
      </c>
      <c r="M10" s="109" t="s">
        <v>61</v>
      </c>
      <c r="N10" s="110" t="s">
        <v>48</v>
      </c>
      <c r="O10" s="110" t="s">
        <v>13</v>
      </c>
      <c r="P10" s="110" t="s">
        <v>4</v>
      </c>
      <c r="Q10" s="110"/>
    </row>
    <row r="11" spans="2:18" x14ac:dyDescent="0.25">
      <c r="C11" s="95">
        <v>7</v>
      </c>
      <c r="D11" s="84" t="s">
        <v>26</v>
      </c>
      <c r="E11" s="85" t="s">
        <v>127</v>
      </c>
      <c r="F11" s="86" t="s">
        <v>15</v>
      </c>
      <c r="G11" s="87" t="s">
        <v>129</v>
      </c>
      <c r="H11" s="88" t="s">
        <v>13</v>
      </c>
      <c r="I11" s="88" t="s">
        <v>12</v>
      </c>
      <c r="J11" s="89" t="s">
        <v>128</v>
      </c>
      <c r="K11" s="87" t="s">
        <v>126</v>
      </c>
      <c r="M11" s="105" t="s">
        <v>60</v>
      </c>
      <c r="N11" s="108" t="s">
        <v>12</v>
      </c>
      <c r="O11" s="108" t="s">
        <v>47</v>
      </c>
      <c r="P11" s="108" t="s">
        <v>3</v>
      </c>
      <c r="Q11" s="108" t="s">
        <v>27</v>
      </c>
    </row>
    <row r="12" spans="2:18" x14ac:dyDescent="0.25">
      <c r="C12" s="95">
        <v>8</v>
      </c>
      <c r="D12" s="84" t="s">
        <v>26</v>
      </c>
      <c r="E12" s="85" t="s">
        <v>122</v>
      </c>
      <c r="F12" s="86" t="s">
        <v>20</v>
      </c>
      <c r="G12" s="87" t="s">
        <v>129</v>
      </c>
      <c r="H12" s="88" t="s">
        <v>13</v>
      </c>
      <c r="I12" s="88" t="s">
        <v>12</v>
      </c>
      <c r="J12" s="89" t="s">
        <v>124</v>
      </c>
      <c r="K12" s="87" t="s">
        <v>126</v>
      </c>
      <c r="M12" s="109" t="s">
        <v>58</v>
      </c>
      <c r="N12" s="110" t="s">
        <v>124</v>
      </c>
      <c r="O12" s="110" t="s">
        <v>128</v>
      </c>
      <c r="P12" s="110"/>
      <c r="Q12" s="110"/>
    </row>
    <row r="13" spans="2:18" x14ac:dyDescent="0.25">
      <c r="C13" s="95">
        <v>9</v>
      </c>
      <c r="D13" s="84" t="s">
        <v>26</v>
      </c>
      <c r="E13" s="85" t="s">
        <v>122</v>
      </c>
      <c r="F13" s="86" t="s">
        <v>20</v>
      </c>
      <c r="G13" s="87" t="s">
        <v>129</v>
      </c>
      <c r="H13" s="88" t="s">
        <v>13</v>
      </c>
      <c r="I13" s="88" t="s">
        <v>12</v>
      </c>
      <c r="J13" s="89" t="s">
        <v>124</v>
      </c>
      <c r="K13" s="87" t="s">
        <v>125</v>
      </c>
      <c r="M13" s="105" t="s">
        <v>55</v>
      </c>
      <c r="N13" s="108" t="s">
        <v>125</v>
      </c>
      <c r="O13" s="108" t="s">
        <v>126</v>
      </c>
      <c r="P13" s="108"/>
      <c r="Q13" s="108"/>
    </row>
    <row r="14" spans="2:18" ht="15.75" thickBot="1" x14ac:dyDescent="0.3">
      <c r="C14" s="95">
        <v>10</v>
      </c>
      <c r="D14" s="84" t="s">
        <v>17</v>
      </c>
      <c r="E14" s="85" t="s">
        <v>127</v>
      </c>
      <c r="F14" s="86" t="s">
        <v>15</v>
      </c>
      <c r="G14" s="87" t="s">
        <v>123</v>
      </c>
      <c r="H14" s="88" t="s">
        <v>13</v>
      </c>
      <c r="I14" s="88" t="s">
        <v>12</v>
      </c>
      <c r="J14" s="89" t="s">
        <v>128</v>
      </c>
      <c r="K14" s="87" t="s">
        <v>125</v>
      </c>
      <c r="M14" s="113"/>
      <c r="N14" s="112">
        <v>1</v>
      </c>
      <c r="O14" s="112">
        <v>2</v>
      </c>
      <c r="P14" s="112">
        <v>3</v>
      </c>
      <c r="Q14" s="112">
        <v>4</v>
      </c>
    </row>
    <row r="15" spans="2:18" x14ac:dyDescent="0.25">
      <c r="C15" s="95">
        <v>11</v>
      </c>
      <c r="D15" s="84" t="s">
        <v>17</v>
      </c>
      <c r="E15" s="85" t="s">
        <v>127</v>
      </c>
      <c r="F15" s="86" t="s">
        <v>15</v>
      </c>
      <c r="G15" s="87" t="s">
        <v>129</v>
      </c>
      <c r="H15" s="88" t="s">
        <v>13</v>
      </c>
      <c r="I15" s="88" t="s">
        <v>12</v>
      </c>
      <c r="J15" s="89" t="s">
        <v>128</v>
      </c>
      <c r="K15" s="87" t="s">
        <v>126</v>
      </c>
    </row>
    <row r="16" spans="2:18" x14ac:dyDescent="0.25">
      <c r="C16" s="95">
        <v>12</v>
      </c>
      <c r="D16" s="84" t="s">
        <v>17</v>
      </c>
      <c r="E16" s="85" t="s">
        <v>127</v>
      </c>
      <c r="F16" s="86" t="s">
        <v>15</v>
      </c>
      <c r="G16" s="87" t="s">
        <v>123</v>
      </c>
      <c r="H16" s="88" t="s">
        <v>13</v>
      </c>
      <c r="I16" s="88" t="s">
        <v>12</v>
      </c>
      <c r="J16" s="89" t="s">
        <v>128</v>
      </c>
      <c r="K16" s="87" t="s">
        <v>126</v>
      </c>
      <c r="M16" s="114" t="s">
        <v>130</v>
      </c>
      <c r="N16" s="114"/>
      <c r="O16" s="114"/>
      <c r="P16" s="114"/>
      <c r="Q16" s="114"/>
    </row>
    <row r="17" spans="3:17" ht="15.75" thickBot="1" x14ac:dyDescent="0.3">
      <c r="C17" s="95">
        <v>13</v>
      </c>
      <c r="D17" s="84" t="s">
        <v>17</v>
      </c>
      <c r="E17" s="85" t="s">
        <v>122</v>
      </c>
      <c r="F17" s="86" t="s">
        <v>15</v>
      </c>
      <c r="G17" s="87" t="s">
        <v>129</v>
      </c>
      <c r="H17" s="88" t="s">
        <v>13</v>
      </c>
      <c r="I17" s="88" t="s">
        <v>12</v>
      </c>
      <c r="J17" s="89" t="s">
        <v>124</v>
      </c>
      <c r="K17" s="87" t="s">
        <v>125</v>
      </c>
      <c r="M17" s="115" t="s">
        <v>105</v>
      </c>
      <c r="N17" s="116" t="s">
        <v>107</v>
      </c>
      <c r="O17" s="116"/>
      <c r="P17" s="116"/>
      <c r="Q17" s="116"/>
    </row>
    <row r="18" spans="3:17" x14ac:dyDescent="0.25">
      <c r="C18" s="95">
        <v>14</v>
      </c>
      <c r="D18" s="84" t="s">
        <v>17</v>
      </c>
      <c r="E18" s="85" t="s">
        <v>122</v>
      </c>
      <c r="F18" s="86" t="s">
        <v>15</v>
      </c>
      <c r="G18" s="87" t="s">
        <v>129</v>
      </c>
      <c r="H18" s="88" t="s">
        <v>13</v>
      </c>
      <c r="I18" s="88" t="s">
        <v>12</v>
      </c>
      <c r="J18" s="89" t="s">
        <v>124</v>
      </c>
      <c r="K18" s="87" t="s">
        <v>125</v>
      </c>
      <c r="M18" s="117"/>
      <c r="N18" s="106">
        <f>HLOOKUP(N19,$N$6:$Q$14,9,FALSE)</f>
        <v>1</v>
      </c>
      <c r="O18" s="106">
        <f>IF(N18&lt;COUNTA($N$5:$Q$5),N18+1,1)</f>
        <v>2</v>
      </c>
      <c r="P18" s="106">
        <f t="shared" ref="P18:Q18" si="0">IF(O18&lt;COUNTA($N$5:$Q$5),O18+1,1)</f>
        <v>3</v>
      </c>
      <c r="Q18" s="106">
        <f t="shared" si="0"/>
        <v>4</v>
      </c>
    </row>
    <row r="19" spans="3:17" x14ac:dyDescent="0.25">
      <c r="C19" s="95">
        <v>15</v>
      </c>
      <c r="D19" s="84" t="s">
        <v>17</v>
      </c>
      <c r="E19" s="85" t="s">
        <v>122</v>
      </c>
      <c r="F19" s="86" t="s">
        <v>15</v>
      </c>
      <c r="G19" s="87" t="s">
        <v>129</v>
      </c>
      <c r="H19" s="88" t="s">
        <v>13</v>
      </c>
      <c r="I19" s="88" t="s">
        <v>12</v>
      </c>
      <c r="J19" s="89" t="s">
        <v>124</v>
      </c>
      <c r="K19" s="87" t="s">
        <v>126</v>
      </c>
      <c r="M19" s="118" t="str">
        <f>M6</f>
        <v>Marca</v>
      </c>
      <c r="N19" s="106" t="str">
        <f>'Codificação Magazine Luiza'!D6</f>
        <v>LG</v>
      </c>
      <c r="O19" s="106" t="str">
        <f>HLOOKUP(O18,$N$5:$Q$13,2,FALSE)</f>
        <v>Apple</v>
      </c>
      <c r="P19" s="106" t="str">
        <f>HLOOKUP(P18,$N$5:$Q$13,2,FALSE)</f>
        <v>Motorola</v>
      </c>
      <c r="Q19" s="106" t="str">
        <f>HLOOKUP(Q18,$N$5:$Q$13,2,FALSE)</f>
        <v>Samsung</v>
      </c>
    </row>
    <row r="20" spans="3:17" x14ac:dyDescent="0.25">
      <c r="C20" s="95">
        <v>16</v>
      </c>
      <c r="D20" s="84" t="s">
        <v>26</v>
      </c>
      <c r="E20" s="85" t="s">
        <v>122</v>
      </c>
      <c r="F20" s="86" t="s">
        <v>20</v>
      </c>
      <c r="G20" s="87" t="s">
        <v>129</v>
      </c>
      <c r="H20" s="88" t="s">
        <v>13</v>
      </c>
      <c r="I20" s="88" t="s">
        <v>12</v>
      </c>
      <c r="J20" s="89" t="s">
        <v>124</v>
      </c>
      <c r="K20" s="87" t="s">
        <v>125</v>
      </c>
      <c r="M20" s="119"/>
      <c r="N20" s="107">
        <f>HLOOKUP(N21,$N$7:$Q$14,8,FALSE)</f>
        <v>1</v>
      </c>
      <c r="O20" s="107">
        <f>IF(N20&lt;COUNTA($N$7:$Q$7),N20+1,1)</f>
        <v>2</v>
      </c>
      <c r="P20" s="107"/>
      <c r="Q20" s="107"/>
    </row>
    <row r="21" spans="3:17" x14ac:dyDescent="0.25">
      <c r="C21" s="95">
        <v>17</v>
      </c>
      <c r="D21" s="84" t="s">
        <v>26</v>
      </c>
      <c r="E21" s="85" t="s">
        <v>127</v>
      </c>
      <c r="F21" s="86" t="s">
        <v>15</v>
      </c>
      <c r="G21" s="87" t="s">
        <v>123</v>
      </c>
      <c r="H21" s="88" t="s">
        <v>13</v>
      </c>
      <c r="I21" s="88" t="s">
        <v>27</v>
      </c>
      <c r="J21" s="89" t="s">
        <v>128</v>
      </c>
      <c r="K21" s="87" t="s">
        <v>126</v>
      </c>
      <c r="M21" s="119" t="str">
        <f>M7</f>
        <v>Memória Interna</v>
      </c>
      <c r="N21" s="107" t="str">
        <f>'Codificação Magazine Luiza'!E6</f>
        <v>&lt; 64GB</v>
      </c>
      <c r="O21" s="107" t="str">
        <f>HLOOKUP(O20,$N$5:$Q$13,3,FALSE)</f>
        <v>64GB +</v>
      </c>
      <c r="P21" s="107"/>
      <c r="Q21" s="107"/>
    </row>
    <row r="22" spans="3:17" x14ac:dyDescent="0.25">
      <c r="C22" s="95">
        <v>18</v>
      </c>
      <c r="D22" s="84" t="s">
        <v>26</v>
      </c>
      <c r="E22" s="85" t="s">
        <v>127</v>
      </c>
      <c r="F22" s="86" t="s">
        <v>15</v>
      </c>
      <c r="G22" s="87" t="s">
        <v>129</v>
      </c>
      <c r="H22" s="88" t="s">
        <v>13</v>
      </c>
      <c r="I22" s="88" t="s">
        <v>27</v>
      </c>
      <c r="J22" s="89" t="s">
        <v>128</v>
      </c>
      <c r="K22" s="87" t="s">
        <v>125</v>
      </c>
      <c r="M22" s="118"/>
      <c r="N22" s="106">
        <f>HLOOKUP(N23,$N$8:$Q$14,7,FALSE)</f>
        <v>1</v>
      </c>
      <c r="O22" s="106">
        <f>IF(N22&lt;COUNTA($N$8:$Q$8),N22+1,1)</f>
        <v>2</v>
      </c>
      <c r="P22" s="106">
        <f>IF(O22&lt;COUNTA($N$8:$Q$8),O22+1,1)</f>
        <v>3</v>
      </c>
      <c r="Q22" s="106"/>
    </row>
    <row r="23" spans="3:17" x14ac:dyDescent="0.25">
      <c r="C23" s="95">
        <v>19</v>
      </c>
      <c r="D23" s="84" t="s">
        <v>26</v>
      </c>
      <c r="E23" s="85" t="s">
        <v>127</v>
      </c>
      <c r="F23" s="86" t="s">
        <v>15</v>
      </c>
      <c r="G23" s="87" t="s">
        <v>123</v>
      </c>
      <c r="H23" s="88" t="s">
        <v>13</v>
      </c>
      <c r="I23" s="88" t="s">
        <v>27</v>
      </c>
      <c r="J23" s="89" t="s">
        <v>128</v>
      </c>
      <c r="K23" s="87" t="s">
        <v>125</v>
      </c>
      <c r="M23" s="118" t="str">
        <f>M8</f>
        <v>Tamanho da tela</v>
      </c>
      <c r="N23" s="106" t="str">
        <f>'Codificação Magazine Luiza'!F6</f>
        <v>5"</v>
      </c>
      <c r="O23" s="106" t="str">
        <f>HLOOKUP(O22,$N$5:$Q$13,4,FALSE)</f>
        <v>4"</v>
      </c>
      <c r="P23" s="106" t="str">
        <f>HLOOKUP(P22,$N$5:$Q$13,4,FALSE)</f>
        <v>6"</v>
      </c>
      <c r="Q23" s="106"/>
    </row>
    <row r="24" spans="3:17" x14ac:dyDescent="0.25">
      <c r="C24" s="95">
        <v>20</v>
      </c>
      <c r="D24" s="84" t="s">
        <v>17</v>
      </c>
      <c r="E24" s="85" t="s">
        <v>127</v>
      </c>
      <c r="F24" s="86" t="s">
        <v>15</v>
      </c>
      <c r="G24" s="87" t="s">
        <v>129</v>
      </c>
      <c r="H24" s="88" t="s">
        <v>13</v>
      </c>
      <c r="I24" s="88" t="s">
        <v>27</v>
      </c>
      <c r="J24" s="89" t="s">
        <v>128</v>
      </c>
      <c r="K24" s="87" t="s">
        <v>125</v>
      </c>
      <c r="M24" s="119"/>
      <c r="N24" s="107">
        <f>HLOOKUP(N25,$N$9:$Q$14,6,FALSE)</f>
        <v>1</v>
      </c>
      <c r="O24" s="107">
        <f>IF(N24&lt;COUNTA($N$9:$Q$9),N24+1,1)</f>
        <v>2</v>
      </c>
      <c r="P24" s="107"/>
      <c r="Q24" s="107"/>
    </row>
    <row r="25" spans="3:17" x14ac:dyDescent="0.25">
      <c r="C25" s="95">
        <v>21</v>
      </c>
      <c r="D25" s="84" t="s">
        <v>26</v>
      </c>
      <c r="E25" s="85" t="s">
        <v>122</v>
      </c>
      <c r="F25" s="86" t="s">
        <v>15</v>
      </c>
      <c r="G25" s="87" t="s">
        <v>129</v>
      </c>
      <c r="H25" s="88" t="s">
        <v>13</v>
      </c>
      <c r="I25" s="88" t="s">
        <v>27</v>
      </c>
      <c r="J25" s="89" t="s">
        <v>128</v>
      </c>
      <c r="K25" s="87" t="s">
        <v>125</v>
      </c>
      <c r="M25" s="119" t="str">
        <f>M9</f>
        <v>Cor</v>
      </c>
      <c r="N25" s="107" t="str">
        <f>'Codificação Magazine Luiza'!G6</f>
        <v>Neutra</v>
      </c>
      <c r="O25" s="107" t="str">
        <f>HLOOKUP(O24,$N$5:$Q$13,5,FALSE)</f>
        <v>Diversa</v>
      </c>
      <c r="P25" s="107"/>
      <c r="Q25" s="107"/>
    </row>
    <row r="26" spans="3:17" x14ac:dyDescent="0.25">
      <c r="C26" s="95">
        <v>22</v>
      </c>
      <c r="D26" s="84" t="s">
        <v>21</v>
      </c>
      <c r="E26" s="85" t="s">
        <v>122</v>
      </c>
      <c r="F26" s="86" t="s">
        <v>20</v>
      </c>
      <c r="G26" s="87" t="s">
        <v>129</v>
      </c>
      <c r="H26" s="88" t="s">
        <v>13</v>
      </c>
      <c r="I26" s="88" t="s">
        <v>12</v>
      </c>
      <c r="J26" s="89" t="s">
        <v>124</v>
      </c>
      <c r="K26" s="87" t="s">
        <v>125</v>
      </c>
      <c r="M26" s="118"/>
      <c r="N26" s="106">
        <f>HLOOKUP(N27,$N$10:$Q$14,5,FALSE)</f>
        <v>2</v>
      </c>
      <c r="O26" s="106">
        <f>IF(N26&lt;COUNTA($N$10:$Q$10),N26+1,1)</f>
        <v>3</v>
      </c>
      <c r="P26" s="106">
        <f>IF(O26&lt;COUNTA($N$10:$Q$10),O26+1,1)</f>
        <v>1</v>
      </c>
      <c r="Q26" s="106"/>
    </row>
    <row r="27" spans="3:17" x14ac:dyDescent="0.25">
      <c r="C27" s="95">
        <v>23</v>
      </c>
      <c r="D27" s="84" t="s">
        <v>17</v>
      </c>
      <c r="E27" s="85" t="s">
        <v>122</v>
      </c>
      <c r="F27" s="86" t="s">
        <v>15</v>
      </c>
      <c r="G27" s="87" t="s">
        <v>123</v>
      </c>
      <c r="H27" s="88" t="s">
        <v>13</v>
      </c>
      <c r="I27" s="88" t="s">
        <v>27</v>
      </c>
      <c r="J27" s="89" t="s">
        <v>124</v>
      </c>
      <c r="K27" s="87" t="s">
        <v>126</v>
      </c>
      <c r="M27" s="118" t="str">
        <f>M10</f>
        <v>Processador - Tipo</v>
      </c>
      <c r="N27" s="106" t="str">
        <f>'Codificação Magazine Luiza'!H6</f>
        <v>Octa-Core</v>
      </c>
      <c r="O27" s="106" t="str">
        <f>HLOOKUP(O26,$N$5:$Q$13,6,FALSE)</f>
        <v>Processador neural</v>
      </c>
      <c r="P27" s="106" t="str">
        <f>HLOOKUP(P26,$N$5:$Q$13,6,FALSE)</f>
        <v>Quad-Core</v>
      </c>
      <c r="Q27" s="106"/>
    </row>
    <row r="28" spans="3:17" x14ac:dyDescent="0.25">
      <c r="C28" s="95">
        <v>24</v>
      </c>
      <c r="D28" s="84" t="s">
        <v>17</v>
      </c>
      <c r="E28" s="85" t="s">
        <v>127</v>
      </c>
      <c r="F28" s="86" t="s">
        <v>15</v>
      </c>
      <c r="G28" s="87" t="s">
        <v>123</v>
      </c>
      <c r="H28" s="88" t="s">
        <v>13</v>
      </c>
      <c r="I28" s="88" t="s">
        <v>27</v>
      </c>
      <c r="J28" s="89" t="s">
        <v>128</v>
      </c>
      <c r="K28" s="87" t="s">
        <v>126</v>
      </c>
      <c r="M28" s="119"/>
      <c r="N28" s="107">
        <f>HLOOKUP(N29,$N$11:$Q$14,4,FALSE)</f>
        <v>1</v>
      </c>
      <c r="O28" s="107">
        <f>IF(N28&lt;COUNTA($N$11:$Q$11),N28+1,1)</f>
        <v>2</v>
      </c>
      <c r="P28" s="107">
        <f t="shared" ref="P28:Q28" si="1">IF(O28&lt;COUNTA($N$11:$Q$11),O28+1,1)</f>
        <v>3</v>
      </c>
      <c r="Q28" s="107">
        <f t="shared" si="1"/>
        <v>4</v>
      </c>
    </row>
    <row r="29" spans="3:17" x14ac:dyDescent="0.25">
      <c r="C29" s="95">
        <v>25</v>
      </c>
      <c r="D29" s="84" t="s">
        <v>17</v>
      </c>
      <c r="E29" s="85" t="s">
        <v>127</v>
      </c>
      <c r="F29" s="86" t="s">
        <v>15</v>
      </c>
      <c r="G29" s="87" t="s">
        <v>129</v>
      </c>
      <c r="H29" s="88" t="s">
        <v>13</v>
      </c>
      <c r="I29" s="88" t="s">
        <v>27</v>
      </c>
      <c r="J29" s="89" t="s">
        <v>128</v>
      </c>
      <c r="K29" s="87" t="s">
        <v>126</v>
      </c>
      <c r="M29" s="119" t="str">
        <f>M11</f>
        <v>Resolução da câmera - Traseira</v>
      </c>
      <c r="N29" s="107" t="str">
        <f>'Codificação Magazine Luiza'!I6</f>
        <v>2MP</v>
      </c>
      <c r="O29" s="107" t="str">
        <f>HLOOKUP(O28,$N$5:$Q$13,7,FALSE)</f>
        <v>1MP</v>
      </c>
      <c r="P29" s="107" t="str">
        <f t="shared" ref="P29:Q29" si="2">HLOOKUP(P28,$N$5:$Q$13,7,FALSE)</f>
        <v>iSight</v>
      </c>
      <c r="Q29" s="107" t="str">
        <f t="shared" si="2"/>
        <v>Quad</v>
      </c>
    </row>
    <row r="30" spans="3:17" x14ac:dyDescent="0.25">
      <c r="C30" s="95">
        <v>26</v>
      </c>
      <c r="D30" s="84" t="s">
        <v>17</v>
      </c>
      <c r="E30" s="85" t="s">
        <v>127</v>
      </c>
      <c r="F30" s="86" t="s">
        <v>15</v>
      </c>
      <c r="G30" s="87" t="s">
        <v>129</v>
      </c>
      <c r="H30" s="88" t="s">
        <v>13</v>
      </c>
      <c r="I30" s="88" t="s">
        <v>27</v>
      </c>
      <c r="J30" s="87" t="s">
        <v>128</v>
      </c>
      <c r="K30" s="87" t="s">
        <v>126</v>
      </c>
      <c r="M30" s="118"/>
      <c r="N30" s="106">
        <f>HLOOKUP(N31,$N$12:$Q$14,3,FALSE)</f>
        <v>1</v>
      </c>
      <c r="O30" s="106">
        <f>IF(N30&lt;COUNTA($N$12:$Q$12),N30+1,1)</f>
        <v>2</v>
      </c>
      <c r="P30" s="106"/>
      <c r="Q30" s="106"/>
    </row>
    <row r="31" spans="3:17" x14ac:dyDescent="0.25">
      <c r="C31" s="95">
        <v>27</v>
      </c>
      <c r="D31" s="84" t="s">
        <v>26</v>
      </c>
      <c r="E31" s="85" t="s">
        <v>122</v>
      </c>
      <c r="F31" s="86" t="s">
        <v>20</v>
      </c>
      <c r="G31" s="87" t="s">
        <v>129</v>
      </c>
      <c r="H31" s="88" t="s">
        <v>13</v>
      </c>
      <c r="I31" s="88" t="s">
        <v>12</v>
      </c>
      <c r="J31" s="87" t="s">
        <v>124</v>
      </c>
      <c r="K31" s="87" t="s">
        <v>126</v>
      </c>
      <c r="M31" s="118" t="str">
        <f>M12</f>
        <v>Preço à vista</v>
      </c>
      <c r="N31" s="106" t="str">
        <f>'Codificação Magazine Luiza'!J6</f>
        <v>Barato</v>
      </c>
      <c r="O31" s="106" t="str">
        <f>HLOOKUP(O30,$N$5:$Q$13,8,FALSE)</f>
        <v>Caro</v>
      </c>
      <c r="P31" s="106"/>
      <c r="Q31" s="106"/>
    </row>
    <row r="32" spans="3:17" x14ac:dyDescent="0.25">
      <c r="C32" s="95">
        <v>28</v>
      </c>
      <c r="D32" s="84" t="s">
        <v>21</v>
      </c>
      <c r="E32" s="85" t="s">
        <v>122</v>
      </c>
      <c r="F32" s="86" t="s">
        <v>20</v>
      </c>
      <c r="G32" s="87" t="s">
        <v>123</v>
      </c>
      <c r="H32" s="88" t="s">
        <v>13</v>
      </c>
      <c r="I32" s="88" t="s">
        <v>12</v>
      </c>
      <c r="J32" s="87" t="s">
        <v>124</v>
      </c>
      <c r="K32" s="87" t="s">
        <v>126</v>
      </c>
      <c r="M32" s="119"/>
      <c r="N32" s="107">
        <f>HLOOKUP(N33,$N$13:$Q$14,2,FALSE)</f>
        <v>1</v>
      </c>
      <c r="O32" s="107">
        <f>IF(N32&lt;COUNTA($N$13:$Q$13),N32+1,1)</f>
        <v>2</v>
      </c>
      <c r="P32" s="107"/>
      <c r="Q32" s="107"/>
    </row>
    <row r="33" spans="3:17" ht="15.75" thickBot="1" x14ac:dyDescent="0.3">
      <c r="C33" s="95">
        <v>29</v>
      </c>
      <c r="D33" s="84" t="s">
        <v>17</v>
      </c>
      <c r="E33" s="85" t="s">
        <v>122</v>
      </c>
      <c r="F33" s="86" t="s">
        <v>15</v>
      </c>
      <c r="G33" s="87" t="s">
        <v>123</v>
      </c>
      <c r="H33" s="88" t="s">
        <v>13</v>
      </c>
      <c r="I33" s="88" t="s">
        <v>12</v>
      </c>
      <c r="J33" s="87" t="s">
        <v>124</v>
      </c>
      <c r="K33" s="87" t="s">
        <v>126</v>
      </c>
      <c r="M33" s="120" t="str">
        <f>M13</f>
        <v>Nota</v>
      </c>
      <c r="N33" s="121" t="str">
        <f>'Codificação Magazine Luiza'!K6</f>
        <v>Baixa</v>
      </c>
      <c r="O33" s="121" t="str">
        <f>HLOOKUP(O32,$N$5:$Q$13,9,FALSE)</f>
        <v>Alta</v>
      </c>
      <c r="P33" s="121"/>
      <c r="Q33" s="121"/>
    </row>
    <row r="34" spans="3:17" ht="15.75" thickBot="1" x14ac:dyDescent="0.3">
      <c r="C34" s="96">
        <v>30</v>
      </c>
      <c r="D34" s="90" t="s">
        <v>8</v>
      </c>
      <c r="E34" s="91" t="s">
        <v>127</v>
      </c>
      <c r="F34" s="92" t="s">
        <v>6</v>
      </c>
      <c r="G34" s="93" t="s">
        <v>129</v>
      </c>
      <c r="H34" s="94" t="s">
        <v>4</v>
      </c>
      <c r="I34" s="94" t="s">
        <v>3</v>
      </c>
      <c r="J34" s="93" t="s">
        <v>128</v>
      </c>
      <c r="K34" s="93" t="s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7F66-7F50-4B65-84C4-51B7B5D644AF}">
  <dimension ref="B1:AD41"/>
  <sheetViews>
    <sheetView showGridLines="0" zoomScaleNormal="100" workbookViewId="0">
      <selection activeCell="A27" sqref="A27:XFD41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2" bestFit="1" customWidth="1"/>
    <col min="6" max="6" width="4.7109375" bestFit="1" customWidth="1"/>
    <col min="7" max="7" width="7.5703125" bestFit="1" customWidth="1"/>
    <col min="8" max="8" width="18.14062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3.42578125" customWidth="1"/>
    <col min="14" max="14" width="9.140625" bestFit="1" customWidth="1"/>
    <col min="16" max="16" width="9" bestFit="1" customWidth="1"/>
    <col min="17" max="18" width="4.5703125" customWidth="1"/>
    <col min="19" max="19" width="7.5703125" bestFit="1" customWidth="1"/>
    <col min="20" max="21" width="18.140625" bestFit="1" customWidth="1"/>
    <col min="22" max="22" width="7.5703125" bestFit="1" customWidth="1"/>
    <col min="23" max="24" width="11.7109375" bestFit="1" customWidth="1"/>
    <col min="25" max="25" width="8.5703125" bestFit="1" customWidth="1"/>
    <col min="26" max="26" width="11.7109375" bestFit="1" customWidth="1"/>
    <col min="27" max="27" width="15.7109375" bestFit="1" customWidth="1"/>
    <col min="28" max="28" width="12.28515625" bestFit="1" customWidth="1"/>
    <col min="29" max="29" width="9.85546875" bestFit="1" customWidth="1"/>
  </cols>
  <sheetData>
    <row r="1" spans="2:30" ht="8.25" customHeight="1" x14ac:dyDescent="0.25"/>
    <row r="2" spans="2:3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0" ht="8.25" customHeight="1" x14ac:dyDescent="0.25"/>
    <row r="4" spans="2:30" x14ac:dyDescent="0.25">
      <c r="C4" s="26" t="s">
        <v>80</v>
      </c>
      <c r="D4" s="27"/>
      <c r="E4" s="27"/>
      <c r="F4" s="27"/>
      <c r="G4" s="27"/>
      <c r="H4" s="27"/>
      <c r="I4" s="27"/>
      <c r="J4" s="27"/>
      <c r="K4" s="27"/>
      <c r="M4" s="26" t="s">
        <v>83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C4" s="27" t="s">
        <v>83</v>
      </c>
    </row>
    <row r="5" spans="2:30" ht="15.75" thickBot="1" x14ac:dyDescent="0.3">
      <c r="C5" s="28" t="s">
        <v>66</v>
      </c>
      <c r="D5" s="29" t="str">
        <f>D11</f>
        <v>Marca</v>
      </c>
      <c r="E5" s="29" t="str">
        <f t="shared" ref="E5:J5" si="0">E11</f>
        <v>Memória</v>
      </c>
      <c r="F5" s="29" t="str">
        <f t="shared" si="0"/>
        <v>Tela</v>
      </c>
      <c r="G5" s="29" t="str">
        <f t="shared" si="0"/>
        <v>Cor</v>
      </c>
      <c r="H5" s="29" t="str">
        <f t="shared" si="0"/>
        <v>Processador</v>
      </c>
      <c r="I5" s="29" t="str">
        <f t="shared" si="0"/>
        <v>Câmera</v>
      </c>
      <c r="J5" s="29" t="str">
        <f t="shared" si="0"/>
        <v>Preço</v>
      </c>
      <c r="K5" s="29" t="str">
        <f t="shared" ref="K5" si="1">K11</f>
        <v>Nota</v>
      </c>
      <c r="M5" s="43" t="str">
        <f>M11</f>
        <v>Apple</v>
      </c>
      <c r="N5" s="44" t="str">
        <f t="shared" ref="N5:Z5" si="2">N11</f>
        <v>Motorola</v>
      </c>
      <c r="O5" s="44" t="str">
        <f t="shared" si="2"/>
        <v>Samsung</v>
      </c>
      <c r="P5" s="45" t="str">
        <f t="shared" si="2"/>
        <v>64GB +</v>
      </c>
      <c r="Q5" s="43" t="str">
        <f t="shared" si="2"/>
        <v>4"</v>
      </c>
      <c r="R5" s="43" t="str">
        <f t="shared" si="2"/>
        <v>6"</v>
      </c>
      <c r="S5" s="45" t="str">
        <f t="shared" si="2"/>
        <v>Diversa</v>
      </c>
      <c r="T5" s="43" t="str">
        <f t="shared" si="2"/>
        <v>Processador neural</v>
      </c>
      <c r="U5" s="43" t="str">
        <f t="shared" si="2"/>
        <v>Quad-Core</v>
      </c>
      <c r="V5" s="45" t="str">
        <f t="shared" ref="V5:X5" si="3">V11</f>
        <v>1MP</v>
      </c>
      <c r="W5" s="45" t="str">
        <f t="shared" si="3"/>
        <v>iSight</v>
      </c>
      <c r="X5" s="45" t="str">
        <f t="shared" si="3"/>
        <v>Quad</v>
      </c>
      <c r="Y5" s="44" t="str">
        <f t="shared" si="2"/>
        <v>Caro</v>
      </c>
      <c r="Z5" s="45" t="str">
        <f t="shared" si="2"/>
        <v>Alta</v>
      </c>
      <c r="AC5" s="29" t="s">
        <v>88</v>
      </c>
    </row>
    <row r="6" spans="2:30" ht="16.5" thickTop="1" thickBot="1" x14ac:dyDescent="0.3">
      <c r="C6" s="30">
        <v>1</v>
      </c>
      <c r="D6" s="31" t="str">
        <f>VLOOKUP($C$6,$C$11:$K$41,2,FALSE)</f>
        <v>LG</v>
      </c>
      <c r="E6" s="31" t="str">
        <f>VLOOKUP($C$6,$C$11:$K$41,3,FALSE)</f>
        <v>&lt; 64GB</v>
      </c>
      <c r="F6" s="31" t="str">
        <f>VLOOKUP($C$6,$C$11:$K$41,4,FALSE)</f>
        <v>5"</v>
      </c>
      <c r="G6" s="31" t="str">
        <f>VLOOKUP($C$6,$C$11:$K$41,5,FALSE)</f>
        <v>Neutra</v>
      </c>
      <c r="H6" s="31" t="str">
        <f>VLOOKUP($C$6,$C$11:$K$41,6,FALSE)</f>
        <v>Octa-Core</v>
      </c>
      <c r="I6" s="31" t="str">
        <f>VLOOKUP($C$6,$C$11:$K$41,7,FALSE)</f>
        <v>2MP</v>
      </c>
      <c r="J6" s="31" t="str">
        <f>VLOOKUP($C$6,$C$11:$K$41,8,FALSE)</f>
        <v>Barato</v>
      </c>
      <c r="K6" s="31" t="str">
        <f>VLOOKUP($C$6,$C$11:$K$41,9,FALSE)</f>
        <v>Baixa</v>
      </c>
      <c r="M6" s="35">
        <v>1</v>
      </c>
      <c r="N6" s="35">
        <v>0</v>
      </c>
      <c r="O6" s="35">
        <v>0</v>
      </c>
      <c r="P6" s="37">
        <v>0</v>
      </c>
      <c r="Q6" s="35">
        <v>1</v>
      </c>
      <c r="R6" s="35">
        <v>0</v>
      </c>
      <c r="S6" s="37">
        <v>0</v>
      </c>
      <c r="T6" s="35">
        <v>0</v>
      </c>
      <c r="U6" s="35">
        <v>0</v>
      </c>
      <c r="V6" s="37">
        <v>0</v>
      </c>
      <c r="W6" s="37">
        <v>0</v>
      </c>
      <c r="X6" s="37">
        <v>1</v>
      </c>
      <c r="Y6" s="35">
        <v>0</v>
      </c>
      <c r="Z6" s="37">
        <v>0</v>
      </c>
      <c r="AC6" s="76">
        <f t="array" ref="AC6:AC7">TREND(AB12:AB41,M12:Z41,M6:Z7)</f>
        <v>6.9180424734549586</v>
      </c>
    </row>
    <row r="7" spans="2:30" ht="15.75" thickBot="1" x14ac:dyDescent="0.3">
      <c r="M7" s="40">
        <v>0</v>
      </c>
      <c r="N7" s="41">
        <v>0</v>
      </c>
      <c r="O7" s="41">
        <v>1</v>
      </c>
      <c r="P7" s="42">
        <v>0</v>
      </c>
      <c r="Q7" s="40">
        <v>1</v>
      </c>
      <c r="R7" s="40">
        <v>0</v>
      </c>
      <c r="S7" s="42">
        <v>0</v>
      </c>
      <c r="T7" s="40">
        <v>0</v>
      </c>
      <c r="U7" s="40">
        <v>0</v>
      </c>
      <c r="V7" s="42">
        <v>0</v>
      </c>
      <c r="W7" s="42">
        <v>0</v>
      </c>
      <c r="X7" s="42">
        <v>1</v>
      </c>
      <c r="Y7" s="41">
        <v>0</v>
      </c>
      <c r="Z7" s="42">
        <v>0</v>
      </c>
      <c r="AC7" s="77">
        <v>4.3668903074294541</v>
      </c>
    </row>
    <row r="9" spans="2:30" x14ac:dyDescent="0.25">
      <c r="M9" s="26" t="s">
        <v>85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9"/>
      <c r="AB9" s="39"/>
      <c r="AC9" s="39"/>
    </row>
    <row r="10" spans="2:30" x14ac:dyDescent="0.25">
      <c r="C10" s="32" t="s">
        <v>82</v>
      </c>
      <c r="D10" s="32"/>
      <c r="E10" s="32"/>
      <c r="F10" s="32"/>
      <c r="G10" s="32"/>
      <c r="H10" s="32"/>
      <c r="I10" s="32"/>
      <c r="J10" s="32"/>
      <c r="K10" s="32"/>
      <c r="M10" s="35" t="str">
        <f>D5</f>
        <v>Marca</v>
      </c>
      <c r="N10" s="35"/>
      <c r="O10" s="122"/>
      <c r="P10" s="127" t="str">
        <f>E5</f>
        <v>Memória</v>
      </c>
      <c r="Q10" s="35" t="str">
        <f>F5</f>
        <v>Tela</v>
      </c>
      <c r="R10" s="122"/>
      <c r="S10" s="127" t="str">
        <f>G5</f>
        <v>Cor</v>
      </c>
      <c r="T10" s="35" t="str">
        <f>H5</f>
        <v>Processador</v>
      </c>
      <c r="U10" s="122"/>
      <c r="V10" s="36" t="str">
        <f>I5</f>
        <v>Câmera</v>
      </c>
      <c r="W10" s="36"/>
      <c r="X10" s="132"/>
      <c r="Y10" s="136" t="str">
        <f>J5</f>
        <v>Preço</v>
      </c>
      <c r="Z10" s="36" t="str">
        <f>K5</f>
        <v>Nota</v>
      </c>
      <c r="AA10" s="38"/>
      <c r="AB10" s="38"/>
      <c r="AC10" s="38"/>
    </row>
    <row r="11" spans="2:30" ht="15.75" thickBot="1" x14ac:dyDescent="0.3">
      <c r="C11" s="18" t="s">
        <v>66</v>
      </c>
      <c r="D11" s="17" t="s">
        <v>65</v>
      </c>
      <c r="E11" s="15" t="s">
        <v>81</v>
      </c>
      <c r="F11" s="13" t="s">
        <v>69</v>
      </c>
      <c r="G11" s="14" t="s">
        <v>62</v>
      </c>
      <c r="H11" s="15" t="s">
        <v>68</v>
      </c>
      <c r="I11" s="13" t="s">
        <v>84</v>
      </c>
      <c r="J11" s="16" t="s">
        <v>67</v>
      </c>
      <c r="K11" s="13" t="s">
        <v>55</v>
      </c>
      <c r="M11" s="54" t="str">
        <f>'Magazine Luiza'!O19</f>
        <v>Apple</v>
      </c>
      <c r="N11" s="54" t="str">
        <f>'Magazine Luiza'!P19</f>
        <v>Motorola</v>
      </c>
      <c r="O11" s="123" t="str">
        <f>'Magazine Luiza'!Q19</f>
        <v>Samsung</v>
      </c>
      <c r="P11" s="128" t="str">
        <f>'Magazine Luiza'!O21</f>
        <v>64GB +</v>
      </c>
      <c r="Q11" s="54" t="str">
        <f>'Magazine Luiza'!O23</f>
        <v>4"</v>
      </c>
      <c r="R11" s="123" t="str">
        <f>'Magazine Luiza'!P23</f>
        <v>6"</v>
      </c>
      <c r="S11" s="128" t="str">
        <f>'Magazine Luiza'!O25</f>
        <v>Diversa</v>
      </c>
      <c r="T11" s="54" t="str">
        <f>'Magazine Luiza'!O27</f>
        <v>Processador neural</v>
      </c>
      <c r="U11" s="123" t="str">
        <f>'Magazine Luiza'!P27</f>
        <v>Quad-Core</v>
      </c>
      <c r="V11" s="55" t="str">
        <f>'Magazine Luiza'!O29</f>
        <v>1MP</v>
      </c>
      <c r="W11" s="55" t="str">
        <f>'Magazine Luiza'!P29</f>
        <v>iSight</v>
      </c>
      <c r="X11" s="133" t="str">
        <f>'Magazine Luiza'!Q29</f>
        <v>Quad</v>
      </c>
      <c r="Y11" s="137" t="str">
        <f>'Magazine Luiza'!O31</f>
        <v>Caro</v>
      </c>
      <c r="Z11" s="55" t="str">
        <f>'Magazine Luiza'!O33</f>
        <v>Alta</v>
      </c>
      <c r="AA11" s="56" t="s">
        <v>86</v>
      </c>
      <c r="AB11" s="56" t="s">
        <v>87</v>
      </c>
      <c r="AC11" s="56" t="s">
        <v>88</v>
      </c>
    </row>
    <row r="12" spans="2:30" ht="15.75" thickTop="1" x14ac:dyDescent="0.25">
      <c r="C12" s="11">
        <v>1</v>
      </c>
      <c r="D12" s="10" t="s">
        <v>21</v>
      </c>
      <c r="E12" s="9" t="s">
        <v>122</v>
      </c>
      <c r="F12" s="8" t="s">
        <v>20</v>
      </c>
      <c r="G12" t="s">
        <v>123</v>
      </c>
      <c r="H12" t="s">
        <v>13</v>
      </c>
      <c r="I12" s="7" t="s">
        <v>12</v>
      </c>
      <c r="J12" s="12" t="s">
        <v>124</v>
      </c>
      <c r="K12" s="7" t="s">
        <v>125</v>
      </c>
      <c r="M12" s="33">
        <f>IF($D12=M$11,1,0)</f>
        <v>0</v>
      </c>
      <c r="N12" s="33">
        <f>IF($D12=N$11,1,0)</f>
        <v>0</v>
      </c>
      <c r="O12" s="124">
        <f>IF($D12=O$11,1,0)</f>
        <v>0</v>
      </c>
      <c r="P12" s="129">
        <f>IF($E12=P$11,1,0)</f>
        <v>0</v>
      </c>
      <c r="Q12" s="33">
        <f>IF($F12=Q$11,1,0)</f>
        <v>0</v>
      </c>
      <c r="R12" s="124">
        <f>IF($F12=R$11,1,0)</f>
        <v>0</v>
      </c>
      <c r="S12" s="129">
        <f>IF($G12=S$11,1,0)</f>
        <v>0</v>
      </c>
      <c r="T12" s="33">
        <f>IF($H12=T$11,1,0)</f>
        <v>0</v>
      </c>
      <c r="U12" s="124">
        <f>IF($H12=U$11,1,0)</f>
        <v>0</v>
      </c>
      <c r="V12" s="50">
        <f>IF($I12=V$11,1,0)</f>
        <v>0</v>
      </c>
      <c r="W12" s="50">
        <f>IF($I12=W$11,1,0)</f>
        <v>0</v>
      </c>
      <c r="X12" s="134">
        <f>IF($I12=X$11,1,0)</f>
        <v>0</v>
      </c>
      <c r="Y12" s="138">
        <f>IF($J12=Y$11,1,0)</f>
        <v>0</v>
      </c>
      <c r="Z12" s="50">
        <f>IF($K12=Z$11,1,0)</f>
        <v>0</v>
      </c>
      <c r="AA12" s="48">
        <f t="shared" ref="AA12:AA41" si="4">C12</f>
        <v>1</v>
      </c>
      <c r="AB12" s="48">
        <f>MAX($AA$12:$AA$41)+1-AA12</f>
        <v>30</v>
      </c>
      <c r="AC12" s="46">
        <f t="array" ref="AC12:AC41">TREND(AB12:AB41,M12:Z41,M12:Z41)</f>
        <v>17.850856279831252</v>
      </c>
    </row>
    <row r="13" spans="2:30" x14ac:dyDescent="0.25">
      <c r="C13" s="11">
        <v>2</v>
      </c>
      <c r="D13" s="10" t="s">
        <v>21</v>
      </c>
      <c r="E13" s="9" t="s">
        <v>122</v>
      </c>
      <c r="F13" s="8" t="s">
        <v>20</v>
      </c>
      <c r="G13" t="s">
        <v>123</v>
      </c>
      <c r="H13" t="s">
        <v>48</v>
      </c>
      <c r="I13" s="7" t="s">
        <v>47</v>
      </c>
      <c r="J13" s="12" t="s">
        <v>124</v>
      </c>
      <c r="K13" s="7" t="s">
        <v>126</v>
      </c>
      <c r="M13" s="33">
        <f t="shared" ref="M13:O41" si="5">IF($D13=M$11,1,0)</f>
        <v>0</v>
      </c>
      <c r="N13" s="34">
        <f t="shared" si="5"/>
        <v>0</v>
      </c>
      <c r="O13" s="125">
        <f t="shared" si="5"/>
        <v>0</v>
      </c>
      <c r="P13" s="129">
        <f t="shared" ref="P13:P41" si="6">IF($E13=P$11,1,0)</f>
        <v>0</v>
      </c>
      <c r="Q13" s="33">
        <f t="shared" ref="Q13:R41" si="7">IF($F13=Q$11,1,0)</f>
        <v>0</v>
      </c>
      <c r="R13" s="124">
        <f t="shared" si="7"/>
        <v>0</v>
      </c>
      <c r="S13" s="129">
        <f t="shared" ref="S13:S41" si="8">IF($G13=S$11,1,0)</f>
        <v>0</v>
      </c>
      <c r="T13" s="33">
        <f t="shared" ref="T13:U41" si="9">IF($H13=T$11,1,0)</f>
        <v>0</v>
      </c>
      <c r="U13" s="124">
        <f t="shared" si="9"/>
        <v>1</v>
      </c>
      <c r="V13" s="50">
        <f t="shared" ref="V13:X41" si="10">IF($I13=V$11,1,0)</f>
        <v>1</v>
      </c>
      <c r="W13" s="50">
        <f t="shared" ref="W13:X27" si="11">IF($I13=W$11,1,0)</f>
        <v>0</v>
      </c>
      <c r="X13" s="134">
        <f t="shared" si="11"/>
        <v>0</v>
      </c>
      <c r="Y13" s="139">
        <f t="shared" ref="Y13:Y41" si="12">IF($J13=Y$11,1,0)</f>
        <v>0</v>
      </c>
      <c r="Z13" s="50">
        <f t="shared" ref="Z13:Z41" si="13">IF($K13=Z$11,1,0)</f>
        <v>1</v>
      </c>
      <c r="AA13" s="48">
        <f t="shared" si="4"/>
        <v>2</v>
      </c>
      <c r="AB13" s="48">
        <f t="shared" ref="AB13:AB41" si="14">MAX($AA$12:$AA$41)+1-AA13</f>
        <v>29</v>
      </c>
      <c r="AC13" s="46">
        <v>24.834153524742579</v>
      </c>
    </row>
    <row r="14" spans="2:30" x14ac:dyDescent="0.25">
      <c r="C14" s="11">
        <v>3</v>
      </c>
      <c r="D14" s="10" t="s">
        <v>8</v>
      </c>
      <c r="E14" s="9" t="s">
        <v>127</v>
      </c>
      <c r="F14" s="8" t="s">
        <v>6</v>
      </c>
      <c r="G14" t="s">
        <v>123</v>
      </c>
      <c r="H14" t="s">
        <v>4</v>
      </c>
      <c r="I14" s="7" t="s">
        <v>3</v>
      </c>
      <c r="J14" s="12" t="s">
        <v>128</v>
      </c>
      <c r="K14" s="7" t="s">
        <v>126</v>
      </c>
      <c r="M14" s="33">
        <f t="shared" si="5"/>
        <v>1</v>
      </c>
      <c r="N14" s="34">
        <f t="shared" si="5"/>
        <v>0</v>
      </c>
      <c r="O14" s="125">
        <f t="shared" si="5"/>
        <v>0</v>
      </c>
      <c r="P14" s="129">
        <f t="shared" si="6"/>
        <v>1</v>
      </c>
      <c r="Q14" s="33">
        <f t="shared" si="7"/>
        <v>1</v>
      </c>
      <c r="R14" s="124">
        <f t="shared" si="7"/>
        <v>0</v>
      </c>
      <c r="S14" s="129">
        <f t="shared" si="8"/>
        <v>0</v>
      </c>
      <c r="T14" s="33">
        <f t="shared" si="9"/>
        <v>1</v>
      </c>
      <c r="U14" s="124">
        <f t="shared" si="9"/>
        <v>0</v>
      </c>
      <c r="V14" s="50">
        <f t="shared" si="10"/>
        <v>0</v>
      </c>
      <c r="W14" s="50">
        <f t="shared" si="11"/>
        <v>1</v>
      </c>
      <c r="X14" s="134">
        <f t="shared" si="11"/>
        <v>0</v>
      </c>
      <c r="Y14" s="139">
        <f t="shared" si="12"/>
        <v>1</v>
      </c>
      <c r="Z14" s="50">
        <f t="shared" si="13"/>
        <v>1</v>
      </c>
      <c r="AA14" s="48">
        <f t="shared" si="4"/>
        <v>3</v>
      </c>
      <c r="AB14" s="48">
        <f t="shared" si="14"/>
        <v>28</v>
      </c>
      <c r="AC14" s="46">
        <v>15.956502877585837</v>
      </c>
    </row>
    <row r="15" spans="2:30" x14ac:dyDescent="0.25">
      <c r="C15" s="11">
        <v>4</v>
      </c>
      <c r="D15" s="10" t="s">
        <v>26</v>
      </c>
      <c r="E15" s="9" t="s">
        <v>122</v>
      </c>
      <c r="F15" s="8" t="s">
        <v>20</v>
      </c>
      <c r="G15" t="s">
        <v>129</v>
      </c>
      <c r="H15" t="s">
        <v>48</v>
      </c>
      <c r="I15" s="7" t="s">
        <v>47</v>
      </c>
      <c r="J15" s="12" t="s">
        <v>124</v>
      </c>
      <c r="K15" s="7" t="s">
        <v>125</v>
      </c>
      <c r="M15" s="33">
        <f t="shared" si="5"/>
        <v>0</v>
      </c>
      <c r="N15" s="34">
        <f t="shared" si="5"/>
        <v>1</v>
      </c>
      <c r="O15" s="125">
        <f t="shared" si="5"/>
        <v>0</v>
      </c>
      <c r="P15" s="129">
        <f t="shared" si="6"/>
        <v>0</v>
      </c>
      <c r="Q15" s="33">
        <f t="shared" si="7"/>
        <v>0</v>
      </c>
      <c r="R15" s="124">
        <f t="shared" si="7"/>
        <v>0</v>
      </c>
      <c r="S15" s="129">
        <f t="shared" si="8"/>
        <v>1</v>
      </c>
      <c r="T15" s="33">
        <f t="shared" si="9"/>
        <v>0</v>
      </c>
      <c r="U15" s="124">
        <f t="shared" si="9"/>
        <v>1</v>
      </c>
      <c r="V15" s="50">
        <f t="shared" si="10"/>
        <v>1</v>
      </c>
      <c r="W15" s="50">
        <f t="shared" si="11"/>
        <v>0</v>
      </c>
      <c r="X15" s="134">
        <f t="shared" si="11"/>
        <v>0</v>
      </c>
      <c r="Y15" s="139">
        <f t="shared" si="12"/>
        <v>0</v>
      </c>
      <c r="Z15" s="50">
        <f t="shared" si="13"/>
        <v>0</v>
      </c>
      <c r="AA15" s="48">
        <f t="shared" si="4"/>
        <v>4</v>
      </c>
      <c r="AB15" s="48">
        <f t="shared" si="14"/>
        <v>27</v>
      </c>
      <c r="AC15" s="46">
        <v>28.652410539693953</v>
      </c>
    </row>
    <row r="16" spans="2:30" x14ac:dyDescent="0.25">
      <c r="C16" s="11">
        <v>5</v>
      </c>
      <c r="D16" s="10" t="s">
        <v>17</v>
      </c>
      <c r="E16" s="9" t="s">
        <v>122</v>
      </c>
      <c r="F16" s="8" t="s">
        <v>20</v>
      </c>
      <c r="G16" t="s">
        <v>123</v>
      </c>
      <c r="H16" t="s">
        <v>48</v>
      </c>
      <c r="I16" s="7" t="s">
        <v>47</v>
      </c>
      <c r="J16" s="12" t="s">
        <v>124</v>
      </c>
      <c r="K16" s="7" t="s">
        <v>125</v>
      </c>
      <c r="M16" s="33">
        <f t="shared" si="5"/>
        <v>0</v>
      </c>
      <c r="N16" s="34">
        <f t="shared" si="5"/>
        <v>0</v>
      </c>
      <c r="O16" s="125">
        <f t="shared" si="5"/>
        <v>1</v>
      </c>
      <c r="P16" s="129">
        <f t="shared" si="6"/>
        <v>0</v>
      </c>
      <c r="Q16" s="33">
        <f t="shared" si="7"/>
        <v>0</v>
      </c>
      <c r="R16" s="124">
        <f t="shared" si="7"/>
        <v>0</v>
      </c>
      <c r="S16" s="129">
        <f t="shared" si="8"/>
        <v>0</v>
      </c>
      <c r="T16" s="33">
        <f t="shared" si="9"/>
        <v>0</v>
      </c>
      <c r="U16" s="124">
        <f t="shared" si="9"/>
        <v>1</v>
      </c>
      <c r="V16" s="50">
        <f t="shared" si="10"/>
        <v>1</v>
      </c>
      <c r="W16" s="50">
        <f t="shared" si="11"/>
        <v>0</v>
      </c>
      <c r="X16" s="134">
        <f t="shared" si="11"/>
        <v>0</v>
      </c>
      <c r="Y16" s="139">
        <f t="shared" si="12"/>
        <v>0</v>
      </c>
      <c r="Z16" s="50">
        <f t="shared" si="13"/>
        <v>0</v>
      </c>
      <c r="AA16" s="48">
        <f t="shared" si="4"/>
        <v>5</v>
      </c>
      <c r="AB16" s="48">
        <f t="shared" si="14"/>
        <v>26</v>
      </c>
      <c r="AC16" s="46">
        <v>26.756717967781729</v>
      </c>
    </row>
    <row r="17" spans="3:29" x14ac:dyDescent="0.25">
      <c r="C17" s="11">
        <v>6</v>
      </c>
      <c r="D17" s="10" t="s">
        <v>17</v>
      </c>
      <c r="E17" s="9" t="s">
        <v>122</v>
      </c>
      <c r="F17" s="8" t="s">
        <v>20</v>
      </c>
      <c r="G17" t="s">
        <v>123</v>
      </c>
      <c r="H17" t="s">
        <v>48</v>
      </c>
      <c r="I17" s="7" t="s">
        <v>47</v>
      </c>
      <c r="J17" s="12" t="s">
        <v>124</v>
      </c>
      <c r="K17" s="7" t="s">
        <v>125</v>
      </c>
      <c r="M17" s="33">
        <f t="shared" si="5"/>
        <v>0</v>
      </c>
      <c r="N17" s="34">
        <f t="shared" si="5"/>
        <v>0</v>
      </c>
      <c r="O17" s="125">
        <f t="shared" si="5"/>
        <v>1</v>
      </c>
      <c r="P17" s="129">
        <f t="shared" si="6"/>
        <v>0</v>
      </c>
      <c r="Q17" s="33">
        <f t="shared" si="7"/>
        <v>0</v>
      </c>
      <c r="R17" s="124">
        <f t="shared" si="7"/>
        <v>0</v>
      </c>
      <c r="S17" s="129">
        <f t="shared" si="8"/>
        <v>0</v>
      </c>
      <c r="T17" s="33">
        <f t="shared" si="9"/>
        <v>0</v>
      </c>
      <c r="U17" s="124">
        <f t="shared" si="9"/>
        <v>1</v>
      </c>
      <c r="V17" s="50">
        <f t="shared" si="10"/>
        <v>1</v>
      </c>
      <c r="W17" s="50">
        <f t="shared" si="11"/>
        <v>0</v>
      </c>
      <c r="X17" s="134">
        <f t="shared" si="11"/>
        <v>0</v>
      </c>
      <c r="Y17" s="139">
        <f t="shared" si="12"/>
        <v>0</v>
      </c>
      <c r="Z17" s="50">
        <f t="shared" si="13"/>
        <v>0</v>
      </c>
      <c r="AA17" s="48">
        <f t="shared" si="4"/>
        <v>6</v>
      </c>
      <c r="AB17" s="48">
        <f t="shared" si="14"/>
        <v>25</v>
      </c>
      <c r="AC17" s="46">
        <v>26.756717967781729</v>
      </c>
    </row>
    <row r="18" spans="3:29" x14ac:dyDescent="0.25">
      <c r="C18" s="11">
        <v>7</v>
      </c>
      <c r="D18" s="10" t="s">
        <v>26</v>
      </c>
      <c r="E18" s="9" t="s">
        <v>127</v>
      </c>
      <c r="F18" s="8" t="s">
        <v>15</v>
      </c>
      <c r="G18" t="s">
        <v>129</v>
      </c>
      <c r="H18" t="s">
        <v>13</v>
      </c>
      <c r="I18" s="7" t="s">
        <v>12</v>
      </c>
      <c r="J18" s="12" t="s">
        <v>128</v>
      </c>
      <c r="K18" s="7" t="s">
        <v>126</v>
      </c>
      <c r="M18" s="33">
        <f t="shared" si="5"/>
        <v>0</v>
      </c>
      <c r="N18" s="34">
        <f t="shared" si="5"/>
        <v>1</v>
      </c>
      <c r="O18" s="125">
        <f t="shared" si="5"/>
        <v>0</v>
      </c>
      <c r="P18" s="129">
        <f t="shared" si="6"/>
        <v>1</v>
      </c>
      <c r="Q18" s="33">
        <f t="shared" si="7"/>
        <v>0</v>
      </c>
      <c r="R18" s="124">
        <f t="shared" si="7"/>
        <v>1</v>
      </c>
      <c r="S18" s="129">
        <f t="shared" si="8"/>
        <v>1</v>
      </c>
      <c r="T18" s="33">
        <f t="shared" si="9"/>
        <v>0</v>
      </c>
      <c r="U18" s="124">
        <f t="shared" si="9"/>
        <v>0</v>
      </c>
      <c r="V18" s="50">
        <f t="shared" si="10"/>
        <v>0</v>
      </c>
      <c r="W18" s="50">
        <f t="shared" si="11"/>
        <v>0</v>
      </c>
      <c r="X18" s="134">
        <f t="shared" si="11"/>
        <v>0</v>
      </c>
      <c r="Y18" s="139">
        <f t="shared" si="12"/>
        <v>1</v>
      </c>
      <c r="Z18" s="50">
        <f t="shared" si="13"/>
        <v>1</v>
      </c>
      <c r="AA18" s="48">
        <f t="shared" si="4"/>
        <v>7</v>
      </c>
      <c r="AB18" s="48">
        <f t="shared" si="14"/>
        <v>24</v>
      </c>
      <c r="AC18" s="46">
        <v>20.88460815655494</v>
      </c>
    </row>
    <row r="19" spans="3:29" x14ac:dyDescent="0.25">
      <c r="C19" s="11">
        <v>8</v>
      </c>
      <c r="D19" s="10" t="s">
        <v>26</v>
      </c>
      <c r="E19" s="9" t="s">
        <v>122</v>
      </c>
      <c r="F19" s="8" t="s">
        <v>20</v>
      </c>
      <c r="G19" t="s">
        <v>129</v>
      </c>
      <c r="H19" t="s">
        <v>13</v>
      </c>
      <c r="I19" s="7" t="s">
        <v>12</v>
      </c>
      <c r="J19" s="12" t="s">
        <v>124</v>
      </c>
      <c r="K19" s="7" t="s">
        <v>126</v>
      </c>
      <c r="M19" s="33">
        <f t="shared" si="5"/>
        <v>0</v>
      </c>
      <c r="N19" s="34">
        <f t="shared" si="5"/>
        <v>1</v>
      </c>
      <c r="O19" s="125">
        <f t="shared" si="5"/>
        <v>0</v>
      </c>
      <c r="P19" s="129">
        <f t="shared" si="6"/>
        <v>0</v>
      </c>
      <c r="Q19" s="33">
        <f t="shared" si="7"/>
        <v>0</v>
      </c>
      <c r="R19" s="124">
        <f t="shared" si="7"/>
        <v>0</v>
      </c>
      <c r="S19" s="129">
        <f t="shared" si="8"/>
        <v>1</v>
      </c>
      <c r="T19" s="33">
        <f t="shared" si="9"/>
        <v>0</v>
      </c>
      <c r="U19" s="124">
        <f t="shared" si="9"/>
        <v>0</v>
      </c>
      <c r="V19" s="50">
        <f t="shared" si="10"/>
        <v>0</v>
      </c>
      <c r="W19" s="50">
        <f t="shared" si="11"/>
        <v>0</v>
      </c>
      <c r="X19" s="134">
        <f t="shared" si="11"/>
        <v>0</v>
      </c>
      <c r="Y19" s="139">
        <f t="shared" si="12"/>
        <v>0</v>
      </c>
      <c r="Z19" s="50">
        <f t="shared" si="13"/>
        <v>1</v>
      </c>
      <c r="AA19" s="48">
        <f t="shared" si="4"/>
        <v>8</v>
      </c>
      <c r="AB19" s="48">
        <f t="shared" si="14"/>
        <v>23</v>
      </c>
      <c r="AC19" s="46">
        <v>12.721680076653316</v>
      </c>
    </row>
    <row r="20" spans="3:29" x14ac:dyDescent="0.25">
      <c r="C20" s="11">
        <v>9</v>
      </c>
      <c r="D20" s="10" t="s">
        <v>26</v>
      </c>
      <c r="E20" s="9" t="s">
        <v>122</v>
      </c>
      <c r="F20" s="8" t="s">
        <v>20</v>
      </c>
      <c r="G20" t="s">
        <v>129</v>
      </c>
      <c r="H20" t="s">
        <v>13</v>
      </c>
      <c r="I20" s="7" t="s">
        <v>12</v>
      </c>
      <c r="J20" s="12" t="s">
        <v>124</v>
      </c>
      <c r="K20" s="7" t="s">
        <v>125</v>
      </c>
      <c r="M20" s="33">
        <f t="shared" si="5"/>
        <v>0</v>
      </c>
      <c r="N20" s="34">
        <f t="shared" si="5"/>
        <v>1</v>
      </c>
      <c r="O20" s="125">
        <f t="shared" si="5"/>
        <v>0</v>
      </c>
      <c r="P20" s="129">
        <f t="shared" si="6"/>
        <v>0</v>
      </c>
      <c r="Q20" s="33">
        <f t="shared" si="7"/>
        <v>0</v>
      </c>
      <c r="R20" s="124">
        <f t="shared" si="7"/>
        <v>0</v>
      </c>
      <c r="S20" s="129">
        <f t="shared" si="8"/>
        <v>1</v>
      </c>
      <c r="T20" s="33">
        <f t="shared" si="9"/>
        <v>0</v>
      </c>
      <c r="U20" s="124">
        <f t="shared" si="9"/>
        <v>0</v>
      </c>
      <c r="V20" s="50">
        <f t="shared" si="10"/>
        <v>0</v>
      </c>
      <c r="W20" s="50">
        <f t="shared" si="11"/>
        <v>0</v>
      </c>
      <c r="X20" s="134">
        <f t="shared" si="11"/>
        <v>0</v>
      </c>
      <c r="Y20" s="139">
        <f t="shared" si="12"/>
        <v>0</v>
      </c>
      <c r="Z20" s="50">
        <f t="shared" si="13"/>
        <v>0</v>
      </c>
      <c r="AA20" s="48">
        <f t="shared" si="4"/>
        <v>9</v>
      </c>
      <c r="AB20" s="48">
        <f t="shared" si="14"/>
        <v>22</v>
      </c>
      <c r="AC20" s="46">
        <v>17.19539668571797</v>
      </c>
    </row>
    <row r="21" spans="3:29" x14ac:dyDescent="0.25">
      <c r="C21" s="11">
        <v>10</v>
      </c>
      <c r="D21" s="10" t="s">
        <v>17</v>
      </c>
      <c r="E21" s="9" t="s">
        <v>127</v>
      </c>
      <c r="F21" s="8" t="s">
        <v>15</v>
      </c>
      <c r="G21" t="s">
        <v>123</v>
      </c>
      <c r="H21" t="s">
        <v>13</v>
      </c>
      <c r="I21" s="7" t="s">
        <v>12</v>
      </c>
      <c r="J21" s="12" t="s">
        <v>128</v>
      </c>
      <c r="K21" s="7" t="s">
        <v>125</v>
      </c>
      <c r="M21" s="33">
        <f t="shared" si="5"/>
        <v>0</v>
      </c>
      <c r="N21" s="34">
        <f t="shared" si="5"/>
        <v>0</v>
      </c>
      <c r="O21" s="125">
        <f t="shared" si="5"/>
        <v>1</v>
      </c>
      <c r="P21" s="129">
        <f t="shared" si="6"/>
        <v>1</v>
      </c>
      <c r="Q21" s="33">
        <f t="shared" si="7"/>
        <v>0</v>
      </c>
      <c r="R21" s="124">
        <f t="shared" si="7"/>
        <v>1</v>
      </c>
      <c r="S21" s="129">
        <f t="shared" si="8"/>
        <v>0</v>
      </c>
      <c r="T21" s="33">
        <f t="shared" si="9"/>
        <v>0</v>
      </c>
      <c r="U21" s="124">
        <f t="shared" si="9"/>
        <v>0</v>
      </c>
      <c r="V21" s="50">
        <f t="shared" si="10"/>
        <v>0</v>
      </c>
      <c r="W21" s="50">
        <f t="shared" si="11"/>
        <v>0</v>
      </c>
      <c r="X21" s="134">
        <f t="shared" si="11"/>
        <v>0</v>
      </c>
      <c r="Y21" s="139">
        <f t="shared" si="12"/>
        <v>1</v>
      </c>
      <c r="Z21" s="50">
        <f t="shared" si="13"/>
        <v>0</v>
      </c>
      <c r="AA21" s="48">
        <f t="shared" si="4"/>
        <v>10</v>
      </c>
      <c r="AB21" s="48">
        <f t="shared" si="14"/>
        <v>21</v>
      </c>
      <c r="AC21" s="46">
        <v>23.462632193707371</v>
      </c>
    </row>
    <row r="22" spans="3:29" x14ac:dyDescent="0.25">
      <c r="C22" s="11">
        <v>11</v>
      </c>
      <c r="D22" s="10" t="s">
        <v>17</v>
      </c>
      <c r="E22" s="9" t="s">
        <v>127</v>
      </c>
      <c r="F22" s="8" t="s">
        <v>15</v>
      </c>
      <c r="G22" t="s">
        <v>129</v>
      </c>
      <c r="H22" t="s">
        <v>13</v>
      </c>
      <c r="I22" s="7" t="s">
        <v>12</v>
      </c>
      <c r="J22" s="12" t="s">
        <v>128</v>
      </c>
      <c r="K22" s="7" t="s">
        <v>126</v>
      </c>
      <c r="M22" s="33">
        <f t="shared" si="5"/>
        <v>0</v>
      </c>
      <c r="N22" s="34">
        <f t="shared" si="5"/>
        <v>0</v>
      </c>
      <c r="O22" s="125">
        <f t="shared" si="5"/>
        <v>1</v>
      </c>
      <c r="P22" s="129">
        <f t="shared" si="6"/>
        <v>1</v>
      </c>
      <c r="Q22" s="33">
        <f t="shared" si="7"/>
        <v>0</v>
      </c>
      <c r="R22" s="124">
        <f t="shared" si="7"/>
        <v>1</v>
      </c>
      <c r="S22" s="129">
        <f t="shared" si="8"/>
        <v>1</v>
      </c>
      <c r="T22" s="33">
        <f t="shared" si="9"/>
        <v>0</v>
      </c>
      <c r="U22" s="124">
        <f t="shared" si="9"/>
        <v>0</v>
      </c>
      <c r="V22" s="50">
        <f t="shared" si="10"/>
        <v>0</v>
      </c>
      <c r="W22" s="50">
        <f t="shared" si="11"/>
        <v>0</v>
      </c>
      <c r="X22" s="134">
        <f t="shared" si="11"/>
        <v>0</v>
      </c>
      <c r="Y22" s="139">
        <f t="shared" si="12"/>
        <v>1</v>
      </c>
      <c r="Z22" s="50">
        <f t="shared" si="13"/>
        <v>1</v>
      </c>
      <c r="AA22" s="48">
        <f t="shared" si="4"/>
        <v>11</v>
      </c>
      <c r="AB22" s="48">
        <f t="shared" si="14"/>
        <v>20</v>
      </c>
      <c r="AC22" s="46">
        <v>16.075909829471051</v>
      </c>
    </row>
    <row r="23" spans="3:29" x14ac:dyDescent="0.25">
      <c r="C23" s="11">
        <v>12</v>
      </c>
      <c r="D23" s="10" t="s">
        <v>17</v>
      </c>
      <c r="E23" s="9" t="s">
        <v>127</v>
      </c>
      <c r="F23" s="8" t="s">
        <v>15</v>
      </c>
      <c r="G23" t="s">
        <v>123</v>
      </c>
      <c r="H23" t="s">
        <v>13</v>
      </c>
      <c r="I23" s="7" t="s">
        <v>12</v>
      </c>
      <c r="J23" s="12" t="s">
        <v>128</v>
      </c>
      <c r="K23" s="7" t="s">
        <v>126</v>
      </c>
      <c r="M23" s="33">
        <f t="shared" si="5"/>
        <v>0</v>
      </c>
      <c r="N23" s="34">
        <f t="shared" si="5"/>
        <v>0</v>
      </c>
      <c r="O23" s="125">
        <f t="shared" si="5"/>
        <v>1</v>
      </c>
      <c r="P23" s="129">
        <f t="shared" si="6"/>
        <v>1</v>
      </c>
      <c r="Q23" s="33">
        <f t="shared" si="7"/>
        <v>0</v>
      </c>
      <c r="R23" s="124">
        <f t="shared" si="7"/>
        <v>1</v>
      </c>
      <c r="S23" s="129">
        <f t="shared" si="8"/>
        <v>0</v>
      </c>
      <c r="T23" s="33">
        <f t="shared" si="9"/>
        <v>0</v>
      </c>
      <c r="U23" s="124">
        <f t="shared" si="9"/>
        <v>0</v>
      </c>
      <c r="V23" s="50">
        <f t="shared" si="10"/>
        <v>0</v>
      </c>
      <c r="W23" s="50">
        <f t="shared" si="11"/>
        <v>0</v>
      </c>
      <c r="X23" s="134">
        <f t="shared" si="11"/>
        <v>0</v>
      </c>
      <c r="Y23" s="139">
        <f t="shared" si="12"/>
        <v>1</v>
      </c>
      <c r="Z23" s="50">
        <f t="shared" si="13"/>
        <v>1</v>
      </c>
      <c r="AA23" s="48">
        <f t="shared" si="4"/>
        <v>12</v>
      </c>
      <c r="AB23" s="48">
        <f t="shared" si="14"/>
        <v>19</v>
      </c>
      <c r="AC23" s="46">
        <v>18.988915584642715</v>
      </c>
    </row>
    <row r="24" spans="3:29" x14ac:dyDescent="0.25">
      <c r="C24" s="11">
        <v>13</v>
      </c>
      <c r="D24" s="10" t="s">
        <v>17</v>
      </c>
      <c r="E24" s="9" t="s">
        <v>122</v>
      </c>
      <c r="F24" s="8" t="s">
        <v>15</v>
      </c>
      <c r="G24" t="s">
        <v>129</v>
      </c>
      <c r="H24" t="s">
        <v>13</v>
      </c>
      <c r="I24" s="7" t="s">
        <v>12</v>
      </c>
      <c r="J24" s="12" t="s">
        <v>124</v>
      </c>
      <c r="K24" s="7" t="s">
        <v>125</v>
      </c>
      <c r="M24" s="33">
        <f t="shared" si="5"/>
        <v>0</v>
      </c>
      <c r="N24" s="34">
        <f t="shared" si="5"/>
        <v>0</v>
      </c>
      <c r="O24" s="125">
        <f t="shared" si="5"/>
        <v>1</v>
      </c>
      <c r="P24" s="129">
        <f t="shared" si="6"/>
        <v>0</v>
      </c>
      <c r="Q24" s="33">
        <f t="shared" si="7"/>
        <v>0</v>
      </c>
      <c r="R24" s="124">
        <f t="shared" si="7"/>
        <v>1</v>
      </c>
      <c r="S24" s="129">
        <f t="shared" si="8"/>
        <v>1</v>
      </c>
      <c r="T24" s="33">
        <f t="shared" si="9"/>
        <v>0</v>
      </c>
      <c r="U24" s="124">
        <f t="shared" si="9"/>
        <v>0</v>
      </c>
      <c r="V24" s="50">
        <f t="shared" si="10"/>
        <v>0</v>
      </c>
      <c r="W24" s="50">
        <f t="shared" si="11"/>
        <v>0</v>
      </c>
      <c r="X24" s="134">
        <f t="shared" si="11"/>
        <v>0</v>
      </c>
      <c r="Y24" s="139">
        <f t="shared" si="12"/>
        <v>0</v>
      </c>
      <c r="Z24" s="50">
        <f t="shared" si="13"/>
        <v>0</v>
      </c>
      <c r="AA24" s="48">
        <f t="shared" si="4"/>
        <v>13</v>
      </c>
      <c r="AB24" s="48">
        <f t="shared" si="14"/>
        <v>18</v>
      </c>
      <c r="AC24" s="46">
        <v>15.905590424645386</v>
      </c>
    </row>
    <row r="25" spans="3:29" x14ac:dyDescent="0.25">
      <c r="C25" s="11">
        <v>14</v>
      </c>
      <c r="D25" s="10" t="s">
        <v>17</v>
      </c>
      <c r="E25" s="9" t="s">
        <v>122</v>
      </c>
      <c r="F25" s="8" t="s">
        <v>15</v>
      </c>
      <c r="G25" t="s">
        <v>129</v>
      </c>
      <c r="H25" t="s">
        <v>13</v>
      </c>
      <c r="I25" s="7" t="s">
        <v>12</v>
      </c>
      <c r="J25" s="12" t="s">
        <v>124</v>
      </c>
      <c r="K25" s="7" t="s">
        <v>125</v>
      </c>
      <c r="M25" s="33">
        <f t="shared" si="5"/>
        <v>0</v>
      </c>
      <c r="N25" s="34">
        <f t="shared" si="5"/>
        <v>0</v>
      </c>
      <c r="O25" s="125">
        <f t="shared" si="5"/>
        <v>1</v>
      </c>
      <c r="P25" s="129">
        <f t="shared" si="6"/>
        <v>0</v>
      </c>
      <c r="Q25" s="33">
        <f t="shared" si="7"/>
        <v>0</v>
      </c>
      <c r="R25" s="124">
        <f t="shared" si="7"/>
        <v>1</v>
      </c>
      <c r="S25" s="129">
        <f t="shared" si="8"/>
        <v>1</v>
      </c>
      <c r="T25" s="33">
        <f t="shared" si="9"/>
        <v>0</v>
      </c>
      <c r="U25" s="124">
        <f t="shared" si="9"/>
        <v>0</v>
      </c>
      <c r="V25" s="50">
        <f t="shared" si="10"/>
        <v>0</v>
      </c>
      <c r="W25" s="50">
        <f t="shared" si="11"/>
        <v>0</v>
      </c>
      <c r="X25" s="134">
        <f t="shared" si="11"/>
        <v>0</v>
      </c>
      <c r="Y25" s="139">
        <f t="shared" si="12"/>
        <v>0</v>
      </c>
      <c r="Z25" s="50">
        <f t="shared" si="13"/>
        <v>0</v>
      </c>
      <c r="AA25" s="48">
        <f t="shared" si="4"/>
        <v>14</v>
      </c>
      <c r="AB25" s="48">
        <f t="shared" si="14"/>
        <v>17</v>
      </c>
      <c r="AC25" s="46">
        <v>15.905590424645386</v>
      </c>
    </row>
    <row r="26" spans="3:29" x14ac:dyDescent="0.25">
      <c r="C26" s="11">
        <v>15</v>
      </c>
      <c r="D26" s="10" t="s">
        <v>17</v>
      </c>
      <c r="E26" s="9" t="s">
        <v>122</v>
      </c>
      <c r="F26" s="8" t="s">
        <v>15</v>
      </c>
      <c r="G26" t="s">
        <v>129</v>
      </c>
      <c r="H26" t="s">
        <v>13</v>
      </c>
      <c r="I26" s="7" t="s">
        <v>12</v>
      </c>
      <c r="J26" s="12" t="s">
        <v>124</v>
      </c>
      <c r="K26" s="7" t="s">
        <v>126</v>
      </c>
      <c r="M26" s="33">
        <f t="shared" si="5"/>
        <v>0</v>
      </c>
      <c r="N26" s="34">
        <f t="shared" si="5"/>
        <v>0</v>
      </c>
      <c r="O26" s="125">
        <f t="shared" si="5"/>
        <v>1</v>
      </c>
      <c r="P26" s="129">
        <f t="shared" si="6"/>
        <v>0</v>
      </c>
      <c r="Q26" s="33">
        <f t="shared" si="7"/>
        <v>0</v>
      </c>
      <c r="R26" s="124">
        <f t="shared" si="7"/>
        <v>1</v>
      </c>
      <c r="S26" s="129">
        <f t="shared" si="8"/>
        <v>1</v>
      </c>
      <c r="T26" s="33">
        <f t="shared" si="9"/>
        <v>0</v>
      </c>
      <c r="U26" s="124">
        <f t="shared" si="9"/>
        <v>0</v>
      </c>
      <c r="V26" s="50">
        <f t="shared" si="10"/>
        <v>0</v>
      </c>
      <c r="W26" s="50">
        <f t="shared" si="11"/>
        <v>0</v>
      </c>
      <c r="X26" s="134">
        <f t="shared" si="11"/>
        <v>0</v>
      </c>
      <c r="Y26" s="139">
        <f t="shared" si="12"/>
        <v>0</v>
      </c>
      <c r="Z26" s="50">
        <f t="shared" si="13"/>
        <v>1</v>
      </c>
      <c r="AA26" s="48">
        <f t="shared" si="4"/>
        <v>15</v>
      </c>
      <c r="AB26" s="48">
        <f t="shared" si="14"/>
        <v>16</v>
      </c>
      <c r="AC26" s="46">
        <v>11.431873815580733</v>
      </c>
    </row>
    <row r="27" spans="3:29" x14ac:dyDescent="0.25">
      <c r="C27" s="11">
        <v>16</v>
      </c>
      <c r="D27" s="10" t="s">
        <v>26</v>
      </c>
      <c r="E27" s="9" t="s">
        <v>122</v>
      </c>
      <c r="F27" s="8" t="s">
        <v>20</v>
      </c>
      <c r="G27" t="s">
        <v>129</v>
      </c>
      <c r="H27" t="s">
        <v>13</v>
      </c>
      <c r="I27" s="7" t="s">
        <v>12</v>
      </c>
      <c r="J27" s="12" t="s">
        <v>124</v>
      </c>
      <c r="K27" s="7" t="s">
        <v>125</v>
      </c>
      <c r="M27" s="33">
        <f t="shared" si="5"/>
        <v>0</v>
      </c>
      <c r="N27" s="34">
        <f t="shared" si="5"/>
        <v>1</v>
      </c>
      <c r="O27" s="125">
        <f t="shared" si="5"/>
        <v>0</v>
      </c>
      <c r="P27" s="129">
        <f t="shared" si="6"/>
        <v>0</v>
      </c>
      <c r="Q27" s="33">
        <f t="shared" si="7"/>
        <v>0</v>
      </c>
      <c r="R27" s="124">
        <f t="shared" si="7"/>
        <v>0</v>
      </c>
      <c r="S27" s="129">
        <f t="shared" si="8"/>
        <v>1</v>
      </c>
      <c r="T27" s="33">
        <f t="shared" si="9"/>
        <v>0</v>
      </c>
      <c r="U27" s="124">
        <f t="shared" si="9"/>
        <v>0</v>
      </c>
      <c r="V27" s="50">
        <f t="shared" si="10"/>
        <v>0</v>
      </c>
      <c r="W27" s="50">
        <f t="shared" si="11"/>
        <v>0</v>
      </c>
      <c r="X27" s="134">
        <f t="shared" si="11"/>
        <v>0</v>
      </c>
      <c r="Y27" s="139">
        <f t="shared" si="12"/>
        <v>0</v>
      </c>
      <c r="Z27" s="50">
        <f t="shared" si="13"/>
        <v>0</v>
      </c>
      <c r="AA27" s="48">
        <f t="shared" si="4"/>
        <v>16</v>
      </c>
      <c r="AB27" s="48">
        <f t="shared" si="14"/>
        <v>15</v>
      </c>
      <c r="AC27" s="46">
        <v>17.19539668571797</v>
      </c>
    </row>
    <row r="28" spans="3:29" x14ac:dyDescent="0.25">
      <c r="C28" s="11">
        <v>17</v>
      </c>
      <c r="D28" s="10" t="s">
        <v>26</v>
      </c>
      <c r="E28" s="9" t="s">
        <v>127</v>
      </c>
      <c r="F28" s="8" t="s">
        <v>15</v>
      </c>
      <c r="G28" t="s">
        <v>123</v>
      </c>
      <c r="H28" t="s">
        <v>13</v>
      </c>
      <c r="I28" s="7" t="s">
        <v>27</v>
      </c>
      <c r="J28" s="12" t="s">
        <v>128</v>
      </c>
      <c r="K28" s="7" t="s">
        <v>126</v>
      </c>
      <c r="M28" s="33">
        <f t="shared" si="5"/>
        <v>0</v>
      </c>
      <c r="N28" s="34">
        <f t="shared" si="5"/>
        <v>1</v>
      </c>
      <c r="O28" s="125">
        <f t="shared" si="5"/>
        <v>0</v>
      </c>
      <c r="P28" s="129">
        <f t="shared" si="6"/>
        <v>1</v>
      </c>
      <c r="Q28" s="33">
        <f t="shared" si="7"/>
        <v>0</v>
      </c>
      <c r="R28" s="124">
        <f t="shared" si="7"/>
        <v>1</v>
      </c>
      <c r="S28" s="129">
        <f t="shared" si="8"/>
        <v>0</v>
      </c>
      <c r="T28" s="33">
        <f t="shared" si="9"/>
        <v>0</v>
      </c>
      <c r="U28" s="124">
        <f t="shared" si="9"/>
        <v>0</v>
      </c>
      <c r="V28" s="50">
        <f t="shared" si="10"/>
        <v>0</v>
      </c>
      <c r="W28" s="50">
        <f t="shared" si="10"/>
        <v>0</v>
      </c>
      <c r="X28" s="134">
        <f t="shared" si="10"/>
        <v>1</v>
      </c>
      <c r="Y28" s="139">
        <f t="shared" si="12"/>
        <v>1</v>
      </c>
      <c r="Z28" s="50">
        <f t="shared" si="13"/>
        <v>1</v>
      </c>
      <c r="AA28" s="48">
        <f t="shared" si="4"/>
        <v>17</v>
      </c>
      <c r="AB28" s="48">
        <f t="shared" si="14"/>
        <v>14</v>
      </c>
      <c r="AC28" s="46">
        <v>12.864800105350309</v>
      </c>
    </row>
    <row r="29" spans="3:29" x14ac:dyDescent="0.25">
      <c r="C29" s="11">
        <v>18</v>
      </c>
      <c r="D29" s="10" t="s">
        <v>26</v>
      </c>
      <c r="E29" s="9" t="s">
        <v>127</v>
      </c>
      <c r="F29" s="8" t="s">
        <v>15</v>
      </c>
      <c r="G29" t="s">
        <v>129</v>
      </c>
      <c r="H29" t="s">
        <v>13</v>
      </c>
      <c r="I29" s="7" t="s">
        <v>27</v>
      </c>
      <c r="J29" s="12" t="s">
        <v>128</v>
      </c>
      <c r="K29" s="7" t="s">
        <v>125</v>
      </c>
      <c r="M29" s="33">
        <f t="shared" si="5"/>
        <v>0</v>
      </c>
      <c r="N29" s="34">
        <f t="shared" si="5"/>
        <v>1</v>
      </c>
      <c r="O29" s="125">
        <f t="shared" si="5"/>
        <v>0</v>
      </c>
      <c r="P29" s="129">
        <f t="shared" si="6"/>
        <v>1</v>
      </c>
      <c r="Q29" s="33">
        <f t="shared" si="7"/>
        <v>0</v>
      </c>
      <c r="R29" s="124">
        <f t="shared" si="7"/>
        <v>1</v>
      </c>
      <c r="S29" s="129">
        <f t="shared" si="8"/>
        <v>1</v>
      </c>
      <c r="T29" s="33">
        <f t="shared" si="9"/>
        <v>0</v>
      </c>
      <c r="U29" s="124">
        <f t="shared" si="9"/>
        <v>0</v>
      </c>
      <c r="V29" s="50">
        <f t="shared" si="10"/>
        <v>0</v>
      </c>
      <c r="W29" s="50">
        <f t="shared" si="10"/>
        <v>0</v>
      </c>
      <c r="X29" s="134">
        <f t="shared" si="10"/>
        <v>1</v>
      </c>
      <c r="Y29" s="139">
        <f t="shared" si="12"/>
        <v>1</v>
      </c>
      <c r="Z29" s="50">
        <f t="shared" si="13"/>
        <v>0</v>
      </c>
      <c r="AA29" s="48">
        <f t="shared" si="4"/>
        <v>18</v>
      </c>
      <c r="AB29" s="48">
        <f t="shared" si="14"/>
        <v>13</v>
      </c>
      <c r="AC29" s="46">
        <v>14.425510959243299</v>
      </c>
    </row>
    <row r="30" spans="3:29" x14ac:dyDescent="0.25">
      <c r="C30" s="11">
        <v>19</v>
      </c>
      <c r="D30" s="10" t="s">
        <v>26</v>
      </c>
      <c r="E30" s="9" t="s">
        <v>127</v>
      </c>
      <c r="F30" s="8" t="s">
        <v>15</v>
      </c>
      <c r="G30" t="s">
        <v>123</v>
      </c>
      <c r="H30" t="s">
        <v>13</v>
      </c>
      <c r="I30" s="7" t="s">
        <v>27</v>
      </c>
      <c r="J30" s="12" t="s">
        <v>128</v>
      </c>
      <c r="K30" s="7" t="s">
        <v>125</v>
      </c>
      <c r="M30" s="33">
        <f t="shared" si="5"/>
        <v>0</v>
      </c>
      <c r="N30" s="34">
        <f t="shared" si="5"/>
        <v>1</v>
      </c>
      <c r="O30" s="125">
        <f t="shared" si="5"/>
        <v>0</v>
      </c>
      <c r="P30" s="129">
        <f t="shared" si="6"/>
        <v>1</v>
      </c>
      <c r="Q30" s="33">
        <f t="shared" si="7"/>
        <v>0</v>
      </c>
      <c r="R30" s="124">
        <f t="shared" si="7"/>
        <v>1</v>
      </c>
      <c r="S30" s="129">
        <f t="shared" si="8"/>
        <v>0</v>
      </c>
      <c r="T30" s="33">
        <f t="shared" si="9"/>
        <v>0</v>
      </c>
      <c r="U30" s="124">
        <f t="shared" si="9"/>
        <v>0</v>
      </c>
      <c r="V30" s="50">
        <f t="shared" si="10"/>
        <v>0</v>
      </c>
      <c r="W30" s="50">
        <f t="shared" si="10"/>
        <v>0</v>
      </c>
      <c r="X30" s="134">
        <f t="shared" si="10"/>
        <v>1</v>
      </c>
      <c r="Y30" s="139">
        <f t="shared" si="12"/>
        <v>1</v>
      </c>
      <c r="Z30" s="50">
        <f t="shared" si="13"/>
        <v>0</v>
      </c>
      <c r="AA30" s="48">
        <f t="shared" si="4"/>
        <v>19</v>
      </c>
      <c r="AB30" s="48">
        <f t="shared" si="14"/>
        <v>12</v>
      </c>
      <c r="AC30" s="46">
        <v>17.338516714414961</v>
      </c>
    </row>
    <row r="31" spans="3:29" x14ac:dyDescent="0.25">
      <c r="C31" s="11">
        <v>20</v>
      </c>
      <c r="D31" s="10" t="s">
        <v>17</v>
      </c>
      <c r="E31" s="9" t="s">
        <v>127</v>
      </c>
      <c r="F31" s="8" t="s">
        <v>15</v>
      </c>
      <c r="G31" t="s">
        <v>129</v>
      </c>
      <c r="H31" t="s">
        <v>13</v>
      </c>
      <c r="I31" s="7" t="s">
        <v>27</v>
      </c>
      <c r="J31" s="12" t="s">
        <v>128</v>
      </c>
      <c r="K31" s="7" t="s">
        <v>125</v>
      </c>
      <c r="M31" s="33">
        <f t="shared" si="5"/>
        <v>0</v>
      </c>
      <c r="N31" s="34">
        <f t="shared" si="5"/>
        <v>0</v>
      </c>
      <c r="O31" s="125">
        <f t="shared" si="5"/>
        <v>1</v>
      </c>
      <c r="P31" s="129">
        <f t="shared" si="6"/>
        <v>1</v>
      </c>
      <c r="Q31" s="33">
        <f t="shared" si="7"/>
        <v>0</v>
      </c>
      <c r="R31" s="124">
        <f t="shared" si="7"/>
        <v>1</v>
      </c>
      <c r="S31" s="129">
        <f t="shared" si="8"/>
        <v>1</v>
      </c>
      <c r="T31" s="33">
        <f t="shared" si="9"/>
        <v>0</v>
      </c>
      <c r="U31" s="124">
        <f t="shared" si="9"/>
        <v>0</v>
      </c>
      <c r="V31" s="50">
        <f t="shared" si="10"/>
        <v>0</v>
      </c>
      <c r="W31" s="50">
        <f t="shared" si="10"/>
        <v>0</v>
      </c>
      <c r="X31" s="134">
        <f t="shared" si="10"/>
        <v>1</v>
      </c>
      <c r="Y31" s="139">
        <f t="shared" si="12"/>
        <v>1</v>
      </c>
      <c r="Z31" s="50">
        <f t="shared" si="13"/>
        <v>0</v>
      </c>
      <c r="AA31" s="48">
        <f t="shared" si="4"/>
        <v>20</v>
      </c>
      <c r="AB31" s="48">
        <f t="shared" si="14"/>
        <v>11</v>
      </c>
      <c r="AC31" s="46">
        <v>9.6168126321594123</v>
      </c>
    </row>
    <row r="32" spans="3:29" x14ac:dyDescent="0.25">
      <c r="C32" s="11">
        <v>21</v>
      </c>
      <c r="D32" s="10" t="s">
        <v>26</v>
      </c>
      <c r="E32" s="9" t="s">
        <v>122</v>
      </c>
      <c r="F32" s="8" t="s">
        <v>15</v>
      </c>
      <c r="G32" t="s">
        <v>129</v>
      </c>
      <c r="H32" t="s">
        <v>13</v>
      </c>
      <c r="I32" s="7" t="s">
        <v>27</v>
      </c>
      <c r="J32" s="12" t="s">
        <v>128</v>
      </c>
      <c r="K32" s="7" t="s">
        <v>125</v>
      </c>
      <c r="M32" s="33">
        <f t="shared" si="5"/>
        <v>0</v>
      </c>
      <c r="N32" s="34">
        <f t="shared" si="5"/>
        <v>1</v>
      </c>
      <c r="O32" s="125">
        <f t="shared" si="5"/>
        <v>0</v>
      </c>
      <c r="P32" s="129">
        <f t="shared" si="6"/>
        <v>0</v>
      </c>
      <c r="Q32" s="33">
        <f t="shared" si="7"/>
        <v>0</v>
      </c>
      <c r="R32" s="124">
        <f t="shared" si="7"/>
        <v>1</v>
      </c>
      <c r="S32" s="129">
        <f t="shared" si="8"/>
        <v>1</v>
      </c>
      <c r="T32" s="33">
        <f t="shared" si="9"/>
        <v>0</v>
      </c>
      <c r="U32" s="124">
        <f t="shared" si="9"/>
        <v>0</v>
      </c>
      <c r="V32" s="50">
        <f t="shared" si="10"/>
        <v>0</v>
      </c>
      <c r="W32" s="50">
        <f t="shared" si="10"/>
        <v>0</v>
      </c>
      <c r="X32" s="134">
        <f t="shared" si="10"/>
        <v>1</v>
      </c>
      <c r="Y32" s="139">
        <f t="shared" si="12"/>
        <v>1</v>
      </c>
      <c r="Z32" s="50">
        <f t="shared" si="13"/>
        <v>0</v>
      </c>
      <c r="AA32" s="48">
        <f t="shared" si="4"/>
        <v>21</v>
      </c>
      <c r="AB32" s="48">
        <f t="shared" si="14"/>
        <v>10</v>
      </c>
      <c r="AC32" s="46">
        <v>10</v>
      </c>
    </row>
    <row r="33" spans="3:29" x14ac:dyDescent="0.25">
      <c r="C33" s="11">
        <v>22</v>
      </c>
      <c r="D33" s="10" t="s">
        <v>21</v>
      </c>
      <c r="E33" s="9" t="s">
        <v>122</v>
      </c>
      <c r="F33" s="8" t="s">
        <v>20</v>
      </c>
      <c r="G33" t="s">
        <v>129</v>
      </c>
      <c r="H33" t="s">
        <v>13</v>
      </c>
      <c r="I33" s="7" t="s">
        <v>12</v>
      </c>
      <c r="J33" s="12" t="s">
        <v>124</v>
      </c>
      <c r="K33" s="7" t="s">
        <v>125</v>
      </c>
      <c r="M33" s="33">
        <f t="shared" si="5"/>
        <v>0</v>
      </c>
      <c r="N33" s="34">
        <f t="shared" si="5"/>
        <v>0</v>
      </c>
      <c r="O33" s="125">
        <f t="shared" si="5"/>
        <v>0</v>
      </c>
      <c r="P33" s="129">
        <f t="shared" si="6"/>
        <v>0</v>
      </c>
      <c r="Q33" s="33">
        <f t="shared" si="7"/>
        <v>0</v>
      </c>
      <c r="R33" s="124">
        <f t="shared" si="7"/>
        <v>0</v>
      </c>
      <c r="S33" s="129">
        <f t="shared" si="8"/>
        <v>1</v>
      </c>
      <c r="T33" s="33">
        <f t="shared" si="9"/>
        <v>0</v>
      </c>
      <c r="U33" s="124">
        <f t="shared" si="9"/>
        <v>0</v>
      </c>
      <c r="V33" s="50">
        <f t="shared" si="10"/>
        <v>0</v>
      </c>
      <c r="W33" s="50">
        <f t="shared" si="10"/>
        <v>0</v>
      </c>
      <c r="X33" s="134">
        <f t="shared" si="10"/>
        <v>0</v>
      </c>
      <c r="Y33" s="139">
        <f t="shared" si="12"/>
        <v>0</v>
      </c>
      <c r="Z33" s="50">
        <f t="shared" si="13"/>
        <v>0</v>
      </c>
      <c r="AA33" s="48">
        <f t="shared" si="4"/>
        <v>22</v>
      </c>
      <c r="AB33" s="48">
        <f t="shared" si="14"/>
        <v>9</v>
      </c>
      <c r="AC33" s="46">
        <v>14.937850524659588</v>
      </c>
    </row>
    <row r="34" spans="3:29" x14ac:dyDescent="0.25">
      <c r="C34" s="11">
        <v>23</v>
      </c>
      <c r="D34" s="10" t="s">
        <v>17</v>
      </c>
      <c r="E34" s="9" t="s">
        <v>122</v>
      </c>
      <c r="F34" s="8" t="s">
        <v>15</v>
      </c>
      <c r="G34" t="s">
        <v>123</v>
      </c>
      <c r="H34" t="s">
        <v>13</v>
      </c>
      <c r="I34" s="7" t="s">
        <v>27</v>
      </c>
      <c r="J34" s="12" t="s">
        <v>124</v>
      </c>
      <c r="K34" s="7" t="s">
        <v>126</v>
      </c>
      <c r="M34" s="33">
        <f t="shared" si="5"/>
        <v>0</v>
      </c>
      <c r="N34" s="34">
        <f t="shared" si="5"/>
        <v>0</v>
      </c>
      <c r="O34" s="125">
        <f t="shared" si="5"/>
        <v>1</v>
      </c>
      <c r="P34" s="129">
        <f t="shared" si="6"/>
        <v>0</v>
      </c>
      <c r="Q34" s="33">
        <f t="shared" si="7"/>
        <v>0</v>
      </c>
      <c r="R34" s="124">
        <f t="shared" si="7"/>
        <v>1</v>
      </c>
      <c r="S34" s="129">
        <f t="shared" si="8"/>
        <v>0</v>
      </c>
      <c r="T34" s="33">
        <f t="shared" si="9"/>
        <v>0</v>
      </c>
      <c r="U34" s="124">
        <f t="shared" si="9"/>
        <v>0</v>
      </c>
      <c r="V34" s="50">
        <f t="shared" si="10"/>
        <v>0</v>
      </c>
      <c r="W34" s="50">
        <f t="shared" si="10"/>
        <v>0</v>
      </c>
      <c r="X34" s="134">
        <f t="shared" si="10"/>
        <v>1</v>
      </c>
      <c r="Y34" s="139">
        <f t="shared" si="12"/>
        <v>0</v>
      </c>
      <c r="Z34" s="50">
        <f t="shared" si="13"/>
        <v>1</v>
      </c>
      <c r="AA34" s="48">
        <f t="shared" si="4"/>
        <v>23</v>
      </c>
      <c r="AB34" s="48">
        <f t="shared" si="14"/>
        <v>8</v>
      </c>
      <c r="AC34" s="46">
        <v>3.4120657643761056</v>
      </c>
    </row>
    <row r="35" spans="3:29" x14ac:dyDescent="0.25">
      <c r="C35" s="11">
        <v>24</v>
      </c>
      <c r="D35" s="10" t="s">
        <v>17</v>
      </c>
      <c r="E35" s="9" t="s">
        <v>127</v>
      </c>
      <c r="F35" s="8" t="s">
        <v>15</v>
      </c>
      <c r="G35" t="s">
        <v>123</v>
      </c>
      <c r="H35" t="s">
        <v>13</v>
      </c>
      <c r="I35" s="7" t="s">
        <v>27</v>
      </c>
      <c r="J35" s="12" t="s">
        <v>128</v>
      </c>
      <c r="K35" s="7" t="s">
        <v>126</v>
      </c>
      <c r="M35" s="33">
        <f t="shared" si="5"/>
        <v>0</v>
      </c>
      <c r="N35" s="34">
        <f t="shared" si="5"/>
        <v>0</v>
      </c>
      <c r="O35" s="125">
        <f t="shared" si="5"/>
        <v>1</v>
      </c>
      <c r="P35" s="129">
        <f t="shared" si="6"/>
        <v>1</v>
      </c>
      <c r="Q35" s="33">
        <f t="shared" si="7"/>
        <v>0</v>
      </c>
      <c r="R35" s="124">
        <f t="shared" si="7"/>
        <v>1</v>
      </c>
      <c r="S35" s="129">
        <f t="shared" si="8"/>
        <v>0</v>
      </c>
      <c r="T35" s="33">
        <f t="shared" si="9"/>
        <v>0</v>
      </c>
      <c r="U35" s="124">
        <f t="shared" si="9"/>
        <v>0</v>
      </c>
      <c r="V35" s="50">
        <f t="shared" si="10"/>
        <v>0</v>
      </c>
      <c r="W35" s="50">
        <f t="shared" si="10"/>
        <v>0</v>
      </c>
      <c r="X35" s="134">
        <f t="shared" si="10"/>
        <v>1</v>
      </c>
      <c r="Y35" s="139">
        <f t="shared" si="12"/>
        <v>1</v>
      </c>
      <c r="Z35" s="50">
        <f t="shared" si="13"/>
        <v>1</v>
      </c>
      <c r="AA35" s="48">
        <f t="shared" si="4"/>
        <v>24</v>
      </c>
      <c r="AB35" s="48">
        <f t="shared" si="14"/>
        <v>7</v>
      </c>
      <c r="AC35" s="46">
        <v>8.0561017782664237</v>
      </c>
    </row>
    <row r="36" spans="3:29" x14ac:dyDescent="0.25">
      <c r="C36" s="11">
        <v>25</v>
      </c>
      <c r="D36" s="10" t="s">
        <v>17</v>
      </c>
      <c r="E36" s="9" t="s">
        <v>127</v>
      </c>
      <c r="F36" s="8" t="s">
        <v>15</v>
      </c>
      <c r="G36" t="s">
        <v>129</v>
      </c>
      <c r="H36" t="s">
        <v>13</v>
      </c>
      <c r="I36" s="7" t="s">
        <v>27</v>
      </c>
      <c r="J36" s="12" t="s">
        <v>128</v>
      </c>
      <c r="K36" s="7" t="s">
        <v>126</v>
      </c>
      <c r="M36" s="33">
        <f t="shared" si="5"/>
        <v>0</v>
      </c>
      <c r="N36" s="34">
        <f t="shared" si="5"/>
        <v>0</v>
      </c>
      <c r="O36" s="125">
        <f t="shared" si="5"/>
        <v>1</v>
      </c>
      <c r="P36" s="129">
        <f t="shared" si="6"/>
        <v>1</v>
      </c>
      <c r="Q36" s="33">
        <f t="shared" si="7"/>
        <v>0</v>
      </c>
      <c r="R36" s="124">
        <f t="shared" si="7"/>
        <v>1</v>
      </c>
      <c r="S36" s="129">
        <f t="shared" si="8"/>
        <v>1</v>
      </c>
      <c r="T36" s="33">
        <f t="shared" si="9"/>
        <v>0</v>
      </c>
      <c r="U36" s="124">
        <f t="shared" si="9"/>
        <v>0</v>
      </c>
      <c r="V36" s="50">
        <f t="shared" si="10"/>
        <v>0</v>
      </c>
      <c r="W36" s="50">
        <f t="shared" si="10"/>
        <v>0</v>
      </c>
      <c r="X36" s="134">
        <f t="shared" si="10"/>
        <v>1</v>
      </c>
      <c r="Y36" s="139">
        <f t="shared" si="12"/>
        <v>1</v>
      </c>
      <c r="Z36" s="50">
        <f t="shared" si="13"/>
        <v>1</v>
      </c>
      <c r="AA36" s="48">
        <f t="shared" si="4"/>
        <v>25</v>
      </c>
      <c r="AB36" s="48">
        <f t="shared" si="14"/>
        <v>6</v>
      </c>
      <c r="AC36" s="46">
        <v>5.1430960230947598</v>
      </c>
    </row>
    <row r="37" spans="3:29" x14ac:dyDescent="0.25">
      <c r="C37" s="11">
        <v>26</v>
      </c>
      <c r="D37" s="10" t="s">
        <v>17</v>
      </c>
      <c r="E37" s="9" t="s">
        <v>127</v>
      </c>
      <c r="F37" s="8" t="s">
        <v>15</v>
      </c>
      <c r="G37" t="s">
        <v>129</v>
      </c>
      <c r="H37" t="s">
        <v>13</v>
      </c>
      <c r="I37" s="7" t="s">
        <v>27</v>
      </c>
      <c r="J37" s="7" t="s">
        <v>128</v>
      </c>
      <c r="K37" s="7" t="s">
        <v>126</v>
      </c>
      <c r="M37" s="33">
        <f t="shared" si="5"/>
        <v>0</v>
      </c>
      <c r="N37" s="34">
        <f t="shared" si="5"/>
        <v>0</v>
      </c>
      <c r="O37" s="125">
        <f t="shared" si="5"/>
        <v>1</v>
      </c>
      <c r="P37" s="129">
        <f t="shared" si="6"/>
        <v>1</v>
      </c>
      <c r="Q37" s="33">
        <f t="shared" si="7"/>
        <v>0</v>
      </c>
      <c r="R37" s="124">
        <f t="shared" si="7"/>
        <v>1</v>
      </c>
      <c r="S37" s="129">
        <f t="shared" si="8"/>
        <v>1</v>
      </c>
      <c r="T37" s="33">
        <f t="shared" si="9"/>
        <v>0</v>
      </c>
      <c r="U37" s="124">
        <f t="shared" si="9"/>
        <v>0</v>
      </c>
      <c r="V37" s="50">
        <f t="shared" si="10"/>
        <v>0</v>
      </c>
      <c r="W37" s="50">
        <f t="shared" si="10"/>
        <v>0</v>
      </c>
      <c r="X37" s="134">
        <f t="shared" si="10"/>
        <v>1</v>
      </c>
      <c r="Y37" s="139">
        <f t="shared" si="12"/>
        <v>1</v>
      </c>
      <c r="Z37" s="50">
        <f t="shared" si="13"/>
        <v>1</v>
      </c>
      <c r="AA37" s="48">
        <f t="shared" si="4"/>
        <v>26</v>
      </c>
      <c r="AB37" s="48">
        <f t="shared" si="14"/>
        <v>5</v>
      </c>
      <c r="AC37" s="46">
        <v>5.1430960230947598</v>
      </c>
    </row>
    <row r="38" spans="3:29" x14ac:dyDescent="0.25">
      <c r="C38" s="11">
        <v>27</v>
      </c>
      <c r="D38" s="10" t="s">
        <v>26</v>
      </c>
      <c r="E38" s="9" t="s">
        <v>122</v>
      </c>
      <c r="F38" s="8" t="s">
        <v>20</v>
      </c>
      <c r="G38" t="s">
        <v>129</v>
      </c>
      <c r="H38" t="s">
        <v>13</v>
      </c>
      <c r="I38" s="7" t="s">
        <v>12</v>
      </c>
      <c r="J38" s="7" t="s">
        <v>124</v>
      </c>
      <c r="K38" s="7" t="s">
        <v>126</v>
      </c>
      <c r="M38" s="33">
        <f t="shared" si="5"/>
        <v>0</v>
      </c>
      <c r="N38" s="34">
        <f t="shared" si="5"/>
        <v>1</v>
      </c>
      <c r="O38" s="125">
        <f t="shared" si="5"/>
        <v>0</v>
      </c>
      <c r="P38" s="129">
        <f t="shared" si="6"/>
        <v>0</v>
      </c>
      <c r="Q38" s="33">
        <f t="shared" si="7"/>
        <v>0</v>
      </c>
      <c r="R38" s="124">
        <f t="shared" si="7"/>
        <v>0</v>
      </c>
      <c r="S38" s="129">
        <f t="shared" si="8"/>
        <v>1</v>
      </c>
      <c r="T38" s="33">
        <f t="shared" si="9"/>
        <v>0</v>
      </c>
      <c r="U38" s="124">
        <f t="shared" si="9"/>
        <v>0</v>
      </c>
      <c r="V38" s="50">
        <f t="shared" si="10"/>
        <v>0</v>
      </c>
      <c r="W38" s="50">
        <f t="shared" si="10"/>
        <v>0</v>
      </c>
      <c r="X38" s="134">
        <f t="shared" si="10"/>
        <v>0</v>
      </c>
      <c r="Y38" s="139">
        <f t="shared" si="12"/>
        <v>0</v>
      </c>
      <c r="Z38" s="50">
        <f t="shared" si="13"/>
        <v>1</v>
      </c>
      <c r="AA38" s="48">
        <f t="shared" si="4"/>
        <v>27</v>
      </c>
      <c r="AB38" s="48">
        <f t="shared" si="14"/>
        <v>4</v>
      </c>
      <c r="AC38" s="46">
        <v>12.721680076653316</v>
      </c>
    </row>
    <row r="39" spans="3:29" x14ac:dyDescent="0.25">
      <c r="C39" s="11">
        <v>28</v>
      </c>
      <c r="D39" s="10" t="s">
        <v>21</v>
      </c>
      <c r="E39" s="9" t="s">
        <v>122</v>
      </c>
      <c r="F39" s="8" t="s">
        <v>20</v>
      </c>
      <c r="G39" t="s">
        <v>123</v>
      </c>
      <c r="H39" t="s">
        <v>13</v>
      </c>
      <c r="I39" s="7" t="s">
        <v>12</v>
      </c>
      <c r="J39" s="7" t="s">
        <v>124</v>
      </c>
      <c r="K39" s="7" t="s">
        <v>126</v>
      </c>
      <c r="M39" s="33">
        <f t="shared" si="5"/>
        <v>0</v>
      </c>
      <c r="N39" s="34">
        <f t="shared" si="5"/>
        <v>0</v>
      </c>
      <c r="O39" s="125">
        <f t="shared" si="5"/>
        <v>0</v>
      </c>
      <c r="P39" s="129">
        <f t="shared" si="6"/>
        <v>0</v>
      </c>
      <c r="Q39" s="33">
        <f t="shared" si="7"/>
        <v>0</v>
      </c>
      <c r="R39" s="124">
        <f t="shared" si="7"/>
        <v>0</v>
      </c>
      <c r="S39" s="129">
        <f t="shared" si="8"/>
        <v>0</v>
      </c>
      <c r="T39" s="33">
        <f t="shared" si="9"/>
        <v>0</v>
      </c>
      <c r="U39" s="124">
        <f t="shared" si="9"/>
        <v>0</v>
      </c>
      <c r="V39" s="50">
        <f t="shared" si="10"/>
        <v>0</v>
      </c>
      <c r="W39" s="50">
        <f t="shared" si="10"/>
        <v>0</v>
      </c>
      <c r="X39" s="134">
        <f t="shared" si="10"/>
        <v>0</v>
      </c>
      <c r="Y39" s="139">
        <f t="shared" si="12"/>
        <v>0</v>
      </c>
      <c r="Z39" s="50">
        <f t="shared" si="13"/>
        <v>1</v>
      </c>
      <c r="AA39" s="48">
        <f t="shared" si="4"/>
        <v>28</v>
      </c>
      <c r="AB39" s="48">
        <f t="shared" si="14"/>
        <v>3</v>
      </c>
      <c r="AC39" s="46">
        <v>13.377139670766599</v>
      </c>
    </row>
    <row r="40" spans="3:29" x14ac:dyDescent="0.25">
      <c r="C40" s="11">
        <v>29</v>
      </c>
      <c r="D40" s="10" t="s">
        <v>17</v>
      </c>
      <c r="E40" s="9" t="s">
        <v>122</v>
      </c>
      <c r="F40" s="8" t="s">
        <v>15</v>
      </c>
      <c r="G40" t="s">
        <v>123</v>
      </c>
      <c r="H40" t="s">
        <v>13</v>
      </c>
      <c r="I40" s="7" t="s">
        <v>12</v>
      </c>
      <c r="J40" s="7" t="s">
        <v>124</v>
      </c>
      <c r="K40" s="7" t="s">
        <v>126</v>
      </c>
      <c r="M40" s="33">
        <f t="shared" si="5"/>
        <v>0</v>
      </c>
      <c r="N40" s="34">
        <f t="shared" si="5"/>
        <v>0</v>
      </c>
      <c r="O40" s="125">
        <f t="shared" si="5"/>
        <v>1</v>
      </c>
      <c r="P40" s="129">
        <f t="shared" si="6"/>
        <v>0</v>
      </c>
      <c r="Q40" s="33">
        <f t="shared" si="7"/>
        <v>0</v>
      </c>
      <c r="R40" s="124">
        <f t="shared" si="7"/>
        <v>1</v>
      </c>
      <c r="S40" s="129">
        <f t="shared" si="8"/>
        <v>0</v>
      </c>
      <c r="T40" s="33">
        <f t="shared" si="9"/>
        <v>0</v>
      </c>
      <c r="U40" s="124">
        <f t="shared" si="9"/>
        <v>0</v>
      </c>
      <c r="V40" s="50">
        <f t="shared" si="10"/>
        <v>0</v>
      </c>
      <c r="W40" s="50">
        <f t="shared" si="10"/>
        <v>0</v>
      </c>
      <c r="X40" s="134">
        <f t="shared" si="10"/>
        <v>0</v>
      </c>
      <c r="Y40" s="139">
        <f t="shared" si="12"/>
        <v>0</v>
      </c>
      <c r="Z40" s="50">
        <f t="shared" si="13"/>
        <v>1</v>
      </c>
      <c r="AA40" s="48">
        <f t="shared" si="4"/>
        <v>29</v>
      </c>
      <c r="AB40" s="48">
        <f t="shared" si="14"/>
        <v>2</v>
      </c>
      <c r="AC40" s="46">
        <v>14.344879570752397</v>
      </c>
    </row>
    <row r="41" spans="3:29" ht="15.75" thickBot="1" x14ac:dyDescent="0.3">
      <c r="C41" s="6">
        <v>30</v>
      </c>
      <c r="D41" s="5" t="s">
        <v>8</v>
      </c>
      <c r="E41" s="4" t="s">
        <v>127</v>
      </c>
      <c r="F41" s="3" t="s">
        <v>6</v>
      </c>
      <c r="G41" s="2" t="s">
        <v>129</v>
      </c>
      <c r="H41" s="2" t="s">
        <v>4</v>
      </c>
      <c r="I41" s="1" t="s">
        <v>3</v>
      </c>
      <c r="J41" s="1" t="s">
        <v>128</v>
      </c>
      <c r="K41" s="1" t="s">
        <v>126</v>
      </c>
      <c r="M41" s="51">
        <f t="shared" si="5"/>
        <v>1</v>
      </c>
      <c r="N41" s="52">
        <f t="shared" si="5"/>
        <v>0</v>
      </c>
      <c r="O41" s="126">
        <f t="shared" si="5"/>
        <v>0</v>
      </c>
      <c r="P41" s="130">
        <f t="shared" si="6"/>
        <v>1</v>
      </c>
      <c r="Q41" s="51">
        <f t="shared" si="7"/>
        <v>1</v>
      </c>
      <c r="R41" s="131">
        <f t="shared" si="7"/>
        <v>0</v>
      </c>
      <c r="S41" s="130">
        <f t="shared" si="8"/>
        <v>1</v>
      </c>
      <c r="T41" s="51">
        <f t="shared" si="9"/>
        <v>1</v>
      </c>
      <c r="U41" s="131">
        <f t="shared" si="9"/>
        <v>0</v>
      </c>
      <c r="V41" s="53">
        <f t="shared" si="10"/>
        <v>0</v>
      </c>
      <c r="W41" s="53">
        <f t="shared" si="10"/>
        <v>1</v>
      </c>
      <c r="X41" s="135">
        <f t="shared" si="10"/>
        <v>0</v>
      </c>
      <c r="Y41" s="140">
        <f t="shared" si="12"/>
        <v>1</v>
      </c>
      <c r="Z41" s="53">
        <f t="shared" si="13"/>
        <v>1</v>
      </c>
      <c r="AA41" s="49">
        <f t="shared" si="4"/>
        <v>30</v>
      </c>
      <c r="AB41" s="49">
        <f t="shared" si="14"/>
        <v>1</v>
      </c>
      <c r="AC41" s="47">
        <v>13.043497122414173</v>
      </c>
    </row>
  </sheetData>
  <phoneticPr fontId="7" type="noConversion"/>
  <conditionalFormatting sqref="M12:O41">
    <cfRule type="cellIs" dxfId="30" priority="74" operator="equal">
      <formula>1</formula>
    </cfRule>
  </conditionalFormatting>
  <conditionalFormatting sqref="P12:P41">
    <cfRule type="cellIs" dxfId="29" priority="73" operator="equal">
      <formula>1</formula>
    </cfRule>
  </conditionalFormatting>
  <conditionalFormatting sqref="P6:P7">
    <cfRule type="cellIs" dxfId="28" priority="60" operator="equal">
      <formula>1</formula>
    </cfRule>
  </conditionalFormatting>
  <conditionalFormatting sqref="M6:O7">
    <cfRule type="cellIs" dxfId="27" priority="61" operator="equal">
      <formula>1</formula>
    </cfRule>
  </conditionalFormatting>
  <conditionalFormatting sqref="Q12:R41">
    <cfRule type="cellIs" dxfId="26" priority="31" operator="equal">
      <formula>1</formula>
    </cfRule>
  </conditionalFormatting>
  <conditionalFormatting sqref="Q6:R7">
    <cfRule type="cellIs" dxfId="25" priority="30" operator="equal">
      <formula>1</formula>
    </cfRule>
  </conditionalFormatting>
  <conditionalFormatting sqref="S12:S41">
    <cfRule type="cellIs" dxfId="24" priority="29" operator="equal">
      <formula>1</formula>
    </cfRule>
  </conditionalFormatting>
  <conditionalFormatting sqref="S6:S7">
    <cfRule type="cellIs" dxfId="23" priority="28" operator="equal">
      <formula>1</formula>
    </cfRule>
  </conditionalFormatting>
  <conditionalFormatting sqref="T12:T41">
    <cfRule type="cellIs" dxfId="22" priority="20" operator="equal">
      <formula>1</formula>
    </cfRule>
  </conditionalFormatting>
  <conditionalFormatting sqref="T6:T7">
    <cfRule type="cellIs" dxfId="21" priority="19" operator="equal">
      <formula>1</formula>
    </cfRule>
  </conditionalFormatting>
  <conditionalFormatting sqref="W12:W41 W6:W7">
    <cfRule type="cellIs" dxfId="20" priority="14" operator="equal">
      <formula>1</formula>
    </cfRule>
  </conditionalFormatting>
  <conditionalFormatting sqref="U12:U41">
    <cfRule type="cellIs" dxfId="19" priority="8" operator="equal">
      <formula>1</formula>
    </cfRule>
  </conditionalFormatting>
  <conditionalFormatting sqref="U6:U7">
    <cfRule type="cellIs" dxfId="18" priority="7" operator="equal">
      <formula>1</formula>
    </cfRule>
  </conditionalFormatting>
  <conditionalFormatting sqref="V12:V41">
    <cfRule type="cellIs" dxfId="17" priority="6" operator="equal">
      <formula>1</formula>
    </cfRule>
  </conditionalFormatting>
  <conditionalFormatting sqref="V6:V7">
    <cfRule type="cellIs" dxfId="16" priority="5" operator="equal">
      <formula>1</formula>
    </cfRule>
  </conditionalFormatting>
  <conditionalFormatting sqref="X12:X41 X6:X7">
    <cfRule type="cellIs" dxfId="15" priority="4" operator="equal">
      <formula>1</formula>
    </cfRule>
  </conditionalFormatting>
  <conditionalFormatting sqref="Y12:Y41">
    <cfRule type="cellIs" dxfId="14" priority="3" operator="equal">
      <formula>1</formula>
    </cfRule>
  </conditionalFormatting>
  <conditionalFormatting sqref="Y6:Y7">
    <cfRule type="cellIs" dxfId="13" priority="2" operator="equal">
      <formula>1</formula>
    </cfRule>
  </conditionalFormatting>
  <conditionalFormatting sqref="Z12:Z41 Z6:Z7">
    <cfRule type="cellIs" dxfId="12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F93-CA4B-4611-95E4-93971B2C3C40}">
  <dimension ref="B1:AD26"/>
  <sheetViews>
    <sheetView showGridLines="0" tabSelected="1" topLeftCell="A2" zoomScaleNormal="100" workbookViewId="0">
      <selection activeCell="M11" sqref="M11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2" bestFit="1" customWidth="1"/>
    <col min="6" max="6" width="4.7109375" bestFit="1" customWidth="1"/>
    <col min="7" max="7" width="7.5703125" bestFit="1" customWidth="1"/>
    <col min="8" max="8" width="18.14062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3.42578125" customWidth="1"/>
    <col min="14" max="14" width="9.140625" bestFit="1" customWidth="1"/>
    <col min="16" max="16" width="9" bestFit="1" customWidth="1"/>
    <col min="17" max="18" width="4.5703125" customWidth="1"/>
    <col min="19" max="19" width="7.5703125" bestFit="1" customWidth="1"/>
    <col min="20" max="21" width="18.140625" bestFit="1" customWidth="1"/>
    <col min="22" max="22" width="7.5703125" bestFit="1" customWidth="1"/>
    <col min="23" max="24" width="11.7109375" bestFit="1" customWidth="1"/>
    <col min="25" max="25" width="8.5703125" bestFit="1" customWidth="1"/>
    <col min="26" max="26" width="11.7109375" bestFit="1" customWidth="1"/>
    <col min="27" max="27" width="15.7109375" bestFit="1" customWidth="1"/>
    <col min="28" max="28" width="12.28515625" bestFit="1" customWidth="1"/>
    <col min="29" max="29" width="9.85546875" bestFit="1" customWidth="1"/>
  </cols>
  <sheetData>
    <row r="1" spans="2:30" ht="8.25" customHeight="1" x14ac:dyDescent="0.25"/>
    <row r="2" spans="2:3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0" ht="8.25" customHeight="1" x14ac:dyDescent="0.25"/>
    <row r="4" spans="2:30" x14ac:dyDescent="0.25">
      <c r="C4" s="26" t="s">
        <v>80</v>
      </c>
      <c r="D4" s="27"/>
      <c r="E4" s="27"/>
      <c r="F4" s="27"/>
      <c r="G4" s="27"/>
      <c r="H4" s="27"/>
      <c r="I4" s="27"/>
      <c r="J4" s="27"/>
      <c r="K4" s="27"/>
      <c r="M4" s="26" t="s">
        <v>83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C4" s="27" t="s">
        <v>83</v>
      </c>
    </row>
    <row r="5" spans="2:30" ht="15.75" thickBot="1" x14ac:dyDescent="0.3">
      <c r="C5" s="28" t="s">
        <v>66</v>
      </c>
      <c r="D5" s="29" t="str">
        <f>D11</f>
        <v>Marca</v>
      </c>
      <c r="E5" s="29" t="str">
        <f t="shared" ref="E5:K5" si="0">E11</f>
        <v>Memória</v>
      </c>
      <c r="F5" s="29" t="str">
        <f t="shared" si="0"/>
        <v>Tela</v>
      </c>
      <c r="G5" s="29" t="str">
        <f t="shared" si="0"/>
        <v>Cor</v>
      </c>
      <c r="H5" s="29" t="str">
        <f t="shared" si="0"/>
        <v>Processador</v>
      </c>
      <c r="I5" s="29" t="str">
        <f t="shared" si="0"/>
        <v>Câmera</v>
      </c>
      <c r="J5" s="29" t="str">
        <f t="shared" si="0"/>
        <v>Preço</v>
      </c>
      <c r="K5" s="29" t="str">
        <f t="shared" si="0"/>
        <v>Nota</v>
      </c>
      <c r="M5" s="43" t="str">
        <f>M11</f>
        <v>Apple</v>
      </c>
      <c r="N5" s="44" t="str">
        <f t="shared" ref="N5:Z5" si="1">N11</f>
        <v>Motorola</v>
      </c>
      <c r="O5" s="44" t="str">
        <f t="shared" si="1"/>
        <v>Samsung</v>
      </c>
      <c r="P5" s="45" t="str">
        <f t="shared" si="1"/>
        <v>64GB +</v>
      </c>
      <c r="Q5" s="43" t="str">
        <f t="shared" si="1"/>
        <v>4"</v>
      </c>
      <c r="R5" s="43" t="str">
        <f t="shared" si="1"/>
        <v>6"</v>
      </c>
      <c r="S5" s="45" t="str">
        <f t="shared" si="1"/>
        <v>Diversa</v>
      </c>
      <c r="T5" s="43" t="str">
        <f t="shared" si="1"/>
        <v>Octa-Core</v>
      </c>
      <c r="U5" s="43" t="str">
        <f t="shared" si="1"/>
        <v>Processador neural</v>
      </c>
      <c r="V5" s="45" t="str">
        <f t="shared" si="1"/>
        <v>1MP</v>
      </c>
      <c r="W5" s="45" t="str">
        <f t="shared" si="1"/>
        <v>iSight</v>
      </c>
      <c r="X5" s="45" t="str">
        <f t="shared" si="1"/>
        <v>Quad</v>
      </c>
      <c r="Y5" s="44" t="str">
        <f t="shared" si="1"/>
        <v>Caro</v>
      </c>
      <c r="Z5" s="45" t="str">
        <f t="shared" si="1"/>
        <v>Alta</v>
      </c>
      <c r="AC5" s="29" t="s">
        <v>88</v>
      </c>
    </row>
    <row r="6" spans="2:30" ht="16.5" thickTop="1" thickBot="1" x14ac:dyDescent="0.3">
      <c r="C6" s="30">
        <v>6</v>
      </c>
      <c r="D6" s="31" t="s">
        <v>17</v>
      </c>
      <c r="E6" s="31" t="s">
        <v>122</v>
      </c>
      <c r="F6" s="31" t="s">
        <v>20</v>
      </c>
      <c r="G6" s="31" t="s">
        <v>123</v>
      </c>
      <c r="H6" s="31" t="s">
        <v>48</v>
      </c>
      <c r="I6" s="31" t="s">
        <v>47</v>
      </c>
      <c r="J6" s="31" t="s">
        <v>124</v>
      </c>
      <c r="K6" s="31" t="s">
        <v>125</v>
      </c>
      <c r="M6" s="35">
        <v>1</v>
      </c>
      <c r="N6" s="35">
        <v>0</v>
      </c>
      <c r="O6" s="35">
        <v>0</v>
      </c>
      <c r="P6" s="37">
        <v>0</v>
      </c>
      <c r="Q6" s="35">
        <v>1</v>
      </c>
      <c r="R6" s="35">
        <v>0</v>
      </c>
      <c r="S6" s="37">
        <v>0</v>
      </c>
      <c r="T6" s="35">
        <v>0</v>
      </c>
      <c r="U6" s="35">
        <v>0</v>
      </c>
      <c r="V6" s="37">
        <v>0</v>
      </c>
      <c r="W6" s="37">
        <v>0</v>
      </c>
      <c r="X6" s="37">
        <v>1</v>
      </c>
      <c r="Y6" s="35">
        <v>0</v>
      </c>
      <c r="Z6" s="37">
        <v>0</v>
      </c>
      <c r="AC6" s="76">
        <f t="array" ref="AC6:AC7">TREND(AB12:AB26,M12:Z26,M6:Z7)</f>
        <v>10.941176470588246</v>
      </c>
    </row>
    <row r="7" spans="2:30" ht="15.75" thickBot="1" x14ac:dyDescent="0.3">
      <c r="M7" s="40">
        <v>0</v>
      </c>
      <c r="N7" s="41">
        <v>1</v>
      </c>
      <c r="O7" s="41">
        <v>0</v>
      </c>
      <c r="P7" s="42">
        <v>0</v>
      </c>
      <c r="Q7" s="40">
        <v>1</v>
      </c>
      <c r="R7" s="40">
        <v>0</v>
      </c>
      <c r="S7" s="42">
        <v>0</v>
      </c>
      <c r="T7" s="40">
        <v>0</v>
      </c>
      <c r="U7" s="40">
        <v>0</v>
      </c>
      <c r="V7" s="42">
        <v>0</v>
      </c>
      <c r="W7" s="42">
        <v>0</v>
      </c>
      <c r="X7" s="42">
        <v>1</v>
      </c>
      <c r="Y7" s="41">
        <v>0</v>
      </c>
      <c r="Z7" s="42">
        <v>0</v>
      </c>
      <c r="AC7" s="77">
        <v>12.29411764705883</v>
      </c>
    </row>
    <row r="9" spans="2:30" x14ac:dyDescent="0.25">
      <c r="M9" s="26" t="s">
        <v>85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9"/>
      <c r="AB9" s="39"/>
      <c r="AC9" s="39"/>
    </row>
    <row r="10" spans="2:30" x14ac:dyDescent="0.25">
      <c r="C10" s="32" t="s">
        <v>132</v>
      </c>
      <c r="D10" s="32"/>
      <c r="E10" s="32"/>
      <c r="F10" s="32"/>
      <c r="G10" s="32"/>
      <c r="H10" s="32"/>
      <c r="I10" s="32"/>
      <c r="J10" s="32"/>
      <c r="K10" s="32"/>
      <c r="M10" s="35" t="str">
        <f>D5</f>
        <v>Marca</v>
      </c>
      <c r="N10" s="35"/>
      <c r="O10" s="122"/>
      <c r="P10" s="127" t="str">
        <f>E5</f>
        <v>Memória</v>
      </c>
      <c r="Q10" s="35" t="str">
        <f>F5</f>
        <v>Tela</v>
      </c>
      <c r="R10" s="122"/>
      <c r="S10" s="127" t="str">
        <f>G5</f>
        <v>Cor</v>
      </c>
      <c r="T10" s="35" t="str">
        <f>H5</f>
        <v>Processador</v>
      </c>
      <c r="U10" s="122"/>
      <c r="V10" s="36" t="str">
        <f>I5</f>
        <v>Câmera</v>
      </c>
      <c r="W10" s="36"/>
      <c r="X10" s="132"/>
      <c r="Y10" s="136" t="str">
        <f>J5</f>
        <v>Preço</v>
      </c>
      <c r="Z10" s="36" t="str">
        <f>K5</f>
        <v>Nota</v>
      </c>
      <c r="AA10" s="38"/>
      <c r="AB10" s="38"/>
      <c r="AC10" s="38"/>
    </row>
    <row r="11" spans="2:30" ht="15.75" thickBot="1" x14ac:dyDescent="0.3">
      <c r="C11" s="18" t="s">
        <v>66</v>
      </c>
      <c r="D11" s="17" t="s">
        <v>65</v>
      </c>
      <c r="E11" s="15" t="s">
        <v>81</v>
      </c>
      <c r="F11" s="13" t="s">
        <v>69</v>
      </c>
      <c r="G11" s="14" t="s">
        <v>62</v>
      </c>
      <c r="H11" s="15" t="s">
        <v>68</v>
      </c>
      <c r="I11" s="13" t="s">
        <v>84</v>
      </c>
      <c r="J11" s="16" t="s">
        <v>67</v>
      </c>
      <c r="K11" s="13" t="s">
        <v>55</v>
      </c>
      <c r="M11" s="54" t="str">
        <f>'Magazine Luiza'!O19</f>
        <v>Apple</v>
      </c>
      <c r="N11" s="54" t="str">
        <f>'Magazine Luiza'!P19</f>
        <v>Motorola</v>
      </c>
      <c r="O11" s="123" t="str">
        <f>'Magazine Luiza'!Q19</f>
        <v>Samsung</v>
      </c>
      <c r="P11" s="128" t="str">
        <f>Concorrentes!O21</f>
        <v>64GB +</v>
      </c>
      <c r="Q11" s="54" t="str">
        <f>Concorrentes!O23</f>
        <v>4"</v>
      </c>
      <c r="R11" s="123" t="str">
        <f>Concorrentes!P23</f>
        <v>6"</v>
      </c>
      <c r="S11" s="128" t="str">
        <f>Concorrentes!O25</f>
        <v>Diversa</v>
      </c>
      <c r="T11" s="54" t="str">
        <f>Concorrentes!O27</f>
        <v>Octa-Core</v>
      </c>
      <c r="U11" s="123" t="str">
        <f>Concorrentes!P27</f>
        <v>Processador neural</v>
      </c>
      <c r="V11" s="55" t="str">
        <f>Concorrentes!O29</f>
        <v>1MP</v>
      </c>
      <c r="W11" s="55" t="str">
        <f>Concorrentes!P29</f>
        <v>iSight</v>
      </c>
      <c r="X11" s="133" t="str">
        <f>Concorrentes!Q29</f>
        <v>Quad</v>
      </c>
      <c r="Y11" s="137" t="str">
        <f>Concorrentes!O31</f>
        <v>Caro</v>
      </c>
      <c r="Z11" s="55" t="str">
        <f>Concorrentes!O33</f>
        <v>Alta</v>
      </c>
      <c r="AA11" s="56" t="s">
        <v>86</v>
      </c>
      <c r="AB11" s="56" t="s">
        <v>87</v>
      </c>
      <c r="AC11" s="56" t="s">
        <v>88</v>
      </c>
    </row>
    <row r="12" spans="2:30" ht="15.75" thickTop="1" x14ac:dyDescent="0.25">
      <c r="C12" s="11">
        <v>1</v>
      </c>
      <c r="D12" s="10" t="s">
        <v>17</v>
      </c>
      <c r="E12" s="9" t="s">
        <v>127</v>
      </c>
      <c r="F12" s="8" t="s">
        <v>15</v>
      </c>
      <c r="G12" t="s">
        <v>129</v>
      </c>
      <c r="H12" t="s">
        <v>13</v>
      </c>
      <c r="I12" s="7" t="s">
        <v>27</v>
      </c>
      <c r="J12" s="12" t="s">
        <v>128</v>
      </c>
      <c r="K12" s="7" t="s">
        <v>126</v>
      </c>
      <c r="M12" s="33">
        <f>IF($D12=M$11,1,0)</f>
        <v>0</v>
      </c>
      <c r="N12" s="33">
        <f>IF($D12=N$11,1,0)</f>
        <v>0</v>
      </c>
      <c r="O12" s="124">
        <f>IF($D12=O$11,1,0)</f>
        <v>1</v>
      </c>
      <c r="P12" s="129">
        <f>IF($E12=P$11,1,0)</f>
        <v>1</v>
      </c>
      <c r="Q12" s="33">
        <f>IF($F12=Q$11,1,0)</f>
        <v>0</v>
      </c>
      <c r="R12" s="124">
        <f>IF($F12=R$11,1,0)</f>
        <v>1</v>
      </c>
      <c r="S12" s="129">
        <f>IF($G12=S$11,1,0)</f>
        <v>1</v>
      </c>
      <c r="T12" s="33">
        <f>IF($H12=T$11,1,0)</f>
        <v>1</v>
      </c>
      <c r="U12" s="124">
        <f>IF($H12=U$11,1,0)</f>
        <v>0</v>
      </c>
      <c r="V12" s="50">
        <f>IF($I12=V$11,1,0)</f>
        <v>0</v>
      </c>
      <c r="W12" s="50">
        <f>IF($I12=W$11,1,0)</f>
        <v>0</v>
      </c>
      <c r="X12" s="134">
        <f>IF($I12=X$11,1,0)</f>
        <v>1</v>
      </c>
      <c r="Y12" s="138">
        <f>IF($J12=Y$11,1,0)</f>
        <v>1</v>
      </c>
      <c r="Z12" s="50">
        <f>IF($K12=Z$11,1,0)</f>
        <v>1</v>
      </c>
      <c r="AA12" s="48">
        <f t="shared" ref="AA12:AA26" si="2">C12</f>
        <v>1</v>
      </c>
      <c r="AB12" s="48">
        <f t="shared" ref="AB12:AB26" si="3">MAX($AA$12:$AA$26)+1-AA12</f>
        <v>15</v>
      </c>
      <c r="AC12" s="46">
        <f t="array" ref="AC12:AC26">TREND(AB12:AB26,M12:Z26,M12:Z26)</f>
        <v>13.499999999999996</v>
      </c>
    </row>
    <row r="13" spans="2:30" x14ac:dyDescent="0.25">
      <c r="C13" s="11">
        <v>2</v>
      </c>
      <c r="D13" s="10" t="s">
        <v>17</v>
      </c>
      <c r="E13" s="9" t="s">
        <v>127</v>
      </c>
      <c r="F13" s="8" t="s">
        <v>15</v>
      </c>
      <c r="G13" t="s">
        <v>123</v>
      </c>
      <c r="H13" t="s">
        <v>13</v>
      </c>
      <c r="I13" s="7" t="s">
        <v>12</v>
      </c>
      <c r="J13" s="12" t="s">
        <v>128</v>
      </c>
      <c r="K13" s="7" t="s">
        <v>126</v>
      </c>
      <c r="M13" s="33">
        <f t="shared" ref="M13:O26" si="4">IF($D13=M$11,1,0)</f>
        <v>0</v>
      </c>
      <c r="N13" s="34">
        <f t="shared" si="4"/>
        <v>0</v>
      </c>
      <c r="O13" s="125">
        <f t="shared" si="4"/>
        <v>1</v>
      </c>
      <c r="P13" s="129">
        <f t="shared" ref="P13:P26" si="5">IF($E13=P$11,1,0)</f>
        <v>1</v>
      </c>
      <c r="Q13" s="33">
        <f t="shared" ref="Q13:R26" si="6">IF($F13=Q$11,1,0)</f>
        <v>0</v>
      </c>
      <c r="R13" s="124">
        <f t="shared" si="6"/>
        <v>1</v>
      </c>
      <c r="S13" s="129">
        <f t="shared" ref="S13:S26" si="7">IF($G13=S$11,1,0)</f>
        <v>0</v>
      </c>
      <c r="T13" s="33">
        <f t="shared" ref="T13:U26" si="8">IF($H13=T$11,1,0)</f>
        <v>1</v>
      </c>
      <c r="U13" s="124">
        <f t="shared" si="8"/>
        <v>0</v>
      </c>
      <c r="V13" s="50">
        <f t="shared" ref="V13:X26" si="9">IF($I13=V$11,1,0)</f>
        <v>0</v>
      </c>
      <c r="W13" s="50">
        <f t="shared" si="9"/>
        <v>0</v>
      </c>
      <c r="X13" s="134">
        <f t="shared" si="9"/>
        <v>0</v>
      </c>
      <c r="Y13" s="139">
        <f t="shared" ref="Y13:Y26" si="10">IF($J13=Y$11,1,0)</f>
        <v>1</v>
      </c>
      <c r="Z13" s="50">
        <f t="shared" ref="Z13:Z26" si="11">IF($K13=Z$11,1,0)</f>
        <v>1</v>
      </c>
      <c r="AA13" s="48">
        <f t="shared" si="2"/>
        <v>2</v>
      </c>
      <c r="AB13" s="48">
        <f t="shared" si="3"/>
        <v>14</v>
      </c>
      <c r="AC13" s="46">
        <v>8.2352941176470598</v>
      </c>
    </row>
    <row r="14" spans="2:30" x14ac:dyDescent="0.25">
      <c r="C14" s="11">
        <v>3</v>
      </c>
      <c r="D14" s="10" t="s">
        <v>17</v>
      </c>
      <c r="E14" s="9" t="s">
        <v>127</v>
      </c>
      <c r="F14" s="8" t="s">
        <v>15</v>
      </c>
      <c r="G14" t="s">
        <v>123</v>
      </c>
      <c r="H14" t="s">
        <v>13</v>
      </c>
      <c r="I14" s="7" t="s">
        <v>27</v>
      </c>
      <c r="J14" s="12" t="s">
        <v>128</v>
      </c>
      <c r="K14" s="7" t="s">
        <v>126</v>
      </c>
      <c r="M14" s="33">
        <f t="shared" si="4"/>
        <v>0</v>
      </c>
      <c r="N14" s="34">
        <f t="shared" si="4"/>
        <v>0</v>
      </c>
      <c r="O14" s="125">
        <f t="shared" si="4"/>
        <v>1</v>
      </c>
      <c r="P14" s="129">
        <f t="shared" si="5"/>
        <v>1</v>
      </c>
      <c r="Q14" s="33">
        <f t="shared" si="6"/>
        <v>0</v>
      </c>
      <c r="R14" s="124">
        <f t="shared" si="6"/>
        <v>1</v>
      </c>
      <c r="S14" s="129">
        <f t="shared" si="7"/>
        <v>0</v>
      </c>
      <c r="T14" s="33">
        <f t="shared" si="8"/>
        <v>1</v>
      </c>
      <c r="U14" s="124">
        <f t="shared" si="8"/>
        <v>0</v>
      </c>
      <c r="V14" s="50">
        <f t="shared" si="9"/>
        <v>0</v>
      </c>
      <c r="W14" s="50">
        <f t="shared" si="9"/>
        <v>0</v>
      </c>
      <c r="X14" s="134">
        <f t="shared" si="9"/>
        <v>1</v>
      </c>
      <c r="Y14" s="139">
        <f t="shared" si="10"/>
        <v>1</v>
      </c>
      <c r="Z14" s="50">
        <f t="shared" si="11"/>
        <v>1</v>
      </c>
      <c r="AA14" s="48">
        <f t="shared" si="2"/>
        <v>3</v>
      </c>
      <c r="AB14" s="48">
        <f t="shared" si="3"/>
        <v>13</v>
      </c>
      <c r="AC14" s="46">
        <v>13.102941176470591</v>
      </c>
    </row>
    <row r="15" spans="2:30" x14ac:dyDescent="0.25">
      <c r="C15" s="11">
        <v>4</v>
      </c>
      <c r="D15" s="10" t="s">
        <v>17</v>
      </c>
      <c r="E15" s="9" t="s">
        <v>127</v>
      </c>
      <c r="F15" s="8" t="s">
        <v>15</v>
      </c>
      <c r="G15" t="s">
        <v>129</v>
      </c>
      <c r="H15" t="s">
        <v>13</v>
      </c>
      <c r="I15" s="7" t="s">
        <v>27</v>
      </c>
      <c r="J15" s="12" t="s">
        <v>128</v>
      </c>
      <c r="K15" s="7" t="s">
        <v>125</v>
      </c>
      <c r="M15" s="33">
        <f t="shared" si="4"/>
        <v>0</v>
      </c>
      <c r="N15" s="34">
        <f t="shared" si="4"/>
        <v>0</v>
      </c>
      <c r="O15" s="125">
        <f t="shared" si="4"/>
        <v>1</v>
      </c>
      <c r="P15" s="129">
        <f t="shared" si="5"/>
        <v>1</v>
      </c>
      <c r="Q15" s="33">
        <f t="shared" si="6"/>
        <v>0</v>
      </c>
      <c r="R15" s="124">
        <f t="shared" si="6"/>
        <v>1</v>
      </c>
      <c r="S15" s="129">
        <f t="shared" si="7"/>
        <v>1</v>
      </c>
      <c r="T15" s="33">
        <f t="shared" si="8"/>
        <v>1</v>
      </c>
      <c r="U15" s="124">
        <f t="shared" si="8"/>
        <v>0</v>
      </c>
      <c r="V15" s="50">
        <f t="shared" si="9"/>
        <v>0</v>
      </c>
      <c r="W15" s="50">
        <f t="shared" si="9"/>
        <v>0</v>
      </c>
      <c r="X15" s="134">
        <f t="shared" si="9"/>
        <v>1</v>
      </c>
      <c r="Y15" s="139">
        <f t="shared" si="10"/>
        <v>1</v>
      </c>
      <c r="Z15" s="50">
        <f t="shared" si="11"/>
        <v>0</v>
      </c>
      <c r="AA15" s="48">
        <f t="shared" si="2"/>
        <v>4</v>
      </c>
      <c r="AB15" s="48">
        <f t="shared" si="3"/>
        <v>12</v>
      </c>
      <c r="AC15" s="46">
        <v>13.397058823529413</v>
      </c>
    </row>
    <row r="16" spans="2:30" x14ac:dyDescent="0.25">
      <c r="C16" s="11">
        <v>5</v>
      </c>
      <c r="D16" s="10" t="s">
        <v>26</v>
      </c>
      <c r="E16" s="9" t="s">
        <v>122</v>
      </c>
      <c r="F16" s="8" t="s">
        <v>20</v>
      </c>
      <c r="G16" t="s">
        <v>129</v>
      </c>
      <c r="H16" t="s">
        <v>48</v>
      </c>
      <c r="I16" s="7" t="s">
        <v>47</v>
      </c>
      <c r="J16" s="12" t="s">
        <v>124</v>
      </c>
      <c r="K16" s="7" t="s">
        <v>125</v>
      </c>
      <c r="M16" s="33">
        <f t="shared" si="4"/>
        <v>0</v>
      </c>
      <c r="N16" s="34">
        <f t="shared" si="4"/>
        <v>1</v>
      </c>
      <c r="O16" s="125">
        <f t="shared" si="4"/>
        <v>0</v>
      </c>
      <c r="P16" s="129">
        <f t="shared" si="5"/>
        <v>0</v>
      </c>
      <c r="Q16" s="33">
        <f t="shared" si="6"/>
        <v>0</v>
      </c>
      <c r="R16" s="124">
        <f t="shared" si="6"/>
        <v>0</v>
      </c>
      <c r="S16" s="129">
        <f t="shared" si="7"/>
        <v>1</v>
      </c>
      <c r="T16" s="33">
        <f t="shared" si="8"/>
        <v>0</v>
      </c>
      <c r="U16" s="124">
        <f t="shared" si="8"/>
        <v>0</v>
      </c>
      <c r="V16" s="50">
        <f t="shared" si="9"/>
        <v>1</v>
      </c>
      <c r="W16" s="50">
        <f t="shared" si="9"/>
        <v>0</v>
      </c>
      <c r="X16" s="134">
        <f t="shared" si="9"/>
        <v>0</v>
      </c>
      <c r="Y16" s="139">
        <f t="shared" si="10"/>
        <v>0</v>
      </c>
      <c r="Z16" s="50">
        <f t="shared" si="11"/>
        <v>0</v>
      </c>
      <c r="AA16" s="48">
        <f t="shared" si="2"/>
        <v>5</v>
      </c>
      <c r="AB16" s="48">
        <f t="shared" si="3"/>
        <v>11</v>
      </c>
      <c r="AC16" s="46">
        <v>7.8235294117647047</v>
      </c>
    </row>
    <row r="17" spans="3:29" x14ac:dyDescent="0.25">
      <c r="C17" s="11">
        <v>6</v>
      </c>
      <c r="D17" s="10" t="s">
        <v>26</v>
      </c>
      <c r="E17" s="9" t="s">
        <v>127</v>
      </c>
      <c r="F17" s="8" t="s">
        <v>15</v>
      </c>
      <c r="G17" t="s">
        <v>129</v>
      </c>
      <c r="H17" t="s">
        <v>13</v>
      </c>
      <c r="I17" s="7" t="s">
        <v>12</v>
      </c>
      <c r="J17" s="12" t="s">
        <v>128</v>
      </c>
      <c r="K17" s="7" t="s">
        <v>126</v>
      </c>
      <c r="M17" s="33">
        <f t="shared" si="4"/>
        <v>0</v>
      </c>
      <c r="N17" s="34">
        <f t="shared" si="4"/>
        <v>1</v>
      </c>
      <c r="O17" s="125">
        <f t="shared" si="4"/>
        <v>0</v>
      </c>
      <c r="P17" s="129">
        <f t="shared" si="5"/>
        <v>1</v>
      </c>
      <c r="Q17" s="33">
        <f t="shared" si="6"/>
        <v>0</v>
      </c>
      <c r="R17" s="124">
        <f t="shared" si="6"/>
        <v>1</v>
      </c>
      <c r="S17" s="129">
        <f t="shared" si="7"/>
        <v>1</v>
      </c>
      <c r="T17" s="33">
        <f t="shared" si="8"/>
        <v>1</v>
      </c>
      <c r="U17" s="124">
        <f t="shared" si="8"/>
        <v>0</v>
      </c>
      <c r="V17" s="50">
        <f t="shared" si="9"/>
        <v>0</v>
      </c>
      <c r="W17" s="50">
        <f t="shared" si="9"/>
        <v>0</v>
      </c>
      <c r="X17" s="134">
        <f t="shared" si="9"/>
        <v>0</v>
      </c>
      <c r="Y17" s="139">
        <f t="shared" si="10"/>
        <v>1</v>
      </c>
      <c r="Z17" s="50">
        <f t="shared" si="11"/>
        <v>1</v>
      </c>
      <c r="AA17" s="48">
        <f t="shared" si="2"/>
        <v>6</v>
      </c>
      <c r="AB17" s="48">
        <f t="shared" si="3"/>
        <v>10</v>
      </c>
      <c r="AC17" s="46">
        <v>10.000000000000007</v>
      </c>
    </row>
    <row r="18" spans="3:29" x14ac:dyDescent="0.25">
      <c r="C18" s="11">
        <v>7</v>
      </c>
      <c r="D18" s="10" t="s">
        <v>21</v>
      </c>
      <c r="E18" s="9" t="s">
        <v>122</v>
      </c>
      <c r="F18" s="8" t="s">
        <v>20</v>
      </c>
      <c r="G18" t="s">
        <v>129</v>
      </c>
      <c r="H18" t="s">
        <v>13</v>
      </c>
      <c r="I18" s="7" t="s">
        <v>12</v>
      </c>
      <c r="J18" s="12" t="s">
        <v>124</v>
      </c>
      <c r="K18" s="7" t="s">
        <v>125</v>
      </c>
      <c r="M18" s="33">
        <f t="shared" si="4"/>
        <v>0</v>
      </c>
      <c r="N18" s="34">
        <f t="shared" si="4"/>
        <v>0</v>
      </c>
      <c r="O18" s="125">
        <f t="shared" si="4"/>
        <v>0</v>
      </c>
      <c r="P18" s="129">
        <f t="shared" si="5"/>
        <v>0</v>
      </c>
      <c r="Q18" s="33">
        <f t="shared" si="6"/>
        <v>0</v>
      </c>
      <c r="R18" s="124">
        <f t="shared" si="6"/>
        <v>0</v>
      </c>
      <c r="S18" s="129">
        <f t="shared" si="7"/>
        <v>1</v>
      </c>
      <c r="T18" s="33">
        <f t="shared" si="8"/>
        <v>1</v>
      </c>
      <c r="U18" s="124">
        <f t="shared" si="8"/>
        <v>0</v>
      </c>
      <c r="V18" s="50">
        <f t="shared" si="9"/>
        <v>0</v>
      </c>
      <c r="W18" s="50">
        <f t="shared" si="9"/>
        <v>0</v>
      </c>
      <c r="X18" s="134">
        <f t="shared" si="9"/>
        <v>0</v>
      </c>
      <c r="Y18" s="139">
        <f t="shared" si="10"/>
        <v>0</v>
      </c>
      <c r="Z18" s="50">
        <f t="shared" si="11"/>
        <v>0</v>
      </c>
      <c r="AA18" s="48">
        <f t="shared" si="2"/>
        <v>7</v>
      </c>
      <c r="AB18" s="48">
        <f t="shared" si="3"/>
        <v>9</v>
      </c>
      <c r="AC18" s="46">
        <v>5.8235294117647056</v>
      </c>
    </row>
    <row r="19" spans="3:29" x14ac:dyDescent="0.25">
      <c r="C19" s="11">
        <v>8</v>
      </c>
      <c r="D19" s="10" t="s">
        <v>17</v>
      </c>
      <c r="E19" s="9" t="s">
        <v>122</v>
      </c>
      <c r="F19" s="8" t="s">
        <v>15</v>
      </c>
      <c r="G19" t="s">
        <v>129</v>
      </c>
      <c r="H19" t="s">
        <v>13</v>
      </c>
      <c r="I19" s="7" t="s">
        <v>12</v>
      </c>
      <c r="J19" s="12" t="s">
        <v>124</v>
      </c>
      <c r="K19" s="7" t="s">
        <v>125</v>
      </c>
      <c r="M19" s="33">
        <f t="shared" si="4"/>
        <v>0</v>
      </c>
      <c r="N19" s="34">
        <f t="shared" si="4"/>
        <v>0</v>
      </c>
      <c r="O19" s="125">
        <f t="shared" si="4"/>
        <v>1</v>
      </c>
      <c r="P19" s="129">
        <f t="shared" si="5"/>
        <v>0</v>
      </c>
      <c r="Q19" s="33">
        <f t="shared" si="6"/>
        <v>0</v>
      </c>
      <c r="R19" s="124">
        <f t="shared" si="6"/>
        <v>1</v>
      </c>
      <c r="S19" s="129">
        <f t="shared" si="7"/>
        <v>1</v>
      </c>
      <c r="T19" s="33">
        <f t="shared" si="8"/>
        <v>1</v>
      </c>
      <c r="U19" s="124">
        <f t="shared" si="8"/>
        <v>0</v>
      </c>
      <c r="V19" s="50">
        <f t="shared" si="9"/>
        <v>0</v>
      </c>
      <c r="W19" s="50">
        <f t="shared" si="9"/>
        <v>0</v>
      </c>
      <c r="X19" s="134">
        <f t="shared" si="9"/>
        <v>0</v>
      </c>
      <c r="Y19" s="139">
        <f t="shared" si="10"/>
        <v>0</v>
      </c>
      <c r="Z19" s="50">
        <f t="shared" si="11"/>
        <v>0</v>
      </c>
      <c r="AA19" s="48">
        <f t="shared" si="2"/>
        <v>8</v>
      </c>
      <c r="AB19" s="48">
        <f t="shared" si="3"/>
        <v>8</v>
      </c>
      <c r="AC19" s="46">
        <v>7.6470588235294086</v>
      </c>
    </row>
    <row r="20" spans="3:29" x14ac:dyDescent="0.25">
      <c r="C20" s="11">
        <v>9</v>
      </c>
      <c r="D20" s="10" t="s">
        <v>17</v>
      </c>
      <c r="E20" s="9" t="s">
        <v>122</v>
      </c>
      <c r="F20" s="8" t="s">
        <v>15</v>
      </c>
      <c r="G20" t="s">
        <v>123</v>
      </c>
      <c r="H20" t="s">
        <v>13</v>
      </c>
      <c r="I20" s="7" t="s">
        <v>12</v>
      </c>
      <c r="J20" s="12" t="s">
        <v>124</v>
      </c>
      <c r="K20" s="7" t="s">
        <v>126</v>
      </c>
      <c r="M20" s="33">
        <f t="shared" si="4"/>
        <v>0</v>
      </c>
      <c r="N20" s="34">
        <f t="shared" si="4"/>
        <v>0</v>
      </c>
      <c r="O20" s="125">
        <f t="shared" si="4"/>
        <v>1</v>
      </c>
      <c r="P20" s="129">
        <f t="shared" si="5"/>
        <v>0</v>
      </c>
      <c r="Q20" s="33">
        <f t="shared" si="6"/>
        <v>0</v>
      </c>
      <c r="R20" s="124">
        <f t="shared" si="6"/>
        <v>1</v>
      </c>
      <c r="S20" s="129">
        <f t="shared" si="7"/>
        <v>0</v>
      </c>
      <c r="T20" s="33">
        <f t="shared" si="8"/>
        <v>1</v>
      </c>
      <c r="U20" s="124">
        <f t="shared" si="8"/>
        <v>0</v>
      </c>
      <c r="V20" s="50">
        <f t="shared" si="9"/>
        <v>0</v>
      </c>
      <c r="W20" s="50">
        <f t="shared" si="9"/>
        <v>0</v>
      </c>
      <c r="X20" s="134">
        <f t="shared" si="9"/>
        <v>0</v>
      </c>
      <c r="Y20" s="139">
        <f t="shared" si="10"/>
        <v>0</v>
      </c>
      <c r="Z20" s="50">
        <f t="shared" si="11"/>
        <v>1</v>
      </c>
      <c r="AA20" s="48">
        <f t="shared" si="2"/>
        <v>9</v>
      </c>
      <c r="AB20" s="48">
        <f t="shared" si="3"/>
        <v>7</v>
      </c>
      <c r="AC20" s="46">
        <v>7.3529411764705852</v>
      </c>
    </row>
    <row r="21" spans="3:29" x14ac:dyDescent="0.25">
      <c r="C21" s="11">
        <v>10</v>
      </c>
      <c r="D21" s="10" t="s">
        <v>17</v>
      </c>
      <c r="E21" s="9" t="s">
        <v>127</v>
      </c>
      <c r="F21" s="8" t="s">
        <v>15</v>
      </c>
      <c r="G21" t="s">
        <v>123</v>
      </c>
      <c r="H21" t="s">
        <v>13</v>
      </c>
      <c r="I21" s="7" t="s">
        <v>12</v>
      </c>
      <c r="J21" s="12" t="s">
        <v>128</v>
      </c>
      <c r="K21" s="7" t="s">
        <v>125</v>
      </c>
      <c r="M21" s="33">
        <f t="shared" si="4"/>
        <v>0</v>
      </c>
      <c r="N21" s="34">
        <f t="shared" si="4"/>
        <v>0</v>
      </c>
      <c r="O21" s="125">
        <f t="shared" si="4"/>
        <v>1</v>
      </c>
      <c r="P21" s="129">
        <f t="shared" si="5"/>
        <v>1</v>
      </c>
      <c r="Q21" s="33">
        <f t="shared" si="6"/>
        <v>0</v>
      </c>
      <c r="R21" s="124">
        <f t="shared" si="6"/>
        <v>1</v>
      </c>
      <c r="S21" s="129">
        <f t="shared" si="7"/>
        <v>0</v>
      </c>
      <c r="T21" s="33">
        <f t="shared" si="8"/>
        <v>1</v>
      </c>
      <c r="U21" s="124">
        <f t="shared" si="8"/>
        <v>0</v>
      </c>
      <c r="V21" s="50">
        <f t="shared" si="9"/>
        <v>0</v>
      </c>
      <c r="W21" s="50">
        <f t="shared" si="9"/>
        <v>0</v>
      </c>
      <c r="X21" s="134">
        <f t="shared" si="9"/>
        <v>0</v>
      </c>
      <c r="Y21" s="139">
        <f t="shared" si="10"/>
        <v>1</v>
      </c>
      <c r="Z21" s="50">
        <f t="shared" si="11"/>
        <v>0</v>
      </c>
      <c r="AA21" s="48">
        <f t="shared" si="2"/>
        <v>10</v>
      </c>
      <c r="AB21" s="48">
        <f t="shared" si="3"/>
        <v>6</v>
      </c>
      <c r="AC21" s="46">
        <v>8.1323529411764781</v>
      </c>
    </row>
    <row r="22" spans="3:29" x14ac:dyDescent="0.25">
      <c r="C22" s="11">
        <v>11</v>
      </c>
      <c r="D22" s="10" t="s">
        <v>17</v>
      </c>
      <c r="E22" s="9" t="s">
        <v>127</v>
      </c>
      <c r="F22" s="8" t="s">
        <v>15</v>
      </c>
      <c r="G22" t="s">
        <v>129</v>
      </c>
      <c r="H22" t="s">
        <v>13</v>
      </c>
      <c r="I22" s="7" t="s">
        <v>12</v>
      </c>
      <c r="J22" s="12" t="s">
        <v>128</v>
      </c>
      <c r="K22" s="7" t="s">
        <v>126</v>
      </c>
      <c r="M22" s="33">
        <f t="shared" si="4"/>
        <v>0</v>
      </c>
      <c r="N22" s="34">
        <f t="shared" si="4"/>
        <v>0</v>
      </c>
      <c r="O22" s="125">
        <f t="shared" si="4"/>
        <v>1</v>
      </c>
      <c r="P22" s="129">
        <f t="shared" si="5"/>
        <v>1</v>
      </c>
      <c r="Q22" s="33">
        <f t="shared" si="6"/>
        <v>0</v>
      </c>
      <c r="R22" s="124">
        <f t="shared" si="6"/>
        <v>1</v>
      </c>
      <c r="S22" s="129">
        <f t="shared" si="7"/>
        <v>1</v>
      </c>
      <c r="T22" s="33">
        <f t="shared" si="8"/>
        <v>1</v>
      </c>
      <c r="U22" s="124">
        <f t="shared" si="8"/>
        <v>0</v>
      </c>
      <c r="V22" s="50">
        <f t="shared" si="9"/>
        <v>0</v>
      </c>
      <c r="W22" s="50">
        <f t="shared" si="9"/>
        <v>0</v>
      </c>
      <c r="X22" s="134">
        <f t="shared" si="9"/>
        <v>0</v>
      </c>
      <c r="Y22" s="139">
        <f t="shared" si="10"/>
        <v>1</v>
      </c>
      <c r="Z22" s="50">
        <f t="shared" si="11"/>
        <v>1</v>
      </c>
      <c r="AA22" s="48">
        <f t="shared" si="2"/>
        <v>11</v>
      </c>
      <c r="AB22" s="48">
        <f t="shared" si="3"/>
        <v>5</v>
      </c>
      <c r="AC22" s="46">
        <v>8.6323529411764657</v>
      </c>
    </row>
    <row r="23" spans="3:29" x14ac:dyDescent="0.25">
      <c r="C23" s="11">
        <v>12</v>
      </c>
      <c r="D23" s="10" t="s">
        <v>26</v>
      </c>
      <c r="E23" s="9" t="s">
        <v>122</v>
      </c>
      <c r="F23" s="8" t="s">
        <v>20</v>
      </c>
      <c r="G23" t="s">
        <v>129</v>
      </c>
      <c r="H23" t="s">
        <v>13</v>
      </c>
      <c r="I23" s="7" t="s">
        <v>12</v>
      </c>
      <c r="J23" s="12" t="s">
        <v>124</v>
      </c>
      <c r="K23" s="7" t="s">
        <v>125</v>
      </c>
      <c r="M23" s="33">
        <f t="shared" si="4"/>
        <v>0</v>
      </c>
      <c r="N23" s="34">
        <f t="shared" si="4"/>
        <v>1</v>
      </c>
      <c r="O23" s="125">
        <f t="shared" si="4"/>
        <v>0</v>
      </c>
      <c r="P23" s="129">
        <f t="shared" si="5"/>
        <v>0</v>
      </c>
      <c r="Q23" s="33">
        <f t="shared" si="6"/>
        <v>0</v>
      </c>
      <c r="R23" s="124">
        <f t="shared" si="6"/>
        <v>0</v>
      </c>
      <c r="S23" s="129">
        <f t="shared" si="7"/>
        <v>1</v>
      </c>
      <c r="T23" s="33">
        <f t="shared" si="8"/>
        <v>1</v>
      </c>
      <c r="U23" s="124">
        <f t="shared" si="8"/>
        <v>0</v>
      </c>
      <c r="V23" s="50">
        <f t="shared" si="9"/>
        <v>0</v>
      </c>
      <c r="W23" s="50">
        <f t="shared" si="9"/>
        <v>0</v>
      </c>
      <c r="X23" s="134">
        <f t="shared" si="9"/>
        <v>0</v>
      </c>
      <c r="Y23" s="139">
        <f t="shared" si="10"/>
        <v>0</v>
      </c>
      <c r="Z23" s="50">
        <f t="shared" si="11"/>
        <v>0</v>
      </c>
      <c r="AA23" s="48">
        <f t="shared" si="2"/>
        <v>12</v>
      </c>
      <c r="AB23" s="48">
        <f t="shared" si="3"/>
        <v>4</v>
      </c>
      <c r="AC23" s="46">
        <v>7.1764705882352917</v>
      </c>
    </row>
    <row r="24" spans="3:29" x14ac:dyDescent="0.25">
      <c r="C24" s="11">
        <v>13</v>
      </c>
      <c r="D24" s="10" t="s">
        <v>21</v>
      </c>
      <c r="E24" s="9" t="s">
        <v>122</v>
      </c>
      <c r="F24" s="8" t="s">
        <v>20</v>
      </c>
      <c r="G24" t="s">
        <v>123</v>
      </c>
      <c r="H24" t="s">
        <v>48</v>
      </c>
      <c r="I24" s="7" t="s">
        <v>47</v>
      </c>
      <c r="J24" s="12" t="s">
        <v>124</v>
      </c>
      <c r="K24" s="7" t="s">
        <v>126</v>
      </c>
      <c r="M24" s="33">
        <f t="shared" si="4"/>
        <v>0</v>
      </c>
      <c r="N24" s="34">
        <f t="shared" si="4"/>
        <v>0</v>
      </c>
      <c r="O24" s="125">
        <f t="shared" si="4"/>
        <v>0</v>
      </c>
      <c r="P24" s="129">
        <f t="shared" si="5"/>
        <v>0</v>
      </c>
      <c r="Q24" s="33">
        <f t="shared" si="6"/>
        <v>0</v>
      </c>
      <c r="R24" s="124">
        <f t="shared" si="6"/>
        <v>0</v>
      </c>
      <c r="S24" s="129">
        <f t="shared" si="7"/>
        <v>0</v>
      </c>
      <c r="T24" s="33">
        <f t="shared" si="8"/>
        <v>0</v>
      </c>
      <c r="U24" s="124">
        <f t="shared" si="8"/>
        <v>0</v>
      </c>
      <c r="V24" s="50">
        <f t="shared" si="9"/>
        <v>1</v>
      </c>
      <c r="W24" s="50">
        <f t="shared" si="9"/>
        <v>0</v>
      </c>
      <c r="X24" s="134">
        <f t="shared" si="9"/>
        <v>0</v>
      </c>
      <c r="Y24" s="139">
        <f t="shared" si="10"/>
        <v>0</v>
      </c>
      <c r="Z24" s="50">
        <f t="shared" si="11"/>
        <v>1</v>
      </c>
      <c r="AA24" s="48">
        <f t="shared" si="2"/>
        <v>13</v>
      </c>
      <c r="AB24" s="48">
        <f t="shared" si="3"/>
        <v>3</v>
      </c>
      <c r="AC24" s="46">
        <v>6.1764705882352953</v>
      </c>
    </row>
    <row r="25" spans="3:29" x14ac:dyDescent="0.25">
      <c r="C25" s="11">
        <v>14</v>
      </c>
      <c r="D25" s="10" t="s">
        <v>26</v>
      </c>
      <c r="E25" s="9" t="s">
        <v>122</v>
      </c>
      <c r="F25" s="8" t="s">
        <v>15</v>
      </c>
      <c r="G25" t="s">
        <v>129</v>
      </c>
      <c r="H25" t="s">
        <v>13</v>
      </c>
      <c r="I25" s="7" t="s">
        <v>27</v>
      </c>
      <c r="J25" s="12" t="s">
        <v>128</v>
      </c>
      <c r="K25" s="7" t="s">
        <v>125</v>
      </c>
      <c r="M25" s="33">
        <f t="shared" si="4"/>
        <v>0</v>
      </c>
      <c r="N25" s="34">
        <f t="shared" si="4"/>
        <v>1</v>
      </c>
      <c r="O25" s="125">
        <f t="shared" si="4"/>
        <v>0</v>
      </c>
      <c r="P25" s="129">
        <f t="shared" si="5"/>
        <v>0</v>
      </c>
      <c r="Q25" s="33">
        <f t="shared" si="6"/>
        <v>0</v>
      </c>
      <c r="R25" s="124">
        <f t="shared" si="6"/>
        <v>1</v>
      </c>
      <c r="S25" s="129">
        <f t="shared" si="7"/>
        <v>1</v>
      </c>
      <c r="T25" s="33">
        <f t="shared" si="8"/>
        <v>1</v>
      </c>
      <c r="U25" s="124">
        <f t="shared" si="8"/>
        <v>0</v>
      </c>
      <c r="V25" s="50">
        <f t="shared" si="9"/>
        <v>0</v>
      </c>
      <c r="W25" s="50">
        <f t="shared" si="9"/>
        <v>0</v>
      </c>
      <c r="X25" s="134">
        <f t="shared" si="9"/>
        <v>1</v>
      </c>
      <c r="Y25" s="139">
        <f t="shared" si="10"/>
        <v>1</v>
      </c>
      <c r="Z25" s="50">
        <f t="shared" si="11"/>
        <v>0</v>
      </c>
      <c r="AA25" s="48">
        <f t="shared" si="2"/>
        <v>14</v>
      </c>
      <c r="AB25" s="48">
        <f t="shared" si="3"/>
        <v>2</v>
      </c>
      <c r="AC25" s="46">
        <v>2.0000000000000027</v>
      </c>
    </row>
    <row r="26" spans="3:29" ht="15.75" thickBot="1" x14ac:dyDescent="0.3">
      <c r="C26" s="6">
        <v>15</v>
      </c>
      <c r="D26" s="5" t="s">
        <v>8</v>
      </c>
      <c r="E26" s="4" t="s">
        <v>127</v>
      </c>
      <c r="F26" s="3" t="s">
        <v>6</v>
      </c>
      <c r="G26" s="2" t="s">
        <v>129</v>
      </c>
      <c r="H26" s="2" t="s">
        <v>4</v>
      </c>
      <c r="I26" s="1" t="s">
        <v>3</v>
      </c>
      <c r="J26" s="1" t="s">
        <v>128</v>
      </c>
      <c r="K26" s="1" t="s">
        <v>126</v>
      </c>
      <c r="M26" s="51">
        <f t="shared" si="4"/>
        <v>1</v>
      </c>
      <c r="N26" s="52">
        <f t="shared" si="4"/>
        <v>0</v>
      </c>
      <c r="O26" s="126">
        <f t="shared" si="4"/>
        <v>0</v>
      </c>
      <c r="P26" s="130">
        <f t="shared" si="5"/>
        <v>1</v>
      </c>
      <c r="Q26" s="51">
        <f t="shared" si="6"/>
        <v>1</v>
      </c>
      <c r="R26" s="131">
        <f t="shared" si="6"/>
        <v>0</v>
      </c>
      <c r="S26" s="130">
        <f t="shared" si="7"/>
        <v>1</v>
      </c>
      <c r="T26" s="51">
        <f t="shared" si="8"/>
        <v>0</v>
      </c>
      <c r="U26" s="131">
        <f t="shared" si="8"/>
        <v>1</v>
      </c>
      <c r="V26" s="53">
        <f t="shared" si="9"/>
        <v>0</v>
      </c>
      <c r="W26" s="53">
        <f t="shared" si="9"/>
        <v>1</v>
      </c>
      <c r="X26" s="135">
        <f t="shared" si="9"/>
        <v>0</v>
      </c>
      <c r="Y26" s="140">
        <f t="shared" si="10"/>
        <v>1</v>
      </c>
      <c r="Z26" s="53">
        <f t="shared" si="11"/>
        <v>1</v>
      </c>
      <c r="AA26" s="49">
        <f t="shared" si="2"/>
        <v>15</v>
      </c>
      <c r="AB26" s="49">
        <f t="shared" si="3"/>
        <v>1</v>
      </c>
      <c r="AC26" s="47">
        <v>1.0000000000000018</v>
      </c>
    </row>
  </sheetData>
  <conditionalFormatting sqref="M12:Z26">
    <cfRule type="cellIs" dxfId="11" priority="19" operator="equal">
      <formula>1</formula>
    </cfRule>
  </conditionalFormatting>
  <conditionalFormatting sqref="P6:P7">
    <cfRule type="cellIs" dxfId="10" priority="16" operator="equal">
      <formula>1</formula>
    </cfRule>
  </conditionalFormatting>
  <conditionalFormatting sqref="M6:O7">
    <cfRule type="cellIs" dxfId="9" priority="17" operator="equal">
      <formula>1</formula>
    </cfRule>
  </conditionalFormatting>
  <conditionalFormatting sqref="Q6:R7">
    <cfRule type="cellIs" dxfId="8" priority="14" operator="equal">
      <formula>1</formula>
    </cfRule>
  </conditionalFormatting>
  <conditionalFormatting sqref="S6:S7">
    <cfRule type="cellIs" dxfId="7" priority="12" operator="equal">
      <formula>1</formula>
    </cfRule>
  </conditionalFormatting>
  <conditionalFormatting sqref="T6:T7">
    <cfRule type="cellIs" dxfId="6" priority="10" operator="equal">
      <formula>1</formula>
    </cfRule>
  </conditionalFormatting>
  <conditionalFormatting sqref="W6:W7">
    <cfRule type="cellIs" dxfId="5" priority="9" operator="equal">
      <formula>1</formula>
    </cfRule>
  </conditionalFormatting>
  <conditionalFormatting sqref="U6:U7">
    <cfRule type="cellIs" dxfId="4" priority="7" operator="equal">
      <formula>1</formula>
    </cfRule>
  </conditionalFormatting>
  <conditionalFormatting sqref="V6:V7">
    <cfRule type="cellIs" dxfId="3" priority="5" operator="equal">
      <formula>1</formula>
    </cfRule>
  </conditionalFormatting>
  <conditionalFormatting sqref="X6:X7">
    <cfRule type="cellIs" dxfId="2" priority="4" operator="equal">
      <formula>1</formula>
    </cfRule>
  </conditionalFormatting>
  <conditionalFormatting sqref="Y6:Y7">
    <cfRule type="cellIs" dxfId="1" priority="2" operator="equal">
      <formula>1</formula>
    </cfRule>
  </conditionalFormatting>
  <conditionalFormatting sqref="Z6:Z7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200-66E3-4A60-9F0C-BFAD330C381A}">
  <dimension ref="B1:R172"/>
  <sheetViews>
    <sheetView showGridLines="0" zoomScaleNormal="100" workbookViewId="0">
      <selection activeCell="T9" sqref="T9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6" bestFit="1" customWidth="1"/>
    <col min="6" max="6" width="15.7109375" bestFit="1" customWidth="1"/>
    <col min="7" max="7" width="8.85546875" bestFit="1" customWidth="1"/>
    <col min="8" max="8" width="18.140625" bestFit="1" customWidth="1"/>
    <col min="9" max="9" width="28.5703125" bestFit="1" customWidth="1"/>
    <col min="10" max="10" width="12" bestFit="1" customWidth="1"/>
    <col min="11" max="11" width="7" bestFit="1" customWidth="1"/>
    <col min="12" max="12" width="12" bestFit="1" customWidth="1"/>
    <col min="13" max="13" width="28.5703125" bestFit="1" customWidth="1"/>
    <col min="14" max="16" width="18.140625" bestFit="1" customWidth="1"/>
    <col min="17" max="17" width="8.85546875" bestFit="1" customWidth="1"/>
  </cols>
  <sheetData>
    <row r="1" spans="2:18" ht="8.25" customHeight="1" x14ac:dyDescent="0.25"/>
    <row r="2" spans="2:18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ht="8.25" customHeight="1" x14ac:dyDescent="0.25"/>
    <row r="4" spans="2:18" ht="15.75" thickBot="1" x14ac:dyDescent="0.3">
      <c r="C4" s="20" t="s">
        <v>70</v>
      </c>
      <c r="D4" s="21" t="s">
        <v>65</v>
      </c>
      <c r="E4" s="22" t="s">
        <v>64</v>
      </c>
      <c r="F4" s="24" t="s">
        <v>63</v>
      </c>
      <c r="G4" s="25" t="s">
        <v>62</v>
      </c>
      <c r="H4" s="22" t="s">
        <v>61</v>
      </c>
      <c r="I4" s="24" t="s">
        <v>60</v>
      </c>
      <c r="J4" s="23" t="s">
        <v>58</v>
      </c>
      <c r="K4" s="24" t="s">
        <v>55</v>
      </c>
      <c r="M4" s="104" t="s">
        <v>105</v>
      </c>
      <c r="N4" s="103" t="s">
        <v>107</v>
      </c>
      <c r="O4" s="103"/>
      <c r="P4" s="103"/>
      <c r="Q4" s="103"/>
    </row>
    <row r="5" spans="2:18" x14ac:dyDescent="0.25">
      <c r="C5" s="11">
        <v>1</v>
      </c>
      <c r="D5" s="10" t="s">
        <v>17</v>
      </c>
      <c r="E5" s="10" t="s">
        <v>127</v>
      </c>
      <c r="F5" s="10" t="s">
        <v>15</v>
      </c>
      <c r="G5" s="10" t="s">
        <v>129</v>
      </c>
      <c r="H5" s="10" t="s">
        <v>13</v>
      </c>
      <c r="I5" s="10" t="s">
        <v>12</v>
      </c>
      <c r="J5" s="10" t="s">
        <v>128</v>
      </c>
      <c r="K5" s="10" t="s">
        <v>126</v>
      </c>
      <c r="M5" s="39"/>
      <c r="N5" s="111">
        <v>1</v>
      </c>
      <c r="O5" s="111">
        <v>2</v>
      </c>
      <c r="P5" s="111">
        <v>3</v>
      </c>
      <c r="Q5" s="111">
        <v>4</v>
      </c>
    </row>
    <row r="6" spans="2:18" x14ac:dyDescent="0.25">
      <c r="C6" s="11">
        <v>2</v>
      </c>
      <c r="D6" s="10" t="s">
        <v>26</v>
      </c>
      <c r="E6" s="10" t="s">
        <v>122</v>
      </c>
      <c r="F6" s="10" t="s">
        <v>15</v>
      </c>
      <c r="G6" s="10" t="s">
        <v>129</v>
      </c>
      <c r="H6" s="10" t="s">
        <v>13</v>
      </c>
      <c r="I6" s="10" t="s">
        <v>27</v>
      </c>
      <c r="J6" s="10" t="s">
        <v>128</v>
      </c>
      <c r="K6" s="10" t="s">
        <v>125</v>
      </c>
      <c r="M6" s="109" t="s">
        <v>65</v>
      </c>
      <c r="N6" s="110" t="s">
        <v>21</v>
      </c>
      <c r="O6" s="110" t="s">
        <v>8</v>
      </c>
      <c r="P6" s="110" t="s">
        <v>26</v>
      </c>
      <c r="Q6" s="110" t="s">
        <v>17</v>
      </c>
    </row>
    <row r="7" spans="2:18" x14ac:dyDescent="0.25">
      <c r="C7" s="11">
        <v>3</v>
      </c>
      <c r="D7" s="10" t="s">
        <v>17</v>
      </c>
      <c r="E7" s="10" t="s">
        <v>122</v>
      </c>
      <c r="F7" s="10" t="s">
        <v>15</v>
      </c>
      <c r="G7" s="10" t="s">
        <v>123</v>
      </c>
      <c r="H7" s="10" t="s">
        <v>13</v>
      </c>
      <c r="I7" s="10" t="s">
        <v>27</v>
      </c>
      <c r="J7" s="10" t="s">
        <v>124</v>
      </c>
      <c r="K7" s="10" t="s">
        <v>126</v>
      </c>
      <c r="M7" s="105" t="s">
        <v>64</v>
      </c>
      <c r="N7" s="108" t="s">
        <v>122</v>
      </c>
      <c r="O7" s="108" t="s">
        <v>127</v>
      </c>
      <c r="P7" s="108"/>
      <c r="Q7" s="108"/>
    </row>
    <row r="8" spans="2:18" x14ac:dyDescent="0.25">
      <c r="C8" s="11">
        <v>4</v>
      </c>
      <c r="D8" s="10" t="s">
        <v>21</v>
      </c>
      <c r="E8" s="10" t="s">
        <v>122</v>
      </c>
      <c r="F8" s="10" t="s">
        <v>20</v>
      </c>
      <c r="G8" s="10" t="s">
        <v>123</v>
      </c>
      <c r="H8" s="10" t="s">
        <v>48</v>
      </c>
      <c r="I8" s="10" t="s">
        <v>47</v>
      </c>
      <c r="J8" s="10" t="s">
        <v>124</v>
      </c>
      <c r="K8" s="10" t="s">
        <v>126</v>
      </c>
      <c r="M8" s="109" t="s">
        <v>63</v>
      </c>
      <c r="N8" s="110" t="s">
        <v>20</v>
      </c>
      <c r="O8" s="110" t="s">
        <v>6</v>
      </c>
      <c r="P8" s="110" t="s">
        <v>15</v>
      </c>
      <c r="Q8" s="110"/>
    </row>
    <row r="9" spans="2:18" x14ac:dyDescent="0.25">
      <c r="C9" s="11">
        <v>5</v>
      </c>
      <c r="D9" s="10" t="s">
        <v>21</v>
      </c>
      <c r="E9" s="10" t="s">
        <v>122</v>
      </c>
      <c r="F9" s="10" t="s">
        <v>20</v>
      </c>
      <c r="G9" s="10" t="s">
        <v>129</v>
      </c>
      <c r="H9" s="10" t="s">
        <v>13</v>
      </c>
      <c r="I9" s="10" t="s">
        <v>12</v>
      </c>
      <c r="J9" s="10" t="s">
        <v>124</v>
      </c>
      <c r="K9" s="10" t="s">
        <v>125</v>
      </c>
      <c r="M9" s="105" t="s">
        <v>62</v>
      </c>
      <c r="N9" s="108" t="s">
        <v>123</v>
      </c>
      <c r="O9" s="108" t="s">
        <v>129</v>
      </c>
      <c r="P9" s="108"/>
      <c r="Q9" s="108"/>
    </row>
    <row r="10" spans="2:18" x14ac:dyDescent="0.25">
      <c r="C10" s="11">
        <v>6</v>
      </c>
      <c r="D10" s="10" t="s">
        <v>26</v>
      </c>
      <c r="E10" s="10" t="s">
        <v>122</v>
      </c>
      <c r="F10" s="10" t="s">
        <v>20</v>
      </c>
      <c r="G10" s="10" t="s">
        <v>129</v>
      </c>
      <c r="H10" s="10" t="s">
        <v>13</v>
      </c>
      <c r="I10" s="10" t="s">
        <v>12</v>
      </c>
      <c r="J10" s="10" t="s">
        <v>124</v>
      </c>
      <c r="K10" s="10" t="s">
        <v>125</v>
      </c>
      <c r="M10" s="109" t="s">
        <v>61</v>
      </c>
      <c r="N10" s="110" t="s">
        <v>48</v>
      </c>
      <c r="O10" s="110" t="s">
        <v>13</v>
      </c>
      <c r="P10" s="110" t="s">
        <v>4</v>
      </c>
      <c r="Q10" s="110"/>
    </row>
    <row r="11" spans="2:18" x14ac:dyDescent="0.25">
      <c r="C11" s="11">
        <v>7</v>
      </c>
      <c r="D11" s="10" t="s">
        <v>17</v>
      </c>
      <c r="E11" s="10" t="s">
        <v>127</v>
      </c>
      <c r="F11" s="10" t="s">
        <v>15</v>
      </c>
      <c r="G11" s="10" t="s">
        <v>123</v>
      </c>
      <c r="H11" s="10" t="s">
        <v>13</v>
      </c>
      <c r="I11" s="10" t="s">
        <v>12</v>
      </c>
      <c r="J11" s="10" t="s">
        <v>128</v>
      </c>
      <c r="K11" s="10" t="s">
        <v>125</v>
      </c>
      <c r="M11" s="105" t="s">
        <v>60</v>
      </c>
      <c r="N11" s="108" t="s">
        <v>12</v>
      </c>
      <c r="O11" s="108" t="s">
        <v>47</v>
      </c>
      <c r="P11" s="108" t="s">
        <v>3</v>
      </c>
      <c r="Q11" s="108" t="s">
        <v>27</v>
      </c>
    </row>
    <row r="12" spans="2:18" x14ac:dyDescent="0.25">
      <c r="C12" s="11">
        <v>8</v>
      </c>
      <c r="D12" s="10" t="s">
        <v>21</v>
      </c>
      <c r="E12" s="10" t="s">
        <v>122</v>
      </c>
      <c r="F12" s="10" t="s">
        <v>20</v>
      </c>
      <c r="G12" s="10" t="s">
        <v>123</v>
      </c>
      <c r="H12" s="10" t="s">
        <v>13</v>
      </c>
      <c r="I12" s="10" t="s">
        <v>12</v>
      </c>
      <c r="J12" s="10" t="s">
        <v>124</v>
      </c>
      <c r="K12" s="10" t="s">
        <v>125</v>
      </c>
      <c r="M12" s="109" t="s">
        <v>58</v>
      </c>
      <c r="N12" s="110" t="s">
        <v>124</v>
      </c>
      <c r="O12" s="110" t="s">
        <v>128</v>
      </c>
      <c r="P12" s="110"/>
      <c r="Q12" s="110"/>
    </row>
    <row r="13" spans="2:18" x14ac:dyDescent="0.25">
      <c r="C13" s="11">
        <v>9</v>
      </c>
      <c r="D13" s="10" t="s">
        <v>26</v>
      </c>
      <c r="E13" s="10" t="s">
        <v>122</v>
      </c>
      <c r="F13" s="10" t="s">
        <v>20</v>
      </c>
      <c r="G13" s="10" t="s">
        <v>129</v>
      </c>
      <c r="H13" s="10" t="s">
        <v>48</v>
      </c>
      <c r="I13" s="10" t="s">
        <v>47</v>
      </c>
      <c r="J13" s="10" t="s">
        <v>124</v>
      </c>
      <c r="K13" s="10" t="s">
        <v>125</v>
      </c>
      <c r="M13" s="105" t="s">
        <v>55</v>
      </c>
      <c r="N13" s="108" t="s">
        <v>125</v>
      </c>
      <c r="O13" s="108" t="s">
        <v>126</v>
      </c>
      <c r="P13" s="108"/>
      <c r="Q13" s="108"/>
    </row>
    <row r="14" spans="2:18" ht="15.75" thickBot="1" x14ac:dyDescent="0.3">
      <c r="C14" s="11">
        <v>10</v>
      </c>
      <c r="D14" s="10" t="s">
        <v>17</v>
      </c>
      <c r="E14" s="10" t="s">
        <v>127</v>
      </c>
      <c r="F14" s="10" t="s">
        <v>15</v>
      </c>
      <c r="G14" s="10" t="s">
        <v>129</v>
      </c>
      <c r="H14" s="10" t="s">
        <v>13</v>
      </c>
      <c r="I14" s="10" t="s">
        <v>27</v>
      </c>
      <c r="J14" s="10" t="s">
        <v>128</v>
      </c>
      <c r="K14" s="10" t="s">
        <v>126</v>
      </c>
      <c r="M14" s="113"/>
      <c r="N14" s="112">
        <v>1</v>
      </c>
      <c r="O14" s="112">
        <v>2</v>
      </c>
      <c r="P14" s="112">
        <v>3</v>
      </c>
      <c r="Q14" s="112">
        <v>4</v>
      </c>
    </row>
    <row r="15" spans="2:18" x14ac:dyDescent="0.25">
      <c r="C15" s="11">
        <v>11</v>
      </c>
      <c r="D15" s="10" t="s">
        <v>26</v>
      </c>
      <c r="E15" s="10" t="s">
        <v>127</v>
      </c>
      <c r="F15" s="10" t="s">
        <v>15</v>
      </c>
      <c r="G15" s="10" t="s">
        <v>123</v>
      </c>
      <c r="H15" s="10" t="s">
        <v>13</v>
      </c>
      <c r="I15" s="10" t="s">
        <v>27</v>
      </c>
      <c r="J15" s="10" t="s">
        <v>128</v>
      </c>
      <c r="K15" s="10" t="s">
        <v>125</v>
      </c>
    </row>
    <row r="16" spans="2:18" x14ac:dyDescent="0.25">
      <c r="C16" s="11">
        <v>12</v>
      </c>
      <c r="D16" s="10" t="s">
        <v>21</v>
      </c>
      <c r="E16" s="10" t="s">
        <v>122</v>
      </c>
      <c r="F16" s="10" t="s">
        <v>20</v>
      </c>
      <c r="G16" s="10" t="s">
        <v>123</v>
      </c>
      <c r="H16" s="10" t="s">
        <v>13</v>
      </c>
      <c r="I16" s="10" t="s">
        <v>12</v>
      </c>
      <c r="J16" s="10" t="s">
        <v>124</v>
      </c>
      <c r="K16" s="10" t="s">
        <v>126</v>
      </c>
      <c r="M16" s="114" t="s">
        <v>131</v>
      </c>
      <c r="N16" s="114"/>
      <c r="O16" s="114"/>
      <c r="P16" s="114"/>
      <c r="Q16" s="114"/>
    </row>
    <row r="17" spans="3:17" ht="15.75" thickBot="1" x14ac:dyDescent="0.3">
      <c r="C17" s="11">
        <v>13</v>
      </c>
      <c r="D17" s="10" t="s">
        <v>26</v>
      </c>
      <c r="E17" s="10" t="s">
        <v>127</v>
      </c>
      <c r="F17" s="10" t="s">
        <v>15</v>
      </c>
      <c r="G17" s="10" t="s">
        <v>129</v>
      </c>
      <c r="H17" s="10" t="s">
        <v>13</v>
      </c>
      <c r="I17" s="10" t="s">
        <v>27</v>
      </c>
      <c r="J17" s="10" t="s">
        <v>128</v>
      </c>
      <c r="K17" s="10" t="s">
        <v>125</v>
      </c>
      <c r="M17" s="115" t="s">
        <v>105</v>
      </c>
      <c r="N17" s="116" t="s">
        <v>107</v>
      </c>
      <c r="O17" s="116"/>
      <c r="P17" s="116"/>
      <c r="Q17" s="116"/>
    </row>
    <row r="18" spans="3:17" x14ac:dyDescent="0.25">
      <c r="C18" s="11">
        <v>14</v>
      </c>
      <c r="D18" s="10" t="s">
        <v>17</v>
      </c>
      <c r="E18" s="10" t="s">
        <v>127</v>
      </c>
      <c r="F18" s="10" t="s">
        <v>15</v>
      </c>
      <c r="G18" s="10" t="s">
        <v>129</v>
      </c>
      <c r="H18" s="10" t="s">
        <v>13</v>
      </c>
      <c r="I18" s="10" t="s">
        <v>27</v>
      </c>
      <c r="J18" s="10" t="s">
        <v>128</v>
      </c>
      <c r="K18" s="10" t="s">
        <v>126</v>
      </c>
      <c r="M18" s="117"/>
      <c r="N18" s="106">
        <f>HLOOKUP(N19,$N$6:$Q$14,9,FALSE)</f>
        <v>4</v>
      </c>
      <c r="O18" s="106">
        <f>IF(N18&lt;COUNTA($N$5:$Q$5),N18+1,1)</f>
        <v>1</v>
      </c>
      <c r="P18" s="106">
        <f t="shared" ref="P18:Q18" si="0">IF(O18&lt;COUNTA($N$5:$Q$5),O18+1,1)</f>
        <v>2</v>
      </c>
      <c r="Q18" s="106">
        <f t="shared" si="0"/>
        <v>3</v>
      </c>
    </row>
    <row r="19" spans="3:17" ht="15.75" thickBot="1" x14ac:dyDescent="0.3">
      <c r="C19" s="6">
        <v>15</v>
      </c>
      <c r="D19" s="5" t="s">
        <v>17</v>
      </c>
      <c r="E19" s="5" t="s">
        <v>122</v>
      </c>
      <c r="F19" s="5" t="s">
        <v>15</v>
      </c>
      <c r="G19" s="5" t="s">
        <v>129</v>
      </c>
      <c r="H19" s="5" t="s">
        <v>13</v>
      </c>
      <c r="I19" s="5" t="s">
        <v>12</v>
      </c>
      <c r="J19" s="5" t="s">
        <v>124</v>
      </c>
      <c r="K19" s="5" t="s">
        <v>126</v>
      </c>
      <c r="M19" s="118" t="str">
        <f>M6</f>
        <v>Marca</v>
      </c>
      <c r="N19" s="106" t="str">
        <f>'Codificação Concorrentes'!D6</f>
        <v>Samsung</v>
      </c>
      <c r="O19" s="106" t="str">
        <f>HLOOKUP(O18,$N$5:$Q$13,2,FALSE)</f>
        <v>LG</v>
      </c>
      <c r="P19" s="106" t="str">
        <f>HLOOKUP(P18,$N$5:$Q$13,2,FALSE)</f>
        <v>Apple</v>
      </c>
      <c r="Q19" s="106" t="str">
        <f>HLOOKUP(Q18,$N$5:$Q$13,2,FALSE)</f>
        <v>Motorola</v>
      </c>
    </row>
    <row r="20" spans="3:17" x14ac:dyDescent="0.25">
      <c r="M20" s="119"/>
      <c r="N20" s="107">
        <f>HLOOKUP(N21,$N$7:$Q$14,8,FALSE)</f>
        <v>1</v>
      </c>
      <c r="O20" s="107">
        <f>IF(N20&lt;COUNTA($N$7:$Q$7),N20+1,1)</f>
        <v>2</v>
      </c>
      <c r="P20" s="107"/>
      <c r="Q20" s="107"/>
    </row>
    <row r="21" spans="3:17" ht="15.75" thickBot="1" x14ac:dyDescent="0.3">
      <c r="C21" s="20" t="s">
        <v>71</v>
      </c>
      <c r="D21" s="21" t="s">
        <v>65</v>
      </c>
      <c r="E21" s="22" t="s">
        <v>64</v>
      </c>
      <c r="F21" s="24" t="s">
        <v>63</v>
      </c>
      <c r="G21" s="25" t="s">
        <v>62</v>
      </c>
      <c r="H21" s="22" t="s">
        <v>61</v>
      </c>
      <c r="I21" s="24" t="s">
        <v>60</v>
      </c>
      <c r="J21" s="23" t="s">
        <v>58</v>
      </c>
      <c r="K21" s="24" t="s">
        <v>55</v>
      </c>
      <c r="M21" s="119" t="str">
        <f>M7</f>
        <v>Memória Interna</v>
      </c>
      <c r="N21" s="107" t="str">
        <f>'Codificação Concorrentes'!E6</f>
        <v>&lt; 64GB</v>
      </c>
      <c r="O21" s="107" t="str">
        <f>HLOOKUP(O20,$N$5:$Q$13,3,FALSE)</f>
        <v>64GB +</v>
      </c>
      <c r="P21" s="107"/>
      <c r="Q21" s="107"/>
    </row>
    <row r="22" spans="3:17" x14ac:dyDescent="0.25">
      <c r="C22" s="11">
        <v>1</v>
      </c>
      <c r="D22" s="10" t="s">
        <v>26</v>
      </c>
      <c r="E22" s="10" t="s">
        <v>127</v>
      </c>
      <c r="F22" s="10" t="s">
        <v>15</v>
      </c>
      <c r="G22" s="10" t="s">
        <v>123</v>
      </c>
      <c r="H22" s="10" t="s">
        <v>13</v>
      </c>
      <c r="I22" s="10" t="s">
        <v>27</v>
      </c>
      <c r="J22" s="10" t="s">
        <v>128</v>
      </c>
      <c r="K22" s="10" t="s">
        <v>126</v>
      </c>
      <c r="M22" s="118"/>
      <c r="N22" s="106">
        <f>HLOOKUP(N23,$N$8:$Q$14,7,FALSE)</f>
        <v>1</v>
      </c>
      <c r="O22" s="106">
        <f>IF(N22&lt;COUNTA($N$8:$Q$8),N22+1,1)</f>
        <v>2</v>
      </c>
      <c r="P22" s="106">
        <f>IF(O22&lt;COUNTA($N$8:$Q$8),O22+1,1)</f>
        <v>3</v>
      </c>
      <c r="Q22" s="106"/>
    </row>
    <row r="23" spans="3:17" x14ac:dyDescent="0.25">
      <c r="C23" s="11">
        <v>2</v>
      </c>
      <c r="D23" s="10" t="s">
        <v>17</v>
      </c>
      <c r="E23" s="10" t="s">
        <v>127</v>
      </c>
      <c r="F23" s="10" t="s">
        <v>15</v>
      </c>
      <c r="G23" s="10" t="s">
        <v>123</v>
      </c>
      <c r="H23" s="10" t="s">
        <v>13</v>
      </c>
      <c r="I23" s="10" t="s">
        <v>12</v>
      </c>
      <c r="J23" s="10" t="s">
        <v>128</v>
      </c>
      <c r="K23" s="10" t="s">
        <v>126</v>
      </c>
      <c r="M23" s="118" t="str">
        <f>M8</f>
        <v>Tamanho da tela</v>
      </c>
      <c r="N23" s="106" t="str">
        <f>'Codificação Concorrentes'!F6</f>
        <v>5"</v>
      </c>
      <c r="O23" s="106" t="str">
        <f>HLOOKUP(O22,$N$5:$Q$13,4,FALSE)</f>
        <v>4"</v>
      </c>
      <c r="P23" s="106" t="str">
        <f>HLOOKUP(P22,$N$5:$Q$13,4,FALSE)</f>
        <v>6"</v>
      </c>
      <c r="Q23" s="106"/>
    </row>
    <row r="24" spans="3:17" x14ac:dyDescent="0.25">
      <c r="C24" s="11">
        <v>3</v>
      </c>
      <c r="D24" s="10" t="s">
        <v>17</v>
      </c>
      <c r="E24" s="10" t="s">
        <v>122</v>
      </c>
      <c r="F24" s="10" t="s">
        <v>15</v>
      </c>
      <c r="G24" s="10" t="s">
        <v>129</v>
      </c>
      <c r="H24" s="10" t="s">
        <v>13</v>
      </c>
      <c r="I24" s="10" t="s">
        <v>12</v>
      </c>
      <c r="J24" s="10" t="s">
        <v>124</v>
      </c>
      <c r="K24" s="10" t="s">
        <v>126</v>
      </c>
      <c r="M24" s="119"/>
      <c r="N24" s="107">
        <f>HLOOKUP(N25,$N$9:$Q$14,6,FALSE)</f>
        <v>1</v>
      </c>
      <c r="O24" s="107">
        <f>IF(N24&lt;COUNTA($N$9:$Q$9),N24+1,1)</f>
        <v>2</v>
      </c>
      <c r="P24" s="107"/>
      <c r="Q24" s="107"/>
    </row>
    <row r="25" spans="3:17" x14ac:dyDescent="0.25">
      <c r="C25" s="11">
        <v>4</v>
      </c>
      <c r="D25" s="10" t="s">
        <v>26</v>
      </c>
      <c r="E25" s="10" t="s">
        <v>122</v>
      </c>
      <c r="F25" s="10" t="s">
        <v>20</v>
      </c>
      <c r="G25" s="10" t="s">
        <v>129</v>
      </c>
      <c r="H25" s="10" t="s">
        <v>13</v>
      </c>
      <c r="I25" s="10" t="s">
        <v>12</v>
      </c>
      <c r="J25" s="10" t="s">
        <v>124</v>
      </c>
      <c r="K25" s="10" t="s">
        <v>125</v>
      </c>
      <c r="M25" s="119" t="str">
        <f>M9</f>
        <v>Cor</v>
      </c>
      <c r="N25" s="107" t="str">
        <f>'Codificação Concorrentes'!G6</f>
        <v>Neutra</v>
      </c>
      <c r="O25" s="107" t="str">
        <f>HLOOKUP(O24,$N$5:$Q$13,5,FALSE)</f>
        <v>Diversa</v>
      </c>
      <c r="P25" s="107"/>
      <c r="Q25" s="107"/>
    </row>
    <row r="26" spans="3:17" x14ac:dyDescent="0.25">
      <c r="C26" s="11">
        <v>5</v>
      </c>
      <c r="D26" s="10" t="s">
        <v>17</v>
      </c>
      <c r="E26" s="10" t="s">
        <v>127</v>
      </c>
      <c r="F26" s="10" t="s">
        <v>15</v>
      </c>
      <c r="G26" s="10" t="s">
        <v>123</v>
      </c>
      <c r="H26" s="10" t="s">
        <v>13</v>
      </c>
      <c r="I26" s="10" t="s">
        <v>12</v>
      </c>
      <c r="J26" s="10" t="s">
        <v>128</v>
      </c>
      <c r="K26" s="10" t="s">
        <v>125</v>
      </c>
      <c r="M26" s="118"/>
      <c r="N26" s="106">
        <f>HLOOKUP(N27,$N$10:$Q$14,5,FALSE)</f>
        <v>1</v>
      </c>
      <c r="O26" s="106">
        <f>IF(N26&lt;COUNTA($N$10:$Q$10),N26+1,1)</f>
        <v>2</v>
      </c>
      <c r="P26" s="106">
        <f>IF(O26&lt;COUNTA($N$10:$Q$10),O26+1,1)</f>
        <v>3</v>
      </c>
      <c r="Q26" s="106"/>
    </row>
    <row r="27" spans="3:17" x14ac:dyDescent="0.25">
      <c r="C27" s="11">
        <v>6</v>
      </c>
      <c r="D27" s="10" t="s">
        <v>17</v>
      </c>
      <c r="E27" s="10" t="s">
        <v>127</v>
      </c>
      <c r="F27" s="10" t="s">
        <v>15</v>
      </c>
      <c r="G27" s="10" t="s">
        <v>129</v>
      </c>
      <c r="H27" s="10" t="s">
        <v>13</v>
      </c>
      <c r="I27" s="10" t="s">
        <v>27</v>
      </c>
      <c r="J27" s="10" t="s">
        <v>128</v>
      </c>
      <c r="K27" s="10" t="s">
        <v>125</v>
      </c>
      <c r="M27" s="118" t="str">
        <f>M10</f>
        <v>Processador - Tipo</v>
      </c>
      <c r="N27" s="106" t="str">
        <f>'Codificação Concorrentes'!H6</f>
        <v>Quad-Core</v>
      </c>
      <c r="O27" s="106" t="str">
        <f>HLOOKUP(O26,$N$5:$Q$13,6,FALSE)</f>
        <v>Octa-Core</v>
      </c>
      <c r="P27" s="106" t="str">
        <f>HLOOKUP(P26,$N$5:$Q$13,6,FALSE)</f>
        <v>Processador neural</v>
      </c>
      <c r="Q27" s="106"/>
    </row>
    <row r="28" spans="3:17" x14ac:dyDescent="0.25">
      <c r="C28" s="11">
        <v>7</v>
      </c>
      <c r="D28" s="10" t="s">
        <v>26</v>
      </c>
      <c r="E28" s="10" t="s">
        <v>122</v>
      </c>
      <c r="F28" s="10" t="s">
        <v>20</v>
      </c>
      <c r="G28" s="10" t="s">
        <v>129</v>
      </c>
      <c r="H28" s="10" t="s">
        <v>13</v>
      </c>
      <c r="I28" s="10" t="s">
        <v>12</v>
      </c>
      <c r="J28" s="10" t="s">
        <v>124</v>
      </c>
      <c r="K28" s="10" t="s">
        <v>126</v>
      </c>
      <c r="M28" s="119"/>
      <c r="N28" s="107">
        <f>HLOOKUP(N29,$N$11:$Q$14,4,FALSE)</f>
        <v>1</v>
      </c>
      <c r="O28" s="107">
        <f>IF(N28&lt;COUNTA($N$11:$Q$11),N28+1,1)</f>
        <v>2</v>
      </c>
      <c r="P28" s="107">
        <f t="shared" ref="P28:Q28" si="1">IF(O28&lt;COUNTA($N$11:$Q$11),O28+1,1)</f>
        <v>3</v>
      </c>
      <c r="Q28" s="107">
        <f t="shared" si="1"/>
        <v>4</v>
      </c>
    </row>
    <row r="29" spans="3:17" x14ac:dyDescent="0.25">
      <c r="C29" s="11">
        <v>8</v>
      </c>
      <c r="D29" s="10" t="s">
        <v>8</v>
      </c>
      <c r="E29" s="10" t="s">
        <v>127</v>
      </c>
      <c r="F29" s="10" t="s">
        <v>6</v>
      </c>
      <c r="G29" s="10" t="s">
        <v>123</v>
      </c>
      <c r="H29" s="10" t="s">
        <v>4</v>
      </c>
      <c r="I29" s="10" t="s">
        <v>3</v>
      </c>
      <c r="J29" s="10" t="s">
        <v>128</v>
      </c>
      <c r="K29" s="10" t="s">
        <v>126</v>
      </c>
      <c r="M29" s="119" t="str">
        <f>M11</f>
        <v>Resolução da câmera - Traseira</v>
      </c>
      <c r="N29" s="107" t="str">
        <f>'Codificação Magazine Luiza'!I6</f>
        <v>2MP</v>
      </c>
      <c r="O29" s="107" t="str">
        <f>HLOOKUP(O28,$N$5:$Q$13,7,FALSE)</f>
        <v>1MP</v>
      </c>
      <c r="P29" s="107" t="str">
        <f t="shared" ref="P29:Q29" si="2">HLOOKUP(P28,$N$5:$Q$13,7,FALSE)</f>
        <v>iSight</v>
      </c>
      <c r="Q29" s="107" t="str">
        <f t="shared" si="2"/>
        <v>Quad</v>
      </c>
    </row>
    <row r="30" spans="3:17" x14ac:dyDescent="0.25">
      <c r="C30" s="11">
        <v>9</v>
      </c>
      <c r="D30" s="10" t="s">
        <v>17</v>
      </c>
      <c r="E30" s="10" t="s">
        <v>127</v>
      </c>
      <c r="F30" s="10" t="s">
        <v>15</v>
      </c>
      <c r="G30" s="10" t="s">
        <v>129</v>
      </c>
      <c r="H30" s="10" t="s">
        <v>13</v>
      </c>
      <c r="I30" s="10" t="s">
        <v>27</v>
      </c>
      <c r="J30" s="10" t="s">
        <v>128</v>
      </c>
      <c r="K30" s="10" t="s">
        <v>126</v>
      </c>
      <c r="M30" s="118"/>
      <c r="N30" s="106">
        <f>HLOOKUP(N31,$N$12:$Q$14,3,FALSE)</f>
        <v>1</v>
      </c>
      <c r="O30" s="106">
        <f>IF(N30&lt;COUNTA($N$12:$Q$12),N30+1,1)</f>
        <v>2</v>
      </c>
      <c r="P30" s="106"/>
      <c r="Q30" s="106"/>
    </row>
    <row r="31" spans="3:17" x14ac:dyDescent="0.25">
      <c r="C31" s="11">
        <v>10</v>
      </c>
      <c r="D31" s="10" t="s">
        <v>17</v>
      </c>
      <c r="E31" s="10" t="s">
        <v>122</v>
      </c>
      <c r="F31" s="10" t="s">
        <v>20</v>
      </c>
      <c r="G31" s="10" t="s">
        <v>123</v>
      </c>
      <c r="H31" s="10" t="s">
        <v>48</v>
      </c>
      <c r="I31" s="10" t="s">
        <v>47</v>
      </c>
      <c r="J31" s="10" t="s">
        <v>124</v>
      </c>
      <c r="K31" s="10" t="s">
        <v>125</v>
      </c>
      <c r="M31" s="118" t="str">
        <f>M12</f>
        <v>Preço à vista</v>
      </c>
      <c r="N31" s="106" t="str">
        <f>'Codificação Concorrentes'!J6</f>
        <v>Barato</v>
      </c>
      <c r="O31" s="106" t="str">
        <f>HLOOKUP(O30,$N$5:$Q$13,8,FALSE)</f>
        <v>Caro</v>
      </c>
      <c r="P31" s="106"/>
      <c r="Q31" s="106"/>
    </row>
    <row r="32" spans="3:17" x14ac:dyDescent="0.25">
      <c r="C32" s="11">
        <v>11</v>
      </c>
      <c r="D32" s="10" t="s">
        <v>17</v>
      </c>
      <c r="E32" s="10" t="s">
        <v>127</v>
      </c>
      <c r="F32" s="10" t="s">
        <v>15</v>
      </c>
      <c r="G32" s="10" t="s">
        <v>129</v>
      </c>
      <c r="H32" s="10" t="s">
        <v>13</v>
      </c>
      <c r="I32" s="10" t="s">
        <v>27</v>
      </c>
      <c r="J32" s="10" t="s">
        <v>128</v>
      </c>
      <c r="K32" s="10" t="s">
        <v>126</v>
      </c>
      <c r="M32" s="119"/>
      <c r="N32" s="107">
        <f>HLOOKUP(N33,$N$13:$Q$14,2,FALSE)</f>
        <v>1</v>
      </c>
      <c r="O32" s="107">
        <f>IF(N32&lt;COUNTA($N$13:$Q$13),N32+1,1)</f>
        <v>2</v>
      </c>
      <c r="P32" s="107"/>
      <c r="Q32" s="107"/>
    </row>
    <row r="33" spans="3:17" ht="15.75" thickBot="1" x14ac:dyDescent="0.3">
      <c r="C33" s="11">
        <v>12</v>
      </c>
      <c r="D33" s="10" t="s">
        <v>21</v>
      </c>
      <c r="E33" s="10" t="s">
        <v>122</v>
      </c>
      <c r="F33" s="10" t="s">
        <v>20</v>
      </c>
      <c r="G33" s="10" t="s">
        <v>123</v>
      </c>
      <c r="H33" s="10" t="s">
        <v>13</v>
      </c>
      <c r="I33" s="10" t="s">
        <v>12</v>
      </c>
      <c r="J33" s="10" t="s">
        <v>124</v>
      </c>
      <c r="K33" s="10" t="s">
        <v>125</v>
      </c>
      <c r="M33" s="120" t="str">
        <f>M13</f>
        <v>Nota</v>
      </c>
      <c r="N33" s="121" t="str">
        <f>'Codificação Concorrentes'!K6</f>
        <v>Baixa</v>
      </c>
      <c r="O33" s="121" t="str">
        <f>HLOOKUP(O32,$N$5:$Q$13,9,FALSE)</f>
        <v>Alta</v>
      </c>
      <c r="P33" s="121"/>
      <c r="Q33" s="121"/>
    </row>
    <row r="34" spans="3:17" x14ac:dyDescent="0.25">
      <c r="C34" s="11">
        <v>13</v>
      </c>
      <c r="D34" s="10" t="s">
        <v>26</v>
      </c>
      <c r="E34" s="10" t="s">
        <v>122</v>
      </c>
      <c r="F34" s="10" t="s">
        <v>15</v>
      </c>
      <c r="G34" s="10" t="s">
        <v>129</v>
      </c>
      <c r="H34" s="10" t="s">
        <v>13</v>
      </c>
      <c r="I34" s="10" t="s">
        <v>27</v>
      </c>
      <c r="J34" s="10" t="s">
        <v>128</v>
      </c>
      <c r="K34" s="10" t="s">
        <v>125</v>
      </c>
    </row>
    <row r="35" spans="3:17" x14ac:dyDescent="0.25">
      <c r="C35" s="11">
        <v>14</v>
      </c>
      <c r="D35" s="10" t="s">
        <v>17</v>
      </c>
      <c r="E35" s="10" t="s">
        <v>122</v>
      </c>
      <c r="F35" s="10" t="s">
        <v>20</v>
      </c>
      <c r="G35" s="10" t="s">
        <v>123</v>
      </c>
      <c r="H35" s="10" t="s">
        <v>48</v>
      </c>
      <c r="I35" s="10" t="s">
        <v>47</v>
      </c>
      <c r="J35" s="10" t="s">
        <v>124</v>
      </c>
      <c r="K35" s="10" t="s">
        <v>125</v>
      </c>
    </row>
    <row r="36" spans="3:17" ht="15.75" thickBot="1" x14ac:dyDescent="0.3">
      <c r="C36" s="6">
        <v>15</v>
      </c>
      <c r="D36" s="5" t="s">
        <v>17</v>
      </c>
      <c r="E36" s="5" t="s">
        <v>127</v>
      </c>
      <c r="F36" s="5" t="s">
        <v>15</v>
      </c>
      <c r="G36" s="5" t="s">
        <v>129</v>
      </c>
      <c r="H36" s="5" t="s">
        <v>13</v>
      </c>
      <c r="I36" s="5" t="s">
        <v>12</v>
      </c>
      <c r="J36" s="5" t="s">
        <v>128</v>
      </c>
      <c r="K36" s="5" t="s">
        <v>126</v>
      </c>
    </row>
    <row r="38" spans="3:17" ht="15.75" thickBot="1" x14ac:dyDescent="0.3">
      <c r="C38" s="20" t="s">
        <v>72</v>
      </c>
      <c r="D38" s="21" t="s">
        <v>65</v>
      </c>
      <c r="E38" s="22" t="s">
        <v>64</v>
      </c>
      <c r="F38" s="24" t="s">
        <v>63</v>
      </c>
      <c r="G38" s="25" t="s">
        <v>62</v>
      </c>
      <c r="H38" s="22" t="s">
        <v>61</v>
      </c>
      <c r="I38" s="24" t="s">
        <v>60</v>
      </c>
      <c r="J38" s="23" t="s">
        <v>58</v>
      </c>
      <c r="K38" s="24" t="s">
        <v>55</v>
      </c>
    </row>
    <row r="39" spans="3:17" x14ac:dyDescent="0.25">
      <c r="C39" s="11">
        <v>1</v>
      </c>
      <c r="D39" s="10" t="s">
        <v>26</v>
      </c>
      <c r="E39" s="10" t="s">
        <v>122</v>
      </c>
      <c r="F39" s="10" t="s">
        <v>20</v>
      </c>
      <c r="G39" s="10" t="s">
        <v>129</v>
      </c>
      <c r="H39" s="10" t="s">
        <v>13</v>
      </c>
      <c r="I39" s="10" t="s">
        <v>12</v>
      </c>
      <c r="J39" s="10" t="s">
        <v>124</v>
      </c>
      <c r="K39" s="10" t="s">
        <v>126</v>
      </c>
    </row>
    <row r="40" spans="3:17" x14ac:dyDescent="0.25">
      <c r="C40" s="11">
        <v>2</v>
      </c>
      <c r="D40" s="10" t="s">
        <v>17</v>
      </c>
      <c r="E40" s="10" t="s">
        <v>122</v>
      </c>
      <c r="F40" s="10" t="s">
        <v>20</v>
      </c>
      <c r="G40" s="10" t="s">
        <v>123</v>
      </c>
      <c r="H40" s="10" t="s">
        <v>48</v>
      </c>
      <c r="I40" s="10" t="s">
        <v>47</v>
      </c>
      <c r="J40" s="10" t="s">
        <v>124</v>
      </c>
      <c r="K40" s="10" t="s">
        <v>125</v>
      </c>
    </row>
    <row r="41" spans="3:17" x14ac:dyDescent="0.25">
      <c r="C41" s="11">
        <v>3</v>
      </c>
      <c r="D41" s="10" t="s">
        <v>17</v>
      </c>
      <c r="E41" s="10" t="s">
        <v>127</v>
      </c>
      <c r="F41" s="10" t="s">
        <v>15</v>
      </c>
      <c r="G41" s="10" t="s">
        <v>123</v>
      </c>
      <c r="H41" s="10" t="s">
        <v>13</v>
      </c>
      <c r="I41" s="10" t="s">
        <v>12</v>
      </c>
      <c r="J41" s="10" t="s">
        <v>128</v>
      </c>
      <c r="K41" s="10" t="s">
        <v>125</v>
      </c>
    </row>
    <row r="42" spans="3:17" x14ac:dyDescent="0.25">
      <c r="C42" s="11">
        <v>4</v>
      </c>
      <c r="D42" s="10" t="s">
        <v>21</v>
      </c>
      <c r="E42" s="10" t="s">
        <v>122</v>
      </c>
      <c r="F42" s="10" t="s">
        <v>20</v>
      </c>
      <c r="G42" s="10" t="s">
        <v>129</v>
      </c>
      <c r="H42" s="10" t="s">
        <v>13</v>
      </c>
      <c r="I42" s="10" t="s">
        <v>12</v>
      </c>
      <c r="J42" s="10" t="s">
        <v>124</v>
      </c>
      <c r="K42" s="10" t="s">
        <v>125</v>
      </c>
    </row>
    <row r="43" spans="3:17" x14ac:dyDescent="0.25">
      <c r="C43" s="11">
        <v>5</v>
      </c>
      <c r="D43" s="10" t="s">
        <v>26</v>
      </c>
      <c r="E43" s="10" t="s">
        <v>127</v>
      </c>
      <c r="F43" s="10" t="s">
        <v>15</v>
      </c>
      <c r="G43" s="10" t="s">
        <v>129</v>
      </c>
      <c r="H43" s="10" t="s">
        <v>13</v>
      </c>
      <c r="I43" s="10" t="s">
        <v>27</v>
      </c>
      <c r="J43" s="10" t="s">
        <v>128</v>
      </c>
      <c r="K43" s="10" t="s">
        <v>125</v>
      </c>
    </row>
    <row r="44" spans="3:17" x14ac:dyDescent="0.25">
      <c r="C44" s="11">
        <v>6</v>
      </c>
      <c r="D44" s="10" t="s">
        <v>26</v>
      </c>
      <c r="E44" s="10" t="s">
        <v>122</v>
      </c>
      <c r="F44" s="10" t="s">
        <v>15</v>
      </c>
      <c r="G44" s="10" t="s">
        <v>129</v>
      </c>
      <c r="H44" s="10" t="s">
        <v>13</v>
      </c>
      <c r="I44" s="10" t="s">
        <v>27</v>
      </c>
      <c r="J44" s="10" t="s">
        <v>128</v>
      </c>
      <c r="K44" s="10" t="s">
        <v>125</v>
      </c>
    </row>
    <row r="45" spans="3:17" x14ac:dyDescent="0.25">
      <c r="C45" s="11">
        <v>7</v>
      </c>
      <c r="D45" s="10" t="s">
        <v>26</v>
      </c>
      <c r="E45" s="10" t="s">
        <v>127</v>
      </c>
      <c r="F45" s="10" t="s">
        <v>15</v>
      </c>
      <c r="G45" s="10" t="s">
        <v>123</v>
      </c>
      <c r="H45" s="10" t="s">
        <v>13</v>
      </c>
      <c r="I45" s="10" t="s">
        <v>27</v>
      </c>
      <c r="J45" s="10" t="s">
        <v>128</v>
      </c>
      <c r="K45" s="10" t="s">
        <v>125</v>
      </c>
    </row>
    <row r="46" spans="3:17" x14ac:dyDescent="0.25">
      <c r="C46" s="11">
        <v>8</v>
      </c>
      <c r="D46" s="10" t="s">
        <v>17</v>
      </c>
      <c r="E46" s="10" t="s">
        <v>122</v>
      </c>
      <c r="F46" s="10" t="s">
        <v>15</v>
      </c>
      <c r="G46" s="10" t="s">
        <v>123</v>
      </c>
      <c r="H46" s="10" t="s">
        <v>13</v>
      </c>
      <c r="I46" s="10" t="s">
        <v>27</v>
      </c>
      <c r="J46" s="10" t="s">
        <v>124</v>
      </c>
      <c r="K46" s="10" t="s">
        <v>126</v>
      </c>
    </row>
    <row r="47" spans="3:17" x14ac:dyDescent="0.25">
      <c r="C47" s="11">
        <v>9</v>
      </c>
      <c r="D47" s="10" t="s">
        <v>17</v>
      </c>
      <c r="E47" s="10" t="s">
        <v>122</v>
      </c>
      <c r="F47" s="10" t="s">
        <v>15</v>
      </c>
      <c r="G47" s="10" t="s">
        <v>129</v>
      </c>
      <c r="H47" s="10" t="s">
        <v>13</v>
      </c>
      <c r="I47" s="10" t="s">
        <v>12</v>
      </c>
      <c r="J47" s="10" t="s">
        <v>124</v>
      </c>
      <c r="K47" s="10" t="s">
        <v>126</v>
      </c>
    </row>
    <row r="48" spans="3:17" x14ac:dyDescent="0.25">
      <c r="C48" s="11">
        <v>10</v>
      </c>
      <c r="D48" s="10" t="s">
        <v>17</v>
      </c>
      <c r="E48" s="10" t="s">
        <v>122</v>
      </c>
      <c r="F48" s="10" t="s">
        <v>15</v>
      </c>
      <c r="G48" s="10" t="s">
        <v>129</v>
      </c>
      <c r="H48" s="10" t="s">
        <v>13</v>
      </c>
      <c r="I48" s="10" t="s">
        <v>12</v>
      </c>
      <c r="J48" s="10" t="s">
        <v>124</v>
      </c>
      <c r="K48" s="10" t="s">
        <v>125</v>
      </c>
    </row>
    <row r="49" spans="3:11" x14ac:dyDescent="0.25">
      <c r="C49" s="11">
        <v>11</v>
      </c>
      <c r="D49" s="10" t="s">
        <v>26</v>
      </c>
      <c r="E49" s="10" t="s">
        <v>122</v>
      </c>
      <c r="F49" s="10" t="s">
        <v>20</v>
      </c>
      <c r="G49" s="10" t="s">
        <v>129</v>
      </c>
      <c r="H49" s="10" t="s">
        <v>13</v>
      </c>
      <c r="I49" s="10" t="s">
        <v>12</v>
      </c>
      <c r="J49" s="10" t="s">
        <v>124</v>
      </c>
      <c r="K49" s="10" t="s">
        <v>125</v>
      </c>
    </row>
    <row r="50" spans="3:11" x14ac:dyDescent="0.25">
      <c r="C50" s="11">
        <v>12</v>
      </c>
      <c r="D50" s="10" t="s">
        <v>26</v>
      </c>
      <c r="E50" s="10" t="s">
        <v>127</v>
      </c>
      <c r="F50" s="10" t="s">
        <v>15</v>
      </c>
      <c r="G50" s="10" t="s">
        <v>129</v>
      </c>
      <c r="H50" s="10" t="s">
        <v>13</v>
      </c>
      <c r="I50" s="10" t="s">
        <v>12</v>
      </c>
      <c r="J50" s="10" t="s">
        <v>128</v>
      </c>
      <c r="K50" s="10" t="s">
        <v>126</v>
      </c>
    </row>
    <row r="51" spans="3:11" x14ac:dyDescent="0.25">
      <c r="C51" s="11">
        <v>13</v>
      </c>
      <c r="D51" s="10" t="s">
        <v>17</v>
      </c>
      <c r="E51" s="10" t="s">
        <v>127</v>
      </c>
      <c r="F51" s="10" t="s">
        <v>15</v>
      </c>
      <c r="G51" s="10" t="s">
        <v>129</v>
      </c>
      <c r="H51" s="10" t="s">
        <v>13</v>
      </c>
      <c r="I51" s="10" t="s">
        <v>27</v>
      </c>
      <c r="J51" s="10" t="s">
        <v>128</v>
      </c>
      <c r="K51" s="10" t="s">
        <v>126</v>
      </c>
    </row>
    <row r="52" spans="3:11" x14ac:dyDescent="0.25">
      <c r="C52" s="11">
        <v>14</v>
      </c>
      <c r="D52" s="10" t="s">
        <v>17</v>
      </c>
      <c r="E52" s="10" t="s">
        <v>127</v>
      </c>
      <c r="F52" s="10" t="s">
        <v>15</v>
      </c>
      <c r="G52" s="10" t="s">
        <v>129</v>
      </c>
      <c r="H52" s="10" t="s">
        <v>13</v>
      </c>
      <c r="I52" s="10" t="s">
        <v>27</v>
      </c>
      <c r="J52" s="10" t="s">
        <v>128</v>
      </c>
      <c r="K52" s="10" t="s">
        <v>125</v>
      </c>
    </row>
    <row r="53" spans="3:11" ht="15.75" thickBot="1" x14ac:dyDescent="0.3">
      <c r="C53" s="6">
        <v>15</v>
      </c>
      <c r="D53" s="5" t="s">
        <v>17</v>
      </c>
      <c r="E53" s="5" t="s">
        <v>127</v>
      </c>
      <c r="F53" s="5" t="s">
        <v>15</v>
      </c>
      <c r="G53" s="5" t="s">
        <v>129</v>
      </c>
      <c r="H53" s="5" t="s">
        <v>13</v>
      </c>
      <c r="I53" s="5" t="s">
        <v>27</v>
      </c>
      <c r="J53" s="5" t="s">
        <v>128</v>
      </c>
      <c r="K53" s="5" t="s">
        <v>126</v>
      </c>
    </row>
    <row r="55" spans="3:11" ht="15.75" thickBot="1" x14ac:dyDescent="0.3">
      <c r="C55" s="20" t="s">
        <v>73</v>
      </c>
      <c r="D55" s="21" t="s">
        <v>65</v>
      </c>
      <c r="E55" s="22" t="s">
        <v>64</v>
      </c>
      <c r="F55" s="24" t="s">
        <v>63</v>
      </c>
      <c r="G55" s="25" t="s">
        <v>62</v>
      </c>
      <c r="H55" s="22" t="s">
        <v>61</v>
      </c>
      <c r="I55" s="24" t="s">
        <v>60</v>
      </c>
      <c r="J55" s="23" t="s">
        <v>58</v>
      </c>
      <c r="K55" s="24" t="s">
        <v>55</v>
      </c>
    </row>
    <row r="56" spans="3:11" x14ac:dyDescent="0.25">
      <c r="C56" s="11">
        <v>1</v>
      </c>
      <c r="D56" s="10" t="s">
        <v>17</v>
      </c>
      <c r="E56" s="10" t="s">
        <v>122</v>
      </c>
      <c r="F56" s="10" t="s">
        <v>15</v>
      </c>
      <c r="G56" s="10" t="s">
        <v>129</v>
      </c>
      <c r="H56" s="10" t="s">
        <v>13</v>
      </c>
      <c r="I56" s="10" t="s">
        <v>12</v>
      </c>
      <c r="J56" s="10" t="s">
        <v>124</v>
      </c>
      <c r="K56" s="10" t="s">
        <v>126</v>
      </c>
    </row>
    <row r="57" spans="3:11" x14ac:dyDescent="0.25">
      <c r="C57" s="11">
        <v>2</v>
      </c>
      <c r="D57" s="10" t="s">
        <v>21</v>
      </c>
      <c r="E57" s="10" t="s">
        <v>122</v>
      </c>
      <c r="F57" s="10" t="s">
        <v>20</v>
      </c>
      <c r="G57" s="10" t="s">
        <v>123</v>
      </c>
      <c r="H57" s="10" t="s">
        <v>13</v>
      </c>
      <c r="I57" s="10" t="s">
        <v>12</v>
      </c>
      <c r="J57" s="10" t="s">
        <v>124</v>
      </c>
      <c r="K57" s="10" t="s">
        <v>125</v>
      </c>
    </row>
    <row r="58" spans="3:11" x14ac:dyDescent="0.25">
      <c r="C58" s="11">
        <v>3</v>
      </c>
      <c r="D58" s="10" t="s">
        <v>17</v>
      </c>
      <c r="E58" s="10" t="s">
        <v>122</v>
      </c>
      <c r="F58" s="10" t="s">
        <v>15</v>
      </c>
      <c r="G58" s="10" t="s">
        <v>123</v>
      </c>
      <c r="H58" s="10" t="s">
        <v>13</v>
      </c>
      <c r="I58" s="10" t="s">
        <v>27</v>
      </c>
      <c r="J58" s="10" t="s">
        <v>124</v>
      </c>
      <c r="K58" s="10" t="s">
        <v>126</v>
      </c>
    </row>
    <row r="59" spans="3:11" x14ac:dyDescent="0.25">
      <c r="C59" s="11">
        <v>4</v>
      </c>
      <c r="D59" s="10" t="s">
        <v>17</v>
      </c>
      <c r="E59" s="10" t="s">
        <v>127</v>
      </c>
      <c r="F59" s="10" t="s">
        <v>15</v>
      </c>
      <c r="G59" s="10" t="s">
        <v>129</v>
      </c>
      <c r="H59" s="10" t="s">
        <v>13</v>
      </c>
      <c r="I59" s="10" t="s">
        <v>12</v>
      </c>
      <c r="J59" s="10" t="s">
        <v>128</v>
      </c>
      <c r="K59" s="10" t="s">
        <v>126</v>
      </c>
    </row>
    <row r="60" spans="3:11" x14ac:dyDescent="0.25">
      <c r="C60" s="11">
        <v>5</v>
      </c>
      <c r="D60" s="10" t="s">
        <v>17</v>
      </c>
      <c r="E60" s="10" t="s">
        <v>122</v>
      </c>
      <c r="F60" s="10" t="s">
        <v>15</v>
      </c>
      <c r="G60" s="10" t="s">
        <v>129</v>
      </c>
      <c r="H60" s="10" t="s">
        <v>13</v>
      </c>
      <c r="I60" s="10" t="s">
        <v>12</v>
      </c>
      <c r="J60" s="10" t="s">
        <v>124</v>
      </c>
      <c r="K60" s="10" t="s">
        <v>125</v>
      </c>
    </row>
    <row r="61" spans="3:11" x14ac:dyDescent="0.25">
      <c r="C61" s="11">
        <v>6</v>
      </c>
      <c r="D61" s="10" t="s">
        <v>26</v>
      </c>
      <c r="E61" s="10" t="s">
        <v>127</v>
      </c>
      <c r="F61" s="10" t="s">
        <v>15</v>
      </c>
      <c r="G61" s="10" t="s">
        <v>129</v>
      </c>
      <c r="H61" s="10" t="s">
        <v>13</v>
      </c>
      <c r="I61" s="10" t="s">
        <v>27</v>
      </c>
      <c r="J61" s="10" t="s">
        <v>128</v>
      </c>
      <c r="K61" s="10" t="s">
        <v>125</v>
      </c>
    </row>
    <row r="62" spans="3:11" x14ac:dyDescent="0.25">
      <c r="C62" s="11">
        <v>7</v>
      </c>
      <c r="D62" s="10" t="s">
        <v>26</v>
      </c>
      <c r="E62" s="10" t="s">
        <v>127</v>
      </c>
      <c r="F62" s="10" t="s">
        <v>15</v>
      </c>
      <c r="G62" s="10" t="s">
        <v>123</v>
      </c>
      <c r="H62" s="10" t="s">
        <v>13</v>
      </c>
      <c r="I62" s="10" t="s">
        <v>27</v>
      </c>
      <c r="J62" s="10" t="s">
        <v>128</v>
      </c>
      <c r="K62" s="10" t="s">
        <v>126</v>
      </c>
    </row>
    <row r="63" spans="3:11" x14ac:dyDescent="0.25">
      <c r="C63" s="11">
        <v>8</v>
      </c>
      <c r="D63" s="10" t="s">
        <v>21</v>
      </c>
      <c r="E63" s="10" t="s">
        <v>122</v>
      </c>
      <c r="F63" s="10" t="s">
        <v>20</v>
      </c>
      <c r="G63" s="10" t="s">
        <v>123</v>
      </c>
      <c r="H63" s="10" t="s">
        <v>48</v>
      </c>
      <c r="I63" s="10" t="s">
        <v>47</v>
      </c>
      <c r="J63" s="10" t="s">
        <v>124</v>
      </c>
      <c r="K63" s="10" t="s">
        <v>126</v>
      </c>
    </row>
    <row r="64" spans="3:11" x14ac:dyDescent="0.25">
      <c r="C64" s="11">
        <v>9</v>
      </c>
      <c r="D64" s="10" t="s">
        <v>26</v>
      </c>
      <c r="E64" s="10" t="s">
        <v>122</v>
      </c>
      <c r="F64" s="10" t="s">
        <v>20</v>
      </c>
      <c r="G64" s="10" t="s">
        <v>129</v>
      </c>
      <c r="H64" s="10" t="s">
        <v>13</v>
      </c>
      <c r="I64" s="10" t="s">
        <v>12</v>
      </c>
      <c r="J64" s="10" t="s">
        <v>124</v>
      </c>
      <c r="K64" s="10" t="s">
        <v>126</v>
      </c>
    </row>
    <row r="65" spans="3:11" x14ac:dyDescent="0.25">
      <c r="C65" s="11">
        <v>10</v>
      </c>
      <c r="D65" s="10" t="s">
        <v>17</v>
      </c>
      <c r="E65" s="10" t="s">
        <v>127</v>
      </c>
      <c r="F65" s="10" t="s">
        <v>15</v>
      </c>
      <c r="G65" s="10" t="s">
        <v>123</v>
      </c>
      <c r="H65" s="10" t="s">
        <v>13</v>
      </c>
      <c r="I65" s="10" t="s">
        <v>12</v>
      </c>
      <c r="J65" s="10" t="s">
        <v>128</v>
      </c>
      <c r="K65" s="10" t="s">
        <v>126</v>
      </c>
    </row>
    <row r="66" spans="3:11" x14ac:dyDescent="0.25">
      <c r="C66" s="11">
        <v>11</v>
      </c>
      <c r="D66" s="10" t="s">
        <v>17</v>
      </c>
      <c r="E66" s="10" t="s">
        <v>122</v>
      </c>
      <c r="F66" s="10" t="s">
        <v>15</v>
      </c>
      <c r="G66" s="10" t="s">
        <v>123</v>
      </c>
      <c r="H66" s="10" t="s">
        <v>13</v>
      </c>
      <c r="I66" s="10" t="s">
        <v>12</v>
      </c>
      <c r="J66" s="10" t="s">
        <v>124</v>
      </c>
      <c r="K66" s="10" t="s">
        <v>126</v>
      </c>
    </row>
    <row r="67" spans="3:11" x14ac:dyDescent="0.25">
      <c r="C67" s="11">
        <v>12</v>
      </c>
      <c r="D67" s="10" t="s">
        <v>26</v>
      </c>
      <c r="E67" s="10" t="s">
        <v>122</v>
      </c>
      <c r="F67" s="10" t="s">
        <v>20</v>
      </c>
      <c r="G67" s="10" t="s">
        <v>129</v>
      </c>
      <c r="H67" s="10" t="s">
        <v>13</v>
      </c>
      <c r="I67" s="10" t="s">
        <v>12</v>
      </c>
      <c r="J67" s="10" t="s">
        <v>124</v>
      </c>
      <c r="K67" s="10" t="s">
        <v>125</v>
      </c>
    </row>
    <row r="68" spans="3:11" x14ac:dyDescent="0.25">
      <c r="C68" s="11">
        <v>13</v>
      </c>
      <c r="D68" s="10" t="s">
        <v>8</v>
      </c>
      <c r="E68" s="10" t="s">
        <v>127</v>
      </c>
      <c r="F68" s="10" t="s">
        <v>6</v>
      </c>
      <c r="G68" s="10" t="s">
        <v>129</v>
      </c>
      <c r="H68" s="10" t="s">
        <v>4</v>
      </c>
      <c r="I68" s="10" t="s">
        <v>3</v>
      </c>
      <c r="J68" s="10" t="s">
        <v>128</v>
      </c>
      <c r="K68" s="10" t="s">
        <v>126</v>
      </c>
    </row>
    <row r="69" spans="3:11" x14ac:dyDescent="0.25">
      <c r="C69" s="11">
        <v>14</v>
      </c>
      <c r="D69" s="10" t="s">
        <v>26</v>
      </c>
      <c r="E69" s="10" t="s">
        <v>127</v>
      </c>
      <c r="F69" s="10" t="s">
        <v>15</v>
      </c>
      <c r="G69" s="10" t="s">
        <v>129</v>
      </c>
      <c r="H69" s="10" t="s">
        <v>13</v>
      </c>
      <c r="I69" s="10" t="s">
        <v>12</v>
      </c>
      <c r="J69" s="10" t="s">
        <v>128</v>
      </c>
      <c r="K69" s="10" t="s">
        <v>126</v>
      </c>
    </row>
    <row r="70" spans="3:11" ht="15.75" thickBot="1" x14ac:dyDescent="0.3">
      <c r="C70" s="6">
        <v>15</v>
      </c>
      <c r="D70" s="5" t="s">
        <v>26</v>
      </c>
      <c r="E70" s="5" t="s">
        <v>122</v>
      </c>
      <c r="F70" s="5" t="s">
        <v>15</v>
      </c>
      <c r="G70" s="5" t="s">
        <v>129</v>
      </c>
      <c r="H70" s="5" t="s">
        <v>13</v>
      </c>
      <c r="I70" s="5" t="s">
        <v>27</v>
      </c>
      <c r="J70" s="5" t="s">
        <v>128</v>
      </c>
      <c r="K70" s="5" t="s">
        <v>125</v>
      </c>
    </row>
    <row r="72" spans="3:11" ht="15.75" thickBot="1" x14ac:dyDescent="0.3">
      <c r="C72" s="20" t="s">
        <v>74</v>
      </c>
      <c r="D72" s="21" t="s">
        <v>65</v>
      </c>
      <c r="E72" s="22" t="s">
        <v>64</v>
      </c>
      <c r="F72" s="24" t="s">
        <v>63</v>
      </c>
      <c r="G72" s="25" t="s">
        <v>62</v>
      </c>
      <c r="H72" s="22" t="s">
        <v>61</v>
      </c>
      <c r="I72" s="24" t="s">
        <v>60</v>
      </c>
      <c r="J72" s="23" t="s">
        <v>58</v>
      </c>
      <c r="K72" s="24" t="s">
        <v>55</v>
      </c>
    </row>
    <row r="73" spans="3:11" x14ac:dyDescent="0.25">
      <c r="C73" s="11">
        <v>1</v>
      </c>
      <c r="D73" s="10" t="s">
        <v>17</v>
      </c>
      <c r="E73" s="10" t="s">
        <v>122</v>
      </c>
      <c r="F73" s="10" t="s">
        <v>20</v>
      </c>
      <c r="G73" s="10" t="s">
        <v>123</v>
      </c>
      <c r="H73" s="10" t="s">
        <v>48</v>
      </c>
      <c r="I73" s="10" t="s">
        <v>47</v>
      </c>
      <c r="J73" s="10" t="s">
        <v>124</v>
      </c>
      <c r="K73" s="10" t="s">
        <v>125</v>
      </c>
    </row>
    <row r="74" spans="3:11" x14ac:dyDescent="0.25">
      <c r="C74" s="11">
        <v>2</v>
      </c>
      <c r="D74" s="10" t="s">
        <v>26</v>
      </c>
      <c r="E74" s="10" t="s">
        <v>127</v>
      </c>
      <c r="F74" s="10" t="s">
        <v>15</v>
      </c>
      <c r="G74" s="10" t="s">
        <v>123</v>
      </c>
      <c r="H74" s="10" t="s">
        <v>13</v>
      </c>
      <c r="I74" s="10" t="s">
        <v>27</v>
      </c>
      <c r="J74" s="10" t="s">
        <v>128</v>
      </c>
      <c r="K74" s="10" t="s">
        <v>125</v>
      </c>
    </row>
    <row r="75" spans="3:11" x14ac:dyDescent="0.25">
      <c r="C75" s="11">
        <v>3</v>
      </c>
      <c r="D75" s="10" t="s">
        <v>26</v>
      </c>
      <c r="E75" s="10" t="s">
        <v>127</v>
      </c>
      <c r="F75" s="10" t="s">
        <v>15</v>
      </c>
      <c r="G75" s="10" t="s">
        <v>123</v>
      </c>
      <c r="H75" s="10" t="s">
        <v>13</v>
      </c>
      <c r="I75" s="10" t="s">
        <v>27</v>
      </c>
      <c r="J75" s="10" t="s">
        <v>128</v>
      </c>
      <c r="K75" s="10" t="s">
        <v>126</v>
      </c>
    </row>
    <row r="76" spans="3:11" x14ac:dyDescent="0.25">
      <c r="C76" s="11">
        <v>4</v>
      </c>
      <c r="D76" s="10" t="s">
        <v>21</v>
      </c>
      <c r="E76" s="10" t="s">
        <v>122</v>
      </c>
      <c r="F76" s="10" t="s">
        <v>20</v>
      </c>
      <c r="G76" s="10" t="s">
        <v>129</v>
      </c>
      <c r="H76" s="10" t="s">
        <v>13</v>
      </c>
      <c r="I76" s="10" t="s">
        <v>12</v>
      </c>
      <c r="J76" s="10" t="s">
        <v>124</v>
      </c>
      <c r="K76" s="10" t="s">
        <v>125</v>
      </c>
    </row>
    <row r="77" spans="3:11" x14ac:dyDescent="0.25">
      <c r="C77" s="11">
        <v>5</v>
      </c>
      <c r="D77" s="10" t="s">
        <v>26</v>
      </c>
      <c r="E77" s="10" t="s">
        <v>122</v>
      </c>
      <c r="F77" s="10" t="s">
        <v>20</v>
      </c>
      <c r="G77" s="10" t="s">
        <v>129</v>
      </c>
      <c r="H77" s="10" t="s">
        <v>13</v>
      </c>
      <c r="I77" s="10" t="s">
        <v>12</v>
      </c>
      <c r="J77" s="10" t="s">
        <v>124</v>
      </c>
      <c r="K77" s="10" t="s">
        <v>126</v>
      </c>
    </row>
    <row r="78" spans="3:11" x14ac:dyDescent="0.25">
      <c r="C78" s="11">
        <v>6</v>
      </c>
      <c r="D78" s="10" t="s">
        <v>17</v>
      </c>
      <c r="E78" s="10" t="s">
        <v>127</v>
      </c>
      <c r="F78" s="10" t="s">
        <v>15</v>
      </c>
      <c r="G78" s="10" t="s">
        <v>123</v>
      </c>
      <c r="H78" s="10" t="s">
        <v>13</v>
      </c>
      <c r="I78" s="10" t="s">
        <v>12</v>
      </c>
      <c r="J78" s="10" t="s">
        <v>128</v>
      </c>
      <c r="K78" s="10" t="s">
        <v>126</v>
      </c>
    </row>
    <row r="79" spans="3:11" x14ac:dyDescent="0.25">
      <c r="C79" s="11">
        <v>7</v>
      </c>
      <c r="D79" s="10" t="s">
        <v>8</v>
      </c>
      <c r="E79" s="10" t="s">
        <v>127</v>
      </c>
      <c r="F79" s="10" t="s">
        <v>6</v>
      </c>
      <c r="G79" s="10" t="s">
        <v>129</v>
      </c>
      <c r="H79" s="10" t="s">
        <v>4</v>
      </c>
      <c r="I79" s="10" t="s">
        <v>3</v>
      </c>
      <c r="J79" s="10" t="s">
        <v>128</v>
      </c>
      <c r="K79" s="10" t="s">
        <v>126</v>
      </c>
    </row>
    <row r="80" spans="3:11" x14ac:dyDescent="0.25">
      <c r="C80" s="11">
        <v>8</v>
      </c>
      <c r="D80" s="10" t="s">
        <v>17</v>
      </c>
      <c r="E80" s="10" t="s">
        <v>127</v>
      </c>
      <c r="F80" s="10" t="s">
        <v>15</v>
      </c>
      <c r="G80" s="10" t="s">
        <v>129</v>
      </c>
      <c r="H80" s="10" t="s">
        <v>13</v>
      </c>
      <c r="I80" s="10" t="s">
        <v>27</v>
      </c>
      <c r="J80" s="10" t="s">
        <v>128</v>
      </c>
      <c r="K80" s="10" t="s">
        <v>126</v>
      </c>
    </row>
    <row r="81" spans="3:11" x14ac:dyDescent="0.25">
      <c r="C81" s="11">
        <v>9</v>
      </c>
      <c r="D81" s="10" t="s">
        <v>26</v>
      </c>
      <c r="E81" s="10" t="s">
        <v>127</v>
      </c>
      <c r="F81" s="10" t="s">
        <v>15</v>
      </c>
      <c r="G81" s="10" t="s">
        <v>129</v>
      </c>
      <c r="H81" s="10" t="s">
        <v>13</v>
      </c>
      <c r="I81" s="10" t="s">
        <v>27</v>
      </c>
      <c r="J81" s="10" t="s">
        <v>128</v>
      </c>
      <c r="K81" s="10" t="s">
        <v>125</v>
      </c>
    </row>
    <row r="82" spans="3:11" x14ac:dyDescent="0.25">
      <c r="C82" s="11">
        <v>10</v>
      </c>
      <c r="D82" s="10" t="s">
        <v>17</v>
      </c>
      <c r="E82" s="10" t="s">
        <v>127</v>
      </c>
      <c r="F82" s="10" t="s">
        <v>15</v>
      </c>
      <c r="G82" s="10" t="s">
        <v>129</v>
      </c>
      <c r="H82" s="10" t="s">
        <v>13</v>
      </c>
      <c r="I82" s="10" t="s">
        <v>27</v>
      </c>
      <c r="J82" s="10" t="s">
        <v>128</v>
      </c>
      <c r="K82" s="10" t="s">
        <v>126</v>
      </c>
    </row>
    <row r="83" spans="3:11" x14ac:dyDescent="0.25">
      <c r="C83" s="11">
        <v>11</v>
      </c>
      <c r="D83" s="10" t="s">
        <v>17</v>
      </c>
      <c r="E83" s="10" t="s">
        <v>127</v>
      </c>
      <c r="F83" s="10" t="s">
        <v>15</v>
      </c>
      <c r="G83" s="10" t="s">
        <v>129</v>
      </c>
      <c r="H83" s="10" t="s">
        <v>13</v>
      </c>
      <c r="I83" s="10" t="s">
        <v>12</v>
      </c>
      <c r="J83" s="10" t="s">
        <v>128</v>
      </c>
      <c r="K83" s="10" t="s">
        <v>126</v>
      </c>
    </row>
    <row r="84" spans="3:11" x14ac:dyDescent="0.25">
      <c r="C84" s="11">
        <v>12</v>
      </c>
      <c r="D84" s="10" t="s">
        <v>8</v>
      </c>
      <c r="E84" s="10" t="s">
        <v>127</v>
      </c>
      <c r="F84" s="10" t="s">
        <v>6</v>
      </c>
      <c r="G84" s="10" t="s">
        <v>123</v>
      </c>
      <c r="H84" s="10" t="s">
        <v>4</v>
      </c>
      <c r="I84" s="10" t="s">
        <v>3</v>
      </c>
      <c r="J84" s="10" t="s">
        <v>128</v>
      </c>
      <c r="K84" s="10" t="s">
        <v>126</v>
      </c>
    </row>
    <row r="85" spans="3:11" x14ac:dyDescent="0.25">
      <c r="C85" s="11">
        <v>13</v>
      </c>
      <c r="D85" s="10" t="s">
        <v>17</v>
      </c>
      <c r="E85" s="10" t="s">
        <v>122</v>
      </c>
      <c r="F85" s="10" t="s">
        <v>15</v>
      </c>
      <c r="G85" s="10" t="s">
        <v>129</v>
      </c>
      <c r="H85" s="10" t="s">
        <v>13</v>
      </c>
      <c r="I85" s="10" t="s">
        <v>12</v>
      </c>
      <c r="J85" s="10" t="s">
        <v>124</v>
      </c>
      <c r="K85" s="10" t="s">
        <v>126</v>
      </c>
    </row>
    <row r="86" spans="3:11" x14ac:dyDescent="0.25">
      <c r="C86" s="11">
        <v>14</v>
      </c>
      <c r="D86" s="10" t="s">
        <v>26</v>
      </c>
      <c r="E86" s="10" t="s">
        <v>122</v>
      </c>
      <c r="F86" s="10" t="s">
        <v>20</v>
      </c>
      <c r="G86" s="10" t="s">
        <v>129</v>
      </c>
      <c r="H86" s="10" t="s">
        <v>13</v>
      </c>
      <c r="I86" s="10" t="s">
        <v>12</v>
      </c>
      <c r="J86" s="10" t="s">
        <v>124</v>
      </c>
      <c r="K86" s="10" t="s">
        <v>125</v>
      </c>
    </row>
    <row r="87" spans="3:11" ht="15.75" thickBot="1" x14ac:dyDescent="0.3">
      <c r="C87" s="6">
        <v>15</v>
      </c>
      <c r="D87" s="5" t="s">
        <v>21</v>
      </c>
      <c r="E87" s="5" t="s">
        <v>122</v>
      </c>
      <c r="F87" s="5" t="s">
        <v>20</v>
      </c>
      <c r="G87" s="5" t="s">
        <v>123</v>
      </c>
      <c r="H87" s="5" t="s">
        <v>48</v>
      </c>
      <c r="I87" s="5" t="s">
        <v>47</v>
      </c>
      <c r="J87" s="5" t="s">
        <v>124</v>
      </c>
      <c r="K87" s="5" t="s">
        <v>126</v>
      </c>
    </row>
    <row r="89" spans="3:11" ht="15.75" thickBot="1" x14ac:dyDescent="0.3">
      <c r="C89" s="20" t="s">
        <v>75</v>
      </c>
      <c r="D89" s="21" t="s">
        <v>65</v>
      </c>
      <c r="E89" s="22" t="s">
        <v>64</v>
      </c>
      <c r="F89" s="24" t="s">
        <v>63</v>
      </c>
      <c r="G89" s="25" t="s">
        <v>62</v>
      </c>
      <c r="H89" s="22" t="s">
        <v>61</v>
      </c>
      <c r="I89" s="24" t="s">
        <v>60</v>
      </c>
      <c r="J89" s="23" t="s">
        <v>58</v>
      </c>
      <c r="K89" s="24" t="s">
        <v>55</v>
      </c>
    </row>
    <row r="90" spans="3:11" x14ac:dyDescent="0.25">
      <c r="C90" s="11">
        <v>1</v>
      </c>
      <c r="D90" s="10" t="s">
        <v>17</v>
      </c>
      <c r="E90" s="10" t="s">
        <v>122</v>
      </c>
      <c r="F90" s="10" t="s">
        <v>15</v>
      </c>
      <c r="G90" s="10" t="s">
        <v>123</v>
      </c>
      <c r="H90" s="10" t="s">
        <v>13</v>
      </c>
      <c r="I90" s="10" t="s">
        <v>12</v>
      </c>
      <c r="J90" s="10" t="s">
        <v>124</v>
      </c>
      <c r="K90" s="10" t="s">
        <v>126</v>
      </c>
    </row>
    <row r="91" spans="3:11" x14ac:dyDescent="0.25">
      <c r="C91" s="11">
        <v>2</v>
      </c>
      <c r="D91" s="10" t="s">
        <v>21</v>
      </c>
      <c r="E91" s="10" t="s">
        <v>122</v>
      </c>
      <c r="F91" s="10" t="s">
        <v>20</v>
      </c>
      <c r="G91" s="10" t="s">
        <v>123</v>
      </c>
      <c r="H91" s="10" t="s">
        <v>48</v>
      </c>
      <c r="I91" s="10" t="s">
        <v>47</v>
      </c>
      <c r="J91" s="10" t="s">
        <v>124</v>
      </c>
      <c r="K91" s="10" t="s">
        <v>126</v>
      </c>
    </row>
    <row r="92" spans="3:11" x14ac:dyDescent="0.25">
      <c r="C92" s="11">
        <v>3</v>
      </c>
      <c r="D92" s="10" t="s">
        <v>26</v>
      </c>
      <c r="E92" s="10" t="s">
        <v>127</v>
      </c>
      <c r="F92" s="10" t="s">
        <v>15</v>
      </c>
      <c r="G92" s="10" t="s">
        <v>123</v>
      </c>
      <c r="H92" s="10" t="s">
        <v>13</v>
      </c>
      <c r="I92" s="10" t="s">
        <v>27</v>
      </c>
      <c r="J92" s="10" t="s">
        <v>128</v>
      </c>
      <c r="K92" s="10" t="s">
        <v>125</v>
      </c>
    </row>
    <row r="93" spans="3:11" x14ac:dyDescent="0.25">
      <c r="C93" s="11">
        <v>4</v>
      </c>
      <c r="D93" s="10" t="s">
        <v>17</v>
      </c>
      <c r="E93" s="10" t="s">
        <v>127</v>
      </c>
      <c r="F93" s="10" t="s">
        <v>15</v>
      </c>
      <c r="G93" s="10" t="s">
        <v>129</v>
      </c>
      <c r="H93" s="10" t="s">
        <v>13</v>
      </c>
      <c r="I93" s="10" t="s">
        <v>27</v>
      </c>
      <c r="J93" s="10" t="s">
        <v>128</v>
      </c>
      <c r="K93" s="10" t="s">
        <v>125</v>
      </c>
    </row>
    <row r="94" spans="3:11" x14ac:dyDescent="0.25">
      <c r="C94" s="11">
        <v>5</v>
      </c>
      <c r="D94" s="10" t="s">
        <v>26</v>
      </c>
      <c r="E94" s="10" t="s">
        <v>122</v>
      </c>
      <c r="F94" s="10" t="s">
        <v>20</v>
      </c>
      <c r="G94" s="10" t="s">
        <v>129</v>
      </c>
      <c r="H94" s="10" t="s">
        <v>48</v>
      </c>
      <c r="I94" s="10" t="s">
        <v>47</v>
      </c>
      <c r="J94" s="10" t="s">
        <v>124</v>
      </c>
      <c r="K94" s="10" t="s">
        <v>125</v>
      </c>
    </row>
    <row r="95" spans="3:11" x14ac:dyDescent="0.25">
      <c r="C95" s="11">
        <v>6</v>
      </c>
      <c r="D95" s="10" t="s">
        <v>17</v>
      </c>
      <c r="E95" s="10" t="s">
        <v>127</v>
      </c>
      <c r="F95" s="10" t="s">
        <v>15</v>
      </c>
      <c r="G95" s="10" t="s">
        <v>123</v>
      </c>
      <c r="H95" s="10" t="s">
        <v>13</v>
      </c>
      <c r="I95" s="10" t="s">
        <v>12</v>
      </c>
      <c r="J95" s="10" t="s">
        <v>128</v>
      </c>
      <c r="K95" s="10" t="s">
        <v>126</v>
      </c>
    </row>
    <row r="96" spans="3:11" x14ac:dyDescent="0.25">
      <c r="C96" s="11">
        <v>7</v>
      </c>
      <c r="D96" s="10" t="s">
        <v>26</v>
      </c>
      <c r="E96" s="10" t="s">
        <v>127</v>
      </c>
      <c r="F96" s="10" t="s">
        <v>15</v>
      </c>
      <c r="G96" s="10" t="s">
        <v>123</v>
      </c>
      <c r="H96" s="10" t="s">
        <v>13</v>
      </c>
      <c r="I96" s="10" t="s">
        <v>27</v>
      </c>
      <c r="J96" s="10" t="s">
        <v>128</v>
      </c>
      <c r="K96" s="10" t="s">
        <v>126</v>
      </c>
    </row>
    <row r="97" spans="3:11" x14ac:dyDescent="0.25">
      <c r="C97" s="11">
        <v>8</v>
      </c>
      <c r="D97" s="10" t="s">
        <v>17</v>
      </c>
      <c r="E97" s="10" t="s">
        <v>122</v>
      </c>
      <c r="F97" s="10" t="s">
        <v>15</v>
      </c>
      <c r="G97" s="10" t="s">
        <v>129</v>
      </c>
      <c r="H97" s="10" t="s">
        <v>13</v>
      </c>
      <c r="I97" s="10" t="s">
        <v>12</v>
      </c>
      <c r="J97" s="10" t="s">
        <v>124</v>
      </c>
      <c r="K97" s="10" t="s">
        <v>125</v>
      </c>
    </row>
    <row r="98" spans="3:11" x14ac:dyDescent="0.25">
      <c r="C98" s="11">
        <v>9</v>
      </c>
      <c r="D98" s="10" t="s">
        <v>17</v>
      </c>
      <c r="E98" s="10" t="s">
        <v>127</v>
      </c>
      <c r="F98" s="10" t="s">
        <v>15</v>
      </c>
      <c r="G98" s="10" t="s">
        <v>123</v>
      </c>
      <c r="H98" s="10" t="s">
        <v>13</v>
      </c>
      <c r="I98" s="10" t="s">
        <v>27</v>
      </c>
      <c r="J98" s="10" t="s">
        <v>128</v>
      </c>
      <c r="K98" s="10" t="s">
        <v>126</v>
      </c>
    </row>
    <row r="99" spans="3:11" x14ac:dyDescent="0.25">
      <c r="C99" s="11">
        <v>10</v>
      </c>
      <c r="D99" s="10" t="s">
        <v>21</v>
      </c>
      <c r="E99" s="10" t="s">
        <v>122</v>
      </c>
      <c r="F99" s="10" t="s">
        <v>20</v>
      </c>
      <c r="G99" s="10" t="s">
        <v>129</v>
      </c>
      <c r="H99" s="10" t="s">
        <v>13</v>
      </c>
      <c r="I99" s="10" t="s">
        <v>12</v>
      </c>
      <c r="J99" s="10" t="s">
        <v>124</v>
      </c>
      <c r="K99" s="10" t="s">
        <v>125</v>
      </c>
    </row>
    <row r="100" spans="3:11" x14ac:dyDescent="0.25">
      <c r="C100" s="11">
        <v>11</v>
      </c>
      <c r="D100" s="10" t="s">
        <v>26</v>
      </c>
      <c r="E100" s="10" t="s">
        <v>122</v>
      </c>
      <c r="F100" s="10" t="s">
        <v>20</v>
      </c>
      <c r="G100" s="10" t="s">
        <v>129</v>
      </c>
      <c r="H100" s="10" t="s">
        <v>13</v>
      </c>
      <c r="I100" s="10" t="s">
        <v>12</v>
      </c>
      <c r="J100" s="10" t="s">
        <v>124</v>
      </c>
      <c r="K100" s="10" t="s">
        <v>125</v>
      </c>
    </row>
    <row r="101" spans="3:11" x14ac:dyDescent="0.25">
      <c r="C101" s="11">
        <v>12</v>
      </c>
      <c r="D101" s="10" t="s">
        <v>21</v>
      </c>
      <c r="E101" s="10" t="s">
        <v>122</v>
      </c>
      <c r="F101" s="10" t="s">
        <v>20</v>
      </c>
      <c r="G101" s="10" t="s">
        <v>123</v>
      </c>
      <c r="H101" s="10" t="s">
        <v>13</v>
      </c>
      <c r="I101" s="10" t="s">
        <v>12</v>
      </c>
      <c r="J101" s="10" t="s">
        <v>124</v>
      </c>
      <c r="K101" s="10" t="s">
        <v>125</v>
      </c>
    </row>
    <row r="102" spans="3:11" x14ac:dyDescent="0.25">
      <c r="C102" s="11">
        <v>13</v>
      </c>
      <c r="D102" s="10" t="s">
        <v>8</v>
      </c>
      <c r="E102" s="10" t="s">
        <v>127</v>
      </c>
      <c r="F102" s="10" t="s">
        <v>6</v>
      </c>
      <c r="G102" s="10" t="s">
        <v>123</v>
      </c>
      <c r="H102" s="10" t="s">
        <v>4</v>
      </c>
      <c r="I102" s="10" t="s">
        <v>3</v>
      </c>
      <c r="J102" s="10" t="s">
        <v>128</v>
      </c>
      <c r="K102" s="10" t="s">
        <v>126</v>
      </c>
    </row>
    <row r="103" spans="3:11" x14ac:dyDescent="0.25">
      <c r="C103" s="11">
        <v>14</v>
      </c>
      <c r="D103" s="10" t="s">
        <v>17</v>
      </c>
      <c r="E103" s="10" t="s">
        <v>127</v>
      </c>
      <c r="F103" s="10" t="s">
        <v>15</v>
      </c>
      <c r="G103" s="10" t="s">
        <v>123</v>
      </c>
      <c r="H103" s="10" t="s">
        <v>13</v>
      </c>
      <c r="I103" s="10" t="s">
        <v>12</v>
      </c>
      <c r="J103" s="10" t="s">
        <v>128</v>
      </c>
      <c r="K103" s="10" t="s">
        <v>125</v>
      </c>
    </row>
    <row r="104" spans="3:11" ht="15.75" thickBot="1" x14ac:dyDescent="0.3">
      <c r="C104" s="6">
        <v>15</v>
      </c>
      <c r="D104" s="5" t="s">
        <v>17</v>
      </c>
      <c r="E104" s="5" t="s">
        <v>127</v>
      </c>
      <c r="F104" s="5" t="s">
        <v>15</v>
      </c>
      <c r="G104" s="5" t="s">
        <v>129</v>
      </c>
      <c r="H104" s="5" t="s">
        <v>13</v>
      </c>
      <c r="I104" s="5" t="s">
        <v>27</v>
      </c>
      <c r="J104" s="5" t="s">
        <v>128</v>
      </c>
      <c r="K104" s="5" t="s">
        <v>126</v>
      </c>
    </row>
    <row r="106" spans="3:11" ht="15.75" thickBot="1" x14ac:dyDescent="0.3">
      <c r="C106" s="20" t="s">
        <v>76</v>
      </c>
      <c r="D106" s="21" t="s">
        <v>65</v>
      </c>
      <c r="E106" s="22" t="s">
        <v>64</v>
      </c>
      <c r="F106" s="24" t="s">
        <v>63</v>
      </c>
      <c r="G106" s="25" t="s">
        <v>62</v>
      </c>
      <c r="H106" s="22" t="s">
        <v>61</v>
      </c>
      <c r="I106" s="24" t="s">
        <v>60</v>
      </c>
      <c r="J106" s="23" t="s">
        <v>58</v>
      </c>
      <c r="K106" s="24" t="s">
        <v>55</v>
      </c>
    </row>
    <row r="107" spans="3:11" x14ac:dyDescent="0.25">
      <c r="C107" s="11">
        <v>1</v>
      </c>
      <c r="D107" s="10" t="s">
        <v>17</v>
      </c>
      <c r="E107" s="10" t="s">
        <v>122</v>
      </c>
      <c r="F107" s="10" t="s">
        <v>15</v>
      </c>
      <c r="G107" s="10" t="s">
        <v>123</v>
      </c>
      <c r="H107" s="10" t="s">
        <v>13</v>
      </c>
      <c r="I107" s="10" t="s">
        <v>27</v>
      </c>
      <c r="J107" s="10" t="s">
        <v>124</v>
      </c>
      <c r="K107" s="10" t="s">
        <v>126</v>
      </c>
    </row>
    <row r="108" spans="3:11" x14ac:dyDescent="0.25">
      <c r="C108" s="11">
        <v>2</v>
      </c>
      <c r="D108" s="10" t="s">
        <v>26</v>
      </c>
      <c r="E108" s="10" t="s">
        <v>122</v>
      </c>
      <c r="F108" s="10" t="s">
        <v>20</v>
      </c>
      <c r="G108" s="10" t="s">
        <v>129</v>
      </c>
      <c r="H108" s="10" t="s">
        <v>48</v>
      </c>
      <c r="I108" s="10" t="s">
        <v>47</v>
      </c>
      <c r="J108" s="10" t="s">
        <v>124</v>
      </c>
      <c r="K108" s="10" t="s">
        <v>125</v>
      </c>
    </row>
    <row r="109" spans="3:11" x14ac:dyDescent="0.25">
      <c r="C109" s="11">
        <v>3</v>
      </c>
      <c r="D109" s="10" t="s">
        <v>17</v>
      </c>
      <c r="E109" s="10" t="s">
        <v>122</v>
      </c>
      <c r="F109" s="10" t="s">
        <v>20</v>
      </c>
      <c r="G109" s="10" t="s">
        <v>123</v>
      </c>
      <c r="H109" s="10" t="s">
        <v>48</v>
      </c>
      <c r="I109" s="10" t="s">
        <v>47</v>
      </c>
      <c r="J109" s="10" t="s">
        <v>124</v>
      </c>
      <c r="K109" s="10" t="s">
        <v>125</v>
      </c>
    </row>
    <row r="110" spans="3:11" x14ac:dyDescent="0.25">
      <c r="C110" s="11">
        <v>4</v>
      </c>
      <c r="D110" s="10" t="s">
        <v>26</v>
      </c>
      <c r="E110" s="10" t="s">
        <v>127</v>
      </c>
      <c r="F110" s="10" t="s">
        <v>15</v>
      </c>
      <c r="G110" s="10" t="s">
        <v>129</v>
      </c>
      <c r="H110" s="10" t="s">
        <v>13</v>
      </c>
      <c r="I110" s="10" t="s">
        <v>12</v>
      </c>
      <c r="J110" s="10" t="s">
        <v>128</v>
      </c>
      <c r="K110" s="10" t="s">
        <v>126</v>
      </c>
    </row>
    <row r="111" spans="3:11" x14ac:dyDescent="0.25">
      <c r="C111" s="11">
        <v>5</v>
      </c>
      <c r="D111" s="10" t="s">
        <v>21</v>
      </c>
      <c r="E111" s="10" t="s">
        <v>122</v>
      </c>
      <c r="F111" s="10" t="s">
        <v>20</v>
      </c>
      <c r="G111" s="10" t="s">
        <v>129</v>
      </c>
      <c r="H111" s="10" t="s">
        <v>13</v>
      </c>
      <c r="I111" s="10" t="s">
        <v>12</v>
      </c>
      <c r="J111" s="10" t="s">
        <v>124</v>
      </c>
      <c r="K111" s="10" t="s">
        <v>125</v>
      </c>
    </row>
    <row r="112" spans="3:11" x14ac:dyDescent="0.25">
      <c r="C112" s="11">
        <v>6</v>
      </c>
      <c r="D112" s="10" t="s">
        <v>17</v>
      </c>
      <c r="E112" s="10" t="s">
        <v>122</v>
      </c>
      <c r="F112" s="10" t="s">
        <v>20</v>
      </c>
      <c r="G112" s="10" t="s">
        <v>123</v>
      </c>
      <c r="H112" s="10" t="s">
        <v>48</v>
      </c>
      <c r="I112" s="10" t="s">
        <v>47</v>
      </c>
      <c r="J112" s="10" t="s">
        <v>124</v>
      </c>
      <c r="K112" s="10" t="s">
        <v>125</v>
      </c>
    </row>
    <row r="113" spans="3:11" x14ac:dyDescent="0.25">
      <c r="C113" s="11">
        <v>7</v>
      </c>
      <c r="D113" s="10" t="s">
        <v>26</v>
      </c>
      <c r="E113" s="10" t="s">
        <v>127</v>
      </c>
      <c r="F113" s="10" t="s">
        <v>15</v>
      </c>
      <c r="G113" s="10" t="s">
        <v>129</v>
      </c>
      <c r="H113" s="10" t="s">
        <v>13</v>
      </c>
      <c r="I113" s="10" t="s">
        <v>27</v>
      </c>
      <c r="J113" s="10" t="s">
        <v>128</v>
      </c>
      <c r="K113" s="10" t="s">
        <v>125</v>
      </c>
    </row>
    <row r="114" spans="3:11" x14ac:dyDescent="0.25">
      <c r="C114" s="11">
        <v>8</v>
      </c>
      <c r="D114" s="10" t="s">
        <v>26</v>
      </c>
      <c r="E114" s="10" t="s">
        <v>127</v>
      </c>
      <c r="F114" s="10" t="s">
        <v>15</v>
      </c>
      <c r="G114" s="10" t="s">
        <v>123</v>
      </c>
      <c r="H114" s="10" t="s">
        <v>13</v>
      </c>
      <c r="I114" s="10" t="s">
        <v>27</v>
      </c>
      <c r="J114" s="10" t="s">
        <v>128</v>
      </c>
      <c r="K114" s="10" t="s">
        <v>125</v>
      </c>
    </row>
    <row r="115" spans="3:11" x14ac:dyDescent="0.25">
      <c r="C115" s="11">
        <v>9</v>
      </c>
      <c r="D115" s="10" t="s">
        <v>8</v>
      </c>
      <c r="E115" s="10" t="s">
        <v>127</v>
      </c>
      <c r="F115" s="10" t="s">
        <v>6</v>
      </c>
      <c r="G115" s="10" t="s">
        <v>129</v>
      </c>
      <c r="H115" s="10" t="s">
        <v>4</v>
      </c>
      <c r="I115" s="10" t="s">
        <v>3</v>
      </c>
      <c r="J115" s="10" t="s">
        <v>128</v>
      </c>
      <c r="K115" s="10" t="s">
        <v>126</v>
      </c>
    </row>
    <row r="116" spans="3:11" x14ac:dyDescent="0.25">
      <c r="C116" s="11">
        <v>10</v>
      </c>
      <c r="D116" s="10" t="s">
        <v>26</v>
      </c>
      <c r="E116" s="10" t="s">
        <v>122</v>
      </c>
      <c r="F116" s="10" t="s">
        <v>20</v>
      </c>
      <c r="G116" s="10" t="s">
        <v>129</v>
      </c>
      <c r="H116" s="10" t="s">
        <v>13</v>
      </c>
      <c r="I116" s="10" t="s">
        <v>12</v>
      </c>
      <c r="J116" s="10" t="s">
        <v>124</v>
      </c>
      <c r="K116" s="10" t="s">
        <v>126</v>
      </c>
    </row>
    <row r="117" spans="3:11" x14ac:dyDescent="0.25">
      <c r="C117" s="11">
        <v>11</v>
      </c>
      <c r="D117" s="10" t="s">
        <v>17</v>
      </c>
      <c r="E117" s="10" t="s">
        <v>127</v>
      </c>
      <c r="F117" s="10" t="s">
        <v>15</v>
      </c>
      <c r="G117" s="10" t="s">
        <v>129</v>
      </c>
      <c r="H117" s="10" t="s">
        <v>13</v>
      </c>
      <c r="I117" s="10" t="s">
        <v>27</v>
      </c>
      <c r="J117" s="10" t="s">
        <v>128</v>
      </c>
      <c r="K117" s="10" t="s">
        <v>126</v>
      </c>
    </row>
    <row r="118" spans="3:11" x14ac:dyDescent="0.25">
      <c r="C118" s="11">
        <v>12</v>
      </c>
      <c r="D118" s="10" t="s">
        <v>17</v>
      </c>
      <c r="E118" s="10" t="s">
        <v>122</v>
      </c>
      <c r="F118" s="10" t="s">
        <v>15</v>
      </c>
      <c r="G118" s="10" t="s">
        <v>129</v>
      </c>
      <c r="H118" s="10" t="s">
        <v>13</v>
      </c>
      <c r="I118" s="10" t="s">
        <v>12</v>
      </c>
      <c r="J118" s="10" t="s">
        <v>124</v>
      </c>
      <c r="K118" s="10" t="s">
        <v>126</v>
      </c>
    </row>
    <row r="119" spans="3:11" x14ac:dyDescent="0.25">
      <c r="C119" s="11">
        <v>13</v>
      </c>
      <c r="D119" s="10" t="s">
        <v>26</v>
      </c>
      <c r="E119" s="10" t="s">
        <v>127</v>
      </c>
      <c r="F119" s="10" t="s">
        <v>15</v>
      </c>
      <c r="G119" s="10" t="s">
        <v>123</v>
      </c>
      <c r="H119" s="10" t="s">
        <v>13</v>
      </c>
      <c r="I119" s="10" t="s">
        <v>27</v>
      </c>
      <c r="J119" s="10" t="s">
        <v>128</v>
      </c>
      <c r="K119" s="10" t="s">
        <v>126</v>
      </c>
    </row>
    <row r="120" spans="3:11" x14ac:dyDescent="0.25">
      <c r="C120" s="11">
        <v>14</v>
      </c>
      <c r="D120" s="10" t="s">
        <v>8</v>
      </c>
      <c r="E120" s="10" t="s">
        <v>127</v>
      </c>
      <c r="F120" s="10" t="s">
        <v>6</v>
      </c>
      <c r="G120" s="10" t="s">
        <v>123</v>
      </c>
      <c r="H120" s="10" t="s">
        <v>4</v>
      </c>
      <c r="I120" s="10" t="s">
        <v>3</v>
      </c>
      <c r="J120" s="10" t="s">
        <v>128</v>
      </c>
      <c r="K120" s="10" t="s">
        <v>126</v>
      </c>
    </row>
    <row r="121" spans="3:11" ht="15.75" thickBot="1" x14ac:dyDescent="0.3">
      <c r="C121" s="6">
        <v>15</v>
      </c>
      <c r="D121" s="5" t="s">
        <v>17</v>
      </c>
      <c r="E121" s="5" t="s">
        <v>127</v>
      </c>
      <c r="F121" s="5" t="s">
        <v>15</v>
      </c>
      <c r="G121" s="5" t="s">
        <v>129</v>
      </c>
      <c r="H121" s="5" t="s">
        <v>13</v>
      </c>
      <c r="I121" s="5" t="s">
        <v>12</v>
      </c>
      <c r="J121" s="5" t="s">
        <v>128</v>
      </c>
      <c r="K121" s="5" t="s">
        <v>126</v>
      </c>
    </row>
    <row r="123" spans="3:11" ht="15.75" thickBot="1" x14ac:dyDescent="0.3">
      <c r="C123" s="20" t="s">
        <v>77</v>
      </c>
      <c r="D123" s="21" t="s">
        <v>65</v>
      </c>
      <c r="E123" s="22" t="s">
        <v>64</v>
      </c>
      <c r="F123" s="24" t="s">
        <v>63</v>
      </c>
      <c r="G123" s="25" t="s">
        <v>62</v>
      </c>
      <c r="H123" s="22" t="s">
        <v>61</v>
      </c>
      <c r="I123" s="24" t="s">
        <v>60</v>
      </c>
      <c r="J123" s="23" t="s">
        <v>58</v>
      </c>
      <c r="K123" s="24" t="s">
        <v>55</v>
      </c>
    </row>
    <row r="124" spans="3:11" x14ac:dyDescent="0.25">
      <c r="C124" s="11">
        <v>1</v>
      </c>
      <c r="D124" s="10" t="s">
        <v>17</v>
      </c>
      <c r="E124" s="10" t="s">
        <v>127</v>
      </c>
      <c r="F124" s="10" t="s">
        <v>15</v>
      </c>
      <c r="G124" s="10" t="s">
        <v>123</v>
      </c>
      <c r="H124" s="10" t="s">
        <v>13</v>
      </c>
      <c r="I124" s="10" t="s">
        <v>27</v>
      </c>
      <c r="J124" s="10" t="s">
        <v>128</v>
      </c>
      <c r="K124" s="10" t="s">
        <v>126</v>
      </c>
    </row>
    <row r="125" spans="3:11" x14ac:dyDescent="0.25">
      <c r="C125" s="11">
        <v>2</v>
      </c>
      <c r="D125" s="10" t="s">
        <v>21</v>
      </c>
      <c r="E125" s="10" t="s">
        <v>122</v>
      </c>
      <c r="F125" s="10" t="s">
        <v>20</v>
      </c>
      <c r="G125" s="10" t="s">
        <v>129</v>
      </c>
      <c r="H125" s="10" t="s">
        <v>13</v>
      </c>
      <c r="I125" s="10" t="s">
        <v>12</v>
      </c>
      <c r="J125" s="10" t="s">
        <v>124</v>
      </c>
      <c r="K125" s="10" t="s">
        <v>125</v>
      </c>
    </row>
    <row r="126" spans="3:11" x14ac:dyDescent="0.25">
      <c r="C126" s="11">
        <v>3</v>
      </c>
      <c r="D126" s="10" t="s">
        <v>26</v>
      </c>
      <c r="E126" s="10" t="s">
        <v>127</v>
      </c>
      <c r="F126" s="10" t="s">
        <v>15</v>
      </c>
      <c r="G126" s="10" t="s">
        <v>129</v>
      </c>
      <c r="H126" s="10" t="s">
        <v>13</v>
      </c>
      <c r="I126" s="10" t="s">
        <v>27</v>
      </c>
      <c r="J126" s="10" t="s">
        <v>128</v>
      </c>
      <c r="K126" s="10" t="s">
        <v>125</v>
      </c>
    </row>
    <row r="127" spans="3:11" x14ac:dyDescent="0.25">
      <c r="C127" s="11">
        <v>4</v>
      </c>
      <c r="D127" s="10" t="s">
        <v>17</v>
      </c>
      <c r="E127" s="10" t="s">
        <v>127</v>
      </c>
      <c r="F127" s="10" t="s">
        <v>15</v>
      </c>
      <c r="G127" s="10" t="s">
        <v>129</v>
      </c>
      <c r="H127" s="10" t="s">
        <v>13</v>
      </c>
      <c r="I127" s="10" t="s">
        <v>27</v>
      </c>
      <c r="J127" s="10" t="s">
        <v>128</v>
      </c>
      <c r="K127" s="10" t="s">
        <v>126</v>
      </c>
    </row>
    <row r="128" spans="3:11" x14ac:dyDescent="0.25">
      <c r="C128" s="11">
        <v>5</v>
      </c>
      <c r="D128" s="10" t="s">
        <v>17</v>
      </c>
      <c r="E128" s="10" t="s">
        <v>122</v>
      </c>
      <c r="F128" s="10" t="s">
        <v>15</v>
      </c>
      <c r="G128" s="10" t="s">
        <v>123</v>
      </c>
      <c r="H128" s="10" t="s">
        <v>13</v>
      </c>
      <c r="I128" s="10" t="s">
        <v>27</v>
      </c>
      <c r="J128" s="10" t="s">
        <v>124</v>
      </c>
      <c r="K128" s="10" t="s">
        <v>126</v>
      </c>
    </row>
    <row r="129" spans="3:11" x14ac:dyDescent="0.25">
      <c r="C129" s="11">
        <v>6</v>
      </c>
      <c r="D129" s="10" t="s">
        <v>17</v>
      </c>
      <c r="E129" s="10" t="s">
        <v>122</v>
      </c>
      <c r="F129" s="10" t="s">
        <v>20</v>
      </c>
      <c r="G129" s="10" t="s">
        <v>123</v>
      </c>
      <c r="H129" s="10" t="s">
        <v>48</v>
      </c>
      <c r="I129" s="10" t="s">
        <v>47</v>
      </c>
      <c r="J129" s="10" t="s">
        <v>124</v>
      </c>
      <c r="K129" s="10" t="s">
        <v>125</v>
      </c>
    </row>
    <row r="130" spans="3:11" x14ac:dyDescent="0.25">
      <c r="C130" s="11">
        <v>7</v>
      </c>
      <c r="D130" s="10" t="s">
        <v>26</v>
      </c>
      <c r="E130" s="10" t="s">
        <v>122</v>
      </c>
      <c r="F130" s="10" t="s">
        <v>20</v>
      </c>
      <c r="G130" s="10" t="s">
        <v>129</v>
      </c>
      <c r="H130" s="10" t="s">
        <v>13</v>
      </c>
      <c r="I130" s="10" t="s">
        <v>12</v>
      </c>
      <c r="J130" s="10" t="s">
        <v>124</v>
      </c>
      <c r="K130" s="10" t="s">
        <v>125</v>
      </c>
    </row>
    <row r="131" spans="3:11" x14ac:dyDescent="0.25">
      <c r="C131" s="11">
        <v>8</v>
      </c>
      <c r="D131" s="10" t="s">
        <v>26</v>
      </c>
      <c r="E131" s="10" t="s">
        <v>122</v>
      </c>
      <c r="F131" s="10" t="s">
        <v>15</v>
      </c>
      <c r="G131" s="10" t="s">
        <v>129</v>
      </c>
      <c r="H131" s="10" t="s">
        <v>13</v>
      </c>
      <c r="I131" s="10" t="s">
        <v>27</v>
      </c>
      <c r="J131" s="10" t="s">
        <v>128</v>
      </c>
      <c r="K131" s="10" t="s">
        <v>125</v>
      </c>
    </row>
    <row r="132" spans="3:11" x14ac:dyDescent="0.25">
      <c r="C132" s="11">
        <v>9</v>
      </c>
      <c r="D132" s="10" t="s">
        <v>17</v>
      </c>
      <c r="E132" s="10" t="s">
        <v>122</v>
      </c>
      <c r="F132" s="10" t="s">
        <v>15</v>
      </c>
      <c r="G132" s="10" t="s">
        <v>129</v>
      </c>
      <c r="H132" s="10" t="s">
        <v>13</v>
      </c>
      <c r="I132" s="10" t="s">
        <v>12</v>
      </c>
      <c r="J132" s="10" t="s">
        <v>124</v>
      </c>
      <c r="K132" s="10" t="s">
        <v>125</v>
      </c>
    </row>
    <row r="133" spans="3:11" x14ac:dyDescent="0.25">
      <c r="C133" s="11">
        <v>10</v>
      </c>
      <c r="D133" s="10" t="s">
        <v>26</v>
      </c>
      <c r="E133" s="10" t="s">
        <v>127</v>
      </c>
      <c r="F133" s="10" t="s">
        <v>15</v>
      </c>
      <c r="G133" s="10" t="s">
        <v>123</v>
      </c>
      <c r="H133" s="10" t="s">
        <v>13</v>
      </c>
      <c r="I133" s="10" t="s">
        <v>27</v>
      </c>
      <c r="J133" s="10" t="s">
        <v>128</v>
      </c>
      <c r="K133" s="10" t="s">
        <v>126</v>
      </c>
    </row>
    <row r="134" spans="3:11" x14ac:dyDescent="0.25">
      <c r="C134" s="11">
        <v>11</v>
      </c>
      <c r="D134" s="10" t="s">
        <v>26</v>
      </c>
      <c r="E134" s="10" t="s">
        <v>122</v>
      </c>
      <c r="F134" s="10" t="s">
        <v>20</v>
      </c>
      <c r="G134" s="10" t="s">
        <v>129</v>
      </c>
      <c r="H134" s="10" t="s">
        <v>13</v>
      </c>
      <c r="I134" s="10" t="s">
        <v>12</v>
      </c>
      <c r="J134" s="10" t="s">
        <v>124</v>
      </c>
      <c r="K134" s="10" t="s">
        <v>126</v>
      </c>
    </row>
    <row r="135" spans="3:11" x14ac:dyDescent="0.25">
      <c r="C135" s="11">
        <v>12</v>
      </c>
      <c r="D135" s="10" t="s">
        <v>17</v>
      </c>
      <c r="E135" s="10" t="s">
        <v>127</v>
      </c>
      <c r="F135" s="10" t="s">
        <v>15</v>
      </c>
      <c r="G135" s="10" t="s">
        <v>123</v>
      </c>
      <c r="H135" s="10" t="s">
        <v>13</v>
      </c>
      <c r="I135" s="10" t="s">
        <v>12</v>
      </c>
      <c r="J135" s="10" t="s">
        <v>128</v>
      </c>
      <c r="K135" s="10" t="s">
        <v>126</v>
      </c>
    </row>
    <row r="136" spans="3:11" x14ac:dyDescent="0.25">
      <c r="C136" s="11">
        <v>13</v>
      </c>
      <c r="D136" s="10" t="s">
        <v>26</v>
      </c>
      <c r="E136" s="10" t="s">
        <v>122</v>
      </c>
      <c r="F136" s="10" t="s">
        <v>20</v>
      </c>
      <c r="G136" s="10" t="s">
        <v>129</v>
      </c>
      <c r="H136" s="10" t="s">
        <v>13</v>
      </c>
      <c r="I136" s="10" t="s">
        <v>12</v>
      </c>
      <c r="J136" s="10" t="s">
        <v>124</v>
      </c>
      <c r="K136" s="10" t="s">
        <v>125</v>
      </c>
    </row>
    <row r="137" spans="3:11" x14ac:dyDescent="0.25">
      <c r="C137" s="11">
        <v>14</v>
      </c>
      <c r="D137" s="10" t="s">
        <v>26</v>
      </c>
      <c r="E137" s="10" t="s">
        <v>127</v>
      </c>
      <c r="F137" s="10" t="s">
        <v>15</v>
      </c>
      <c r="G137" s="10" t="s">
        <v>129</v>
      </c>
      <c r="H137" s="10" t="s">
        <v>13</v>
      </c>
      <c r="I137" s="10" t="s">
        <v>12</v>
      </c>
      <c r="J137" s="10" t="s">
        <v>128</v>
      </c>
      <c r="K137" s="10" t="s">
        <v>126</v>
      </c>
    </row>
    <row r="138" spans="3:11" ht="15.75" thickBot="1" x14ac:dyDescent="0.3">
      <c r="C138" s="6">
        <v>15</v>
      </c>
      <c r="D138" s="5" t="s">
        <v>26</v>
      </c>
      <c r="E138" s="5" t="s">
        <v>127</v>
      </c>
      <c r="F138" s="5" t="s">
        <v>15</v>
      </c>
      <c r="G138" s="5" t="s">
        <v>123</v>
      </c>
      <c r="H138" s="5" t="s">
        <v>13</v>
      </c>
      <c r="I138" s="5" t="s">
        <v>27</v>
      </c>
      <c r="J138" s="5" t="s">
        <v>128</v>
      </c>
      <c r="K138" s="5" t="s">
        <v>125</v>
      </c>
    </row>
    <row r="140" spans="3:11" ht="15.75" thickBot="1" x14ac:dyDescent="0.3">
      <c r="C140" s="20" t="s">
        <v>78</v>
      </c>
      <c r="D140" s="21" t="s">
        <v>65</v>
      </c>
      <c r="E140" s="22" t="s">
        <v>64</v>
      </c>
      <c r="F140" s="24" t="s">
        <v>63</v>
      </c>
      <c r="G140" s="25" t="s">
        <v>62</v>
      </c>
      <c r="H140" s="22" t="s">
        <v>61</v>
      </c>
      <c r="I140" s="24" t="s">
        <v>60</v>
      </c>
      <c r="J140" s="23" t="s">
        <v>58</v>
      </c>
      <c r="K140" s="24" t="s">
        <v>55</v>
      </c>
    </row>
    <row r="141" spans="3:11" x14ac:dyDescent="0.25">
      <c r="C141" s="11">
        <v>1</v>
      </c>
      <c r="D141" s="10" t="s">
        <v>17</v>
      </c>
      <c r="E141" s="10" t="s">
        <v>122</v>
      </c>
      <c r="F141" s="10" t="s">
        <v>15</v>
      </c>
      <c r="G141" s="10" t="s">
        <v>129</v>
      </c>
      <c r="H141" s="10" t="s">
        <v>13</v>
      </c>
      <c r="I141" s="10" t="s">
        <v>12</v>
      </c>
      <c r="J141" s="10" t="s">
        <v>124</v>
      </c>
      <c r="K141" s="10" t="s">
        <v>126</v>
      </c>
    </row>
    <row r="142" spans="3:11" x14ac:dyDescent="0.25">
      <c r="C142" s="11">
        <v>2</v>
      </c>
      <c r="D142" s="10" t="s">
        <v>17</v>
      </c>
      <c r="E142" s="10" t="s">
        <v>127</v>
      </c>
      <c r="F142" s="10" t="s">
        <v>15</v>
      </c>
      <c r="G142" s="10" t="s">
        <v>123</v>
      </c>
      <c r="H142" s="10" t="s">
        <v>13</v>
      </c>
      <c r="I142" s="10" t="s">
        <v>12</v>
      </c>
      <c r="J142" s="10" t="s">
        <v>128</v>
      </c>
      <c r="K142" s="10" t="s">
        <v>125</v>
      </c>
    </row>
    <row r="143" spans="3:11" x14ac:dyDescent="0.25">
      <c r="C143" s="11">
        <v>3</v>
      </c>
      <c r="D143" s="10" t="s">
        <v>21</v>
      </c>
      <c r="E143" s="10" t="s">
        <v>122</v>
      </c>
      <c r="F143" s="10" t="s">
        <v>20</v>
      </c>
      <c r="G143" s="10" t="s">
        <v>123</v>
      </c>
      <c r="H143" s="10" t="s">
        <v>13</v>
      </c>
      <c r="I143" s="10" t="s">
        <v>12</v>
      </c>
      <c r="J143" s="10" t="s">
        <v>124</v>
      </c>
      <c r="K143" s="10" t="s">
        <v>126</v>
      </c>
    </row>
    <row r="144" spans="3:11" x14ac:dyDescent="0.25">
      <c r="C144" s="11">
        <v>4</v>
      </c>
      <c r="D144" s="10" t="s">
        <v>17</v>
      </c>
      <c r="E144" s="10" t="s">
        <v>127</v>
      </c>
      <c r="F144" s="10" t="s">
        <v>15</v>
      </c>
      <c r="G144" s="10" t="s">
        <v>123</v>
      </c>
      <c r="H144" s="10" t="s">
        <v>13</v>
      </c>
      <c r="I144" s="10" t="s">
        <v>12</v>
      </c>
      <c r="J144" s="10" t="s">
        <v>128</v>
      </c>
      <c r="K144" s="10" t="s">
        <v>126</v>
      </c>
    </row>
    <row r="145" spans="3:11" x14ac:dyDescent="0.25">
      <c r="C145" s="11">
        <v>5</v>
      </c>
      <c r="D145" s="10" t="s">
        <v>26</v>
      </c>
      <c r="E145" s="10" t="s">
        <v>122</v>
      </c>
      <c r="F145" s="10" t="s">
        <v>15</v>
      </c>
      <c r="G145" s="10" t="s">
        <v>129</v>
      </c>
      <c r="H145" s="10" t="s">
        <v>13</v>
      </c>
      <c r="I145" s="10" t="s">
        <v>27</v>
      </c>
      <c r="J145" s="10" t="s">
        <v>128</v>
      </c>
      <c r="K145" s="10" t="s">
        <v>125</v>
      </c>
    </row>
    <row r="146" spans="3:11" x14ac:dyDescent="0.25">
      <c r="C146" s="11">
        <v>6</v>
      </c>
      <c r="D146" s="10" t="s">
        <v>17</v>
      </c>
      <c r="E146" s="10" t="s">
        <v>127</v>
      </c>
      <c r="F146" s="10" t="s">
        <v>15</v>
      </c>
      <c r="G146" s="10" t="s">
        <v>129</v>
      </c>
      <c r="H146" s="10" t="s">
        <v>13</v>
      </c>
      <c r="I146" s="10" t="s">
        <v>27</v>
      </c>
      <c r="J146" s="10" t="s">
        <v>128</v>
      </c>
      <c r="K146" s="10" t="s">
        <v>126</v>
      </c>
    </row>
    <row r="147" spans="3:11" x14ac:dyDescent="0.25">
      <c r="C147" s="11">
        <v>7</v>
      </c>
      <c r="D147" s="10" t="s">
        <v>17</v>
      </c>
      <c r="E147" s="10" t="s">
        <v>122</v>
      </c>
      <c r="F147" s="10" t="s">
        <v>15</v>
      </c>
      <c r="G147" s="10" t="s">
        <v>129</v>
      </c>
      <c r="H147" s="10" t="s">
        <v>13</v>
      </c>
      <c r="I147" s="10" t="s">
        <v>12</v>
      </c>
      <c r="J147" s="10" t="s">
        <v>124</v>
      </c>
      <c r="K147" s="10" t="s">
        <v>125</v>
      </c>
    </row>
    <row r="148" spans="3:11" x14ac:dyDescent="0.25">
      <c r="C148" s="11">
        <v>8</v>
      </c>
      <c r="D148" s="10" t="s">
        <v>8</v>
      </c>
      <c r="E148" s="10" t="s">
        <v>127</v>
      </c>
      <c r="F148" s="10" t="s">
        <v>6</v>
      </c>
      <c r="G148" s="10" t="s">
        <v>129</v>
      </c>
      <c r="H148" s="10" t="s">
        <v>4</v>
      </c>
      <c r="I148" s="10" t="s">
        <v>3</v>
      </c>
      <c r="J148" s="10" t="s">
        <v>128</v>
      </c>
      <c r="K148" s="10" t="s">
        <v>126</v>
      </c>
    </row>
    <row r="149" spans="3:11" x14ac:dyDescent="0.25">
      <c r="C149" s="11">
        <v>9</v>
      </c>
      <c r="D149" s="10" t="s">
        <v>21</v>
      </c>
      <c r="E149" s="10" t="s">
        <v>122</v>
      </c>
      <c r="F149" s="10" t="s">
        <v>20</v>
      </c>
      <c r="G149" s="10" t="s">
        <v>129</v>
      </c>
      <c r="H149" s="10" t="s">
        <v>13</v>
      </c>
      <c r="I149" s="10" t="s">
        <v>12</v>
      </c>
      <c r="J149" s="10" t="s">
        <v>124</v>
      </c>
      <c r="K149" s="10" t="s">
        <v>125</v>
      </c>
    </row>
    <row r="150" spans="3:11" x14ac:dyDescent="0.25">
      <c r="C150" s="11">
        <v>10</v>
      </c>
      <c r="D150" s="10" t="s">
        <v>17</v>
      </c>
      <c r="E150" s="10" t="s">
        <v>127</v>
      </c>
      <c r="F150" s="10" t="s">
        <v>15</v>
      </c>
      <c r="G150" s="10" t="s">
        <v>129</v>
      </c>
      <c r="H150" s="10" t="s">
        <v>13</v>
      </c>
      <c r="I150" s="10" t="s">
        <v>27</v>
      </c>
      <c r="J150" s="10" t="s">
        <v>128</v>
      </c>
      <c r="K150" s="10" t="s">
        <v>126</v>
      </c>
    </row>
    <row r="151" spans="3:11" x14ac:dyDescent="0.25">
      <c r="C151" s="11">
        <v>11</v>
      </c>
      <c r="D151" s="10" t="s">
        <v>17</v>
      </c>
      <c r="E151" s="10" t="s">
        <v>122</v>
      </c>
      <c r="F151" s="10" t="s">
        <v>15</v>
      </c>
      <c r="G151" s="10" t="s">
        <v>129</v>
      </c>
      <c r="H151" s="10" t="s">
        <v>13</v>
      </c>
      <c r="I151" s="10" t="s">
        <v>12</v>
      </c>
      <c r="J151" s="10" t="s">
        <v>124</v>
      </c>
      <c r="K151" s="10" t="s">
        <v>125</v>
      </c>
    </row>
    <row r="152" spans="3:11" x14ac:dyDescent="0.25">
      <c r="C152" s="11">
        <v>12</v>
      </c>
      <c r="D152" s="10" t="s">
        <v>17</v>
      </c>
      <c r="E152" s="10" t="s">
        <v>122</v>
      </c>
      <c r="F152" s="10" t="s">
        <v>15</v>
      </c>
      <c r="G152" s="10" t="s">
        <v>123</v>
      </c>
      <c r="H152" s="10" t="s">
        <v>13</v>
      </c>
      <c r="I152" s="10" t="s">
        <v>12</v>
      </c>
      <c r="J152" s="10" t="s">
        <v>124</v>
      </c>
      <c r="K152" s="10" t="s">
        <v>126</v>
      </c>
    </row>
    <row r="153" spans="3:11" x14ac:dyDescent="0.25">
      <c r="C153" s="11">
        <v>13</v>
      </c>
      <c r="D153" s="10" t="s">
        <v>21</v>
      </c>
      <c r="E153" s="10" t="s">
        <v>122</v>
      </c>
      <c r="F153" s="10" t="s">
        <v>20</v>
      </c>
      <c r="G153" s="10" t="s">
        <v>123</v>
      </c>
      <c r="H153" s="10" t="s">
        <v>13</v>
      </c>
      <c r="I153" s="10" t="s">
        <v>12</v>
      </c>
      <c r="J153" s="10" t="s">
        <v>124</v>
      </c>
      <c r="K153" s="10" t="s">
        <v>125</v>
      </c>
    </row>
    <row r="154" spans="3:11" x14ac:dyDescent="0.25">
      <c r="C154" s="11">
        <v>14</v>
      </c>
      <c r="D154" s="10" t="s">
        <v>26</v>
      </c>
      <c r="E154" s="10" t="s">
        <v>122</v>
      </c>
      <c r="F154" s="10" t="s">
        <v>20</v>
      </c>
      <c r="G154" s="10" t="s">
        <v>129</v>
      </c>
      <c r="H154" s="10" t="s">
        <v>13</v>
      </c>
      <c r="I154" s="10" t="s">
        <v>12</v>
      </c>
      <c r="J154" s="10" t="s">
        <v>124</v>
      </c>
      <c r="K154" s="10" t="s">
        <v>125</v>
      </c>
    </row>
    <row r="155" spans="3:11" ht="15.75" thickBot="1" x14ac:dyDescent="0.3">
      <c r="C155" s="6">
        <v>15</v>
      </c>
      <c r="D155" s="5" t="s">
        <v>17</v>
      </c>
      <c r="E155" s="5" t="s">
        <v>122</v>
      </c>
      <c r="F155" s="5" t="s">
        <v>15</v>
      </c>
      <c r="G155" s="5" t="s">
        <v>123</v>
      </c>
      <c r="H155" s="5" t="s">
        <v>13</v>
      </c>
      <c r="I155" s="5" t="s">
        <v>27</v>
      </c>
      <c r="J155" s="5" t="s">
        <v>124</v>
      </c>
      <c r="K155" s="5" t="s">
        <v>126</v>
      </c>
    </row>
    <row r="157" spans="3:11" ht="15.75" thickBot="1" x14ac:dyDescent="0.3">
      <c r="C157" s="20" t="s">
        <v>79</v>
      </c>
      <c r="D157" s="21" t="s">
        <v>65</v>
      </c>
      <c r="E157" s="22" t="s">
        <v>64</v>
      </c>
      <c r="F157" s="24" t="s">
        <v>63</v>
      </c>
      <c r="G157" s="25" t="s">
        <v>62</v>
      </c>
      <c r="H157" s="22" t="s">
        <v>61</v>
      </c>
      <c r="I157" s="24" t="s">
        <v>60</v>
      </c>
      <c r="J157" s="23" t="s">
        <v>58</v>
      </c>
      <c r="K157" s="24" t="s">
        <v>55</v>
      </c>
    </row>
    <row r="158" spans="3:11" x14ac:dyDescent="0.25">
      <c r="C158" s="11">
        <v>1</v>
      </c>
      <c r="D158" s="10" t="s">
        <v>17</v>
      </c>
      <c r="E158" s="10" t="s">
        <v>127</v>
      </c>
      <c r="F158" s="10" t="s">
        <v>15</v>
      </c>
      <c r="G158" s="10" t="s">
        <v>129</v>
      </c>
      <c r="H158" s="10" t="s">
        <v>13</v>
      </c>
      <c r="I158" s="10" t="s">
        <v>27</v>
      </c>
      <c r="J158" s="10" t="s">
        <v>128</v>
      </c>
      <c r="K158" s="10" t="s">
        <v>126</v>
      </c>
    </row>
    <row r="159" spans="3:11" x14ac:dyDescent="0.25">
      <c r="C159" s="11">
        <v>2</v>
      </c>
      <c r="D159" s="10" t="s">
        <v>17</v>
      </c>
      <c r="E159" s="10" t="s">
        <v>127</v>
      </c>
      <c r="F159" s="10" t="s">
        <v>15</v>
      </c>
      <c r="G159" s="10" t="s">
        <v>123</v>
      </c>
      <c r="H159" s="10" t="s">
        <v>13</v>
      </c>
      <c r="I159" s="10" t="s">
        <v>12</v>
      </c>
      <c r="J159" s="10" t="s">
        <v>128</v>
      </c>
      <c r="K159" s="10" t="s">
        <v>126</v>
      </c>
    </row>
    <row r="160" spans="3:11" x14ac:dyDescent="0.25">
      <c r="C160" s="11">
        <v>3</v>
      </c>
      <c r="D160" s="10" t="s">
        <v>17</v>
      </c>
      <c r="E160" s="10" t="s">
        <v>127</v>
      </c>
      <c r="F160" s="10" t="s">
        <v>15</v>
      </c>
      <c r="G160" s="10" t="s">
        <v>123</v>
      </c>
      <c r="H160" s="10" t="s">
        <v>13</v>
      </c>
      <c r="I160" s="10" t="s">
        <v>27</v>
      </c>
      <c r="J160" s="10" t="s">
        <v>128</v>
      </c>
      <c r="K160" s="10" t="s">
        <v>126</v>
      </c>
    </row>
    <row r="161" spans="3:11" x14ac:dyDescent="0.25">
      <c r="C161" s="11">
        <v>4</v>
      </c>
      <c r="D161" s="10" t="s">
        <v>17</v>
      </c>
      <c r="E161" s="10" t="s">
        <v>127</v>
      </c>
      <c r="F161" s="10" t="s">
        <v>15</v>
      </c>
      <c r="G161" s="10" t="s">
        <v>129</v>
      </c>
      <c r="H161" s="10" t="s">
        <v>13</v>
      </c>
      <c r="I161" s="10" t="s">
        <v>27</v>
      </c>
      <c r="J161" s="10" t="s">
        <v>128</v>
      </c>
      <c r="K161" s="10" t="s">
        <v>125</v>
      </c>
    </row>
    <row r="162" spans="3:11" x14ac:dyDescent="0.25">
      <c r="C162" s="11">
        <v>5</v>
      </c>
      <c r="D162" s="10" t="s">
        <v>26</v>
      </c>
      <c r="E162" s="10" t="s">
        <v>122</v>
      </c>
      <c r="F162" s="10" t="s">
        <v>20</v>
      </c>
      <c r="G162" s="10" t="s">
        <v>129</v>
      </c>
      <c r="H162" s="10" t="s">
        <v>48</v>
      </c>
      <c r="I162" s="10" t="s">
        <v>47</v>
      </c>
      <c r="J162" s="10" t="s">
        <v>124</v>
      </c>
      <c r="K162" s="10" t="s">
        <v>125</v>
      </c>
    </row>
    <row r="163" spans="3:11" x14ac:dyDescent="0.25">
      <c r="C163" s="11">
        <v>6</v>
      </c>
      <c r="D163" s="10" t="s">
        <v>26</v>
      </c>
      <c r="E163" s="10" t="s">
        <v>127</v>
      </c>
      <c r="F163" s="10" t="s">
        <v>15</v>
      </c>
      <c r="G163" s="10" t="s">
        <v>129</v>
      </c>
      <c r="H163" s="10" t="s">
        <v>13</v>
      </c>
      <c r="I163" s="10" t="s">
        <v>12</v>
      </c>
      <c r="J163" s="10" t="s">
        <v>128</v>
      </c>
      <c r="K163" s="10" t="s">
        <v>126</v>
      </c>
    </row>
    <row r="164" spans="3:11" x14ac:dyDescent="0.25">
      <c r="C164" s="11">
        <v>7</v>
      </c>
      <c r="D164" s="10" t="s">
        <v>21</v>
      </c>
      <c r="E164" s="10" t="s">
        <v>122</v>
      </c>
      <c r="F164" s="10" t="s">
        <v>20</v>
      </c>
      <c r="G164" s="10" t="s">
        <v>129</v>
      </c>
      <c r="H164" s="10" t="s">
        <v>13</v>
      </c>
      <c r="I164" s="10" t="s">
        <v>12</v>
      </c>
      <c r="J164" s="10" t="s">
        <v>124</v>
      </c>
      <c r="K164" s="10" t="s">
        <v>125</v>
      </c>
    </row>
    <row r="165" spans="3:11" x14ac:dyDescent="0.25">
      <c r="C165" s="11">
        <v>8</v>
      </c>
      <c r="D165" s="10" t="s">
        <v>17</v>
      </c>
      <c r="E165" s="10" t="s">
        <v>122</v>
      </c>
      <c r="F165" s="10" t="s">
        <v>15</v>
      </c>
      <c r="G165" s="10" t="s">
        <v>129</v>
      </c>
      <c r="H165" s="10" t="s">
        <v>13</v>
      </c>
      <c r="I165" s="10" t="s">
        <v>12</v>
      </c>
      <c r="J165" s="10" t="s">
        <v>124</v>
      </c>
      <c r="K165" s="10" t="s">
        <v>125</v>
      </c>
    </row>
    <row r="166" spans="3:11" x14ac:dyDescent="0.25">
      <c r="C166" s="11">
        <v>9</v>
      </c>
      <c r="D166" s="10" t="s">
        <v>17</v>
      </c>
      <c r="E166" s="10" t="s">
        <v>122</v>
      </c>
      <c r="F166" s="10" t="s">
        <v>15</v>
      </c>
      <c r="G166" s="10" t="s">
        <v>123</v>
      </c>
      <c r="H166" s="10" t="s">
        <v>13</v>
      </c>
      <c r="I166" s="10" t="s">
        <v>12</v>
      </c>
      <c r="J166" s="10" t="s">
        <v>124</v>
      </c>
      <c r="K166" s="10" t="s">
        <v>126</v>
      </c>
    </row>
    <row r="167" spans="3:11" x14ac:dyDescent="0.25">
      <c r="C167" s="11">
        <v>10</v>
      </c>
      <c r="D167" s="10" t="s">
        <v>17</v>
      </c>
      <c r="E167" s="10" t="s">
        <v>127</v>
      </c>
      <c r="F167" s="10" t="s">
        <v>15</v>
      </c>
      <c r="G167" s="10" t="s">
        <v>123</v>
      </c>
      <c r="H167" s="10" t="s">
        <v>13</v>
      </c>
      <c r="I167" s="10" t="s">
        <v>12</v>
      </c>
      <c r="J167" s="10" t="s">
        <v>128</v>
      </c>
      <c r="K167" s="10" t="s">
        <v>125</v>
      </c>
    </row>
    <row r="168" spans="3:11" x14ac:dyDescent="0.25">
      <c r="C168" s="11">
        <v>11</v>
      </c>
      <c r="D168" s="10" t="s">
        <v>17</v>
      </c>
      <c r="E168" s="10" t="s">
        <v>127</v>
      </c>
      <c r="F168" s="10" t="s">
        <v>15</v>
      </c>
      <c r="G168" s="10" t="s">
        <v>129</v>
      </c>
      <c r="H168" s="10" t="s">
        <v>13</v>
      </c>
      <c r="I168" s="10" t="s">
        <v>12</v>
      </c>
      <c r="J168" s="10" t="s">
        <v>128</v>
      </c>
      <c r="K168" s="10" t="s">
        <v>126</v>
      </c>
    </row>
    <row r="169" spans="3:11" x14ac:dyDescent="0.25">
      <c r="C169" s="11">
        <v>12</v>
      </c>
      <c r="D169" s="10" t="s">
        <v>26</v>
      </c>
      <c r="E169" s="10" t="s">
        <v>122</v>
      </c>
      <c r="F169" s="10" t="s">
        <v>20</v>
      </c>
      <c r="G169" s="10" t="s">
        <v>129</v>
      </c>
      <c r="H169" s="10" t="s">
        <v>13</v>
      </c>
      <c r="I169" s="10" t="s">
        <v>12</v>
      </c>
      <c r="J169" s="10" t="s">
        <v>124</v>
      </c>
      <c r="K169" s="10" t="s">
        <v>125</v>
      </c>
    </row>
    <row r="170" spans="3:11" x14ac:dyDescent="0.25">
      <c r="C170" s="11">
        <v>13</v>
      </c>
      <c r="D170" s="10" t="s">
        <v>21</v>
      </c>
      <c r="E170" s="10" t="s">
        <v>122</v>
      </c>
      <c r="F170" s="10" t="s">
        <v>20</v>
      </c>
      <c r="G170" s="10" t="s">
        <v>123</v>
      </c>
      <c r="H170" s="10" t="s">
        <v>48</v>
      </c>
      <c r="I170" s="10" t="s">
        <v>47</v>
      </c>
      <c r="J170" s="10" t="s">
        <v>124</v>
      </c>
      <c r="K170" s="10" t="s">
        <v>126</v>
      </c>
    </row>
    <row r="171" spans="3:11" x14ac:dyDescent="0.25">
      <c r="C171" s="11">
        <v>14</v>
      </c>
      <c r="D171" s="10" t="s">
        <v>26</v>
      </c>
      <c r="E171" s="10" t="s">
        <v>122</v>
      </c>
      <c r="F171" s="10" t="s">
        <v>15</v>
      </c>
      <c r="G171" s="10" t="s">
        <v>129</v>
      </c>
      <c r="H171" s="10" t="s">
        <v>13</v>
      </c>
      <c r="I171" s="10" t="s">
        <v>27</v>
      </c>
      <c r="J171" s="10" t="s">
        <v>128</v>
      </c>
      <c r="K171" s="10" t="s">
        <v>125</v>
      </c>
    </row>
    <row r="172" spans="3:11" ht="15.75" thickBot="1" x14ac:dyDescent="0.3">
      <c r="C172" s="6">
        <v>15</v>
      </c>
      <c r="D172" s="5" t="s">
        <v>8</v>
      </c>
      <c r="E172" s="5" t="s">
        <v>127</v>
      </c>
      <c r="F172" s="5" t="s">
        <v>6</v>
      </c>
      <c r="G172" s="5" t="s">
        <v>129</v>
      </c>
      <c r="H172" s="5" t="s">
        <v>4</v>
      </c>
      <c r="I172" s="5" t="s">
        <v>3</v>
      </c>
      <c r="J172" s="5" t="s">
        <v>128</v>
      </c>
      <c r="K172" s="5" t="s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</vt:lpstr>
      <vt:lpstr>Magazine Luiza</vt:lpstr>
      <vt:lpstr>Codificação Magazine Luiza</vt:lpstr>
      <vt:lpstr>Codificação Concorrentes</vt:lpstr>
      <vt:lpstr>Concorrentes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2019-11-27T01:58:06Z</dcterms:modified>
</cp:coreProperties>
</file>