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Projeto Analise Conjunta\"/>
    </mc:Choice>
  </mc:AlternateContent>
  <xr:revisionPtr revIDLastSave="0" documentId="13_ncr:1_{29FF33C9-3973-415B-A4A3-42F211AAB973}" xr6:coauthVersionLast="45" xr6:coauthVersionMax="45" xr10:uidLastSave="{00000000-0000-0000-0000-000000000000}"/>
  <bookViews>
    <workbookView xWindow="600" yWindow="45" windowWidth="19305" windowHeight="10845" tabRatio="834" firstSheet="4" activeTab="5" xr2:uid="{350EC157-C301-442C-AB2A-F5AAC7832722}"/>
  </bookViews>
  <sheets>
    <sheet name="Capa" sheetId="18" r:id="rId1"/>
    <sheet name="Magazine Luiza" sheetId="1" r:id="rId2"/>
    <sheet name="Codificação Magazine Luiza" sheetId="13" r:id="rId3"/>
    <sheet name="Codificação Concorrentes" sheetId="19" r:id="rId4"/>
    <sheet name="Concorrentes" sheetId="20" r:id="rId5"/>
    <sheet name="Rankings" sheetId="16" r:id="rId6"/>
    <sheet name="R-ML" sheetId="27" r:id="rId7"/>
    <sheet name="R-C1" sheetId="29" r:id="rId8"/>
    <sheet name="R-C2" sheetId="30" r:id="rId9"/>
    <sheet name="R-C3" sheetId="31" r:id="rId10"/>
    <sheet name="R-C4" sheetId="32" r:id="rId11"/>
    <sheet name="R-C5" sheetId="33" r:id="rId12"/>
    <sheet name="R-C6" sheetId="34" r:id="rId13"/>
    <sheet name="R-C7" sheetId="35" r:id="rId14"/>
    <sheet name="R-C8" sheetId="36" r:id="rId15"/>
    <sheet name="R-C9" sheetId="37" r:id="rId16"/>
    <sheet name="R-C10" sheetId="3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" i="16" l="1"/>
  <c r="F6" i="16" l="1"/>
  <c r="AM11" i="16" l="1"/>
  <c r="AM6" i="16"/>
  <c r="AM13" i="16"/>
  <c r="AM12" i="16"/>
  <c r="AM10" i="16"/>
  <c r="AM9" i="16"/>
  <c r="AM8" i="16"/>
  <c r="AM7" i="16"/>
  <c r="AK13" i="16"/>
  <c r="AK12" i="16"/>
  <c r="AK11" i="16"/>
  <c r="AK10" i="16"/>
  <c r="AK9" i="16"/>
  <c r="AK8" i="16"/>
  <c r="AK7" i="16"/>
  <c r="AK6" i="16"/>
  <c r="AG13" i="16"/>
  <c r="AG12" i="16"/>
  <c r="AG11" i="16"/>
  <c r="AG10" i="16"/>
  <c r="AG9" i="16"/>
  <c r="AG8" i="16"/>
  <c r="AG7" i="16"/>
  <c r="AG6" i="16"/>
  <c r="AC13" i="16"/>
  <c r="AC12" i="16"/>
  <c r="AC11" i="16"/>
  <c r="AC10" i="16"/>
  <c r="AC9" i="16"/>
  <c r="AC8" i="16"/>
  <c r="AC7" i="16"/>
  <c r="AC6" i="16"/>
  <c r="Y13" i="16"/>
  <c r="Y12" i="16"/>
  <c r="Y11" i="16"/>
  <c r="Y10" i="16"/>
  <c r="Y9" i="16"/>
  <c r="Y8" i="16"/>
  <c r="Y7" i="16"/>
  <c r="Y6" i="16"/>
  <c r="AI13" i="16"/>
  <c r="AI12" i="16"/>
  <c r="AI11" i="16"/>
  <c r="AI10" i="16"/>
  <c r="AI9" i="16"/>
  <c r="AI8" i="16"/>
  <c r="AI7" i="16"/>
  <c r="AI6" i="16"/>
  <c r="AE13" i="16"/>
  <c r="AE12" i="16"/>
  <c r="AE11" i="16"/>
  <c r="AE10" i="16"/>
  <c r="AE9" i="16"/>
  <c r="AE8" i="16"/>
  <c r="AE7" i="16"/>
  <c r="AE6" i="16"/>
  <c r="AA13" i="16"/>
  <c r="AA12" i="16"/>
  <c r="AA11" i="16"/>
  <c r="AA10" i="16"/>
  <c r="AA9" i="16"/>
  <c r="AA8" i="16"/>
  <c r="AA7" i="16"/>
  <c r="AA6" i="16"/>
  <c r="W8" i="16"/>
  <c r="W6" i="16"/>
  <c r="W13" i="16"/>
  <c r="W12" i="16"/>
  <c r="W11" i="16"/>
  <c r="W10" i="16"/>
  <c r="W9" i="16"/>
  <c r="W7" i="16"/>
  <c r="S7" i="16"/>
  <c r="S8" i="16"/>
  <c r="S9" i="16"/>
  <c r="S10" i="16"/>
  <c r="S11" i="16"/>
  <c r="S12" i="16"/>
  <c r="S13" i="16"/>
  <c r="S6" i="16"/>
  <c r="T6" i="16"/>
  <c r="U13" i="16" s="1"/>
  <c r="V6" i="16"/>
  <c r="X6" i="16"/>
  <c r="Z6" i="16"/>
  <c r="AB6" i="16"/>
  <c r="AD6" i="16"/>
  <c r="AF6" i="16"/>
  <c r="AH6" i="16"/>
  <c r="AJ6" i="16"/>
  <c r="AL6" i="16"/>
  <c r="T7" i="16"/>
  <c r="V7" i="16"/>
  <c r="X7" i="16"/>
  <c r="Z7" i="16"/>
  <c r="AB7" i="16"/>
  <c r="AD7" i="16"/>
  <c r="AF7" i="16"/>
  <c r="AH7" i="16"/>
  <c r="AJ7" i="16"/>
  <c r="AL7" i="16"/>
  <c r="T8" i="16"/>
  <c r="V8" i="16"/>
  <c r="X8" i="16"/>
  <c r="Z8" i="16"/>
  <c r="AB8" i="16"/>
  <c r="AD8" i="16"/>
  <c r="AF8" i="16"/>
  <c r="AH8" i="16"/>
  <c r="AJ8" i="16"/>
  <c r="AL8" i="16"/>
  <c r="T9" i="16"/>
  <c r="V9" i="16"/>
  <c r="X9" i="16"/>
  <c r="Z9" i="16"/>
  <c r="AB9" i="16"/>
  <c r="AD9" i="16"/>
  <c r="AF9" i="16"/>
  <c r="AH9" i="16"/>
  <c r="AJ9" i="16"/>
  <c r="AL9" i="16"/>
  <c r="T10" i="16"/>
  <c r="V10" i="16"/>
  <c r="X10" i="16"/>
  <c r="Z10" i="16"/>
  <c r="AB10" i="16"/>
  <c r="AD10" i="16"/>
  <c r="AF10" i="16"/>
  <c r="AH10" i="16"/>
  <c r="AJ10" i="16"/>
  <c r="AL10" i="16"/>
  <c r="T11" i="16"/>
  <c r="V11" i="16"/>
  <c r="X11" i="16"/>
  <c r="Z11" i="16"/>
  <c r="AB11" i="16"/>
  <c r="AD11" i="16"/>
  <c r="AF11" i="16"/>
  <c r="AH11" i="16"/>
  <c r="AJ11" i="16"/>
  <c r="AL11" i="16"/>
  <c r="T12" i="16"/>
  <c r="V12" i="16"/>
  <c r="X12" i="16"/>
  <c r="Z12" i="16"/>
  <c r="AB12" i="16"/>
  <c r="AD12" i="16"/>
  <c r="AF12" i="16"/>
  <c r="AH12" i="16"/>
  <c r="AJ12" i="16"/>
  <c r="AL12" i="16"/>
  <c r="T13" i="16"/>
  <c r="V13" i="16"/>
  <c r="X13" i="16"/>
  <c r="Z13" i="16"/>
  <c r="AB13" i="16"/>
  <c r="AD13" i="16"/>
  <c r="AF13" i="16"/>
  <c r="AH13" i="16"/>
  <c r="AJ13" i="16"/>
  <c r="AL13" i="16"/>
  <c r="R13" i="16"/>
  <c r="R12" i="16"/>
  <c r="R11" i="16"/>
  <c r="R10" i="16"/>
  <c r="R9" i="16"/>
  <c r="R8" i="16"/>
  <c r="R7" i="16"/>
  <c r="U6" i="16" l="1"/>
  <c r="U7" i="16"/>
  <c r="U11" i="16"/>
  <c r="U10" i="16"/>
  <c r="U8" i="16"/>
  <c r="U12" i="16"/>
  <c r="U9" i="16"/>
  <c r="E7" i="16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E13" i="16"/>
  <c r="F13" i="16"/>
  <c r="G13" i="16"/>
  <c r="H13" i="16"/>
  <c r="I13" i="16"/>
  <c r="J13" i="16"/>
  <c r="K13" i="16"/>
  <c r="L13" i="16"/>
  <c r="M13" i="16"/>
  <c r="N13" i="16"/>
  <c r="O13" i="16"/>
  <c r="E14" i="16"/>
  <c r="F14" i="16"/>
  <c r="G14" i="16"/>
  <c r="H14" i="16"/>
  <c r="I14" i="16"/>
  <c r="J14" i="16"/>
  <c r="K14" i="16"/>
  <c r="L14" i="16"/>
  <c r="M14" i="16"/>
  <c r="N14" i="16"/>
  <c r="O14" i="16"/>
  <c r="E15" i="16"/>
  <c r="F15" i="16"/>
  <c r="G15" i="16"/>
  <c r="H15" i="16"/>
  <c r="I15" i="16"/>
  <c r="J15" i="16"/>
  <c r="K15" i="16"/>
  <c r="L15" i="16"/>
  <c r="M15" i="16"/>
  <c r="N15" i="16"/>
  <c r="O15" i="16"/>
  <c r="E16" i="16"/>
  <c r="F16" i="16"/>
  <c r="G16" i="16"/>
  <c r="H16" i="16"/>
  <c r="I16" i="16"/>
  <c r="J16" i="16"/>
  <c r="K16" i="16"/>
  <c r="L16" i="16"/>
  <c r="M16" i="16"/>
  <c r="N16" i="16"/>
  <c r="O16" i="16"/>
  <c r="E17" i="16"/>
  <c r="F17" i="16"/>
  <c r="G17" i="16"/>
  <c r="H17" i="16"/>
  <c r="I17" i="16"/>
  <c r="J17" i="16"/>
  <c r="K17" i="16"/>
  <c r="L17" i="16"/>
  <c r="M17" i="16"/>
  <c r="N17" i="16"/>
  <c r="O17" i="16"/>
  <c r="E18" i="16"/>
  <c r="F18" i="16"/>
  <c r="G18" i="16"/>
  <c r="H18" i="16"/>
  <c r="I18" i="16"/>
  <c r="J18" i="16"/>
  <c r="K18" i="16"/>
  <c r="L18" i="16"/>
  <c r="M18" i="16"/>
  <c r="N18" i="16"/>
  <c r="O18" i="16"/>
  <c r="E19" i="16"/>
  <c r="F19" i="16"/>
  <c r="G19" i="16"/>
  <c r="H19" i="16"/>
  <c r="I19" i="16"/>
  <c r="J19" i="16"/>
  <c r="K19" i="16"/>
  <c r="L19" i="16"/>
  <c r="M19" i="16"/>
  <c r="N19" i="16"/>
  <c r="O19" i="16"/>
  <c r="E20" i="16"/>
  <c r="F20" i="16"/>
  <c r="G20" i="16"/>
  <c r="H20" i="16"/>
  <c r="I20" i="16"/>
  <c r="J20" i="16"/>
  <c r="K20" i="16"/>
  <c r="L20" i="16"/>
  <c r="M20" i="16"/>
  <c r="N20" i="16"/>
  <c r="O20" i="16"/>
  <c r="E21" i="16"/>
  <c r="F21" i="16"/>
  <c r="G21" i="16"/>
  <c r="H21" i="16"/>
  <c r="I21" i="16"/>
  <c r="J21" i="16"/>
  <c r="K21" i="16"/>
  <c r="L21" i="16"/>
  <c r="M21" i="16"/>
  <c r="N21" i="16"/>
  <c r="O21" i="16"/>
  <c r="E22" i="16"/>
  <c r="F22" i="16"/>
  <c r="G22" i="16"/>
  <c r="H22" i="16"/>
  <c r="I22" i="16"/>
  <c r="J22" i="16"/>
  <c r="K22" i="16"/>
  <c r="L22" i="16"/>
  <c r="M22" i="16"/>
  <c r="N22" i="16"/>
  <c r="O22" i="16"/>
  <c r="E23" i="16"/>
  <c r="F23" i="16"/>
  <c r="G23" i="16"/>
  <c r="H23" i="16"/>
  <c r="I23" i="16"/>
  <c r="J23" i="16"/>
  <c r="K23" i="16"/>
  <c r="L23" i="16"/>
  <c r="M23" i="16"/>
  <c r="N23" i="16"/>
  <c r="O23" i="16"/>
  <c r="E24" i="16"/>
  <c r="F24" i="16"/>
  <c r="G24" i="16"/>
  <c r="H24" i="16"/>
  <c r="I24" i="16"/>
  <c r="J24" i="16"/>
  <c r="K24" i="16"/>
  <c r="L24" i="16"/>
  <c r="M24" i="16"/>
  <c r="N24" i="16"/>
  <c r="O24" i="16"/>
  <c r="E25" i="16"/>
  <c r="F25" i="16"/>
  <c r="G25" i="16"/>
  <c r="H25" i="16"/>
  <c r="I25" i="16"/>
  <c r="J25" i="16"/>
  <c r="K25" i="16"/>
  <c r="L25" i="16"/>
  <c r="M25" i="16"/>
  <c r="N25" i="16"/>
  <c r="O25" i="16"/>
  <c r="E26" i="16"/>
  <c r="F26" i="16"/>
  <c r="G26" i="16"/>
  <c r="H26" i="16"/>
  <c r="I26" i="16"/>
  <c r="J26" i="16"/>
  <c r="K26" i="16"/>
  <c r="L26" i="16"/>
  <c r="M26" i="16"/>
  <c r="N26" i="16"/>
  <c r="O26" i="16"/>
  <c r="E27" i="16"/>
  <c r="F27" i="16"/>
  <c r="G27" i="16"/>
  <c r="H27" i="16"/>
  <c r="I27" i="16"/>
  <c r="J27" i="16"/>
  <c r="K27" i="16"/>
  <c r="L27" i="16"/>
  <c r="M27" i="16"/>
  <c r="N27" i="16"/>
  <c r="O27" i="16"/>
  <c r="O6" i="16"/>
  <c r="N6" i="16"/>
  <c r="M6" i="16"/>
  <c r="L6" i="16"/>
  <c r="K6" i="16"/>
  <c r="J6" i="16"/>
  <c r="I6" i="16"/>
  <c r="H6" i="16"/>
  <c r="G6" i="16"/>
  <c r="E6" i="16"/>
  <c r="R16" i="16"/>
  <c r="S16" i="16"/>
  <c r="T16" i="16"/>
  <c r="U16" i="16"/>
  <c r="V16" i="16"/>
  <c r="W16" i="16"/>
  <c r="X16" i="16"/>
  <c r="Y16" i="16"/>
  <c r="R17" i="16"/>
  <c r="S17" i="16"/>
  <c r="T17" i="16"/>
  <c r="U17" i="16"/>
  <c r="V17" i="16"/>
  <c r="W17" i="16"/>
  <c r="X17" i="16"/>
  <c r="Y17" i="16"/>
  <c r="Q17" i="16"/>
  <c r="Q16" i="16"/>
  <c r="C28" i="16"/>
  <c r="Q13" i="16" s="1"/>
  <c r="C26" i="16"/>
  <c r="Q12" i="16" s="1"/>
  <c r="C22" i="16"/>
  <c r="Q11" i="16" s="1"/>
  <c r="C19" i="16"/>
  <c r="Q10" i="16" s="1"/>
  <c r="C17" i="16"/>
  <c r="Q9" i="16" s="1"/>
  <c r="C14" i="16"/>
  <c r="Q8" i="16" s="1"/>
  <c r="N25" i="20"/>
  <c r="N24" i="20" s="1"/>
  <c r="O24" i="20" s="1"/>
  <c r="O25" i="20" s="1"/>
  <c r="S11" i="19" s="1"/>
  <c r="S17" i="19" s="1"/>
  <c r="M33" i="20"/>
  <c r="M31" i="20"/>
  <c r="M29" i="20"/>
  <c r="M27" i="20"/>
  <c r="M25" i="20"/>
  <c r="M23" i="20"/>
  <c r="M21" i="20"/>
  <c r="M19" i="20"/>
  <c r="N19" i="20"/>
  <c r="N18" i="20" s="1"/>
  <c r="O18" i="20" s="1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B13" i="19" s="1"/>
  <c r="AA12" i="19"/>
  <c r="P10" i="19"/>
  <c r="N33" i="20"/>
  <c r="N32" i="20" s="1"/>
  <c r="O32" i="20" s="1"/>
  <c r="O33" i="20" s="1"/>
  <c r="Z11" i="19" s="1"/>
  <c r="N31" i="20"/>
  <c r="N30" i="20" s="1"/>
  <c r="O30" i="20" s="1"/>
  <c r="O31" i="20" s="1"/>
  <c r="Y11" i="19" s="1"/>
  <c r="Y13" i="19" s="1"/>
  <c r="N27" i="20"/>
  <c r="N26" i="20" s="1"/>
  <c r="O26" i="20" s="1"/>
  <c r="N23" i="20"/>
  <c r="N22" i="20" s="1"/>
  <c r="O22" i="20" s="1"/>
  <c r="N21" i="20"/>
  <c r="N20" i="20" s="1"/>
  <c r="O20" i="20" s="1"/>
  <c r="O21" i="20" s="1"/>
  <c r="P11" i="19" s="1"/>
  <c r="P5" i="19" s="1"/>
  <c r="K5" i="19"/>
  <c r="Z10" i="19" s="1"/>
  <c r="J5" i="19"/>
  <c r="Y10" i="19" s="1"/>
  <c r="I5" i="19"/>
  <c r="V10" i="19" s="1"/>
  <c r="H5" i="19"/>
  <c r="T10" i="19" s="1"/>
  <c r="G5" i="19"/>
  <c r="S10" i="19" s="1"/>
  <c r="F5" i="19"/>
  <c r="Q10" i="19" s="1"/>
  <c r="E5" i="19"/>
  <c r="D5" i="19"/>
  <c r="M10" i="19" s="1"/>
  <c r="Y5" i="19" l="1"/>
  <c r="O27" i="20"/>
  <c r="T11" i="19" s="1"/>
  <c r="T5" i="19" s="1"/>
  <c r="P26" i="20"/>
  <c r="P27" i="20" s="1"/>
  <c r="U11" i="19" s="1"/>
  <c r="U23" i="19" s="1"/>
  <c r="O19" i="20"/>
  <c r="P18" i="20"/>
  <c r="O23" i="20"/>
  <c r="Q11" i="19" s="1"/>
  <c r="Q21" i="19" s="1"/>
  <c r="P22" i="20"/>
  <c r="P23" i="20" s="1"/>
  <c r="R11" i="19" s="1"/>
  <c r="R24" i="19" s="1"/>
  <c r="Y12" i="19"/>
  <c r="S14" i="19"/>
  <c r="S16" i="19"/>
  <c r="S5" i="19"/>
  <c r="AB14" i="19"/>
  <c r="S15" i="19"/>
  <c r="AB15" i="19"/>
  <c r="AB16" i="19"/>
  <c r="AB19" i="19"/>
  <c r="S26" i="19"/>
  <c r="S25" i="19"/>
  <c r="S24" i="19"/>
  <c r="S23" i="19"/>
  <c r="S22" i="19"/>
  <c r="S21" i="19"/>
  <c r="S12" i="19"/>
  <c r="AB12" i="19"/>
  <c r="AB18" i="19"/>
  <c r="P26" i="19"/>
  <c r="P25" i="19"/>
  <c r="P24" i="19"/>
  <c r="P23" i="19"/>
  <c r="P22" i="19"/>
  <c r="P21" i="19"/>
  <c r="P20" i="19"/>
  <c r="P19" i="19"/>
  <c r="P18" i="19"/>
  <c r="P17" i="19"/>
  <c r="P16" i="19"/>
  <c r="P15" i="19"/>
  <c r="P14" i="19"/>
  <c r="P13" i="19"/>
  <c r="S13" i="19"/>
  <c r="S18" i="19"/>
  <c r="S19" i="19"/>
  <c r="S20" i="19"/>
  <c r="Z26" i="19"/>
  <c r="Z25" i="19"/>
  <c r="Z24" i="19"/>
  <c r="Z23" i="19"/>
  <c r="Z22" i="19"/>
  <c r="Z21" i="19"/>
  <c r="Z20" i="19"/>
  <c r="Z19" i="19"/>
  <c r="Z18" i="19"/>
  <c r="AB17" i="19"/>
  <c r="AB20" i="19"/>
  <c r="Z5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P12" i="19"/>
  <c r="Z12" i="19"/>
  <c r="Z13" i="19"/>
  <c r="Z14" i="19"/>
  <c r="Z15" i="19"/>
  <c r="Z16" i="19"/>
  <c r="R17" i="19"/>
  <c r="Z17" i="19"/>
  <c r="AB21" i="19"/>
  <c r="AB22" i="19"/>
  <c r="AB23" i="19"/>
  <c r="AB24" i="19"/>
  <c r="AB25" i="19"/>
  <c r="AB26" i="19"/>
  <c r="M33" i="1"/>
  <c r="M31" i="1"/>
  <c r="M29" i="1"/>
  <c r="M27" i="1"/>
  <c r="M25" i="1"/>
  <c r="M23" i="1"/>
  <c r="M21" i="1"/>
  <c r="M19" i="1"/>
  <c r="K6" i="13"/>
  <c r="N33" i="1" s="1"/>
  <c r="N32" i="1" s="1"/>
  <c r="O32" i="1" s="1"/>
  <c r="O33" i="1" s="1"/>
  <c r="Z11" i="13" s="1"/>
  <c r="J6" i="13"/>
  <c r="N31" i="1" s="1"/>
  <c r="N30" i="1" s="1"/>
  <c r="O30" i="1" s="1"/>
  <c r="O31" i="1" s="1"/>
  <c r="Y11" i="13" s="1"/>
  <c r="Y12" i="13" s="1"/>
  <c r="I6" i="13"/>
  <c r="H6" i="13"/>
  <c r="N27" i="1" s="1"/>
  <c r="G6" i="13"/>
  <c r="N25" i="1" s="1"/>
  <c r="N24" i="1" s="1"/>
  <c r="F6" i="13"/>
  <c r="N23" i="1" s="1"/>
  <c r="N22" i="1" s="1"/>
  <c r="O22" i="1" s="1"/>
  <c r="O23" i="1" s="1"/>
  <c r="D6" i="13"/>
  <c r="N19" i="1" s="1"/>
  <c r="N18" i="1" s="1"/>
  <c r="G52" i="18"/>
  <c r="G49" i="18"/>
  <c r="G48" i="18"/>
  <c r="G46" i="18"/>
  <c r="G41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Q14" i="19" l="1"/>
  <c r="T24" i="19"/>
  <c r="R13" i="19"/>
  <c r="R20" i="19"/>
  <c r="U13" i="19"/>
  <c r="U17" i="19"/>
  <c r="R15" i="19"/>
  <c r="U21" i="19"/>
  <c r="U24" i="19"/>
  <c r="R16" i="19"/>
  <c r="R14" i="19"/>
  <c r="U12" i="19"/>
  <c r="U15" i="19"/>
  <c r="U19" i="19"/>
  <c r="Q18" i="19"/>
  <c r="T16" i="19"/>
  <c r="R12" i="19"/>
  <c r="R18" i="19"/>
  <c r="R23" i="19"/>
  <c r="R25" i="19"/>
  <c r="U14" i="19"/>
  <c r="U18" i="19"/>
  <c r="R5" i="19"/>
  <c r="U25" i="19"/>
  <c r="R21" i="19"/>
  <c r="R22" i="19"/>
  <c r="R26" i="19"/>
  <c r="U16" i="19"/>
  <c r="U20" i="19"/>
  <c r="Q19" i="19"/>
  <c r="T20" i="19"/>
  <c r="R19" i="19"/>
  <c r="N29" i="1"/>
  <c r="N28" i="1" s="1"/>
  <c r="O28" i="1" s="1"/>
  <c r="P28" i="1" s="1"/>
  <c r="Q28" i="1" s="1"/>
  <c r="Q29" i="1" s="1"/>
  <c r="X11" i="13" s="1"/>
  <c r="X12" i="13" s="1"/>
  <c r="N29" i="20"/>
  <c r="N28" i="20" s="1"/>
  <c r="O28" i="20" s="1"/>
  <c r="Q13" i="19"/>
  <c r="Q24" i="19"/>
  <c r="Q16" i="19"/>
  <c r="Q20" i="19"/>
  <c r="Q25" i="19"/>
  <c r="Q23" i="19"/>
  <c r="Q15" i="19"/>
  <c r="Q17" i="19"/>
  <c r="Q22" i="19"/>
  <c r="Q26" i="19"/>
  <c r="U22" i="19"/>
  <c r="T12" i="19"/>
  <c r="T13" i="19"/>
  <c r="T17" i="19"/>
  <c r="T21" i="19"/>
  <c r="T25" i="19"/>
  <c r="Q5" i="19"/>
  <c r="T14" i="19"/>
  <c r="T18" i="19"/>
  <c r="T22" i="19"/>
  <c r="T26" i="19"/>
  <c r="Q12" i="19"/>
  <c r="T15" i="19"/>
  <c r="T19" i="19"/>
  <c r="T23" i="19"/>
  <c r="U26" i="19"/>
  <c r="U5" i="19"/>
  <c r="P19" i="20"/>
  <c r="Q18" i="20"/>
  <c r="Q19" i="20" s="1"/>
  <c r="N26" i="1"/>
  <c r="O18" i="1"/>
  <c r="P18" i="1" s="1"/>
  <c r="Q18" i="1" s="1"/>
  <c r="O24" i="1"/>
  <c r="O25" i="1" s="1"/>
  <c r="S11" i="13" s="1"/>
  <c r="S12" i="13" s="1"/>
  <c r="Q11" i="13"/>
  <c r="Q12" i="13" s="1"/>
  <c r="P22" i="1"/>
  <c r="P23" i="1" s="1"/>
  <c r="R11" i="13" s="1"/>
  <c r="R12" i="13" s="1"/>
  <c r="P29" i="1" l="1"/>
  <c r="W11" i="13" s="1"/>
  <c r="W12" i="13" s="1"/>
  <c r="O29" i="1"/>
  <c r="V11" i="13" s="1"/>
  <c r="V12" i="13" s="1"/>
  <c r="P28" i="20"/>
  <c r="O29" i="20"/>
  <c r="V11" i="19" s="1"/>
  <c r="O26" i="1"/>
  <c r="P26" i="1" s="1"/>
  <c r="P27" i="1" s="1"/>
  <c r="U11" i="13" s="1"/>
  <c r="O19" i="1"/>
  <c r="M11" i="19" s="1"/>
  <c r="Q19" i="1"/>
  <c r="M22" i="19" l="1"/>
  <c r="M5" i="19"/>
  <c r="M24" i="19"/>
  <c r="M17" i="19"/>
  <c r="M21" i="19"/>
  <c r="M26" i="19"/>
  <c r="M14" i="19"/>
  <c r="M13" i="19"/>
  <c r="M20" i="19"/>
  <c r="M16" i="19"/>
  <c r="M18" i="19"/>
  <c r="M12" i="19"/>
  <c r="M25" i="19"/>
  <c r="M19" i="19"/>
  <c r="M15" i="19"/>
  <c r="M23" i="19"/>
  <c r="V26" i="19"/>
  <c r="V22" i="19"/>
  <c r="V12" i="19"/>
  <c r="V5" i="19"/>
  <c r="V25" i="19"/>
  <c r="V20" i="19"/>
  <c r="V13" i="19"/>
  <c r="V14" i="19"/>
  <c r="V16" i="19"/>
  <c r="V23" i="19"/>
  <c r="V18" i="19"/>
  <c r="V15" i="19"/>
  <c r="V21" i="19"/>
  <c r="V24" i="19"/>
  <c r="V19" i="19"/>
  <c r="V17" i="19"/>
  <c r="O11" i="13"/>
  <c r="O12" i="13" s="1"/>
  <c r="O11" i="19"/>
  <c r="P29" i="20"/>
  <c r="W11" i="19" s="1"/>
  <c r="Q28" i="20"/>
  <c r="Q29" i="20" s="1"/>
  <c r="X11" i="19" s="1"/>
  <c r="O27" i="1"/>
  <c r="P19" i="1"/>
  <c r="M11" i="13"/>
  <c r="M12" i="13" s="1"/>
  <c r="X12" i="19" l="1"/>
  <c r="X5" i="19"/>
  <c r="X25" i="19"/>
  <c r="X21" i="19"/>
  <c r="X17" i="19"/>
  <c r="X13" i="19"/>
  <c r="X22" i="19"/>
  <c r="X14" i="19"/>
  <c r="X24" i="19"/>
  <c r="X20" i="19"/>
  <c r="X16" i="19"/>
  <c r="X26" i="19"/>
  <c r="X18" i="19"/>
  <c r="X23" i="19"/>
  <c r="X19" i="19"/>
  <c r="X15" i="19"/>
  <c r="W5" i="19"/>
  <c r="W25" i="19"/>
  <c r="W21" i="19"/>
  <c r="W19" i="19"/>
  <c r="W17" i="19"/>
  <c r="W24" i="19"/>
  <c r="W12" i="19"/>
  <c r="W14" i="19"/>
  <c r="W16" i="19"/>
  <c r="W20" i="19"/>
  <c r="W26" i="19"/>
  <c r="W22" i="19"/>
  <c r="W13" i="19"/>
  <c r="W15" i="19"/>
  <c r="W18" i="19"/>
  <c r="W23" i="19"/>
  <c r="N11" i="13"/>
  <c r="N12" i="13" s="1"/>
  <c r="N11" i="19"/>
  <c r="O5" i="19"/>
  <c r="O24" i="19"/>
  <c r="O19" i="19"/>
  <c r="O14" i="19"/>
  <c r="O16" i="19"/>
  <c r="O13" i="19"/>
  <c r="O12" i="19"/>
  <c r="O21" i="19"/>
  <c r="O23" i="19"/>
  <c r="O20" i="19"/>
  <c r="O25" i="19"/>
  <c r="O18" i="19"/>
  <c r="O26" i="19"/>
  <c r="O22" i="19"/>
  <c r="O15" i="19"/>
  <c r="O17" i="19"/>
  <c r="U12" i="13"/>
  <c r="T11" i="13"/>
  <c r="T12" i="13" s="1"/>
  <c r="AL4" i="16"/>
  <c r="AJ4" i="16"/>
  <c r="AH4" i="16"/>
  <c r="AF4" i="16"/>
  <c r="AD4" i="16"/>
  <c r="AB4" i="16"/>
  <c r="Z4" i="16"/>
  <c r="X4" i="16"/>
  <c r="V4" i="16"/>
  <c r="T4" i="16"/>
  <c r="R4" i="16"/>
  <c r="AA12" i="13"/>
  <c r="M5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V13" i="13"/>
  <c r="W13" i="13"/>
  <c r="X13" i="13"/>
  <c r="V14" i="13"/>
  <c r="W14" i="13"/>
  <c r="X14" i="13"/>
  <c r="V15" i="13"/>
  <c r="W15" i="13"/>
  <c r="X15" i="13"/>
  <c r="V16" i="13"/>
  <c r="W16" i="13"/>
  <c r="X16" i="13"/>
  <c r="V17" i="13"/>
  <c r="W17" i="13"/>
  <c r="X17" i="13"/>
  <c r="V18" i="13"/>
  <c r="W18" i="13"/>
  <c r="X18" i="13"/>
  <c r="V19" i="13"/>
  <c r="W19" i="13"/>
  <c r="X19" i="13"/>
  <c r="V20" i="13"/>
  <c r="W20" i="13"/>
  <c r="X20" i="13"/>
  <c r="V21" i="13"/>
  <c r="W21" i="13"/>
  <c r="X21" i="13"/>
  <c r="V22" i="13"/>
  <c r="W22" i="13"/>
  <c r="X22" i="13"/>
  <c r="V23" i="13"/>
  <c r="W23" i="13"/>
  <c r="X23" i="13"/>
  <c r="V24" i="13"/>
  <c r="W24" i="13"/>
  <c r="X24" i="13"/>
  <c r="V25" i="13"/>
  <c r="W25" i="13"/>
  <c r="X25" i="13"/>
  <c r="V26" i="13"/>
  <c r="W26" i="13"/>
  <c r="X26" i="13"/>
  <c r="V27" i="13"/>
  <c r="W27" i="13"/>
  <c r="X27" i="13"/>
  <c r="V28" i="13"/>
  <c r="W28" i="13"/>
  <c r="X28" i="13"/>
  <c r="V29" i="13"/>
  <c r="W29" i="13"/>
  <c r="X29" i="13"/>
  <c r="V30" i="13"/>
  <c r="W30" i="13"/>
  <c r="X30" i="13"/>
  <c r="V31" i="13"/>
  <c r="W31" i="13"/>
  <c r="X31" i="13"/>
  <c r="V32" i="13"/>
  <c r="W32" i="13"/>
  <c r="X32" i="13"/>
  <c r="V33" i="13"/>
  <c r="W33" i="13"/>
  <c r="X33" i="13"/>
  <c r="V34" i="13"/>
  <c r="W34" i="13"/>
  <c r="X34" i="13"/>
  <c r="V35" i="13"/>
  <c r="W35" i="13"/>
  <c r="X35" i="13"/>
  <c r="V36" i="13"/>
  <c r="W36" i="13"/>
  <c r="X36" i="13"/>
  <c r="V37" i="13"/>
  <c r="W37" i="13"/>
  <c r="X37" i="13"/>
  <c r="V38" i="13"/>
  <c r="W38" i="13"/>
  <c r="X38" i="13"/>
  <c r="V39" i="13"/>
  <c r="W39" i="13"/>
  <c r="X39" i="13"/>
  <c r="V40" i="13"/>
  <c r="W40" i="13"/>
  <c r="X40" i="13"/>
  <c r="V41" i="13"/>
  <c r="W41" i="13"/>
  <c r="X41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X5" i="13"/>
  <c r="W5" i="13"/>
  <c r="V5" i="13"/>
  <c r="N5" i="13"/>
  <c r="O5" i="13"/>
  <c r="Q5" i="13"/>
  <c r="R5" i="13"/>
  <c r="S5" i="13"/>
  <c r="U5" i="13"/>
  <c r="Y5" i="13"/>
  <c r="Z5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K5" i="13"/>
  <c r="Z10" i="13" s="1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Q13" i="13"/>
  <c r="R13" i="13"/>
  <c r="Q14" i="13"/>
  <c r="R14" i="13"/>
  <c r="Q15" i="13"/>
  <c r="R15" i="13"/>
  <c r="Q16" i="13"/>
  <c r="R16" i="13"/>
  <c r="Q17" i="13"/>
  <c r="R17" i="13"/>
  <c r="Q18" i="13"/>
  <c r="R18" i="13"/>
  <c r="Q19" i="13"/>
  <c r="R19" i="13"/>
  <c r="Q20" i="13"/>
  <c r="R20" i="13"/>
  <c r="Q21" i="13"/>
  <c r="R21" i="13"/>
  <c r="Q22" i="13"/>
  <c r="R22" i="13"/>
  <c r="Q23" i="13"/>
  <c r="R23" i="13"/>
  <c r="Q24" i="13"/>
  <c r="R24" i="13"/>
  <c r="Q25" i="13"/>
  <c r="R25" i="13"/>
  <c r="Q26" i="13"/>
  <c r="R26" i="13"/>
  <c r="Q27" i="13"/>
  <c r="R27" i="13"/>
  <c r="Q28" i="13"/>
  <c r="R28" i="13"/>
  <c r="Q29" i="13"/>
  <c r="R29" i="13"/>
  <c r="Q30" i="13"/>
  <c r="R30" i="13"/>
  <c r="Q31" i="13"/>
  <c r="R31" i="13"/>
  <c r="Q32" i="13"/>
  <c r="R32" i="13"/>
  <c r="Q33" i="13"/>
  <c r="R33" i="13"/>
  <c r="Q34" i="13"/>
  <c r="R34" i="13"/>
  <c r="Q35" i="13"/>
  <c r="R35" i="13"/>
  <c r="Q36" i="13"/>
  <c r="R36" i="13"/>
  <c r="Q37" i="13"/>
  <c r="R37" i="13"/>
  <c r="Q38" i="13"/>
  <c r="R38" i="13"/>
  <c r="Q39" i="13"/>
  <c r="R39" i="13"/>
  <c r="Q40" i="13"/>
  <c r="R40" i="13"/>
  <c r="Q41" i="13"/>
  <c r="R41" i="13"/>
  <c r="M13" i="13"/>
  <c r="N13" i="13"/>
  <c r="O13" i="13"/>
  <c r="M14" i="13"/>
  <c r="N14" i="13"/>
  <c r="O14" i="13"/>
  <c r="M15" i="13"/>
  <c r="N15" i="13"/>
  <c r="O15" i="13"/>
  <c r="M16" i="13"/>
  <c r="N16" i="13"/>
  <c r="O16" i="13"/>
  <c r="M17" i="13"/>
  <c r="N17" i="13"/>
  <c r="O17" i="13"/>
  <c r="M18" i="13"/>
  <c r="N18" i="13"/>
  <c r="O18" i="13"/>
  <c r="M19" i="13"/>
  <c r="N19" i="13"/>
  <c r="O19" i="13"/>
  <c r="M20" i="13"/>
  <c r="N20" i="13"/>
  <c r="O20" i="13"/>
  <c r="M21" i="13"/>
  <c r="N21" i="13"/>
  <c r="O21" i="13"/>
  <c r="M22" i="13"/>
  <c r="N22" i="13"/>
  <c r="O22" i="13"/>
  <c r="M23" i="13"/>
  <c r="N23" i="13"/>
  <c r="O23" i="13"/>
  <c r="M24" i="13"/>
  <c r="N24" i="13"/>
  <c r="O24" i="13"/>
  <c r="M25" i="13"/>
  <c r="N25" i="13"/>
  <c r="O25" i="13"/>
  <c r="M26" i="13"/>
  <c r="N26" i="13"/>
  <c r="O26" i="13"/>
  <c r="M27" i="13"/>
  <c r="N27" i="13"/>
  <c r="O27" i="13"/>
  <c r="M28" i="13"/>
  <c r="N28" i="13"/>
  <c r="O28" i="13"/>
  <c r="M29" i="13"/>
  <c r="N29" i="13"/>
  <c r="O29" i="13"/>
  <c r="M30" i="13"/>
  <c r="N30" i="13"/>
  <c r="O30" i="13"/>
  <c r="M31" i="13"/>
  <c r="N31" i="13"/>
  <c r="O31" i="13"/>
  <c r="M32" i="13"/>
  <c r="N32" i="13"/>
  <c r="O32" i="13"/>
  <c r="M33" i="13"/>
  <c r="N33" i="13"/>
  <c r="O33" i="13"/>
  <c r="M34" i="13"/>
  <c r="N34" i="13"/>
  <c r="O34" i="13"/>
  <c r="M35" i="13"/>
  <c r="N35" i="13"/>
  <c r="O35" i="13"/>
  <c r="M36" i="13"/>
  <c r="N36" i="13"/>
  <c r="O36" i="13"/>
  <c r="M37" i="13"/>
  <c r="N37" i="13"/>
  <c r="O37" i="13"/>
  <c r="M38" i="13"/>
  <c r="N38" i="13"/>
  <c r="O38" i="13"/>
  <c r="M39" i="13"/>
  <c r="N39" i="13"/>
  <c r="O39" i="13"/>
  <c r="M40" i="13"/>
  <c r="N40" i="13"/>
  <c r="O40" i="13"/>
  <c r="M41" i="13"/>
  <c r="N41" i="13"/>
  <c r="O41" i="13"/>
  <c r="T36" i="13" l="1"/>
  <c r="T28" i="13"/>
  <c r="T20" i="13"/>
  <c r="T38" i="13"/>
  <c r="T30" i="13"/>
  <c r="T22" i="13"/>
  <c r="T14" i="13"/>
  <c r="T40" i="13"/>
  <c r="T32" i="13"/>
  <c r="T24" i="13"/>
  <c r="T16" i="13"/>
  <c r="T5" i="13"/>
  <c r="T34" i="13"/>
  <c r="T26" i="13"/>
  <c r="T18" i="13"/>
  <c r="T41" i="13"/>
  <c r="T39" i="13"/>
  <c r="T37" i="13"/>
  <c r="T35" i="13"/>
  <c r="T33" i="13"/>
  <c r="T31" i="13"/>
  <c r="T29" i="13"/>
  <c r="T27" i="13"/>
  <c r="T25" i="13"/>
  <c r="T23" i="13"/>
  <c r="T21" i="13"/>
  <c r="T19" i="13"/>
  <c r="T17" i="13"/>
  <c r="T15" i="13"/>
  <c r="T13" i="13"/>
  <c r="N17" i="19"/>
  <c r="N14" i="19"/>
  <c r="N16" i="19"/>
  <c r="N26" i="19"/>
  <c r="N22" i="19"/>
  <c r="N21" i="19"/>
  <c r="N18" i="19"/>
  <c r="N25" i="19"/>
  <c r="N20" i="19"/>
  <c r="N12" i="19"/>
  <c r="N5" i="19"/>
  <c r="N23" i="19"/>
  <c r="N15" i="19"/>
  <c r="N24" i="19"/>
  <c r="N19" i="19"/>
  <c r="N13" i="19"/>
  <c r="AB16" i="13"/>
  <c r="AB19" i="13"/>
  <c r="AB35" i="13"/>
  <c r="AB23" i="13"/>
  <c r="AB12" i="13"/>
  <c r="AB38" i="13"/>
  <c r="AB34" i="13"/>
  <c r="AB30" i="13"/>
  <c r="AB26" i="13"/>
  <c r="AB22" i="13"/>
  <c r="AB18" i="13"/>
  <c r="AB14" i="13"/>
  <c r="AB39" i="13"/>
  <c r="AB31" i="13"/>
  <c r="AB27" i="13"/>
  <c r="AB15" i="13"/>
  <c r="AB41" i="13"/>
  <c r="AB37" i="13"/>
  <c r="AB33" i="13"/>
  <c r="AB29" i="13"/>
  <c r="AB25" i="13"/>
  <c r="AB21" i="13"/>
  <c r="AB17" i="13"/>
  <c r="AB13" i="13"/>
  <c r="AB40" i="13"/>
  <c r="AB36" i="13"/>
  <c r="AB32" i="13"/>
  <c r="AB28" i="13"/>
  <c r="AB24" i="13"/>
  <c r="AB20" i="13"/>
  <c r="E6" i="13"/>
  <c r="N21" i="1" s="1"/>
  <c r="N20" i="1" s="1"/>
  <c r="O20" i="1" s="1"/>
  <c r="O21" i="1" s="1"/>
  <c r="P11" i="13" s="1"/>
  <c r="E5" i="13"/>
  <c r="F5" i="13"/>
  <c r="G5" i="13"/>
  <c r="H5" i="13"/>
  <c r="I5" i="13"/>
  <c r="J5" i="13"/>
  <c r="Y10" i="13" s="1"/>
  <c r="D5" i="13"/>
  <c r="AC6" i="19" l="1" a="1"/>
  <c r="AC12" i="19" a="1"/>
  <c r="P12" i="13"/>
  <c r="P15" i="13"/>
  <c r="P19" i="13"/>
  <c r="P23" i="13"/>
  <c r="P27" i="13"/>
  <c r="P31" i="13"/>
  <c r="P35" i="13"/>
  <c r="P39" i="13"/>
  <c r="P17" i="13"/>
  <c r="P21" i="13"/>
  <c r="P29" i="13"/>
  <c r="P37" i="13"/>
  <c r="P18" i="13"/>
  <c r="P26" i="13"/>
  <c r="P34" i="13"/>
  <c r="P5" i="13"/>
  <c r="P16" i="13"/>
  <c r="P20" i="13"/>
  <c r="P24" i="13"/>
  <c r="P28" i="13"/>
  <c r="P32" i="13"/>
  <c r="P36" i="13"/>
  <c r="P40" i="13"/>
  <c r="P13" i="13"/>
  <c r="P25" i="13"/>
  <c r="P33" i="13"/>
  <c r="P41" i="13"/>
  <c r="P14" i="13"/>
  <c r="P22" i="13"/>
  <c r="P30" i="13"/>
  <c r="P38" i="13"/>
  <c r="S10" i="13"/>
  <c r="M10" i="13"/>
  <c r="C6" i="16"/>
  <c r="Q6" i="16" s="1"/>
  <c r="Q10" i="13"/>
  <c r="V10" i="13"/>
  <c r="T10" i="13"/>
  <c r="P10" i="13"/>
  <c r="C10" i="16"/>
  <c r="Q7" i="16" s="1"/>
  <c r="AC12" i="13" l="1" a="1"/>
  <c r="AC6" i="13" a="1"/>
  <c r="AC12" i="19"/>
  <c r="AC19" i="19"/>
  <c r="AC18" i="19"/>
  <c r="AC17" i="19"/>
  <c r="AC26" i="19"/>
  <c r="AC25" i="19"/>
  <c r="AC22" i="19"/>
  <c r="AC21" i="19"/>
  <c r="AC15" i="19"/>
  <c r="AC14" i="19"/>
  <c r="AC24" i="19"/>
  <c r="AC23" i="19"/>
  <c r="AC20" i="19"/>
  <c r="AC13" i="19"/>
  <c r="AC16" i="19"/>
  <c r="AC7" i="19"/>
  <c r="AC6" i="19"/>
  <c r="AC6" i="13" l="1"/>
  <c r="AC7" i="13"/>
  <c r="AC13" i="13"/>
  <c r="AC26" i="13"/>
  <c r="AC40" i="13"/>
  <c r="AC24" i="13"/>
  <c r="AC39" i="13"/>
  <c r="AC23" i="13"/>
  <c r="AC37" i="13"/>
  <c r="AC21" i="13"/>
  <c r="AC38" i="13"/>
  <c r="AC22" i="13"/>
  <c r="AC36" i="13"/>
  <c r="AC20" i="13"/>
  <c r="AC35" i="13"/>
  <c r="AC19" i="13"/>
  <c r="AC33" i="13"/>
  <c r="AC17" i="13"/>
  <c r="AC34" i="13"/>
  <c r="AC18" i="13"/>
  <c r="AC32" i="13"/>
  <c r="AC16" i="13"/>
  <c r="AC31" i="13"/>
  <c r="AC15" i="13"/>
  <c r="AC29" i="13"/>
  <c r="AC30" i="13"/>
  <c r="AC14" i="13"/>
  <c r="AC28" i="13"/>
  <c r="AC12" i="13"/>
  <c r="AC27" i="13"/>
  <c r="AC41" i="13"/>
  <c r="AC25" i="13"/>
</calcChain>
</file>

<file path=xl/sharedStrings.xml><?xml version="1.0" encoding="utf-8"?>
<sst xmlns="http://schemas.openxmlformats.org/spreadsheetml/2006/main" count="2638" uniqueCount="170">
  <si>
    <t>Não</t>
  </si>
  <si>
    <t>NA</t>
  </si>
  <si>
    <t>magazineluiza</t>
  </si>
  <si>
    <t>iSight</t>
  </si>
  <si>
    <t>Processador neural</t>
  </si>
  <si>
    <t>Dourado</t>
  </si>
  <si>
    <t>4"</t>
  </si>
  <si>
    <t>64GB</t>
  </si>
  <si>
    <t>Apple</t>
  </si>
  <si>
    <t>4,7"</t>
  </si>
  <si>
    <t>512 GB</t>
  </si>
  <si>
    <t>Webfones</t>
  </si>
  <si>
    <t>2MP</t>
  </si>
  <si>
    <t>Octa-Core</t>
  </si>
  <si>
    <t>Preto</t>
  </si>
  <si>
    <t>6"</t>
  </si>
  <si>
    <t>32GB</t>
  </si>
  <si>
    <t>Samsung</t>
  </si>
  <si>
    <t>13 MP</t>
  </si>
  <si>
    <t>6,2"</t>
  </si>
  <si>
    <t>5"</t>
  </si>
  <si>
    <t>LG</t>
  </si>
  <si>
    <t>16 MP</t>
  </si>
  <si>
    <t>5,7"</t>
  </si>
  <si>
    <t>2 TB</t>
  </si>
  <si>
    <t>Ouro</t>
  </si>
  <si>
    <t>Motorola</t>
  </si>
  <si>
    <t>Quad</t>
  </si>
  <si>
    <t>Azul</t>
  </si>
  <si>
    <t>Quad Pixel (16MP)</t>
  </si>
  <si>
    <t>6,4"</t>
  </si>
  <si>
    <t>Sim</t>
  </si>
  <si>
    <t>Quad Pixel (13MP)</t>
  </si>
  <si>
    <t>5,3"</t>
  </si>
  <si>
    <t>Vermelho</t>
  </si>
  <si>
    <t>128GB</t>
  </si>
  <si>
    <t>Quad Pixel (25MP)</t>
  </si>
  <si>
    <t>Branco</t>
  </si>
  <si>
    <t>Quad Pixel (12MP)</t>
  </si>
  <si>
    <t>6,34"</t>
  </si>
  <si>
    <t>Quad Pixel (32MP)</t>
  </si>
  <si>
    <t>6,7"</t>
  </si>
  <si>
    <t>Indigo</t>
  </si>
  <si>
    <t>256 GB</t>
  </si>
  <si>
    <t>Ônix</t>
  </si>
  <si>
    <t>12 MP</t>
  </si>
  <si>
    <t>6,24"</t>
  </si>
  <si>
    <t>1MP</t>
  </si>
  <si>
    <t>Quad-Core</t>
  </si>
  <si>
    <t>16GB</t>
  </si>
  <si>
    <t>8 MP</t>
  </si>
  <si>
    <t>5,0"</t>
  </si>
  <si>
    <t>5,34"</t>
  </si>
  <si>
    <t>Cinza</t>
  </si>
  <si>
    <t>64 GB</t>
  </si>
  <si>
    <t>Nota</t>
  </si>
  <si>
    <t>Vídeo de demonstração</t>
  </si>
  <si>
    <t>Desconto mencionado</t>
  </si>
  <si>
    <t>Preço à vista</t>
  </si>
  <si>
    <t>Marketplace - Venda</t>
  </si>
  <si>
    <t>Resolução da câmera - Traseira</t>
  </si>
  <si>
    <t>Processador - Tipo</t>
  </si>
  <si>
    <t>Cor</t>
  </si>
  <si>
    <t>Tamanho da tela</t>
  </si>
  <si>
    <t>Memória Interna</t>
  </si>
  <si>
    <t>Marca</t>
  </si>
  <si>
    <t>Nº</t>
  </si>
  <si>
    <t>Preço</t>
  </si>
  <si>
    <t>Processador</t>
  </si>
  <si>
    <t>Tela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</si>
  <si>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</si>
  <si>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</si>
  <si>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</si>
  <si>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</si>
  <si>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</si>
  <si>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</si>
  <si>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</si>
  <si>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</si>
  <si>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</si>
  <si>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</si>
  <si>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Referência</t>
  </si>
  <si>
    <t>Memória</t>
  </si>
  <si>
    <t>Magazine Luiza: Smartphones mais vendidos</t>
  </si>
  <si>
    <t>Simulação</t>
  </si>
  <si>
    <t>Câmera</t>
  </si>
  <si>
    <t>Codificação de dados conjuntos</t>
  </si>
  <si>
    <t>Rank(1= melhor)</t>
  </si>
  <si>
    <t>Rank(1=pior)</t>
  </si>
  <si>
    <t>Forecast</t>
  </si>
  <si>
    <t>Estudo de caso</t>
  </si>
  <si>
    <t>O site Magazine Luiza é um Marketplace e com tal comercializa produtos da sua rede de distribuição e de parceiros. O site permite selecionar produtos por categorias e fazer diversos tipos de filtros: mais vendidos; melhor classificados; entre outros.</t>
  </si>
  <si>
    <t>Assim, esse estudo de caso tem como objetivo geral analisar o comportamento do consumidor que adquire produtos vendidos e entregues pela Magazine Luiza e pelos seus parceiros.</t>
  </si>
  <si>
    <t>Como objetivo específico serão analisadas as características dos produtos que influenciam na tomada de decisão dos consumidores.</t>
  </si>
  <si>
    <t>O objeto de estudo desta pesquisar será a categoria Smartphone, com o filtro na página dos produtos mais vendidos.</t>
  </si>
  <si>
    <t>O resultado deste trabalho será compartilhado entre os departamentos de desenvolvimento de produtos e marketing.</t>
  </si>
  <si>
    <t>Amostra</t>
  </si>
  <si>
    <t>Responsável:</t>
  </si>
  <si>
    <t>André Santos | Métodos Exatos</t>
  </si>
  <si>
    <t>Data:</t>
  </si>
  <si>
    <t>25 de novembro de 2019</t>
  </si>
  <si>
    <t>Série temporal:</t>
  </si>
  <si>
    <t>24 e 25 de novembro de 2019</t>
  </si>
  <si>
    <t>Tamanho:</t>
  </si>
  <si>
    <t>30 smartphones mais vendidos</t>
  </si>
  <si>
    <t>Variáveis originais:</t>
  </si>
  <si>
    <t>Atributos</t>
  </si>
  <si>
    <t xml:space="preserve">Total </t>
  </si>
  <si>
    <t>Níveis</t>
  </si>
  <si>
    <t>Cartão - Expansível até</t>
  </si>
  <si>
    <t>Variáveis tratadas:</t>
  </si>
  <si>
    <r>
      <rPr>
        <sz val="11"/>
        <color rgb="FFFF0000"/>
        <rFont val="Calibri"/>
        <family val="2"/>
        <scheme val="minor"/>
      </rPr>
      <t>GB</t>
    </r>
    <r>
      <rPr>
        <sz val="11"/>
        <color theme="1"/>
        <rFont val="Calibri"/>
        <family val="2"/>
        <scheme val="minor"/>
      </rPr>
      <t xml:space="preserve">: 32GB, 64GB,256GB; </t>
    </r>
    <r>
      <rPr>
        <sz val="11"/>
        <color rgb="FFFF0000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: 2TB</t>
    </r>
  </si>
  <si>
    <r>
      <rPr>
        <sz val="11"/>
        <color rgb="FFFF0000"/>
        <rFont val="Calibri"/>
        <family val="2"/>
        <scheme val="minor"/>
      </rPr>
      <t>4"</t>
    </r>
    <r>
      <rPr>
        <sz val="11"/>
        <color theme="1"/>
        <rFont val="Calibri"/>
        <family val="2"/>
        <scheme val="minor"/>
      </rPr>
      <t xml:space="preserve">: x&lt; 5";  </t>
    </r>
    <r>
      <rPr>
        <sz val="11"/>
        <color rgb="FFFF0000"/>
        <rFont val="Calibri"/>
        <family val="2"/>
        <scheme val="minor"/>
      </rPr>
      <t>5"</t>
    </r>
    <r>
      <rPr>
        <sz val="11"/>
        <color theme="1"/>
        <rFont val="Calibri"/>
        <family val="2"/>
        <scheme val="minor"/>
      </rPr>
      <t xml:space="preserve">: 5"&lt;x&lt;6"; </t>
    </r>
    <r>
      <rPr>
        <sz val="11"/>
        <color rgb="FFFF0000"/>
        <rFont val="Calibri"/>
        <family val="2"/>
        <scheme val="minor"/>
      </rPr>
      <t>6"</t>
    </r>
    <r>
      <rPr>
        <sz val="11"/>
        <color theme="1"/>
        <rFont val="Calibri"/>
        <family val="2"/>
        <scheme val="minor"/>
      </rPr>
      <t>: x&gt;=6"</t>
    </r>
  </si>
  <si>
    <r>
      <rPr>
        <sz val="11"/>
        <color rgb="FFFF0000"/>
        <rFont val="Calibri"/>
        <family val="2"/>
        <scheme val="minor"/>
      </rPr>
      <t>iSight</t>
    </r>
    <r>
      <rPr>
        <sz val="11"/>
        <color theme="1"/>
        <rFont val="Calibri"/>
        <family val="2"/>
        <scheme val="minor"/>
      </rPr>
      <t xml:space="preserve">: iSight; </t>
    </r>
    <r>
      <rPr>
        <sz val="11"/>
        <color rgb="FFFF0000"/>
        <rFont val="Calibri"/>
        <family val="2"/>
        <scheme val="minor"/>
      </rPr>
      <t>1MP</t>
    </r>
    <r>
      <rPr>
        <sz val="11"/>
        <color theme="1"/>
        <rFont val="Calibri"/>
        <family val="2"/>
        <scheme val="minor"/>
      </rPr>
      <t xml:space="preserve">: 8MP; </t>
    </r>
    <r>
      <rPr>
        <sz val="11"/>
        <color rgb="FFFF0000"/>
        <rFont val="Calibri"/>
        <family val="2"/>
        <scheme val="minor"/>
      </rPr>
      <t>2MP</t>
    </r>
    <r>
      <rPr>
        <sz val="11"/>
        <color theme="1"/>
        <rFont val="Calibri"/>
        <family val="2"/>
        <scheme val="minor"/>
      </rPr>
      <t xml:space="preserve">: [12-13-16]MP; </t>
    </r>
    <r>
      <rPr>
        <sz val="11"/>
        <color rgb="FFFF0000"/>
        <rFont val="Calibri"/>
        <family val="2"/>
        <scheme val="minor"/>
      </rPr>
      <t>Quad</t>
    </r>
    <r>
      <rPr>
        <sz val="11"/>
        <color theme="1"/>
        <rFont val="Calibri"/>
        <family val="2"/>
        <scheme val="minor"/>
      </rPr>
      <t>: todos Quad Pixel</t>
    </r>
  </si>
  <si>
    <r>
      <t xml:space="preserve">Passo 1: substituir NA pela média da variável. Passo 2: </t>
    </r>
    <r>
      <rPr>
        <sz val="11"/>
        <color rgb="FFFF0000"/>
        <rFont val="Calibri"/>
        <family val="2"/>
        <scheme val="minor"/>
      </rPr>
      <t>Nota 1</t>
    </r>
    <r>
      <rPr>
        <sz val="11"/>
        <color theme="1"/>
        <rFont val="Calibri"/>
        <family val="2"/>
        <scheme val="minor"/>
      </rPr>
      <t xml:space="preserve"> = [3, 3,52]; </t>
    </r>
    <r>
      <rPr>
        <sz val="11"/>
        <color rgb="FFFF0000"/>
        <rFont val="Calibri"/>
        <family val="2"/>
        <scheme val="minor"/>
      </rPr>
      <t>Nota 2</t>
    </r>
    <r>
      <rPr>
        <sz val="11"/>
        <color theme="1"/>
        <rFont val="Calibri"/>
        <family val="2"/>
        <scheme val="minor"/>
      </rPr>
      <t xml:space="preserve"> = (3,52, 4,04]; </t>
    </r>
    <r>
      <rPr>
        <sz val="11"/>
        <color rgb="FFFF0000"/>
        <rFont val="Calibri"/>
        <family val="2"/>
        <scheme val="minor"/>
      </rPr>
      <t>Nota 3</t>
    </r>
    <r>
      <rPr>
        <sz val="11"/>
        <color theme="1"/>
        <rFont val="Calibri"/>
        <family val="2"/>
        <scheme val="minor"/>
      </rPr>
      <t xml:space="preserve"> = (4,04, 4,56]; </t>
    </r>
    <r>
      <rPr>
        <sz val="11"/>
        <color rgb="FFFF0000"/>
        <rFont val="Calibri"/>
        <family val="2"/>
        <scheme val="minor"/>
      </rPr>
      <t>Nota 4</t>
    </r>
    <r>
      <rPr>
        <sz val="11"/>
        <color theme="1"/>
        <rFont val="Calibri"/>
        <family val="2"/>
        <scheme val="minor"/>
      </rPr>
      <t xml:space="preserve"> = (4,56, 5,08]</t>
    </r>
  </si>
  <si>
    <t>Coeficientes</t>
  </si>
  <si>
    <t>Spread</t>
  </si>
  <si>
    <t>Ranking</t>
  </si>
  <si>
    <t>Magalu</t>
  </si>
  <si>
    <t>Conc.1</t>
  </si>
  <si>
    <t>Conc.2</t>
  </si>
  <si>
    <t>Conc.3</t>
  </si>
  <si>
    <t>Conc.4</t>
  </si>
  <si>
    <t>Conc.5</t>
  </si>
  <si>
    <t>Conc.6</t>
  </si>
  <si>
    <t>Conc.7</t>
  </si>
  <si>
    <t>Conc.8</t>
  </si>
  <si>
    <t>Conc.9</t>
  </si>
  <si>
    <t>Conc.10</t>
  </si>
  <si>
    <r>
      <rPr>
        <sz val="11"/>
        <color rgb="FFFF0000"/>
        <rFont val="Calibri"/>
        <family val="2"/>
        <scheme val="minor"/>
      </rPr>
      <t>Preço 1</t>
    </r>
    <r>
      <rPr>
        <sz val="11"/>
        <color theme="1"/>
        <rFont val="Calibri"/>
        <family val="2"/>
        <scheme val="minor"/>
      </rPr>
      <t xml:space="preserve">:[449,10, 1169,10]; </t>
    </r>
    <r>
      <rPr>
        <sz val="11"/>
        <color rgb="FFFF0000"/>
        <rFont val="Calibri"/>
        <family val="2"/>
        <scheme val="minor"/>
      </rPr>
      <t>Preço 2</t>
    </r>
    <r>
      <rPr>
        <sz val="11"/>
        <color theme="1"/>
        <rFont val="Calibri"/>
        <family val="2"/>
        <scheme val="minor"/>
      </rPr>
      <t xml:space="preserve">: (1169,10, 1889,10]; </t>
    </r>
    <r>
      <rPr>
        <sz val="11"/>
        <color rgb="FFFF0000"/>
        <rFont val="Calibri"/>
        <family val="2"/>
        <scheme val="minor"/>
      </rPr>
      <t>Preço 3</t>
    </r>
    <r>
      <rPr>
        <sz val="11"/>
        <color theme="1"/>
        <rFont val="Calibri"/>
        <family val="2"/>
        <scheme val="minor"/>
      </rPr>
      <t xml:space="preserve">: (1889,10, 2609,10]; </t>
    </r>
    <r>
      <rPr>
        <sz val="11"/>
        <color rgb="FFFF0000"/>
        <rFont val="Calibri"/>
        <family val="2"/>
        <scheme val="minor"/>
      </rPr>
      <t>Preço 4</t>
    </r>
    <r>
      <rPr>
        <sz val="11"/>
        <color theme="1"/>
        <rFont val="Calibri"/>
        <family val="2"/>
        <scheme val="minor"/>
      </rPr>
      <t>: (2609,10, 3329,10]</t>
    </r>
  </si>
  <si>
    <t>Base final:</t>
  </si>
  <si>
    <t>LG; Apple; Motorola; Samsung</t>
  </si>
  <si>
    <r>
      <rPr>
        <sz val="11"/>
        <color rgb="FFFF0000"/>
        <rFont val="Calibri"/>
        <family val="2"/>
        <scheme val="minor"/>
      </rPr>
      <t>&lt; 64GB</t>
    </r>
    <r>
      <rPr>
        <sz val="11"/>
        <color theme="1"/>
        <rFont val="Calibri"/>
        <family val="2"/>
        <scheme val="minor"/>
      </rPr>
      <t xml:space="preserve">: 16GB ou 32GB; </t>
    </r>
    <r>
      <rPr>
        <sz val="11"/>
        <color rgb="FFFF0000"/>
        <rFont val="Calibri"/>
        <family val="2"/>
        <scheme val="minor"/>
      </rPr>
      <t>64GB+</t>
    </r>
    <r>
      <rPr>
        <sz val="11"/>
        <color theme="1"/>
        <rFont val="Calibri"/>
        <family val="2"/>
        <scheme val="minor"/>
      </rPr>
      <t>: 64GB ou 128GB</t>
    </r>
  </si>
  <si>
    <r>
      <rPr>
        <sz val="11"/>
        <color rgb="FFFF0000"/>
        <rFont val="Calibri"/>
        <family val="2"/>
        <scheme val="minor"/>
      </rPr>
      <t>Neutra</t>
    </r>
    <r>
      <rPr>
        <sz val="11"/>
        <color theme="1"/>
        <rFont val="Calibri"/>
        <family val="2"/>
        <scheme val="minor"/>
      </rPr>
      <t xml:space="preserve">: Branco, Cinza ou Preta; </t>
    </r>
    <r>
      <rPr>
        <sz val="11"/>
        <color rgb="FFFF0000"/>
        <rFont val="Calibri"/>
        <family val="2"/>
        <scheme val="minor"/>
      </rPr>
      <t>Diversa</t>
    </r>
    <r>
      <rPr>
        <sz val="11"/>
        <color theme="1"/>
        <rFont val="Calibri"/>
        <family val="2"/>
        <scheme val="minor"/>
      </rPr>
      <t>: Caso contrário</t>
    </r>
  </si>
  <si>
    <t>Quad-Core; Octa-Core; Processador Neural</t>
  </si>
  <si>
    <r>
      <rPr>
        <sz val="11"/>
        <color rgb="FFFF0000"/>
        <rFont val="Calibri"/>
        <family val="2"/>
        <scheme val="minor"/>
      </rPr>
      <t>Caro</t>
    </r>
    <r>
      <rPr>
        <sz val="11"/>
        <color theme="1"/>
        <rFont val="Calibri"/>
        <family val="2"/>
        <scheme val="minor"/>
      </rPr>
      <t xml:space="preserve">: Acima da média; </t>
    </r>
    <r>
      <rPr>
        <sz val="11"/>
        <color rgb="FFFF0000"/>
        <rFont val="Calibri"/>
        <family val="2"/>
        <scheme val="minor"/>
      </rPr>
      <t>Barato</t>
    </r>
    <r>
      <rPr>
        <sz val="11"/>
        <color theme="1"/>
        <rFont val="Calibri"/>
        <family val="2"/>
        <scheme val="minor"/>
      </rPr>
      <t>: Igual ou abaixo da média</t>
    </r>
  </si>
  <si>
    <r>
      <rPr>
        <sz val="11"/>
        <color rgb="FFFF0000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: Maior que a média; </t>
    </r>
    <r>
      <rPr>
        <sz val="11"/>
        <color rgb="FFFF0000"/>
        <rFont val="Calibri"/>
        <family val="2"/>
        <scheme val="minor"/>
      </rPr>
      <t>Baixa</t>
    </r>
    <r>
      <rPr>
        <sz val="11"/>
        <color theme="1"/>
        <rFont val="Calibri"/>
        <family val="2"/>
        <scheme val="minor"/>
      </rPr>
      <t>: Menor ou igual a média</t>
    </r>
  </si>
  <si>
    <t>&lt; 64GB</t>
  </si>
  <si>
    <t>Neutra</t>
  </si>
  <si>
    <t>Barato</t>
  </si>
  <si>
    <t>Baixa</t>
  </si>
  <si>
    <t>Alta</t>
  </si>
  <si>
    <t>64GB +</t>
  </si>
  <si>
    <t>Caro</t>
  </si>
  <si>
    <t>Diversa</t>
  </si>
  <si>
    <t>Tabela de apoio para codificação de dados conjuntos (aba: Codificação Mag. Luiza)</t>
  </si>
  <si>
    <t>Tabela de apoio para codificação de dados conjuntos (aba: Codificação Concorrentes)</t>
  </si>
  <si>
    <t>Concorrentes: Smartphones mais vendidos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</si>
  <si>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</si>
  <si>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</si>
  <si>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</si>
  <si>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</si>
  <si>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</si>
  <si>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</si>
  <si>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</si>
  <si>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</si>
  <si>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</si>
  <si>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</si>
  <si>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</si>
  <si>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</si>
  <si>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</si>
  <si>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</si>
  <si>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</si>
  <si>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</si>
  <si>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</si>
  <si>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Stat t</t>
  </si>
  <si>
    <t>valor-P</t>
  </si>
  <si>
    <t>95% inferiores</t>
  </si>
  <si>
    <t>95% superiores</t>
  </si>
  <si>
    <t>Inferior 95,0%</t>
  </si>
  <si>
    <t>Superior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</si>
</sst>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1A4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/>
      <diagonal/>
    </border>
    <border>
      <left/>
      <right style="hair">
        <color theme="0" tint="-0.499984740745262"/>
      </right>
      <top/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0" tint="-0.499984740745262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174">
    <xf numFmtId="0" fontId="0" fillId="0" borderId="0" xfId="0"/>
    <xf numFmtId="0" fontId="5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right" indent="4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2" fontId="5" fillId="0" borderId="0" xfId="0" applyNumberFormat="1" applyFont="1"/>
    <xf numFmtId="0" fontId="5" fillId="17" borderId="0" xfId="0" applyFont="1" applyFill="1"/>
    <xf numFmtId="0" fontId="0" fillId="18" borderId="0" xfId="0" applyFill="1"/>
    <xf numFmtId="0" fontId="0" fillId="19" borderId="0" xfId="0" applyFill="1"/>
    <xf numFmtId="0" fontId="5" fillId="19" borderId="0" xfId="0" applyFont="1" applyFill="1"/>
    <xf numFmtId="0" fontId="0" fillId="17" borderId="0" xfId="0" applyFill="1"/>
    <xf numFmtId="0" fontId="0" fillId="18" borderId="0" xfId="0" applyFill="1" applyAlignment="1">
      <alignment horizontal="center"/>
    </xf>
    <xf numFmtId="0" fontId="0" fillId="20" borderId="3" xfId="0" applyFill="1" applyBorder="1"/>
    <xf numFmtId="0" fontId="0" fillId="18" borderId="4" xfId="0" applyFill="1" applyBorder="1" applyAlignment="1">
      <alignment horizontal="center"/>
    </xf>
    <xf numFmtId="0" fontId="0" fillId="17" borderId="4" xfId="0" applyFill="1" applyBorder="1"/>
    <xf numFmtId="0" fontId="0" fillId="19" borderId="4" xfId="0" applyFill="1" applyBorder="1"/>
    <xf numFmtId="0" fontId="5" fillId="19" borderId="4" xfId="0" applyFont="1" applyFill="1" applyBorder="1"/>
    <xf numFmtId="0" fontId="5" fillId="17" borderId="4" xfId="0" applyFont="1" applyFill="1" applyBorder="1"/>
    <xf numFmtId="0" fontId="0" fillId="18" borderId="4" xfId="0" applyFill="1" applyBorder="1"/>
    <xf numFmtId="0" fontId="4" fillId="21" borderId="0" xfId="3" applyFont="1" applyFill="1"/>
    <xf numFmtId="0" fontId="7" fillId="21" borderId="0" xfId="3" applyFill="1"/>
    <xf numFmtId="0" fontId="7" fillId="10" borderId="5" xfId="10" applyBorder="1" applyAlignment="1">
      <alignment horizontal="center"/>
    </xf>
    <xf numFmtId="0" fontId="7" fillId="10" borderId="5" xfId="10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22" borderId="2" xfId="0" applyFill="1" applyBorder="1" applyAlignment="1">
      <alignment horizontal="center" vertical="center"/>
    </xf>
    <xf numFmtId="0" fontId="7" fillId="21" borderId="0" xfId="14" applyFill="1"/>
    <xf numFmtId="0" fontId="1" fillId="13" borderId="0" xfId="13" applyBorder="1" applyAlignment="1">
      <alignment horizontal="center"/>
    </xf>
    <xf numFmtId="0" fontId="1" fillId="13" borderId="0" xfId="13" applyBorder="1" applyAlignment="1">
      <alignment horizontal="center" vertical="center"/>
    </xf>
    <xf numFmtId="0" fontId="1" fillId="13" borderId="0" xfId="13" applyBorder="1" applyAlignment="1">
      <alignment horizontal="left"/>
    </xf>
    <xf numFmtId="0" fontId="1" fillId="8" borderId="0" xfId="8" applyBorder="1" applyAlignment="1">
      <alignment horizontal="left"/>
    </xf>
    <xf numFmtId="0" fontId="1" fillId="8" borderId="0" xfId="8" applyBorder="1" applyAlignment="1">
      <alignment horizontal="left" vertical="center"/>
    </xf>
    <xf numFmtId="0" fontId="1" fillId="5" borderId="0" xfId="5" applyBorder="1" applyAlignment="1">
      <alignment horizontal="left"/>
    </xf>
    <xf numFmtId="0" fontId="7" fillId="4" borderId="0" xfId="4"/>
    <xf numFmtId="0" fontId="1" fillId="13" borderId="2" xfId="13" applyBorder="1" applyAlignment="1">
      <alignment horizontal="left"/>
    </xf>
    <xf numFmtId="0" fontId="1" fillId="13" borderId="2" xfId="13" applyBorder="1" applyAlignment="1">
      <alignment horizontal="left" vertical="center"/>
    </xf>
    <xf numFmtId="0" fontId="1" fillId="8" borderId="2" xfId="8" applyBorder="1" applyAlignment="1">
      <alignment horizontal="left" vertical="center"/>
    </xf>
    <xf numFmtId="0" fontId="1" fillId="13" borderId="6" xfId="13" applyBorder="1" applyAlignment="1">
      <alignment horizontal="left"/>
    </xf>
    <xf numFmtId="0" fontId="1" fillId="13" borderId="6" xfId="13" applyBorder="1" applyAlignment="1">
      <alignment horizontal="left" vertical="center"/>
    </xf>
    <xf numFmtId="0" fontId="1" fillId="8" borderId="6" xfId="8" applyBorder="1" applyAlignment="1">
      <alignment horizontal="left" vertical="center"/>
    </xf>
    <xf numFmtId="2" fontId="1" fillId="5" borderId="0" xfId="5" applyNumberFormat="1" applyBorder="1" applyAlignment="1">
      <alignment horizontal="right" vertical="center"/>
    </xf>
    <xf numFmtId="2" fontId="1" fillId="5" borderId="2" xfId="5" applyNumberFormat="1" applyBorder="1" applyAlignment="1">
      <alignment horizontal="right" vertical="center"/>
    </xf>
    <xf numFmtId="0" fontId="1" fillId="5" borderId="0" xfId="5" applyBorder="1" applyAlignment="1">
      <alignment horizontal="right" vertical="center"/>
    </xf>
    <xf numFmtId="0" fontId="1" fillId="5" borderId="2" xfId="5" applyBorder="1" applyAlignment="1">
      <alignment horizontal="right" vertical="center"/>
    </xf>
    <xf numFmtId="0" fontId="1" fillId="8" borderId="0" xfId="8" applyBorder="1" applyAlignment="1">
      <alignment horizontal="center" vertical="center"/>
    </xf>
    <xf numFmtId="0" fontId="1" fillId="13" borderId="2" xfId="13" applyBorder="1" applyAlignment="1">
      <alignment horizontal="center"/>
    </xf>
    <xf numFmtId="0" fontId="1" fillId="13" borderId="2" xfId="13" applyBorder="1" applyAlignment="1">
      <alignment horizontal="center" vertical="center"/>
    </xf>
    <xf numFmtId="0" fontId="1" fillId="8" borderId="2" xfId="8" applyBorder="1" applyAlignment="1">
      <alignment horizontal="center" vertical="center"/>
    </xf>
    <xf numFmtId="0" fontId="1" fillId="13" borderId="6" xfId="13" applyBorder="1" applyAlignment="1">
      <alignment horizontal="center"/>
    </xf>
    <xf numFmtId="0" fontId="1" fillId="8" borderId="6" xfId="8" applyBorder="1" applyAlignment="1">
      <alignment horizontal="center" vertical="center"/>
    </xf>
    <xf numFmtId="0" fontId="1" fillId="5" borderId="6" xfId="5" applyBorder="1" applyAlignment="1">
      <alignment horizontal="right" vertical="center"/>
    </xf>
    <xf numFmtId="0" fontId="2" fillId="0" borderId="1" xfId="1"/>
    <xf numFmtId="0" fontId="0" fillId="23" borderId="0" xfId="0" applyFill="1"/>
    <xf numFmtId="0" fontId="0" fillId="23" borderId="0" xfId="0" applyFill="1" applyAlignment="1">
      <alignment horizontal="left"/>
    </xf>
    <xf numFmtId="0" fontId="7" fillId="14" borderId="7" xfId="14" applyBorder="1"/>
    <xf numFmtId="0" fontId="1" fillId="15" borderId="7" xfId="15" applyBorder="1"/>
    <xf numFmtId="0" fontId="1" fillId="15" borderId="4" xfId="15" applyBorder="1"/>
    <xf numFmtId="0" fontId="0" fillId="0" borderId="8" xfId="0" applyBorder="1"/>
    <xf numFmtId="0" fontId="0" fillId="0" borderId="8" xfId="0" applyBorder="1" applyAlignment="1">
      <alignment horizontal="right" indent="1"/>
    </xf>
    <xf numFmtId="0" fontId="0" fillId="0" borderId="0" xfId="0" applyAlignment="1">
      <alignment horizontal="left"/>
    </xf>
    <xf numFmtId="0" fontId="1" fillId="11" borderId="8" xfId="11" applyBorder="1"/>
    <xf numFmtId="0" fontId="1" fillId="11" borderId="8" xfId="11" applyBorder="1" applyAlignment="1">
      <alignment horizontal="right" indent="1"/>
    </xf>
    <xf numFmtId="0" fontId="1" fillId="11" borderId="0" xfId="11" applyAlignment="1">
      <alignment horizontal="left"/>
    </xf>
    <xf numFmtId="0" fontId="0" fillId="22" borderId="9" xfId="0" applyFill="1" applyBorder="1"/>
    <xf numFmtId="0" fontId="0" fillId="22" borderId="9" xfId="0" applyFill="1" applyBorder="1" applyAlignment="1">
      <alignment horizontal="right" indent="1"/>
    </xf>
    <xf numFmtId="0" fontId="0" fillId="22" borderId="2" xfId="0" applyFill="1" applyBorder="1" applyAlignment="1">
      <alignment horizontal="left"/>
    </xf>
    <xf numFmtId="0" fontId="0" fillId="11" borderId="0" xfId="11" applyFont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right" indent="1"/>
    </xf>
    <xf numFmtId="0" fontId="0" fillId="0" borderId="2" xfId="0" applyBorder="1" applyAlignment="1">
      <alignment horizontal="left"/>
    </xf>
    <xf numFmtId="164" fontId="0" fillId="22" borderId="0" xfId="0" applyNumberFormat="1" applyFill="1" applyAlignment="1">
      <alignment horizontal="right" indent="1"/>
    </xf>
    <xf numFmtId="164" fontId="0" fillId="22" borderId="2" xfId="0" applyNumberFormat="1" applyFill="1" applyBorder="1" applyAlignment="1">
      <alignment horizontal="right" vertical="center" indent="1"/>
    </xf>
    <xf numFmtId="0" fontId="7" fillId="14" borderId="0" xfId="14"/>
    <xf numFmtId="0" fontId="7" fillId="14" borderId="0" xfId="14" applyBorder="1" applyAlignment="1">
      <alignment horizontal="left"/>
    </xf>
    <xf numFmtId="0" fontId="7" fillId="14" borderId="0" xfId="14" applyAlignment="1">
      <alignment horizontal="left"/>
    </xf>
    <xf numFmtId="0" fontId="1" fillId="16" borderId="0" xfId="16" applyBorder="1" applyAlignment="1">
      <alignment horizontal="left"/>
    </xf>
    <xf numFmtId="0" fontId="1" fillId="16" borderId="0" xfId="16" applyAlignment="1">
      <alignment horizontal="left"/>
    </xf>
    <xf numFmtId="0" fontId="6" fillId="24" borderId="5" xfId="0" applyFont="1" applyFill="1" applyBorder="1" applyAlignment="1">
      <alignment horizontal="left"/>
    </xf>
    <xf numFmtId="0" fontId="6" fillId="25" borderId="5" xfId="0" applyFont="1" applyFill="1" applyBorder="1" applyAlignment="1">
      <alignment horizontal="right"/>
    </xf>
    <xf numFmtId="0" fontId="1" fillId="16" borderId="5" xfId="16" applyBorder="1" applyAlignment="1">
      <alignment horizontal="center"/>
    </xf>
    <xf numFmtId="0" fontId="1" fillId="15" borderId="5" xfId="15" applyBorder="1" applyAlignment="1">
      <alignment horizontal="center"/>
    </xf>
    <xf numFmtId="0" fontId="0" fillId="26" borderId="0" xfId="0" applyFill="1" applyAlignment="1">
      <alignment horizontal="left" indent="1"/>
    </xf>
    <xf numFmtId="2" fontId="1" fillId="16" borderId="0" xfId="16" applyNumberFormat="1" applyAlignment="1">
      <alignment horizontal="center"/>
    </xf>
    <xf numFmtId="1" fontId="1" fillId="16" borderId="0" xfId="16" applyNumberFormat="1" applyAlignment="1">
      <alignment horizontal="center"/>
    </xf>
    <xf numFmtId="1" fontId="1" fillId="15" borderId="0" xfId="15" applyNumberFormat="1" applyAlignment="1">
      <alignment horizontal="center"/>
    </xf>
    <xf numFmtId="0" fontId="1" fillId="16" borderId="0" xfId="16"/>
    <xf numFmtId="0" fontId="1" fillId="15" borderId="0" xfId="15"/>
    <xf numFmtId="0" fontId="1" fillId="15" borderId="0" xfId="15" applyAlignment="1"/>
    <xf numFmtId="0" fontId="6" fillId="25" borderId="5" xfId="0" applyFont="1" applyFill="1" applyBorder="1" applyAlignment="1">
      <alignment horizontal="left" indent="1"/>
    </xf>
    <xf numFmtId="0" fontId="9" fillId="0" borderId="8" xfId="0" applyFont="1" applyBorder="1"/>
    <xf numFmtId="0" fontId="9" fillId="0" borderId="8" xfId="0" applyFont="1" applyBorder="1" applyAlignment="1">
      <alignment horizontal="right" indent="1"/>
    </xf>
    <xf numFmtId="0" fontId="9" fillId="0" borderId="0" xfId="0" applyFont="1" applyAlignment="1">
      <alignment horizontal="left"/>
    </xf>
    <xf numFmtId="0" fontId="9" fillId="11" borderId="8" xfId="11" applyFont="1" applyBorder="1"/>
    <xf numFmtId="0" fontId="9" fillId="11" borderId="8" xfId="11" applyFont="1" applyBorder="1" applyAlignment="1">
      <alignment horizontal="right" indent="1"/>
    </xf>
    <xf numFmtId="0" fontId="9" fillId="11" borderId="0" xfId="11" applyFont="1" applyAlignment="1">
      <alignment horizontal="left"/>
    </xf>
    <xf numFmtId="0" fontId="12" fillId="0" borderId="0" xfId="0" applyFont="1" applyAlignment="1">
      <alignment horizontal="left" indent="1"/>
    </xf>
    <xf numFmtId="0" fontId="11" fillId="0" borderId="0" xfId="0" applyFont="1" applyAlignment="1">
      <alignment horizontal="right" indent="4"/>
    </xf>
    <xf numFmtId="0" fontId="12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2" fontId="11" fillId="0" borderId="0" xfId="0" applyNumberFormat="1" applyFont="1"/>
    <xf numFmtId="0" fontId="12" fillId="0" borderId="2" xfId="0" applyFont="1" applyBorder="1" applyAlignment="1">
      <alignment horizontal="left" indent="1"/>
    </xf>
    <xf numFmtId="0" fontId="11" fillId="0" borderId="2" xfId="0" applyFont="1" applyBorder="1" applyAlignment="1">
      <alignment horizontal="right" indent="4"/>
    </xf>
    <xf numFmtId="0" fontId="12" fillId="0" borderId="2" xfId="0" applyFont="1" applyBorder="1" applyAlignment="1">
      <alignment horizontal="center"/>
    </xf>
    <xf numFmtId="0" fontId="11" fillId="0" borderId="2" xfId="0" applyFont="1" applyBorder="1"/>
    <xf numFmtId="0" fontId="12" fillId="0" borderId="2" xfId="0" applyFont="1" applyBorder="1"/>
    <xf numFmtId="0" fontId="12" fillId="0" borderId="0" xfId="0" applyFont="1" applyAlignment="1">
      <alignment horizontal="right" indent="1"/>
    </xf>
    <xf numFmtId="0" fontId="12" fillId="0" borderId="2" xfId="0" applyFont="1" applyBorder="1" applyAlignment="1">
      <alignment horizontal="right" indent="1"/>
    </xf>
    <xf numFmtId="0" fontId="10" fillId="29" borderId="4" xfId="0" applyFont="1" applyFill="1" applyBorder="1" applyAlignment="1">
      <alignment horizontal="center"/>
    </xf>
    <xf numFmtId="0" fontId="10" fillId="27" borderId="4" xfId="0" applyFont="1" applyFill="1" applyBorder="1"/>
    <xf numFmtId="0" fontId="10" fillId="28" borderId="4" xfId="0" applyFont="1" applyFill="1" applyBorder="1"/>
    <xf numFmtId="0" fontId="11" fillId="27" borderId="4" xfId="0" applyFont="1" applyFill="1" applyBorder="1"/>
    <xf numFmtId="0" fontId="10" fillId="29" borderId="4" xfId="0" applyFont="1" applyFill="1" applyBorder="1"/>
    <xf numFmtId="0" fontId="11" fillId="28" borderId="4" xfId="0" applyFont="1" applyFill="1" applyBorder="1"/>
    <xf numFmtId="0" fontId="1" fillId="9" borderId="4" xfId="9" applyBorder="1"/>
    <xf numFmtId="0" fontId="1" fillId="30" borderId="4" xfId="9" applyFill="1" applyBorder="1"/>
    <xf numFmtId="0" fontId="0" fillId="31" borderId="0" xfId="0" applyFill="1"/>
    <xf numFmtId="0" fontId="1" fillId="15" borderId="0" xfId="15" applyAlignment="1">
      <alignment horizontal="right"/>
    </xf>
    <xf numFmtId="0" fontId="1" fillId="12" borderId="0" xfId="12" applyAlignment="1">
      <alignment horizontal="right"/>
    </xf>
    <xf numFmtId="0" fontId="0" fillId="23" borderId="0" xfId="0" applyFill="1" applyAlignment="1">
      <alignment horizontal="center"/>
    </xf>
    <xf numFmtId="0" fontId="0" fillId="31" borderId="10" xfId="0" applyFill="1" applyBorder="1"/>
    <xf numFmtId="0" fontId="0" fillId="23" borderId="10" xfId="0" applyFill="1" applyBorder="1" applyAlignment="1">
      <alignment horizontal="center"/>
    </xf>
    <xf numFmtId="0" fontId="1" fillId="9" borderId="0" xfId="9" applyAlignment="1">
      <alignment horizontal="center"/>
    </xf>
    <xf numFmtId="0" fontId="1" fillId="9" borderId="2" xfId="9" applyBorder="1" applyAlignment="1">
      <alignment horizontal="center"/>
    </xf>
    <xf numFmtId="0" fontId="7" fillId="4" borderId="2" xfId="4" applyBorder="1"/>
    <xf numFmtId="0" fontId="3" fillId="2" borderId="0" xfId="2"/>
    <xf numFmtId="0" fontId="7" fillId="3" borderId="4" xfId="3" applyBorder="1"/>
    <xf numFmtId="0" fontId="7" fillId="14" borderId="4" xfId="14" applyBorder="1"/>
    <xf numFmtId="0" fontId="1" fillId="15" borderId="11" xfId="15" applyBorder="1"/>
    <xf numFmtId="0" fontId="1" fillId="15" borderId="12" xfId="15" applyBorder="1"/>
    <xf numFmtId="0" fontId="1" fillId="12" borderId="12" xfId="12" applyBorder="1"/>
    <xf numFmtId="0" fontId="1" fillId="12" borderId="13" xfId="12" applyBorder="1"/>
    <xf numFmtId="0" fontId="1" fillId="12" borderId="2" xfId="12" applyBorder="1" applyAlignment="1">
      <alignment horizontal="right"/>
    </xf>
    <xf numFmtId="0" fontId="1" fillId="13" borderId="15" xfId="13" applyBorder="1" applyAlignment="1">
      <alignment horizontal="left"/>
    </xf>
    <xf numFmtId="0" fontId="1" fillId="13" borderId="16" xfId="13" applyBorder="1" applyAlignment="1">
      <alignment horizontal="center"/>
    </xf>
    <xf numFmtId="0" fontId="1" fillId="13" borderId="15" xfId="13" applyBorder="1" applyAlignment="1">
      <alignment horizontal="center"/>
    </xf>
    <xf numFmtId="0" fontId="1" fillId="13" borderId="15" xfId="13" applyBorder="1" applyAlignment="1">
      <alignment horizontal="center" vertical="center"/>
    </xf>
    <xf numFmtId="0" fontId="1" fillId="13" borderId="14" xfId="13" applyBorder="1" applyAlignment="1">
      <alignment horizontal="center" vertical="center"/>
    </xf>
    <xf numFmtId="0" fontId="1" fillId="8" borderId="18" xfId="8" applyBorder="1" applyAlignment="1">
      <alignment horizontal="left"/>
    </xf>
    <xf numFmtId="0" fontId="1" fillId="8" borderId="19" xfId="8" applyBorder="1" applyAlignment="1">
      <alignment horizontal="center" vertical="center"/>
    </xf>
    <xf numFmtId="0" fontId="1" fillId="8" borderId="18" xfId="8" applyBorder="1" applyAlignment="1">
      <alignment horizontal="center" vertical="center"/>
    </xf>
    <xf numFmtId="0" fontId="1" fillId="8" borderId="17" xfId="8" applyBorder="1" applyAlignment="1">
      <alignment horizontal="center" vertical="center"/>
    </xf>
    <xf numFmtId="0" fontId="1" fillId="13" borderId="14" xfId="13" applyBorder="1" applyAlignment="1">
      <alignment horizontal="center"/>
    </xf>
    <xf numFmtId="0" fontId="1" fillId="8" borderId="15" xfId="8" applyBorder="1" applyAlignment="1">
      <alignment horizontal="left"/>
    </xf>
    <xf numFmtId="0" fontId="1" fillId="8" borderId="16" xfId="8" applyBorder="1" applyAlignment="1">
      <alignment horizontal="center" vertical="center"/>
    </xf>
    <xf numFmtId="0" fontId="1" fillId="8" borderId="15" xfId="8" applyBorder="1" applyAlignment="1">
      <alignment horizontal="center" vertical="center"/>
    </xf>
    <xf numFmtId="0" fontId="1" fillId="8" borderId="14" xfId="8" applyBorder="1" applyAlignment="1">
      <alignment horizontal="center" vertical="center"/>
    </xf>
    <xf numFmtId="0" fontId="1" fillId="13" borderId="18" xfId="13" applyBorder="1" applyAlignment="1">
      <alignment horizontal="left"/>
    </xf>
    <xf numFmtId="0" fontId="1" fillId="13" borderId="19" xfId="13" applyBorder="1" applyAlignment="1">
      <alignment horizontal="center" vertical="center"/>
    </xf>
    <xf numFmtId="0" fontId="1" fillId="13" borderId="18" xfId="13" applyBorder="1" applyAlignment="1">
      <alignment horizontal="center"/>
    </xf>
    <xf numFmtId="0" fontId="1" fillId="13" borderId="18" xfId="13" applyBorder="1" applyAlignment="1">
      <alignment horizontal="center" vertical="center"/>
    </xf>
    <xf numFmtId="0" fontId="1" fillId="13" borderId="17" xfId="13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3" fillId="0" borderId="2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Continuous"/>
    </xf>
    <xf numFmtId="0" fontId="1" fillId="15" borderId="21" xfId="15" applyBorder="1" applyAlignment="1"/>
    <xf numFmtId="0" fontId="0" fillId="26" borderId="21" xfId="0" applyFill="1" applyBorder="1" applyAlignment="1">
      <alignment horizontal="left" indent="1"/>
    </xf>
    <xf numFmtId="2" fontId="1" fillId="16" borderId="21" xfId="16" applyNumberFormat="1" applyBorder="1" applyAlignment="1">
      <alignment horizontal="center"/>
    </xf>
    <xf numFmtId="1" fontId="1" fillId="16" borderId="21" xfId="16" applyNumberFormat="1" applyBorder="1" applyAlignment="1">
      <alignment horizontal="center"/>
    </xf>
    <xf numFmtId="1" fontId="1" fillId="15" borderId="21" xfId="15" applyNumberFormat="1" applyBorder="1" applyAlignment="1">
      <alignment horizontal="center"/>
    </xf>
    <xf numFmtId="2" fontId="1" fillId="7" borderId="0" xfId="7" applyNumberFormat="1" applyAlignment="1">
      <alignment horizontal="right"/>
    </xf>
    <xf numFmtId="2" fontId="1" fillId="7" borderId="0" xfId="7" applyNumberFormat="1"/>
    <xf numFmtId="2" fontId="1" fillId="6" borderId="0" xfId="6" applyNumberFormat="1"/>
    <xf numFmtId="2" fontId="1" fillId="6" borderId="21" xfId="6" applyNumberFormat="1" applyBorder="1"/>
    <xf numFmtId="2" fontId="1" fillId="25" borderId="0" xfId="16" applyNumberFormat="1" applyFill="1" applyAlignment="1">
      <alignment horizontal="center"/>
    </xf>
    <xf numFmtId="2" fontId="1" fillId="25" borderId="21" xfId="16" applyNumberFormat="1" applyFill="1" applyBorder="1" applyAlignment="1">
      <alignment horizontal="center"/>
    </xf>
    <xf numFmtId="0" fontId="0" fillId="23" borderId="0" xfId="0" applyFill="1" applyAlignment="1">
      <alignment horizontal="left" vertical="top" wrapText="1"/>
    </xf>
  </cellXfs>
  <cellStyles count="17">
    <cellStyle name="20% - Ênfase3" xfId="6" builtinId="38"/>
    <cellStyle name="20% - Ênfase5" xfId="11" builtinId="46"/>
    <cellStyle name="40% - Ênfase3" xfId="7" builtinId="39"/>
    <cellStyle name="40% - Ênfase5" xfId="12" builtinId="47"/>
    <cellStyle name="40% - Ênfase6" xfId="15" builtinId="51"/>
    <cellStyle name="60% - Ênfase2" xfId="5" builtinId="36"/>
    <cellStyle name="60% - Ênfase3" xfId="8" builtinId="40"/>
    <cellStyle name="60% - Ênfase4" xfId="9" builtinId="44"/>
    <cellStyle name="60% - Ênfase5" xfId="13" builtinId="48"/>
    <cellStyle name="60% - Ênfase6" xfId="16" builtinId="52"/>
    <cellStyle name="Ênfase1" xfId="3" builtinId="29"/>
    <cellStyle name="Ênfase2" xfId="4" builtinId="33"/>
    <cellStyle name="Ênfase5" xfId="10" builtinId="45"/>
    <cellStyle name="Ênfase6" xfId="14" builtinId="49"/>
    <cellStyle name="Neutro" xfId="2" builtinId="28"/>
    <cellStyle name="Normal" xfId="0" builtinId="0"/>
    <cellStyle name="Título 2" xfId="1" builtinId="17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1342572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CB997C-5F32-4F2C-9070-28D345FAA9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276225</xdr:colOff>
      <xdr:row>1</xdr:row>
      <xdr:rowOff>19050</xdr:rowOff>
    </xdr:from>
    <xdr:ext cx="931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E705C3-5A65-4BC2-83B8-07FFABA66198}"/>
            </a:ext>
          </a:extLst>
        </xdr:cNvPr>
        <xdr:cNvSpPr/>
      </xdr:nvSpPr>
      <xdr:spPr>
        <a:xfrm>
          <a:off x="2400300" y="123825"/>
          <a:ext cx="931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Marketplace Magazine Luiza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7B748004-3764-4948-B50B-BCEE484D7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5476" y="206376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C42A7D-FFBF-464D-8E90-C961C5013E90}"/>
            </a:ext>
          </a:extLst>
        </xdr:cNvPr>
        <xdr:cNvSpPr/>
      </xdr:nvSpPr>
      <xdr:spPr>
        <a:xfrm>
          <a:off x="228600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11EBCF1C-A213-4260-8A43-63910CF486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5190ACA-A7E0-488F-8861-62F8B3FDA599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conjuntos::Magazine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C543E73E-4213-46BC-9502-8402809A4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67E8D7F-1972-478C-A606-43F08AFF481F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conjuntos::Concorrentes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408429F6-D237-47FD-BD6F-D23C50B90C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AFC9A71-2B6A-4208-840A-BAF73E139275}"/>
            </a:ext>
          </a:extLst>
        </xdr:cNvPr>
        <xdr:cNvSpPr/>
      </xdr:nvSpPr>
      <xdr:spPr>
        <a:xfrm>
          <a:off x="165735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809172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9A4D48-27B8-49B0-BB6B-E84ECDF02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BA8EE5D-5648-4DC2-A979-9E347232BE0A}"/>
            </a:ext>
          </a:extLst>
        </xdr:cNvPr>
        <xdr:cNvSpPr/>
      </xdr:nvSpPr>
      <xdr:spPr>
        <a:xfrm>
          <a:off x="22288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Rankings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D68-717E-43CA-8AA9-69201896C6B5}">
  <dimension ref="B1:AG52"/>
  <sheetViews>
    <sheetView showGridLines="0" zoomScaleNormal="100" workbookViewId="0">
      <selection activeCell="G54" sqref="G54"/>
    </sheetView>
  </sheetViews>
  <sheetFormatPr defaultRowHeight="15" x14ac:dyDescent="0.25"/>
  <cols>
    <col min="1" max="1" width="2.140625" customWidth="1"/>
    <col min="2" max="2" width="2.28515625" customWidth="1"/>
    <col min="3" max="3" width="3.28515625" bestFit="1" customWidth="1"/>
    <col min="4" max="4" width="20.140625" customWidth="1"/>
    <col min="5" max="5" width="4" customWidth="1"/>
    <col min="6" max="6" width="28.7109375" bestFit="1" customWidth="1"/>
    <col min="7" max="7" width="5.85546875" bestFit="1" customWidth="1"/>
    <col min="8" max="8" width="8" customWidth="1"/>
    <col min="9" max="9" width="10.5703125" bestFit="1" customWidth="1"/>
    <col min="10" max="10" width="18.140625" bestFit="1" customWidth="1"/>
    <col min="11" max="28" width="8" customWidth="1"/>
    <col min="32" max="32" width="11.28515625" bestFit="1" customWidth="1"/>
    <col min="33" max="33" width="3.28515625" customWidth="1"/>
  </cols>
  <sheetData>
    <row r="1" spans="2:33" ht="8.25" customHeight="1" x14ac:dyDescent="0.25"/>
    <row r="2" spans="2:33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2:33" ht="8.25" customHeight="1" x14ac:dyDescent="0.25"/>
    <row r="4" spans="2:33" ht="18" thickBot="1" x14ac:dyDescent="0.35">
      <c r="C4" s="57" t="s">
        <v>89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33" ht="15.75" thickTop="1" x14ac:dyDescent="0.25">
      <c r="C5" s="58"/>
      <c r="D5" s="173" t="s">
        <v>90</v>
      </c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2:33" x14ac:dyDescent="0.25">
      <c r="C6" s="58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2:33" x14ac:dyDescent="0.25">
      <c r="C7" s="58"/>
      <c r="D7" s="58" t="s">
        <v>91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2:33" x14ac:dyDescent="0.25">
      <c r="C8" s="58"/>
      <c r="D8" s="58" t="s">
        <v>92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2:33" x14ac:dyDescent="0.25">
      <c r="C9" s="58"/>
      <c r="D9" s="58" t="s">
        <v>93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2:33" x14ac:dyDescent="0.25">
      <c r="C10" s="58"/>
      <c r="D10" s="58" t="s">
        <v>94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2:33" x14ac:dyDescent="0.25"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2:33" ht="18" thickBot="1" x14ac:dyDescent="0.35">
      <c r="C12" s="57" t="s">
        <v>95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2:33" ht="15.75" thickTop="1" x14ac:dyDescent="0.25">
      <c r="C13" s="58"/>
      <c r="D13" s="58" t="s">
        <v>96</v>
      </c>
      <c r="E13" s="58" t="s">
        <v>97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2:33" x14ac:dyDescent="0.25">
      <c r="C14" s="58"/>
      <c r="D14" s="58" t="s">
        <v>98</v>
      </c>
      <c r="E14" s="59" t="s">
        <v>99</v>
      </c>
      <c r="F14" s="59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2:33" x14ac:dyDescent="0.25">
      <c r="C15" s="58"/>
      <c r="D15" s="58" t="s">
        <v>100</v>
      </c>
      <c r="E15" s="59" t="s">
        <v>101</v>
      </c>
      <c r="F15" s="59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2:33" x14ac:dyDescent="0.25">
      <c r="C16" s="58"/>
      <c r="D16" s="58" t="s">
        <v>102</v>
      </c>
      <c r="E16" s="58" t="s">
        <v>103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3:29" ht="15.75" thickBot="1" x14ac:dyDescent="0.3">
      <c r="C17" s="58"/>
      <c r="D17" s="58" t="s">
        <v>104</v>
      </c>
      <c r="E17" s="60" t="s">
        <v>66</v>
      </c>
      <c r="F17" s="60" t="s">
        <v>105</v>
      </c>
      <c r="G17" s="61" t="s">
        <v>106</v>
      </c>
      <c r="H17" s="62" t="s">
        <v>107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58"/>
    </row>
    <row r="18" spans="3:29" x14ac:dyDescent="0.25">
      <c r="C18" s="58"/>
      <c r="D18" s="58"/>
      <c r="E18" s="63">
        <v>1</v>
      </c>
      <c r="F18" s="63" t="s">
        <v>65</v>
      </c>
      <c r="G18" s="64">
        <f>COUNTA(H18:AB18)</f>
        <v>4</v>
      </c>
      <c r="H18" s="65" t="s">
        <v>21</v>
      </c>
      <c r="I18" s="65" t="s">
        <v>8</v>
      </c>
      <c r="J18" s="65" t="s">
        <v>26</v>
      </c>
      <c r="K18" s="65" t="s">
        <v>17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58"/>
    </row>
    <row r="19" spans="3:29" x14ac:dyDescent="0.25">
      <c r="C19" s="58"/>
      <c r="D19" s="58"/>
      <c r="E19" s="66">
        <v>2</v>
      </c>
      <c r="F19" s="66" t="s">
        <v>64</v>
      </c>
      <c r="G19" s="67">
        <f t="shared" ref="G19:G29" si="0">COUNTA(H19:AB19)</f>
        <v>4</v>
      </c>
      <c r="H19" s="68" t="s">
        <v>16</v>
      </c>
      <c r="I19" s="68" t="s">
        <v>49</v>
      </c>
      <c r="J19" s="68" t="s">
        <v>7</v>
      </c>
      <c r="K19" s="68" t="s">
        <v>35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58"/>
    </row>
    <row r="20" spans="3:29" x14ac:dyDescent="0.25">
      <c r="C20" s="58"/>
      <c r="D20" s="58"/>
      <c r="E20" s="63">
        <v>3</v>
      </c>
      <c r="F20" s="63" t="s">
        <v>108</v>
      </c>
      <c r="G20" s="64">
        <f t="shared" si="0"/>
        <v>5</v>
      </c>
      <c r="H20" s="65" t="s">
        <v>24</v>
      </c>
      <c r="I20" s="65" t="s">
        <v>16</v>
      </c>
      <c r="J20" s="65" t="s">
        <v>54</v>
      </c>
      <c r="K20" s="65" t="s">
        <v>43</v>
      </c>
      <c r="L20" s="65" t="s">
        <v>10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58"/>
    </row>
    <row r="21" spans="3:29" x14ac:dyDescent="0.25">
      <c r="C21" s="58"/>
      <c r="D21" s="58"/>
      <c r="E21" s="66">
        <v>4</v>
      </c>
      <c r="F21" s="66" t="s">
        <v>63</v>
      </c>
      <c r="G21" s="67">
        <f t="shared" si="0"/>
        <v>11</v>
      </c>
      <c r="H21" s="68" t="s">
        <v>33</v>
      </c>
      <c r="I21" s="68" t="s">
        <v>51</v>
      </c>
      <c r="J21" s="68" t="s">
        <v>9</v>
      </c>
      <c r="K21" s="68" t="s">
        <v>52</v>
      </c>
      <c r="L21" s="68" t="s">
        <v>15</v>
      </c>
      <c r="M21" s="68" t="s">
        <v>46</v>
      </c>
      <c r="N21" s="68" t="s">
        <v>23</v>
      </c>
      <c r="O21" s="68" t="s">
        <v>30</v>
      </c>
      <c r="P21" s="68" t="s">
        <v>19</v>
      </c>
      <c r="Q21" s="68" t="s">
        <v>41</v>
      </c>
      <c r="R21" s="68" t="s">
        <v>39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58"/>
    </row>
    <row r="22" spans="3:29" x14ac:dyDescent="0.25">
      <c r="C22" s="58"/>
      <c r="D22" s="58"/>
      <c r="E22" s="63">
        <v>5</v>
      </c>
      <c r="F22" s="63" t="s">
        <v>62</v>
      </c>
      <c r="G22" s="64">
        <f t="shared" si="0"/>
        <v>9</v>
      </c>
      <c r="H22" s="65" t="s">
        <v>14</v>
      </c>
      <c r="I22" s="65" t="s">
        <v>53</v>
      </c>
      <c r="J22" s="65" t="s">
        <v>25</v>
      </c>
      <c r="K22" s="65" t="s">
        <v>44</v>
      </c>
      <c r="L22" s="65" t="s">
        <v>42</v>
      </c>
      <c r="M22" s="65" t="s">
        <v>28</v>
      </c>
      <c r="N22" s="65" t="s">
        <v>37</v>
      </c>
      <c r="O22" s="65" t="s">
        <v>34</v>
      </c>
      <c r="P22" s="65" t="s">
        <v>5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58"/>
    </row>
    <row r="23" spans="3:29" x14ac:dyDescent="0.25">
      <c r="C23" s="58"/>
      <c r="D23" s="58"/>
      <c r="E23" s="66">
        <v>6</v>
      </c>
      <c r="F23" s="66" t="s">
        <v>61</v>
      </c>
      <c r="G23" s="67">
        <f t="shared" si="0"/>
        <v>3</v>
      </c>
      <c r="H23" s="68" t="s">
        <v>13</v>
      </c>
      <c r="I23" s="68" t="s">
        <v>48</v>
      </c>
      <c r="J23" s="68" t="s">
        <v>4</v>
      </c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58"/>
    </row>
    <row r="24" spans="3:29" x14ac:dyDescent="0.25">
      <c r="C24" s="58"/>
      <c r="D24" s="58"/>
      <c r="E24" s="63">
        <v>7</v>
      </c>
      <c r="F24" s="63" t="s">
        <v>60</v>
      </c>
      <c r="G24" s="64">
        <f t="shared" si="0"/>
        <v>10</v>
      </c>
      <c r="H24" s="65" t="s">
        <v>18</v>
      </c>
      <c r="I24" s="65" t="s">
        <v>50</v>
      </c>
      <c r="J24" s="65" t="s">
        <v>3</v>
      </c>
      <c r="K24" s="65" t="s">
        <v>45</v>
      </c>
      <c r="L24" s="65" t="s">
        <v>22</v>
      </c>
      <c r="M24" s="65" t="s">
        <v>40</v>
      </c>
      <c r="N24" s="65" t="s">
        <v>38</v>
      </c>
      <c r="O24" s="65" t="s">
        <v>36</v>
      </c>
      <c r="P24" s="65" t="s">
        <v>32</v>
      </c>
      <c r="Q24" s="65" t="s">
        <v>29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58"/>
    </row>
    <row r="25" spans="3:29" x14ac:dyDescent="0.25">
      <c r="C25" s="58"/>
      <c r="D25" s="58"/>
      <c r="E25" s="66">
        <v>8</v>
      </c>
      <c r="F25" s="66" t="s">
        <v>59</v>
      </c>
      <c r="G25" s="67">
        <f t="shared" si="0"/>
        <v>2</v>
      </c>
      <c r="H25" s="68" t="s">
        <v>2</v>
      </c>
      <c r="I25" s="68" t="s">
        <v>11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8"/>
    </row>
    <row r="26" spans="3:29" x14ac:dyDescent="0.25">
      <c r="C26" s="58"/>
      <c r="D26" s="58"/>
      <c r="E26" s="63">
        <v>9</v>
      </c>
      <c r="F26" s="63" t="s">
        <v>58</v>
      </c>
      <c r="G26" s="64">
        <f t="shared" si="0"/>
        <v>21</v>
      </c>
      <c r="H26" s="65">
        <v>599</v>
      </c>
      <c r="I26" s="65">
        <v>449.1</v>
      </c>
      <c r="J26" s="65">
        <v>3099</v>
      </c>
      <c r="K26" s="65">
        <v>566.1</v>
      </c>
      <c r="L26" s="65">
        <v>749</v>
      </c>
      <c r="M26" s="65">
        <v>485.1</v>
      </c>
      <c r="N26" s="65">
        <v>989.1</v>
      </c>
      <c r="O26" s="65">
        <v>699</v>
      </c>
      <c r="P26" s="65">
        <v>1079.0999999999999</v>
      </c>
      <c r="Q26" s="65">
        <v>799</v>
      </c>
      <c r="R26" s="65">
        <v>809.1</v>
      </c>
      <c r="S26" s="65">
        <v>665.1</v>
      </c>
      <c r="T26" s="65">
        <v>1799.1</v>
      </c>
      <c r="U26" s="65">
        <v>1499</v>
      </c>
      <c r="V26" s="65">
        <v>1399</v>
      </c>
      <c r="W26" s="65">
        <v>967.12</v>
      </c>
      <c r="X26" s="65">
        <v>629</v>
      </c>
      <c r="Y26" s="65">
        <v>1034.0999999999999</v>
      </c>
      <c r="Z26" s="65">
        <v>1129</v>
      </c>
      <c r="AA26" s="65">
        <v>769.9</v>
      </c>
      <c r="AB26" s="65">
        <v>695</v>
      </c>
      <c r="AC26" s="58"/>
    </row>
    <row r="27" spans="3:29" x14ac:dyDescent="0.25">
      <c r="C27" s="58"/>
      <c r="D27" s="58"/>
      <c r="E27" s="66">
        <v>10</v>
      </c>
      <c r="F27" s="66" t="s">
        <v>57</v>
      </c>
      <c r="G27" s="67">
        <f t="shared" si="0"/>
        <v>3</v>
      </c>
      <c r="H27" s="68" t="s">
        <v>1</v>
      </c>
      <c r="I27" s="68">
        <v>0.1</v>
      </c>
      <c r="J27" s="68">
        <v>0.12</v>
      </c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8"/>
    </row>
    <row r="28" spans="3:29" x14ac:dyDescent="0.25">
      <c r="C28" s="58"/>
      <c r="D28" s="58"/>
      <c r="E28" s="63">
        <v>11</v>
      </c>
      <c r="F28" s="63" t="s">
        <v>56</v>
      </c>
      <c r="G28" s="64">
        <f t="shared" si="0"/>
        <v>2</v>
      </c>
      <c r="H28" s="65" t="s">
        <v>31</v>
      </c>
      <c r="I28" s="65" t="s">
        <v>0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58"/>
    </row>
    <row r="29" spans="3:29" ht="15.75" thickBot="1" x14ac:dyDescent="0.3">
      <c r="C29" s="58"/>
      <c r="D29" s="58"/>
      <c r="E29" s="69">
        <v>12</v>
      </c>
      <c r="F29" s="69" t="s">
        <v>55</v>
      </c>
      <c r="G29" s="70">
        <f t="shared" si="0"/>
        <v>13</v>
      </c>
      <c r="H29" s="71">
        <v>4.0999999999999996</v>
      </c>
      <c r="I29" s="71">
        <v>4.7</v>
      </c>
      <c r="J29" s="71">
        <v>4.8</v>
      </c>
      <c r="K29" s="71">
        <v>3.6</v>
      </c>
      <c r="L29" s="71">
        <v>4.3</v>
      </c>
      <c r="M29" s="71">
        <v>4.4000000000000004</v>
      </c>
      <c r="N29" s="71">
        <v>4.5999999999999996</v>
      </c>
      <c r="O29" s="71">
        <v>4.2</v>
      </c>
      <c r="P29" s="71">
        <v>4.5</v>
      </c>
      <c r="Q29" s="71">
        <v>3.7</v>
      </c>
      <c r="R29" s="71" t="s">
        <v>1</v>
      </c>
      <c r="S29" s="71">
        <v>3</v>
      </c>
      <c r="T29" s="71">
        <v>5</v>
      </c>
      <c r="U29" s="71"/>
      <c r="V29" s="71"/>
      <c r="W29" s="71"/>
      <c r="X29" s="71"/>
      <c r="Y29" s="71"/>
      <c r="Z29" s="71"/>
      <c r="AA29" s="71"/>
      <c r="AB29" s="71"/>
      <c r="AC29" s="58"/>
    </row>
    <row r="30" spans="3:29" x14ac:dyDescent="0.25"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</row>
    <row r="31" spans="3:29" ht="15.75" thickBot="1" x14ac:dyDescent="0.3">
      <c r="C31" s="58"/>
      <c r="D31" s="58" t="s">
        <v>109</v>
      </c>
      <c r="E31" s="60" t="s">
        <v>66</v>
      </c>
      <c r="F31" s="60" t="s">
        <v>105</v>
      </c>
      <c r="G31" s="61" t="s">
        <v>106</v>
      </c>
      <c r="H31" s="62" t="s">
        <v>107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58"/>
      <c r="X31" s="58"/>
      <c r="Y31" s="58"/>
      <c r="Z31" s="58"/>
      <c r="AA31" s="58"/>
      <c r="AB31" s="58"/>
      <c r="AC31" s="58"/>
    </row>
    <row r="32" spans="3:29" x14ac:dyDescent="0.25">
      <c r="C32" s="58"/>
      <c r="D32" s="58"/>
      <c r="E32" s="63">
        <v>3</v>
      </c>
      <c r="F32" s="63" t="s">
        <v>108</v>
      </c>
      <c r="G32" s="64">
        <v>2</v>
      </c>
      <c r="H32" s="65" t="s">
        <v>110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58"/>
      <c r="X32" s="58"/>
      <c r="Y32" s="58"/>
      <c r="Z32" s="58"/>
      <c r="AA32" s="58"/>
      <c r="AB32" s="58"/>
      <c r="AC32" s="58"/>
    </row>
    <row r="33" spans="3:29" x14ac:dyDescent="0.25">
      <c r="C33" s="58"/>
      <c r="D33" s="58"/>
      <c r="E33" s="66">
        <v>4</v>
      </c>
      <c r="F33" s="66" t="s">
        <v>63</v>
      </c>
      <c r="G33" s="67">
        <v>3</v>
      </c>
      <c r="H33" s="72" t="s">
        <v>111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58"/>
      <c r="X33" s="58"/>
      <c r="Y33" s="58"/>
      <c r="Z33" s="58"/>
      <c r="AA33" s="58"/>
      <c r="AB33" s="58"/>
      <c r="AC33" s="58"/>
    </row>
    <row r="34" spans="3:29" x14ac:dyDescent="0.25">
      <c r="C34" s="58"/>
      <c r="D34" s="58"/>
      <c r="E34" s="63">
        <v>7</v>
      </c>
      <c r="F34" s="63" t="s">
        <v>60</v>
      </c>
      <c r="G34" s="64">
        <v>4</v>
      </c>
      <c r="H34" s="65" t="s">
        <v>112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58"/>
      <c r="X34" s="58"/>
      <c r="Y34" s="58"/>
      <c r="Z34" s="58"/>
      <c r="AA34" s="58"/>
      <c r="AB34" s="58"/>
      <c r="AC34" s="58"/>
    </row>
    <row r="35" spans="3:29" x14ac:dyDescent="0.25">
      <c r="C35" s="58"/>
      <c r="D35" s="58"/>
      <c r="E35" s="66">
        <v>9</v>
      </c>
      <c r="F35" s="66" t="s">
        <v>58</v>
      </c>
      <c r="G35" s="67">
        <v>4</v>
      </c>
      <c r="H35" s="72" t="s">
        <v>128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58"/>
      <c r="X35" s="58"/>
      <c r="Y35" s="58"/>
      <c r="Z35" s="58"/>
      <c r="AA35" s="58"/>
      <c r="AB35" s="58"/>
      <c r="AC35" s="58"/>
    </row>
    <row r="36" spans="3:29" ht="15.75" thickBot="1" x14ac:dyDescent="0.3">
      <c r="C36" s="58"/>
      <c r="D36" s="58"/>
      <c r="E36" s="73">
        <v>12</v>
      </c>
      <c r="F36" s="73" t="s">
        <v>55</v>
      </c>
      <c r="G36" s="74">
        <v>4</v>
      </c>
      <c r="H36" s="75" t="s">
        <v>113</v>
      </c>
      <c r="I36" s="75"/>
      <c r="J36" s="75"/>
      <c r="K36" s="75"/>
      <c r="L36" s="75"/>
      <c r="M36" s="75"/>
      <c r="N36" s="75"/>
      <c r="O36" s="75"/>
      <c r="P36" s="75"/>
      <c r="Q36" s="2"/>
      <c r="R36" s="2"/>
      <c r="S36" s="2"/>
      <c r="T36" s="2"/>
      <c r="U36" s="2"/>
      <c r="V36" s="2"/>
      <c r="W36" s="58"/>
      <c r="X36" s="58"/>
      <c r="Y36" s="58"/>
      <c r="Z36" s="58"/>
      <c r="AA36" s="58"/>
      <c r="AB36" s="58"/>
      <c r="AC36" s="58"/>
    </row>
    <row r="37" spans="3:29" x14ac:dyDescent="0.25"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3:29" ht="15.75" thickBot="1" x14ac:dyDescent="0.3">
      <c r="C38" s="58"/>
      <c r="D38" s="58" t="s">
        <v>129</v>
      </c>
      <c r="E38" s="60" t="s">
        <v>66</v>
      </c>
      <c r="F38" s="60" t="s">
        <v>105</v>
      </c>
      <c r="G38" s="61" t="s">
        <v>106</v>
      </c>
      <c r="H38" s="62" t="s">
        <v>107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58"/>
    </row>
    <row r="39" spans="3:29" x14ac:dyDescent="0.25">
      <c r="C39" s="58"/>
      <c r="D39" s="58"/>
      <c r="E39" s="63">
        <v>1</v>
      </c>
      <c r="F39" s="63" t="s">
        <v>65</v>
      </c>
      <c r="G39" s="64">
        <v>4</v>
      </c>
      <c r="H39" s="65" t="s">
        <v>130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58"/>
    </row>
    <row r="40" spans="3:29" x14ac:dyDescent="0.25">
      <c r="C40" s="58"/>
      <c r="D40" s="58"/>
      <c r="E40" s="66">
        <v>2</v>
      </c>
      <c r="F40" s="66" t="s">
        <v>64</v>
      </c>
      <c r="G40" s="67">
        <v>2</v>
      </c>
      <c r="H40" s="72" t="s">
        <v>131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58"/>
    </row>
    <row r="41" spans="3:29" x14ac:dyDescent="0.25">
      <c r="C41" s="58"/>
      <c r="D41" s="58"/>
      <c r="E41" s="95">
        <v>3</v>
      </c>
      <c r="F41" s="95" t="s">
        <v>108</v>
      </c>
      <c r="G41" s="96">
        <f t="shared" ref="G41:G49" si="1">COUNTA(H41:AB41)</f>
        <v>5</v>
      </c>
      <c r="H41" s="97" t="s">
        <v>24</v>
      </c>
      <c r="I41" s="97" t="s">
        <v>16</v>
      </c>
      <c r="J41" s="97" t="s">
        <v>54</v>
      </c>
      <c r="K41" s="97" t="s">
        <v>43</v>
      </c>
      <c r="L41" s="97" t="s">
        <v>10</v>
      </c>
      <c r="M41" s="97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58"/>
    </row>
    <row r="42" spans="3:29" x14ac:dyDescent="0.25">
      <c r="C42" s="58"/>
      <c r="D42" s="58"/>
      <c r="E42" s="66">
        <v>4</v>
      </c>
      <c r="F42" s="66" t="s">
        <v>63</v>
      </c>
      <c r="G42" s="67">
        <v>3</v>
      </c>
      <c r="H42" s="72" t="s">
        <v>111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58"/>
    </row>
    <row r="43" spans="3:29" x14ac:dyDescent="0.25">
      <c r="C43" s="58"/>
      <c r="D43" s="58"/>
      <c r="E43" s="63">
        <v>5</v>
      </c>
      <c r="F43" s="63" t="s">
        <v>62</v>
      </c>
      <c r="G43" s="64">
        <v>2</v>
      </c>
      <c r="H43" s="65" t="s">
        <v>132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58"/>
    </row>
    <row r="44" spans="3:29" x14ac:dyDescent="0.25">
      <c r="C44" s="58"/>
      <c r="D44" s="58"/>
      <c r="E44" s="98">
        <v>6</v>
      </c>
      <c r="F44" s="98" t="s">
        <v>61</v>
      </c>
      <c r="G44" s="99">
        <v>3</v>
      </c>
      <c r="H44" s="100" t="s">
        <v>133</v>
      </c>
      <c r="I44" s="100"/>
      <c r="J44" s="98"/>
      <c r="K44" s="98"/>
      <c r="L44" s="99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58"/>
    </row>
    <row r="45" spans="3:29" x14ac:dyDescent="0.25">
      <c r="C45" s="58"/>
      <c r="D45" s="58"/>
      <c r="E45" s="63">
        <v>7</v>
      </c>
      <c r="F45" s="63" t="s">
        <v>60</v>
      </c>
      <c r="G45" s="64">
        <v>4</v>
      </c>
      <c r="H45" s="65" t="s">
        <v>112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58"/>
    </row>
    <row r="46" spans="3:29" x14ac:dyDescent="0.25">
      <c r="C46" s="58"/>
      <c r="D46" s="58"/>
      <c r="E46" s="98">
        <v>8</v>
      </c>
      <c r="F46" s="98" t="s">
        <v>59</v>
      </c>
      <c r="G46" s="99">
        <f t="shared" si="1"/>
        <v>2</v>
      </c>
      <c r="H46" s="100" t="s">
        <v>2</v>
      </c>
      <c r="I46" s="100" t="s">
        <v>11</v>
      </c>
      <c r="J46" s="100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58"/>
    </row>
    <row r="47" spans="3:29" x14ac:dyDescent="0.25">
      <c r="C47" s="58"/>
      <c r="D47" s="58"/>
      <c r="E47" s="63">
        <v>9</v>
      </c>
      <c r="F47" s="63" t="s">
        <v>58</v>
      </c>
      <c r="G47" s="64">
        <v>2</v>
      </c>
      <c r="H47" s="65" t="s">
        <v>134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58"/>
    </row>
    <row r="48" spans="3:29" x14ac:dyDescent="0.25">
      <c r="C48" s="58"/>
      <c r="D48" s="58"/>
      <c r="E48" s="98">
        <v>10</v>
      </c>
      <c r="F48" s="98" t="s">
        <v>57</v>
      </c>
      <c r="G48" s="99">
        <f t="shared" si="1"/>
        <v>3</v>
      </c>
      <c r="H48" s="100" t="s">
        <v>1</v>
      </c>
      <c r="I48" s="100">
        <v>0.1</v>
      </c>
      <c r="J48" s="100">
        <v>0.12</v>
      </c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58"/>
    </row>
    <row r="49" spans="3:29" x14ac:dyDescent="0.25">
      <c r="C49" s="58"/>
      <c r="D49" s="58"/>
      <c r="E49" s="95">
        <v>11</v>
      </c>
      <c r="F49" s="95" t="s">
        <v>56</v>
      </c>
      <c r="G49" s="96">
        <f t="shared" si="1"/>
        <v>2</v>
      </c>
      <c r="H49" s="97" t="s">
        <v>31</v>
      </c>
      <c r="I49" s="97" t="s">
        <v>0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58"/>
    </row>
    <row r="50" spans="3:29" ht="15.75" thickBot="1" x14ac:dyDescent="0.3">
      <c r="C50" s="58"/>
      <c r="D50" s="58"/>
      <c r="E50" s="69">
        <v>12</v>
      </c>
      <c r="F50" s="69" t="s">
        <v>55</v>
      </c>
      <c r="G50" s="70">
        <v>2</v>
      </c>
      <c r="H50" s="71" t="s">
        <v>135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58"/>
    </row>
    <row r="52" spans="3:29" x14ac:dyDescent="0.25">
      <c r="G52">
        <f>SUM(G39,G40,G43,G45,G47,G50)</f>
        <v>16</v>
      </c>
    </row>
  </sheetData>
  <mergeCells count="1">
    <mergeCell ref="D5:Q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36F6-D3CC-4F7E-AA4F-E30614CD0946}">
  <dimension ref="B1:R34"/>
  <sheetViews>
    <sheetView showGridLines="0" topLeftCell="A2" zoomScaleNormal="100" workbookViewId="0">
      <selection activeCell="L16" sqref="L16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7.570312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5.7109375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114" t="s">
        <v>66</v>
      </c>
      <c r="D4" s="115" t="s">
        <v>65</v>
      </c>
      <c r="E4" s="116" t="s">
        <v>64</v>
      </c>
      <c r="F4" s="117" t="s">
        <v>63</v>
      </c>
      <c r="G4" s="118" t="s">
        <v>62</v>
      </c>
      <c r="H4" s="116" t="s">
        <v>61</v>
      </c>
      <c r="I4" s="117" t="s">
        <v>60</v>
      </c>
      <c r="J4" s="119" t="s">
        <v>58</v>
      </c>
      <c r="K4" s="117" t="s">
        <v>55</v>
      </c>
      <c r="M4" s="121" t="s">
        <v>105</v>
      </c>
      <c r="N4" s="120" t="s">
        <v>107</v>
      </c>
      <c r="O4" s="120"/>
      <c r="P4" s="120"/>
      <c r="Q4" s="120"/>
    </row>
    <row r="5" spans="2:18" x14ac:dyDescent="0.25">
      <c r="C5" s="112">
        <v>1</v>
      </c>
      <c r="D5" s="101" t="s">
        <v>21</v>
      </c>
      <c r="E5" s="102" t="s">
        <v>136</v>
      </c>
      <c r="F5" s="103" t="s">
        <v>20</v>
      </c>
      <c r="G5" s="104" t="s">
        <v>137</v>
      </c>
      <c r="H5" s="105" t="s">
        <v>13</v>
      </c>
      <c r="I5" s="105" t="s">
        <v>12</v>
      </c>
      <c r="J5" s="106" t="s">
        <v>138</v>
      </c>
      <c r="K5" s="104" t="s">
        <v>139</v>
      </c>
      <c r="M5" s="39"/>
      <c r="N5" s="128">
        <v>1</v>
      </c>
      <c r="O5" s="128">
        <v>2</v>
      </c>
      <c r="P5" s="128">
        <v>3</v>
      </c>
      <c r="Q5" s="128">
        <v>4</v>
      </c>
    </row>
    <row r="6" spans="2:18" x14ac:dyDescent="0.25">
      <c r="C6" s="112">
        <v>2</v>
      </c>
      <c r="D6" s="101" t="s">
        <v>21</v>
      </c>
      <c r="E6" s="102" t="s">
        <v>136</v>
      </c>
      <c r="F6" s="103" t="s">
        <v>20</v>
      </c>
      <c r="G6" s="104" t="s">
        <v>137</v>
      </c>
      <c r="H6" s="105" t="s">
        <v>48</v>
      </c>
      <c r="I6" s="105" t="s">
        <v>47</v>
      </c>
      <c r="J6" s="106" t="s">
        <v>138</v>
      </c>
      <c r="K6" s="104" t="s">
        <v>140</v>
      </c>
      <c r="M6" s="126" t="s">
        <v>65</v>
      </c>
      <c r="N6" s="127" t="s">
        <v>21</v>
      </c>
      <c r="O6" s="127" t="s">
        <v>8</v>
      </c>
      <c r="P6" s="127" t="s">
        <v>26</v>
      </c>
      <c r="Q6" s="127" t="s">
        <v>17</v>
      </c>
    </row>
    <row r="7" spans="2:18" x14ac:dyDescent="0.25">
      <c r="C7" s="112">
        <v>3</v>
      </c>
      <c r="D7" s="101" t="s">
        <v>8</v>
      </c>
      <c r="E7" s="102" t="s">
        <v>141</v>
      </c>
      <c r="F7" s="103" t="s">
        <v>6</v>
      </c>
      <c r="G7" s="104" t="s">
        <v>137</v>
      </c>
      <c r="H7" s="105" t="s">
        <v>4</v>
      </c>
      <c r="I7" s="105" t="s">
        <v>3</v>
      </c>
      <c r="J7" s="106" t="s">
        <v>142</v>
      </c>
      <c r="K7" s="104" t="s">
        <v>140</v>
      </c>
      <c r="M7" s="122" t="s">
        <v>64</v>
      </c>
      <c r="N7" s="125" t="s">
        <v>136</v>
      </c>
      <c r="O7" s="125" t="s">
        <v>141</v>
      </c>
      <c r="P7" s="125"/>
      <c r="Q7" s="125"/>
    </row>
    <row r="8" spans="2:18" x14ac:dyDescent="0.25">
      <c r="C8" s="112">
        <v>4</v>
      </c>
      <c r="D8" s="101" t="s">
        <v>26</v>
      </c>
      <c r="E8" s="102" t="s">
        <v>136</v>
      </c>
      <c r="F8" s="103" t="s">
        <v>20</v>
      </c>
      <c r="G8" s="104" t="s">
        <v>143</v>
      </c>
      <c r="H8" s="105" t="s">
        <v>48</v>
      </c>
      <c r="I8" s="105" t="s">
        <v>47</v>
      </c>
      <c r="J8" s="106" t="s">
        <v>138</v>
      </c>
      <c r="K8" s="104" t="s">
        <v>139</v>
      </c>
      <c r="M8" s="126" t="s">
        <v>63</v>
      </c>
      <c r="N8" s="127" t="s">
        <v>20</v>
      </c>
      <c r="O8" s="127" t="s">
        <v>6</v>
      </c>
      <c r="P8" s="127" t="s">
        <v>15</v>
      </c>
      <c r="Q8" s="127"/>
    </row>
    <row r="9" spans="2:18" x14ac:dyDescent="0.25">
      <c r="C9" s="112">
        <v>5</v>
      </c>
      <c r="D9" s="101" t="s">
        <v>17</v>
      </c>
      <c r="E9" s="102" t="s">
        <v>136</v>
      </c>
      <c r="F9" s="103" t="s">
        <v>20</v>
      </c>
      <c r="G9" s="104" t="s">
        <v>137</v>
      </c>
      <c r="H9" s="105" t="s">
        <v>48</v>
      </c>
      <c r="I9" s="105" t="s">
        <v>47</v>
      </c>
      <c r="J9" s="106" t="s">
        <v>138</v>
      </c>
      <c r="K9" s="104" t="s">
        <v>139</v>
      </c>
      <c r="M9" s="122" t="s">
        <v>62</v>
      </c>
      <c r="N9" s="125" t="s">
        <v>137</v>
      </c>
      <c r="O9" s="125" t="s">
        <v>143</v>
      </c>
      <c r="P9" s="125"/>
      <c r="Q9" s="125"/>
    </row>
    <row r="10" spans="2:18" x14ac:dyDescent="0.25">
      <c r="C10" s="112">
        <v>6</v>
      </c>
      <c r="D10" s="101" t="s">
        <v>17</v>
      </c>
      <c r="E10" s="102" t="s">
        <v>136</v>
      </c>
      <c r="F10" s="103" t="s">
        <v>20</v>
      </c>
      <c r="G10" s="104" t="s">
        <v>137</v>
      </c>
      <c r="H10" s="105" t="s">
        <v>48</v>
      </c>
      <c r="I10" s="105" t="s">
        <v>47</v>
      </c>
      <c r="J10" s="106" t="s">
        <v>138</v>
      </c>
      <c r="K10" s="104" t="s">
        <v>139</v>
      </c>
      <c r="M10" s="126" t="s">
        <v>61</v>
      </c>
      <c r="N10" s="127" t="s">
        <v>48</v>
      </c>
      <c r="O10" s="127" t="s">
        <v>13</v>
      </c>
      <c r="P10" s="127" t="s">
        <v>4</v>
      </c>
      <c r="Q10" s="127"/>
    </row>
    <row r="11" spans="2:18" x14ac:dyDescent="0.25">
      <c r="C11" s="112">
        <v>7</v>
      </c>
      <c r="D11" s="101" t="s">
        <v>26</v>
      </c>
      <c r="E11" s="102" t="s">
        <v>141</v>
      </c>
      <c r="F11" s="103" t="s">
        <v>15</v>
      </c>
      <c r="G11" s="104" t="s">
        <v>143</v>
      </c>
      <c r="H11" s="105" t="s">
        <v>13</v>
      </c>
      <c r="I11" s="105" t="s">
        <v>12</v>
      </c>
      <c r="J11" s="106" t="s">
        <v>142</v>
      </c>
      <c r="K11" s="104" t="s">
        <v>140</v>
      </c>
      <c r="M11" s="122" t="s">
        <v>60</v>
      </c>
      <c r="N11" s="125" t="s">
        <v>12</v>
      </c>
      <c r="O11" s="125" t="s">
        <v>47</v>
      </c>
      <c r="P11" s="125" t="s">
        <v>3</v>
      </c>
      <c r="Q11" s="125" t="s">
        <v>27</v>
      </c>
    </row>
    <row r="12" spans="2:18" x14ac:dyDescent="0.25">
      <c r="C12" s="112">
        <v>8</v>
      </c>
      <c r="D12" s="101" t="s">
        <v>26</v>
      </c>
      <c r="E12" s="102" t="s">
        <v>136</v>
      </c>
      <c r="F12" s="103" t="s">
        <v>20</v>
      </c>
      <c r="G12" s="104" t="s">
        <v>143</v>
      </c>
      <c r="H12" s="105" t="s">
        <v>13</v>
      </c>
      <c r="I12" s="105" t="s">
        <v>12</v>
      </c>
      <c r="J12" s="106" t="s">
        <v>138</v>
      </c>
      <c r="K12" s="104" t="s">
        <v>140</v>
      </c>
      <c r="M12" s="126" t="s">
        <v>58</v>
      </c>
      <c r="N12" s="127" t="s">
        <v>138</v>
      </c>
      <c r="O12" s="127" t="s">
        <v>142</v>
      </c>
      <c r="P12" s="127"/>
      <c r="Q12" s="127"/>
    </row>
    <row r="13" spans="2:18" x14ac:dyDescent="0.25">
      <c r="C13" s="112">
        <v>9</v>
      </c>
      <c r="D13" s="101" t="s">
        <v>26</v>
      </c>
      <c r="E13" s="102" t="s">
        <v>136</v>
      </c>
      <c r="F13" s="103" t="s">
        <v>20</v>
      </c>
      <c r="G13" s="104" t="s">
        <v>143</v>
      </c>
      <c r="H13" s="105" t="s">
        <v>13</v>
      </c>
      <c r="I13" s="105" t="s">
        <v>12</v>
      </c>
      <c r="J13" s="106" t="s">
        <v>138</v>
      </c>
      <c r="K13" s="104" t="s">
        <v>139</v>
      </c>
      <c r="M13" s="122" t="s">
        <v>55</v>
      </c>
      <c r="N13" s="125" t="s">
        <v>139</v>
      </c>
      <c r="O13" s="125" t="s">
        <v>140</v>
      </c>
      <c r="P13" s="125"/>
      <c r="Q13" s="125"/>
    </row>
    <row r="14" spans="2:18" ht="15.75" thickBot="1" x14ac:dyDescent="0.3">
      <c r="C14" s="112">
        <v>10</v>
      </c>
      <c r="D14" s="101" t="s">
        <v>17</v>
      </c>
      <c r="E14" s="102" t="s">
        <v>141</v>
      </c>
      <c r="F14" s="103" t="s">
        <v>15</v>
      </c>
      <c r="G14" s="104" t="s">
        <v>137</v>
      </c>
      <c r="H14" s="105" t="s">
        <v>13</v>
      </c>
      <c r="I14" s="105" t="s">
        <v>12</v>
      </c>
      <c r="J14" s="106" t="s">
        <v>142</v>
      </c>
      <c r="K14" s="104" t="s">
        <v>139</v>
      </c>
      <c r="M14" s="130"/>
      <c r="N14" s="129">
        <v>1</v>
      </c>
      <c r="O14" s="129">
        <v>2</v>
      </c>
      <c r="P14" s="129">
        <v>3</v>
      </c>
      <c r="Q14" s="129">
        <v>4</v>
      </c>
    </row>
    <row r="15" spans="2:18" x14ac:dyDescent="0.25">
      <c r="C15" s="112">
        <v>11</v>
      </c>
      <c r="D15" s="101" t="s">
        <v>17</v>
      </c>
      <c r="E15" s="102" t="s">
        <v>141</v>
      </c>
      <c r="F15" s="103" t="s">
        <v>15</v>
      </c>
      <c r="G15" s="104" t="s">
        <v>143</v>
      </c>
      <c r="H15" s="105" t="s">
        <v>13</v>
      </c>
      <c r="I15" s="105" t="s">
        <v>12</v>
      </c>
      <c r="J15" s="106" t="s">
        <v>142</v>
      </c>
      <c r="K15" s="104" t="s">
        <v>140</v>
      </c>
    </row>
    <row r="16" spans="2:18" x14ac:dyDescent="0.25">
      <c r="C16" s="112">
        <v>12</v>
      </c>
      <c r="D16" s="101" t="s">
        <v>17</v>
      </c>
      <c r="E16" s="102" t="s">
        <v>141</v>
      </c>
      <c r="F16" s="103" t="s">
        <v>15</v>
      </c>
      <c r="G16" s="104" t="s">
        <v>137</v>
      </c>
      <c r="H16" s="105" t="s">
        <v>13</v>
      </c>
      <c r="I16" s="105" t="s">
        <v>12</v>
      </c>
      <c r="J16" s="106" t="s">
        <v>142</v>
      </c>
      <c r="K16" s="104" t="s">
        <v>140</v>
      </c>
      <c r="M16" s="131" t="s">
        <v>144</v>
      </c>
      <c r="N16" s="131"/>
      <c r="O16" s="131"/>
      <c r="P16" s="131"/>
      <c r="Q16" s="131"/>
    </row>
    <row r="17" spans="3:17" ht="15.75" thickBot="1" x14ac:dyDescent="0.3">
      <c r="C17" s="112">
        <v>13</v>
      </c>
      <c r="D17" s="101" t="s">
        <v>17</v>
      </c>
      <c r="E17" s="102" t="s">
        <v>136</v>
      </c>
      <c r="F17" s="103" t="s">
        <v>15</v>
      </c>
      <c r="G17" s="104" t="s">
        <v>143</v>
      </c>
      <c r="H17" s="105" t="s">
        <v>13</v>
      </c>
      <c r="I17" s="105" t="s">
        <v>12</v>
      </c>
      <c r="J17" s="106" t="s">
        <v>138</v>
      </c>
      <c r="K17" s="104" t="s">
        <v>139</v>
      </c>
      <c r="M17" s="132" t="s">
        <v>105</v>
      </c>
      <c r="N17" s="133" t="s">
        <v>107</v>
      </c>
      <c r="O17" s="133"/>
      <c r="P17" s="133"/>
      <c r="Q17" s="133"/>
    </row>
    <row r="18" spans="3:17" x14ac:dyDescent="0.25">
      <c r="C18" s="112">
        <v>14</v>
      </c>
      <c r="D18" s="101" t="s">
        <v>17</v>
      </c>
      <c r="E18" s="102" t="s">
        <v>136</v>
      </c>
      <c r="F18" s="103" t="s">
        <v>15</v>
      </c>
      <c r="G18" s="104" t="s">
        <v>143</v>
      </c>
      <c r="H18" s="105" t="s">
        <v>13</v>
      </c>
      <c r="I18" s="105" t="s">
        <v>12</v>
      </c>
      <c r="J18" s="106" t="s">
        <v>138</v>
      </c>
      <c r="K18" s="104" t="s">
        <v>139</v>
      </c>
      <c r="M18" s="134"/>
      <c r="N18" s="123">
        <f>HLOOKUP(N19,$N$6:$Q$14,9,FALSE)</f>
        <v>4</v>
      </c>
      <c r="O18" s="123">
        <f>IF(N18&lt;COUNTA($N$5:$Q$5),N18+1,1)</f>
        <v>1</v>
      </c>
      <c r="P18" s="123">
        <f t="shared" ref="P18:Q18" si="0">IF(O18&lt;COUNTA($N$5:$Q$5),O18+1,1)</f>
        <v>2</v>
      </c>
      <c r="Q18" s="123">
        <f t="shared" si="0"/>
        <v>3</v>
      </c>
    </row>
    <row r="19" spans="3:17" x14ac:dyDescent="0.25">
      <c r="C19" s="112">
        <v>15</v>
      </c>
      <c r="D19" s="101" t="s">
        <v>17</v>
      </c>
      <c r="E19" s="102" t="s">
        <v>136</v>
      </c>
      <c r="F19" s="103" t="s">
        <v>15</v>
      </c>
      <c r="G19" s="104" t="s">
        <v>143</v>
      </c>
      <c r="H19" s="105" t="s">
        <v>13</v>
      </c>
      <c r="I19" s="105" t="s">
        <v>12</v>
      </c>
      <c r="J19" s="106" t="s">
        <v>138</v>
      </c>
      <c r="K19" s="104" t="s">
        <v>140</v>
      </c>
      <c r="M19" s="135" t="str">
        <f>M6</f>
        <v>Marca</v>
      </c>
      <c r="N19" s="123" t="str">
        <f>'Codificação Magazine Luiza'!D6</f>
        <v>Samsung</v>
      </c>
      <c r="O19" s="123" t="str">
        <f>HLOOKUP(O18,$N$5:$Q$13,2,FALSE)</f>
        <v>LG</v>
      </c>
      <c r="P19" s="123" t="str">
        <f>HLOOKUP(P18,$N$5:$Q$13,2,FALSE)</f>
        <v>Apple</v>
      </c>
      <c r="Q19" s="123" t="str">
        <f>HLOOKUP(Q18,$N$5:$Q$13,2,FALSE)</f>
        <v>Motorola</v>
      </c>
    </row>
    <row r="20" spans="3:17" x14ac:dyDescent="0.25">
      <c r="C20" s="112">
        <v>16</v>
      </c>
      <c r="D20" s="101" t="s">
        <v>26</v>
      </c>
      <c r="E20" s="102" t="s">
        <v>136</v>
      </c>
      <c r="F20" s="103" t="s">
        <v>20</v>
      </c>
      <c r="G20" s="104" t="s">
        <v>143</v>
      </c>
      <c r="H20" s="105" t="s">
        <v>13</v>
      </c>
      <c r="I20" s="105" t="s">
        <v>12</v>
      </c>
      <c r="J20" s="106" t="s">
        <v>138</v>
      </c>
      <c r="K20" s="104" t="s">
        <v>139</v>
      </c>
      <c r="M20" s="136"/>
      <c r="N20" s="124">
        <f>HLOOKUP(N21,$N$7:$Q$14,8,FALSE)</f>
        <v>1</v>
      </c>
      <c r="O20" s="124">
        <f>IF(N20&lt;COUNTA($N$7:$Q$7),N20+1,1)</f>
        <v>2</v>
      </c>
      <c r="P20" s="124"/>
      <c r="Q20" s="124"/>
    </row>
    <row r="21" spans="3:17" x14ac:dyDescent="0.25">
      <c r="C21" s="112">
        <v>17</v>
      </c>
      <c r="D21" s="101" t="s">
        <v>26</v>
      </c>
      <c r="E21" s="102" t="s">
        <v>141</v>
      </c>
      <c r="F21" s="103" t="s">
        <v>15</v>
      </c>
      <c r="G21" s="104" t="s">
        <v>137</v>
      </c>
      <c r="H21" s="105" t="s">
        <v>13</v>
      </c>
      <c r="I21" s="105" t="s">
        <v>27</v>
      </c>
      <c r="J21" s="106" t="s">
        <v>142</v>
      </c>
      <c r="K21" s="104" t="s">
        <v>140</v>
      </c>
      <c r="M21" s="136" t="str">
        <f>M7</f>
        <v>Memória Interna</v>
      </c>
      <c r="N21" s="124" t="str">
        <f>'Codificação Magazine Luiza'!E6</f>
        <v>&lt; 64GB</v>
      </c>
      <c r="O21" s="124" t="str">
        <f>HLOOKUP(O20,$N$5:$Q$13,3,FALSE)</f>
        <v>64GB +</v>
      </c>
      <c r="P21" s="124"/>
      <c r="Q21" s="124"/>
    </row>
    <row r="22" spans="3:17" x14ac:dyDescent="0.25">
      <c r="C22" s="112">
        <v>18</v>
      </c>
      <c r="D22" s="101" t="s">
        <v>26</v>
      </c>
      <c r="E22" s="102" t="s">
        <v>141</v>
      </c>
      <c r="F22" s="103" t="s">
        <v>15</v>
      </c>
      <c r="G22" s="104" t="s">
        <v>143</v>
      </c>
      <c r="H22" s="105" t="s">
        <v>13</v>
      </c>
      <c r="I22" s="105" t="s">
        <v>27</v>
      </c>
      <c r="J22" s="106" t="s">
        <v>142</v>
      </c>
      <c r="K22" s="104" t="s">
        <v>139</v>
      </c>
      <c r="M22" s="135"/>
      <c r="N22" s="123">
        <f>HLOOKUP(N23,$N$8:$Q$14,7,FALSE)</f>
        <v>1</v>
      </c>
      <c r="O22" s="123">
        <f>IF(N22&lt;COUNTA($N$8:$Q$8),N22+1,1)</f>
        <v>2</v>
      </c>
      <c r="P22" s="123">
        <f>IF(O22&lt;COUNTA($N$8:$Q$8),O22+1,1)</f>
        <v>3</v>
      </c>
      <c r="Q22" s="123"/>
    </row>
    <row r="23" spans="3:17" x14ac:dyDescent="0.25">
      <c r="C23" s="112">
        <v>19</v>
      </c>
      <c r="D23" s="101" t="s">
        <v>26</v>
      </c>
      <c r="E23" s="102" t="s">
        <v>141</v>
      </c>
      <c r="F23" s="103" t="s">
        <v>15</v>
      </c>
      <c r="G23" s="104" t="s">
        <v>137</v>
      </c>
      <c r="H23" s="105" t="s">
        <v>13</v>
      </c>
      <c r="I23" s="105" t="s">
        <v>27</v>
      </c>
      <c r="J23" s="106" t="s">
        <v>142</v>
      </c>
      <c r="K23" s="104" t="s">
        <v>139</v>
      </c>
      <c r="M23" s="135" t="str">
        <f>M8</f>
        <v>Tamanho da tela</v>
      </c>
      <c r="N23" s="123" t="str">
        <f>'Codificação Magazine Luiza'!F6</f>
        <v>5"</v>
      </c>
      <c r="O23" s="123" t="str">
        <f>HLOOKUP(O22,$N$5:$Q$13,4,FALSE)</f>
        <v>4"</v>
      </c>
      <c r="P23" s="123" t="str">
        <f>HLOOKUP(P22,$N$5:$Q$13,4,FALSE)</f>
        <v>6"</v>
      </c>
      <c r="Q23" s="123"/>
    </row>
    <row r="24" spans="3:17" x14ac:dyDescent="0.25">
      <c r="C24" s="112">
        <v>20</v>
      </c>
      <c r="D24" s="101" t="s">
        <v>17</v>
      </c>
      <c r="E24" s="102" t="s">
        <v>141</v>
      </c>
      <c r="F24" s="103" t="s">
        <v>15</v>
      </c>
      <c r="G24" s="104" t="s">
        <v>143</v>
      </c>
      <c r="H24" s="105" t="s">
        <v>13</v>
      </c>
      <c r="I24" s="105" t="s">
        <v>27</v>
      </c>
      <c r="J24" s="106" t="s">
        <v>142</v>
      </c>
      <c r="K24" s="104" t="s">
        <v>139</v>
      </c>
      <c r="M24" s="136"/>
      <c r="N24" s="124">
        <f>HLOOKUP(N25,$N$9:$Q$14,6,FALSE)</f>
        <v>1</v>
      </c>
      <c r="O24" s="124">
        <f>IF(N24&lt;COUNTA($N$9:$Q$9),N24+1,1)</f>
        <v>2</v>
      </c>
      <c r="P24" s="124"/>
      <c r="Q24" s="124"/>
    </row>
    <row r="25" spans="3:17" x14ac:dyDescent="0.25">
      <c r="C25" s="112">
        <v>21</v>
      </c>
      <c r="D25" s="101" t="s">
        <v>26</v>
      </c>
      <c r="E25" s="102" t="s">
        <v>136</v>
      </c>
      <c r="F25" s="103" t="s">
        <v>15</v>
      </c>
      <c r="G25" s="104" t="s">
        <v>143</v>
      </c>
      <c r="H25" s="105" t="s">
        <v>13</v>
      </c>
      <c r="I25" s="105" t="s">
        <v>27</v>
      </c>
      <c r="J25" s="106" t="s">
        <v>142</v>
      </c>
      <c r="K25" s="104" t="s">
        <v>139</v>
      </c>
      <c r="M25" s="136" t="str">
        <f>M9</f>
        <v>Cor</v>
      </c>
      <c r="N25" s="124" t="str">
        <f>'Codificação Magazine Luiza'!G6</f>
        <v>Neutra</v>
      </c>
      <c r="O25" s="124" t="str">
        <f>HLOOKUP(O24,$N$5:$Q$13,5,FALSE)</f>
        <v>Diversa</v>
      </c>
      <c r="P25" s="124"/>
      <c r="Q25" s="124"/>
    </row>
    <row r="26" spans="3:17" x14ac:dyDescent="0.25">
      <c r="C26" s="112">
        <v>22</v>
      </c>
      <c r="D26" s="101" t="s">
        <v>21</v>
      </c>
      <c r="E26" s="102" t="s">
        <v>136</v>
      </c>
      <c r="F26" s="103" t="s">
        <v>20</v>
      </c>
      <c r="G26" s="104" t="s">
        <v>143</v>
      </c>
      <c r="H26" s="105" t="s">
        <v>13</v>
      </c>
      <c r="I26" s="105" t="s">
        <v>12</v>
      </c>
      <c r="J26" s="106" t="s">
        <v>138</v>
      </c>
      <c r="K26" s="104" t="s">
        <v>139</v>
      </c>
      <c r="M26" s="135"/>
      <c r="N26" s="123">
        <f>HLOOKUP(N27,$N$10:$Q$14,5,FALSE)</f>
        <v>1</v>
      </c>
      <c r="O26" s="123">
        <f>IF(N26&lt;COUNTA($N$10:$Q$10),N26+1,1)</f>
        <v>2</v>
      </c>
      <c r="P26" s="123">
        <f>IF(O26&lt;COUNTA($N$10:$Q$10),O26+1,1)</f>
        <v>3</v>
      </c>
      <c r="Q26" s="123"/>
    </row>
    <row r="27" spans="3:17" x14ac:dyDescent="0.25">
      <c r="C27" s="112">
        <v>23</v>
      </c>
      <c r="D27" s="101" t="s">
        <v>17</v>
      </c>
      <c r="E27" s="102" t="s">
        <v>136</v>
      </c>
      <c r="F27" s="103" t="s">
        <v>15</v>
      </c>
      <c r="G27" s="104" t="s">
        <v>137</v>
      </c>
      <c r="H27" s="105" t="s">
        <v>13</v>
      </c>
      <c r="I27" s="105" t="s">
        <v>27</v>
      </c>
      <c r="J27" s="106" t="s">
        <v>138</v>
      </c>
      <c r="K27" s="104" t="s">
        <v>140</v>
      </c>
      <c r="M27" s="135" t="str">
        <f>M10</f>
        <v>Processador - Tipo</v>
      </c>
      <c r="N27" s="123" t="str">
        <f>'Codificação Magazine Luiza'!H6</f>
        <v>Quad-Core</v>
      </c>
      <c r="O27" s="123" t="str">
        <f>HLOOKUP(O26,$N$5:$Q$13,6,FALSE)</f>
        <v>Octa-Core</v>
      </c>
      <c r="P27" s="123" t="str">
        <f>HLOOKUP(P26,$N$5:$Q$13,6,FALSE)</f>
        <v>Processador neural</v>
      </c>
      <c r="Q27" s="123"/>
    </row>
    <row r="28" spans="3:17" x14ac:dyDescent="0.25">
      <c r="C28" s="112">
        <v>24</v>
      </c>
      <c r="D28" s="101" t="s">
        <v>17</v>
      </c>
      <c r="E28" s="102" t="s">
        <v>141</v>
      </c>
      <c r="F28" s="103" t="s">
        <v>15</v>
      </c>
      <c r="G28" s="104" t="s">
        <v>137</v>
      </c>
      <c r="H28" s="105" t="s">
        <v>13</v>
      </c>
      <c r="I28" s="105" t="s">
        <v>27</v>
      </c>
      <c r="J28" s="106" t="s">
        <v>142</v>
      </c>
      <c r="K28" s="104" t="s">
        <v>140</v>
      </c>
      <c r="M28" s="136"/>
      <c r="N28" s="124">
        <f>HLOOKUP(N29,$N$11:$Q$14,4,FALSE)</f>
        <v>2</v>
      </c>
      <c r="O28" s="124">
        <f>IF(N28&lt;COUNTA($N$11:$Q$11),N28+1,1)</f>
        <v>3</v>
      </c>
      <c r="P28" s="124">
        <f t="shared" ref="P28:Q28" si="1">IF(O28&lt;COUNTA($N$11:$Q$11),O28+1,1)</f>
        <v>4</v>
      </c>
      <c r="Q28" s="124">
        <f t="shared" si="1"/>
        <v>1</v>
      </c>
    </row>
    <row r="29" spans="3:17" x14ac:dyDescent="0.25">
      <c r="C29" s="112">
        <v>25</v>
      </c>
      <c r="D29" s="101" t="s">
        <v>17</v>
      </c>
      <c r="E29" s="102" t="s">
        <v>141</v>
      </c>
      <c r="F29" s="103" t="s">
        <v>15</v>
      </c>
      <c r="G29" s="104" t="s">
        <v>143</v>
      </c>
      <c r="H29" s="105" t="s">
        <v>13</v>
      </c>
      <c r="I29" s="105" t="s">
        <v>27</v>
      </c>
      <c r="J29" s="106" t="s">
        <v>142</v>
      </c>
      <c r="K29" s="104" t="s">
        <v>140</v>
      </c>
      <c r="M29" s="136" t="str">
        <f>M11</f>
        <v>Resolução da câmera - Traseira</v>
      </c>
      <c r="N29" s="124" t="str">
        <f>'Codificação Magazine Luiza'!I6</f>
        <v>1MP</v>
      </c>
      <c r="O29" s="124" t="str">
        <f>HLOOKUP(O28,$N$5:$Q$13,7,FALSE)</f>
        <v>iSight</v>
      </c>
      <c r="P29" s="124" t="str">
        <f t="shared" ref="P29:Q29" si="2">HLOOKUP(P28,$N$5:$Q$13,7,FALSE)</f>
        <v>Quad</v>
      </c>
      <c r="Q29" s="124" t="str">
        <f t="shared" si="2"/>
        <v>2MP</v>
      </c>
    </row>
    <row r="30" spans="3:17" x14ac:dyDescent="0.25">
      <c r="C30" s="112">
        <v>26</v>
      </c>
      <c r="D30" s="101" t="s">
        <v>17</v>
      </c>
      <c r="E30" s="102" t="s">
        <v>141</v>
      </c>
      <c r="F30" s="103" t="s">
        <v>15</v>
      </c>
      <c r="G30" s="104" t="s">
        <v>143</v>
      </c>
      <c r="H30" s="105" t="s">
        <v>13</v>
      </c>
      <c r="I30" s="105" t="s">
        <v>27</v>
      </c>
      <c r="J30" s="104" t="s">
        <v>142</v>
      </c>
      <c r="K30" s="104" t="s">
        <v>140</v>
      </c>
      <c r="M30" s="135"/>
      <c r="N30" s="123">
        <f>HLOOKUP(N31,$N$12:$Q$14,3,FALSE)</f>
        <v>1</v>
      </c>
      <c r="O30" s="123">
        <f>IF(N30&lt;COUNTA($N$12:$Q$12),N30+1,1)</f>
        <v>2</v>
      </c>
      <c r="P30" s="123"/>
      <c r="Q30" s="123"/>
    </row>
    <row r="31" spans="3:17" x14ac:dyDescent="0.25">
      <c r="C31" s="112">
        <v>27</v>
      </c>
      <c r="D31" s="101" t="s">
        <v>26</v>
      </c>
      <c r="E31" s="102" t="s">
        <v>136</v>
      </c>
      <c r="F31" s="103" t="s">
        <v>20</v>
      </c>
      <c r="G31" s="104" t="s">
        <v>143</v>
      </c>
      <c r="H31" s="105" t="s">
        <v>13</v>
      </c>
      <c r="I31" s="105" t="s">
        <v>12</v>
      </c>
      <c r="J31" s="104" t="s">
        <v>138</v>
      </c>
      <c r="K31" s="104" t="s">
        <v>140</v>
      </c>
      <c r="M31" s="135" t="str">
        <f>M12</f>
        <v>Preço à vista</v>
      </c>
      <c r="N31" s="123" t="str">
        <f>'Codificação Magazine Luiza'!J6</f>
        <v>Barato</v>
      </c>
      <c r="O31" s="123" t="str">
        <f>HLOOKUP(O30,$N$5:$Q$13,8,FALSE)</f>
        <v>Caro</v>
      </c>
      <c r="P31" s="123"/>
      <c r="Q31" s="123"/>
    </row>
    <row r="32" spans="3:17" x14ac:dyDescent="0.25">
      <c r="C32" s="112">
        <v>28</v>
      </c>
      <c r="D32" s="101" t="s">
        <v>21</v>
      </c>
      <c r="E32" s="102" t="s">
        <v>136</v>
      </c>
      <c r="F32" s="103" t="s">
        <v>20</v>
      </c>
      <c r="G32" s="104" t="s">
        <v>137</v>
      </c>
      <c r="H32" s="105" t="s">
        <v>13</v>
      </c>
      <c r="I32" s="105" t="s">
        <v>12</v>
      </c>
      <c r="J32" s="104" t="s">
        <v>138</v>
      </c>
      <c r="K32" s="104" t="s">
        <v>140</v>
      </c>
      <c r="M32" s="136"/>
      <c r="N32" s="124">
        <f>HLOOKUP(N33,$N$13:$Q$14,2,FALSE)</f>
        <v>1</v>
      </c>
      <c r="O32" s="124">
        <f>IF(N32&lt;COUNTA($N$13:$Q$13),N32+1,1)</f>
        <v>2</v>
      </c>
      <c r="P32" s="124"/>
      <c r="Q32" s="124"/>
    </row>
    <row r="33" spans="3:17" ht="15.75" thickBot="1" x14ac:dyDescent="0.3">
      <c r="C33" s="112">
        <v>29</v>
      </c>
      <c r="D33" s="101" t="s">
        <v>17</v>
      </c>
      <c r="E33" s="102" t="s">
        <v>136</v>
      </c>
      <c r="F33" s="103" t="s">
        <v>15</v>
      </c>
      <c r="G33" s="104" t="s">
        <v>137</v>
      </c>
      <c r="H33" s="105" t="s">
        <v>13</v>
      </c>
      <c r="I33" s="105" t="s">
        <v>12</v>
      </c>
      <c r="J33" s="104" t="s">
        <v>138</v>
      </c>
      <c r="K33" s="104" t="s">
        <v>140</v>
      </c>
      <c r="M33" s="137" t="str">
        <f>M13</f>
        <v>Nota</v>
      </c>
      <c r="N33" s="138" t="str">
        <f>'Codificação Magazine Luiza'!K6</f>
        <v>Baixa</v>
      </c>
      <c r="O33" s="138" t="str">
        <f>HLOOKUP(O32,$N$5:$Q$13,9,FALSE)</f>
        <v>Alta</v>
      </c>
      <c r="P33" s="138"/>
      <c r="Q33" s="138"/>
    </row>
    <row r="34" spans="3:17" ht="15.75" thickBot="1" x14ac:dyDescent="0.3">
      <c r="C34" s="113">
        <v>30</v>
      </c>
      <c r="D34" s="107" t="s">
        <v>8</v>
      </c>
      <c r="E34" s="108" t="s">
        <v>141</v>
      </c>
      <c r="F34" s="109" t="s">
        <v>6</v>
      </c>
      <c r="G34" s="110" t="s">
        <v>143</v>
      </c>
      <c r="H34" s="111" t="s">
        <v>4</v>
      </c>
      <c r="I34" s="111" t="s">
        <v>3</v>
      </c>
      <c r="J34" s="110" t="s">
        <v>142</v>
      </c>
      <c r="K34" s="110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F66-7F50-4B65-84C4-51B7B5D644AF}">
  <dimension ref="B1:AD41"/>
  <sheetViews>
    <sheetView showGridLines="0" topLeftCell="L8" zoomScaleNormal="100" workbookViewId="0">
      <selection activeCell="J8" sqref="J8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J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ref="K5" si="1">K11</f>
        <v>Nota</v>
      </c>
      <c r="M5" s="43" t="str">
        <f>M11</f>
        <v>LG</v>
      </c>
      <c r="N5" s="44" t="str">
        <f t="shared" ref="N5:Z5" si="2">N11</f>
        <v>Apple</v>
      </c>
      <c r="O5" s="44" t="str">
        <f t="shared" si="2"/>
        <v>Motorola</v>
      </c>
      <c r="P5" s="45" t="str">
        <f t="shared" si="2"/>
        <v>64GB +</v>
      </c>
      <c r="Q5" s="43" t="str">
        <f t="shared" si="2"/>
        <v>4"</v>
      </c>
      <c r="R5" s="43" t="str">
        <f t="shared" si="2"/>
        <v>6"</v>
      </c>
      <c r="S5" s="45" t="str">
        <f t="shared" si="2"/>
        <v>Diversa</v>
      </c>
      <c r="T5" s="43" t="str">
        <f t="shared" si="2"/>
        <v>Octa-Core</v>
      </c>
      <c r="U5" s="43" t="str">
        <f t="shared" si="2"/>
        <v>Processador neural</v>
      </c>
      <c r="V5" s="45" t="str">
        <f t="shared" ref="V5:X5" si="3">V11</f>
        <v>iSight</v>
      </c>
      <c r="W5" s="45" t="str">
        <f t="shared" si="3"/>
        <v>Quad</v>
      </c>
      <c r="X5" s="45" t="str">
        <f t="shared" si="3"/>
        <v>2MP</v>
      </c>
      <c r="Y5" s="44" t="str">
        <f t="shared" si="2"/>
        <v>Caro</v>
      </c>
      <c r="Z5" s="45" t="str">
        <f t="shared" si="2"/>
        <v>Alta</v>
      </c>
      <c r="AC5" s="29" t="s">
        <v>88</v>
      </c>
    </row>
    <row r="6" spans="2:30" ht="16.5" thickTop="1" thickBot="1" x14ac:dyDescent="0.3">
      <c r="C6" s="30">
        <v>6</v>
      </c>
      <c r="D6" s="31" t="str">
        <f>VLOOKUP($C$6,$C$11:$K$41,2,FALSE)</f>
        <v>Samsung</v>
      </c>
      <c r="E6" s="31" t="str">
        <f>VLOOKUP($C$6,$C$11:$K$41,3,FALSE)</f>
        <v>&lt; 64GB</v>
      </c>
      <c r="F6" s="31" t="str">
        <f>VLOOKUP($C$6,$C$11:$K$41,4,FALSE)</f>
        <v>5"</v>
      </c>
      <c r="G6" s="31" t="str">
        <f>VLOOKUP($C$6,$C$11:$K$41,5,FALSE)</f>
        <v>Neutra</v>
      </c>
      <c r="H6" s="31" t="str">
        <f>VLOOKUP($C$6,$C$11:$K$41,6,FALSE)</f>
        <v>Quad-Core</v>
      </c>
      <c r="I6" s="31" t="str">
        <f>VLOOKUP($C$6,$C$11:$K$41,7,FALSE)</f>
        <v>1MP</v>
      </c>
      <c r="J6" s="31" t="str">
        <f>VLOOKUP($C$6,$C$11:$K$41,8,FALSE)</f>
        <v>Barato</v>
      </c>
      <c r="K6" s="31" t="str">
        <f>VLOOKUP($C$6,$C$11:$K$41,9,FALSE)</f>
        <v>Baixa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TREND(AB12:AB41,M12:Z41,M6:Z7)</f>
        <v>40.24068394018353</v>
      </c>
    </row>
    <row r="7" spans="2:30" ht="15.75" thickBot="1" x14ac:dyDescent="0.3">
      <c r="M7" s="40">
        <v>0</v>
      </c>
      <c r="N7" s="41">
        <v>0</v>
      </c>
      <c r="O7" s="41">
        <v>1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42.498230101241916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82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39"/>
      <c r="P10" s="144" t="str">
        <f>E5</f>
        <v>Memória</v>
      </c>
      <c r="Q10" s="35" t="str">
        <f>F5</f>
        <v>Tela</v>
      </c>
      <c r="R10" s="139"/>
      <c r="S10" s="144" t="str">
        <f>G5</f>
        <v>Cor</v>
      </c>
      <c r="T10" s="35" t="str">
        <f>H5</f>
        <v>Processador</v>
      </c>
      <c r="U10" s="139"/>
      <c r="V10" s="36" t="str">
        <f>I5</f>
        <v>Câmera</v>
      </c>
      <c r="W10" s="36"/>
      <c r="X10" s="149"/>
      <c r="Y10" s="153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LG</v>
      </c>
      <c r="N11" s="54" t="str">
        <f>'Magazine Luiza'!P19</f>
        <v>Apple</v>
      </c>
      <c r="O11" s="140" t="str">
        <f>'Magazine Luiza'!Q19</f>
        <v>Motorola</v>
      </c>
      <c r="P11" s="145" t="str">
        <f>'Magazine Luiza'!O21</f>
        <v>64GB +</v>
      </c>
      <c r="Q11" s="54" t="str">
        <f>'Magazine Luiza'!O23</f>
        <v>4"</v>
      </c>
      <c r="R11" s="140" t="str">
        <f>'Magazine Luiza'!P23</f>
        <v>6"</v>
      </c>
      <c r="S11" s="145" t="str">
        <f>'Magazine Luiza'!O25</f>
        <v>Diversa</v>
      </c>
      <c r="T11" s="54" t="str">
        <f>'Magazine Luiza'!O27</f>
        <v>Octa-Core</v>
      </c>
      <c r="U11" s="140" t="str">
        <f>'Magazine Luiza'!P27</f>
        <v>Processador neural</v>
      </c>
      <c r="V11" s="55" t="str">
        <f>'Magazine Luiza'!O29</f>
        <v>iSight</v>
      </c>
      <c r="W11" s="55" t="str">
        <f>'Magazine Luiza'!P29</f>
        <v>Quad</v>
      </c>
      <c r="X11" s="150" t="str">
        <f>'Magazine Luiza'!Q29</f>
        <v>2MP</v>
      </c>
      <c r="Y11" s="154" t="str">
        <f>'Magazine Luiza'!O31</f>
        <v>Caro</v>
      </c>
      <c r="Z11" s="55" t="str">
        <f>'Magazine Luiza'!O33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21</v>
      </c>
      <c r="E12" s="9" t="s">
        <v>136</v>
      </c>
      <c r="F12" s="8" t="s">
        <v>20</v>
      </c>
      <c r="G12" t="s">
        <v>137</v>
      </c>
      <c r="H12" t="s">
        <v>13</v>
      </c>
      <c r="I12" s="7" t="s">
        <v>12</v>
      </c>
      <c r="J12" s="12" t="s">
        <v>138</v>
      </c>
      <c r="K12" s="7" t="s">
        <v>139</v>
      </c>
      <c r="M12" s="33">
        <f>IF($D12=M$11,1,0)</f>
        <v>1</v>
      </c>
      <c r="N12" s="33">
        <f>IF($D12=N$11,1,0)</f>
        <v>0</v>
      </c>
      <c r="O12" s="141">
        <f>IF($D12=O$11,1,0)</f>
        <v>0</v>
      </c>
      <c r="P12" s="146">
        <f>IF($E12=P$11,1,0)</f>
        <v>0</v>
      </c>
      <c r="Q12" s="33">
        <f>IF($F12=Q$11,1,0)</f>
        <v>0</v>
      </c>
      <c r="R12" s="141">
        <f>IF($F12=R$11,1,0)</f>
        <v>0</v>
      </c>
      <c r="S12" s="146">
        <f>IF($G12=S$11,1,0)</f>
        <v>0</v>
      </c>
      <c r="T12" s="33">
        <f>IF($H12=T$11,1,0)</f>
        <v>1</v>
      </c>
      <c r="U12" s="141">
        <f>IF($H12=U$11,1,0)</f>
        <v>0</v>
      </c>
      <c r="V12" s="50">
        <f>IF($I12=V$11,1,0)</f>
        <v>0</v>
      </c>
      <c r="W12" s="50">
        <f>IF($I12=W$11,1,0)</f>
        <v>0</v>
      </c>
      <c r="X12" s="151">
        <f>IF($I12=X$11,1,0)</f>
        <v>1</v>
      </c>
      <c r="Y12" s="155">
        <f>IF($J12=Y$11,1,0)</f>
        <v>0</v>
      </c>
      <c r="Z12" s="50">
        <f>IF($K12=Z$11,1,0)</f>
        <v>0</v>
      </c>
      <c r="AA12" s="48">
        <f t="shared" ref="AA12:AA41" si="4">C12</f>
        <v>1</v>
      </c>
      <c r="AB12" s="48">
        <f>MAX($AA$12:$AA$41)+1-AA12</f>
        <v>30</v>
      </c>
      <c r="AC12" s="46">
        <f t="array" ref="AC12:AC41">TREND(AB12:AB41,M12:Z41,M12:Z41)</f>
        <v>17.850856279831248</v>
      </c>
    </row>
    <row r="13" spans="2:30" x14ac:dyDescent="0.25">
      <c r="C13" s="11">
        <v>2</v>
      </c>
      <c r="D13" s="10" t="s">
        <v>21</v>
      </c>
      <c r="E13" s="9" t="s">
        <v>136</v>
      </c>
      <c r="F13" s="8" t="s">
        <v>20</v>
      </c>
      <c r="G13" t="s">
        <v>137</v>
      </c>
      <c r="H13" t="s">
        <v>48</v>
      </c>
      <c r="I13" s="7" t="s">
        <v>47</v>
      </c>
      <c r="J13" s="12" t="s">
        <v>138</v>
      </c>
      <c r="K13" s="7" t="s">
        <v>140</v>
      </c>
      <c r="M13" s="33">
        <f t="shared" ref="M13:O41" si="5">IF($D13=M$11,1,0)</f>
        <v>1</v>
      </c>
      <c r="N13" s="34">
        <f t="shared" si="5"/>
        <v>0</v>
      </c>
      <c r="O13" s="142">
        <f t="shared" si="5"/>
        <v>0</v>
      </c>
      <c r="P13" s="146">
        <f t="shared" ref="P13:P41" si="6">IF($E13=P$11,1,0)</f>
        <v>0</v>
      </c>
      <c r="Q13" s="33">
        <f t="shared" ref="Q13:R41" si="7">IF($F13=Q$11,1,0)</f>
        <v>0</v>
      </c>
      <c r="R13" s="141">
        <f t="shared" si="7"/>
        <v>0</v>
      </c>
      <c r="S13" s="146">
        <f t="shared" ref="S13:S41" si="8">IF($G13=S$11,1,0)</f>
        <v>0</v>
      </c>
      <c r="T13" s="33">
        <f t="shared" ref="T13:U41" si="9">IF($H13=T$11,1,0)</f>
        <v>0</v>
      </c>
      <c r="U13" s="141">
        <f t="shared" si="9"/>
        <v>0</v>
      </c>
      <c r="V13" s="50">
        <f t="shared" ref="V13:X41" si="10">IF($I13=V$11,1,0)</f>
        <v>0</v>
      </c>
      <c r="W13" s="50">
        <f t="shared" ref="W13:X27" si="11">IF($I13=W$11,1,0)</f>
        <v>0</v>
      </c>
      <c r="X13" s="151">
        <f t="shared" si="11"/>
        <v>0</v>
      </c>
      <c r="Y13" s="156">
        <f t="shared" ref="Y13:Y41" si="12">IF($J13=Y$11,1,0)</f>
        <v>0</v>
      </c>
      <c r="Z13" s="50">
        <f t="shared" ref="Z13:Z41" si="13">IF($K13=Z$11,1,0)</f>
        <v>1</v>
      </c>
      <c r="AA13" s="48">
        <f t="shared" si="4"/>
        <v>2</v>
      </c>
      <c r="AB13" s="48">
        <f t="shared" ref="AB13:AB41" si="14">MAX($AA$12:$AA$41)+1-AA13</f>
        <v>29</v>
      </c>
      <c r="AC13" s="46">
        <v>24.834153524742586</v>
      </c>
    </row>
    <row r="14" spans="2:30" x14ac:dyDescent="0.25">
      <c r="C14" s="11">
        <v>3</v>
      </c>
      <c r="D14" s="10" t="s">
        <v>8</v>
      </c>
      <c r="E14" s="9" t="s">
        <v>141</v>
      </c>
      <c r="F14" s="8" t="s">
        <v>6</v>
      </c>
      <c r="G14" t="s">
        <v>137</v>
      </c>
      <c r="H14" t="s">
        <v>4</v>
      </c>
      <c r="I14" s="7" t="s">
        <v>3</v>
      </c>
      <c r="J14" s="12" t="s">
        <v>142</v>
      </c>
      <c r="K14" s="7" t="s">
        <v>140</v>
      </c>
      <c r="M14" s="33">
        <f t="shared" si="5"/>
        <v>0</v>
      </c>
      <c r="N14" s="34">
        <f t="shared" si="5"/>
        <v>1</v>
      </c>
      <c r="O14" s="142">
        <f t="shared" si="5"/>
        <v>0</v>
      </c>
      <c r="P14" s="146">
        <f t="shared" si="6"/>
        <v>1</v>
      </c>
      <c r="Q14" s="33">
        <f t="shared" si="7"/>
        <v>1</v>
      </c>
      <c r="R14" s="141">
        <f t="shared" si="7"/>
        <v>0</v>
      </c>
      <c r="S14" s="146">
        <f t="shared" si="8"/>
        <v>0</v>
      </c>
      <c r="T14" s="33">
        <f t="shared" si="9"/>
        <v>0</v>
      </c>
      <c r="U14" s="141">
        <f t="shared" si="9"/>
        <v>1</v>
      </c>
      <c r="V14" s="50">
        <f t="shared" si="10"/>
        <v>1</v>
      </c>
      <c r="W14" s="50">
        <f t="shared" si="11"/>
        <v>0</v>
      </c>
      <c r="X14" s="151">
        <f t="shared" si="11"/>
        <v>0</v>
      </c>
      <c r="Y14" s="156">
        <f t="shared" si="12"/>
        <v>1</v>
      </c>
      <c r="Z14" s="50">
        <f t="shared" si="13"/>
        <v>1</v>
      </c>
      <c r="AA14" s="48">
        <f t="shared" si="4"/>
        <v>3</v>
      </c>
      <c r="AB14" s="48">
        <f t="shared" si="14"/>
        <v>28</v>
      </c>
      <c r="AC14" s="46">
        <v>15.95650287758582</v>
      </c>
    </row>
    <row r="15" spans="2:30" x14ac:dyDescent="0.25">
      <c r="C15" s="11">
        <v>4</v>
      </c>
      <c r="D15" s="10" t="s">
        <v>26</v>
      </c>
      <c r="E15" s="9" t="s">
        <v>136</v>
      </c>
      <c r="F15" s="8" t="s">
        <v>20</v>
      </c>
      <c r="G15" t="s">
        <v>143</v>
      </c>
      <c r="H15" t="s">
        <v>48</v>
      </c>
      <c r="I15" s="7" t="s">
        <v>47</v>
      </c>
      <c r="J15" s="12" t="s">
        <v>138</v>
      </c>
      <c r="K15" s="7" t="s">
        <v>139</v>
      </c>
      <c r="M15" s="33">
        <f t="shared" si="5"/>
        <v>0</v>
      </c>
      <c r="N15" s="34">
        <f t="shared" si="5"/>
        <v>0</v>
      </c>
      <c r="O15" s="142">
        <f t="shared" si="5"/>
        <v>1</v>
      </c>
      <c r="P15" s="146">
        <f t="shared" si="6"/>
        <v>0</v>
      </c>
      <c r="Q15" s="33">
        <f t="shared" si="7"/>
        <v>0</v>
      </c>
      <c r="R15" s="141">
        <f t="shared" si="7"/>
        <v>0</v>
      </c>
      <c r="S15" s="146">
        <f t="shared" si="8"/>
        <v>1</v>
      </c>
      <c r="T15" s="33">
        <f t="shared" si="9"/>
        <v>0</v>
      </c>
      <c r="U15" s="141">
        <f t="shared" si="9"/>
        <v>0</v>
      </c>
      <c r="V15" s="50">
        <f t="shared" si="10"/>
        <v>0</v>
      </c>
      <c r="W15" s="50">
        <f t="shared" si="11"/>
        <v>0</v>
      </c>
      <c r="X15" s="151">
        <f t="shared" si="11"/>
        <v>0</v>
      </c>
      <c r="Y15" s="156">
        <f t="shared" si="12"/>
        <v>0</v>
      </c>
      <c r="Z15" s="50">
        <f t="shared" si="13"/>
        <v>0</v>
      </c>
      <c r="AA15" s="48">
        <f t="shared" si="4"/>
        <v>4</v>
      </c>
      <c r="AB15" s="48">
        <f t="shared" si="14"/>
        <v>27</v>
      </c>
      <c r="AC15" s="46">
        <v>28.652410539693953</v>
      </c>
    </row>
    <row r="16" spans="2:30" x14ac:dyDescent="0.25">
      <c r="C16" s="11">
        <v>5</v>
      </c>
      <c r="D16" s="10" t="s">
        <v>17</v>
      </c>
      <c r="E16" s="9" t="s">
        <v>136</v>
      </c>
      <c r="F16" s="8" t="s">
        <v>20</v>
      </c>
      <c r="G16" t="s">
        <v>137</v>
      </c>
      <c r="H16" t="s">
        <v>48</v>
      </c>
      <c r="I16" s="7" t="s">
        <v>47</v>
      </c>
      <c r="J16" s="12" t="s">
        <v>138</v>
      </c>
      <c r="K16" s="7" t="s">
        <v>139</v>
      </c>
      <c r="M16" s="33">
        <f t="shared" si="5"/>
        <v>0</v>
      </c>
      <c r="N16" s="34">
        <f t="shared" si="5"/>
        <v>0</v>
      </c>
      <c r="O16" s="142">
        <f t="shared" si="5"/>
        <v>0</v>
      </c>
      <c r="P16" s="146">
        <f t="shared" si="6"/>
        <v>0</v>
      </c>
      <c r="Q16" s="33">
        <f t="shared" si="7"/>
        <v>0</v>
      </c>
      <c r="R16" s="141">
        <f t="shared" si="7"/>
        <v>0</v>
      </c>
      <c r="S16" s="146">
        <f t="shared" si="8"/>
        <v>0</v>
      </c>
      <c r="T16" s="33">
        <f t="shared" si="9"/>
        <v>0</v>
      </c>
      <c r="U16" s="141">
        <f t="shared" si="9"/>
        <v>0</v>
      </c>
      <c r="V16" s="50">
        <f t="shared" si="10"/>
        <v>0</v>
      </c>
      <c r="W16" s="50">
        <f t="shared" si="11"/>
        <v>0</v>
      </c>
      <c r="X16" s="151">
        <f t="shared" si="11"/>
        <v>0</v>
      </c>
      <c r="Y16" s="156">
        <f t="shared" si="12"/>
        <v>0</v>
      </c>
      <c r="Z16" s="50">
        <f t="shared" si="13"/>
        <v>0</v>
      </c>
      <c r="AA16" s="48">
        <f t="shared" si="4"/>
        <v>5</v>
      </c>
      <c r="AB16" s="48">
        <f t="shared" si="14"/>
        <v>26</v>
      </c>
      <c r="AC16" s="46">
        <v>26.756717967781746</v>
      </c>
    </row>
    <row r="17" spans="3:29" x14ac:dyDescent="0.25">
      <c r="C17" s="11">
        <v>6</v>
      </c>
      <c r="D17" s="10" t="s">
        <v>17</v>
      </c>
      <c r="E17" s="9" t="s">
        <v>136</v>
      </c>
      <c r="F17" s="8" t="s">
        <v>20</v>
      </c>
      <c r="G17" t="s">
        <v>137</v>
      </c>
      <c r="H17" t="s">
        <v>48</v>
      </c>
      <c r="I17" s="7" t="s">
        <v>47</v>
      </c>
      <c r="J17" s="12" t="s">
        <v>138</v>
      </c>
      <c r="K17" s="7" t="s">
        <v>139</v>
      </c>
      <c r="M17" s="33">
        <f t="shared" si="5"/>
        <v>0</v>
      </c>
      <c r="N17" s="34">
        <f t="shared" si="5"/>
        <v>0</v>
      </c>
      <c r="O17" s="142">
        <f t="shared" si="5"/>
        <v>0</v>
      </c>
      <c r="P17" s="146">
        <f t="shared" si="6"/>
        <v>0</v>
      </c>
      <c r="Q17" s="33">
        <f t="shared" si="7"/>
        <v>0</v>
      </c>
      <c r="R17" s="141">
        <f t="shared" si="7"/>
        <v>0</v>
      </c>
      <c r="S17" s="146">
        <f t="shared" si="8"/>
        <v>0</v>
      </c>
      <c r="T17" s="33">
        <f t="shared" si="9"/>
        <v>0</v>
      </c>
      <c r="U17" s="141">
        <f t="shared" si="9"/>
        <v>0</v>
      </c>
      <c r="V17" s="50">
        <f t="shared" si="10"/>
        <v>0</v>
      </c>
      <c r="W17" s="50">
        <f t="shared" si="11"/>
        <v>0</v>
      </c>
      <c r="X17" s="151">
        <f t="shared" si="11"/>
        <v>0</v>
      </c>
      <c r="Y17" s="156">
        <f t="shared" si="12"/>
        <v>0</v>
      </c>
      <c r="Z17" s="50">
        <f t="shared" si="13"/>
        <v>0</v>
      </c>
      <c r="AA17" s="48">
        <f t="shared" si="4"/>
        <v>6</v>
      </c>
      <c r="AB17" s="48">
        <f t="shared" si="14"/>
        <v>25</v>
      </c>
      <c r="AC17" s="46">
        <v>26.756717967781746</v>
      </c>
    </row>
    <row r="18" spans="3:29" x14ac:dyDescent="0.25">
      <c r="C18" s="11">
        <v>7</v>
      </c>
      <c r="D18" s="10" t="s">
        <v>26</v>
      </c>
      <c r="E18" s="9" t="s">
        <v>141</v>
      </c>
      <c r="F18" s="8" t="s">
        <v>15</v>
      </c>
      <c r="G18" t="s">
        <v>143</v>
      </c>
      <c r="H18" t="s">
        <v>13</v>
      </c>
      <c r="I18" s="7" t="s">
        <v>12</v>
      </c>
      <c r="J18" s="12" t="s">
        <v>142</v>
      </c>
      <c r="K18" s="7" t="s">
        <v>140</v>
      </c>
      <c r="M18" s="33">
        <f t="shared" si="5"/>
        <v>0</v>
      </c>
      <c r="N18" s="34">
        <f t="shared" si="5"/>
        <v>0</v>
      </c>
      <c r="O18" s="142">
        <f t="shared" si="5"/>
        <v>1</v>
      </c>
      <c r="P18" s="146">
        <f t="shared" si="6"/>
        <v>1</v>
      </c>
      <c r="Q18" s="33">
        <f t="shared" si="7"/>
        <v>0</v>
      </c>
      <c r="R18" s="141">
        <f t="shared" si="7"/>
        <v>1</v>
      </c>
      <c r="S18" s="146">
        <f t="shared" si="8"/>
        <v>1</v>
      </c>
      <c r="T18" s="33">
        <f t="shared" si="9"/>
        <v>1</v>
      </c>
      <c r="U18" s="141">
        <f t="shared" si="9"/>
        <v>0</v>
      </c>
      <c r="V18" s="50">
        <f t="shared" si="10"/>
        <v>0</v>
      </c>
      <c r="W18" s="50">
        <f t="shared" si="11"/>
        <v>0</v>
      </c>
      <c r="X18" s="151">
        <f t="shared" si="11"/>
        <v>1</v>
      </c>
      <c r="Y18" s="156">
        <f t="shared" si="12"/>
        <v>1</v>
      </c>
      <c r="Z18" s="50">
        <f t="shared" si="13"/>
        <v>1</v>
      </c>
      <c r="AA18" s="48">
        <f t="shared" si="4"/>
        <v>7</v>
      </c>
      <c r="AB18" s="48">
        <f t="shared" si="14"/>
        <v>24</v>
      </c>
      <c r="AC18" s="46">
        <v>20.884608156554926</v>
      </c>
    </row>
    <row r="19" spans="3:29" x14ac:dyDescent="0.25">
      <c r="C19" s="11">
        <v>8</v>
      </c>
      <c r="D19" s="10" t="s">
        <v>26</v>
      </c>
      <c r="E19" s="9" t="s">
        <v>136</v>
      </c>
      <c r="F19" s="8" t="s">
        <v>20</v>
      </c>
      <c r="G19" t="s">
        <v>143</v>
      </c>
      <c r="H19" t="s">
        <v>13</v>
      </c>
      <c r="I19" s="7" t="s">
        <v>12</v>
      </c>
      <c r="J19" s="12" t="s">
        <v>138</v>
      </c>
      <c r="K19" s="7" t="s">
        <v>140</v>
      </c>
      <c r="M19" s="33">
        <f t="shared" si="5"/>
        <v>0</v>
      </c>
      <c r="N19" s="34">
        <f t="shared" si="5"/>
        <v>0</v>
      </c>
      <c r="O19" s="142">
        <f t="shared" si="5"/>
        <v>1</v>
      </c>
      <c r="P19" s="146">
        <f t="shared" si="6"/>
        <v>0</v>
      </c>
      <c r="Q19" s="33">
        <f t="shared" si="7"/>
        <v>0</v>
      </c>
      <c r="R19" s="141">
        <f t="shared" si="7"/>
        <v>0</v>
      </c>
      <c r="S19" s="146">
        <f t="shared" si="8"/>
        <v>1</v>
      </c>
      <c r="T19" s="33">
        <f t="shared" si="9"/>
        <v>1</v>
      </c>
      <c r="U19" s="141">
        <f t="shared" si="9"/>
        <v>0</v>
      </c>
      <c r="V19" s="50">
        <f t="shared" si="10"/>
        <v>0</v>
      </c>
      <c r="W19" s="50">
        <f t="shared" si="11"/>
        <v>0</v>
      </c>
      <c r="X19" s="151">
        <f t="shared" si="11"/>
        <v>1</v>
      </c>
      <c r="Y19" s="156">
        <f t="shared" si="12"/>
        <v>0</v>
      </c>
      <c r="Z19" s="50">
        <f t="shared" si="13"/>
        <v>1</v>
      </c>
      <c r="AA19" s="48">
        <f t="shared" si="4"/>
        <v>8</v>
      </c>
      <c r="AB19" s="48">
        <f t="shared" si="14"/>
        <v>23</v>
      </c>
      <c r="AC19" s="46">
        <v>12.721680076653312</v>
      </c>
    </row>
    <row r="20" spans="3:29" x14ac:dyDescent="0.25">
      <c r="C20" s="11">
        <v>9</v>
      </c>
      <c r="D20" s="10" t="s">
        <v>26</v>
      </c>
      <c r="E20" s="9" t="s">
        <v>136</v>
      </c>
      <c r="F20" s="8" t="s">
        <v>20</v>
      </c>
      <c r="G20" t="s">
        <v>143</v>
      </c>
      <c r="H20" t="s">
        <v>13</v>
      </c>
      <c r="I20" s="7" t="s">
        <v>12</v>
      </c>
      <c r="J20" s="12" t="s">
        <v>138</v>
      </c>
      <c r="K20" s="7" t="s">
        <v>139</v>
      </c>
      <c r="M20" s="33">
        <f t="shared" si="5"/>
        <v>0</v>
      </c>
      <c r="N20" s="34">
        <f t="shared" si="5"/>
        <v>0</v>
      </c>
      <c r="O20" s="142">
        <f t="shared" si="5"/>
        <v>1</v>
      </c>
      <c r="P20" s="146">
        <f t="shared" si="6"/>
        <v>0</v>
      </c>
      <c r="Q20" s="33">
        <f t="shared" si="7"/>
        <v>0</v>
      </c>
      <c r="R20" s="141">
        <f t="shared" si="7"/>
        <v>0</v>
      </c>
      <c r="S20" s="146">
        <f t="shared" si="8"/>
        <v>1</v>
      </c>
      <c r="T20" s="33">
        <f t="shared" si="9"/>
        <v>1</v>
      </c>
      <c r="U20" s="141">
        <f t="shared" si="9"/>
        <v>0</v>
      </c>
      <c r="V20" s="50">
        <f t="shared" si="10"/>
        <v>0</v>
      </c>
      <c r="W20" s="50">
        <f t="shared" si="11"/>
        <v>0</v>
      </c>
      <c r="X20" s="151">
        <f t="shared" si="11"/>
        <v>1</v>
      </c>
      <c r="Y20" s="156">
        <f t="shared" si="12"/>
        <v>0</v>
      </c>
      <c r="Z20" s="50">
        <f t="shared" si="13"/>
        <v>0</v>
      </c>
      <c r="AA20" s="48">
        <f t="shared" si="4"/>
        <v>9</v>
      </c>
      <c r="AB20" s="48">
        <f t="shared" si="14"/>
        <v>22</v>
      </c>
      <c r="AC20" s="46">
        <v>17.195396685717967</v>
      </c>
    </row>
    <row r="21" spans="3:29" x14ac:dyDescent="0.25">
      <c r="C21" s="11">
        <v>10</v>
      </c>
      <c r="D21" s="10" t="s">
        <v>17</v>
      </c>
      <c r="E21" s="9" t="s">
        <v>141</v>
      </c>
      <c r="F21" s="8" t="s">
        <v>15</v>
      </c>
      <c r="G21" t="s">
        <v>137</v>
      </c>
      <c r="H21" t="s">
        <v>13</v>
      </c>
      <c r="I21" s="7" t="s">
        <v>12</v>
      </c>
      <c r="J21" s="12" t="s">
        <v>142</v>
      </c>
      <c r="K21" s="7" t="s">
        <v>139</v>
      </c>
      <c r="M21" s="33">
        <f t="shared" si="5"/>
        <v>0</v>
      </c>
      <c r="N21" s="34">
        <f t="shared" si="5"/>
        <v>0</v>
      </c>
      <c r="O21" s="142">
        <f t="shared" si="5"/>
        <v>0</v>
      </c>
      <c r="P21" s="146">
        <f t="shared" si="6"/>
        <v>1</v>
      </c>
      <c r="Q21" s="33">
        <f t="shared" si="7"/>
        <v>0</v>
      </c>
      <c r="R21" s="141">
        <f t="shared" si="7"/>
        <v>1</v>
      </c>
      <c r="S21" s="146">
        <f t="shared" si="8"/>
        <v>0</v>
      </c>
      <c r="T21" s="33">
        <f t="shared" si="9"/>
        <v>1</v>
      </c>
      <c r="U21" s="141">
        <f t="shared" si="9"/>
        <v>0</v>
      </c>
      <c r="V21" s="50">
        <f t="shared" si="10"/>
        <v>0</v>
      </c>
      <c r="W21" s="50">
        <f t="shared" si="11"/>
        <v>0</v>
      </c>
      <c r="X21" s="151">
        <f t="shared" si="11"/>
        <v>1</v>
      </c>
      <c r="Y21" s="156">
        <f t="shared" si="12"/>
        <v>1</v>
      </c>
      <c r="Z21" s="50">
        <f t="shared" si="13"/>
        <v>0</v>
      </c>
      <c r="AA21" s="48">
        <f t="shared" si="4"/>
        <v>10</v>
      </c>
      <c r="AB21" s="48">
        <f t="shared" si="14"/>
        <v>21</v>
      </c>
      <c r="AC21" s="46">
        <v>23.462632193707375</v>
      </c>
    </row>
    <row r="22" spans="3:29" x14ac:dyDescent="0.25">
      <c r="C22" s="11">
        <v>11</v>
      </c>
      <c r="D22" s="10" t="s">
        <v>17</v>
      </c>
      <c r="E22" s="9" t="s">
        <v>141</v>
      </c>
      <c r="F22" s="8" t="s">
        <v>15</v>
      </c>
      <c r="G22" t="s">
        <v>143</v>
      </c>
      <c r="H22" t="s">
        <v>13</v>
      </c>
      <c r="I22" s="7" t="s">
        <v>12</v>
      </c>
      <c r="J22" s="12" t="s">
        <v>142</v>
      </c>
      <c r="K22" s="7" t="s">
        <v>140</v>
      </c>
      <c r="M22" s="33">
        <f t="shared" si="5"/>
        <v>0</v>
      </c>
      <c r="N22" s="34">
        <f t="shared" si="5"/>
        <v>0</v>
      </c>
      <c r="O22" s="142">
        <f t="shared" si="5"/>
        <v>0</v>
      </c>
      <c r="P22" s="146">
        <f t="shared" si="6"/>
        <v>1</v>
      </c>
      <c r="Q22" s="33">
        <f t="shared" si="7"/>
        <v>0</v>
      </c>
      <c r="R22" s="141">
        <f t="shared" si="7"/>
        <v>1</v>
      </c>
      <c r="S22" s="146">
        <f t="shared" si="8"/>
        <v>1</v>
      </c>
      <c r="T22" s="33">
        <f t="shared" si="9"/>
        <v>1</v>
      </c>
      <c r="U22" s="141">
        <f t="shared" si="9"/>
        <v>0</v>
      </c>
      <c r="V22" s="50">
        <f t="shared" si="10"/>
        <v>0</v>
      </c>
      <c r="W22" s="50">
        <f t="shared" si="11"/>
        <v>0</v>
      </c>
      <c r="X22" s="151">
        <f t="shared" si="11"/>
        <v>1</v>
      </c>
      <c r="Y22" s="156">
        <f t="shared" si="12"/>
        <v>1</v>
      </c>
      <c r="Z22" s="50">
        <f t="shared" si="13"/>
        <v>1</v>
      </c>
      <c r="AA22" s="48">
        <f t="shared" si="4"/>
        <v>11</v>
      </c>
      <c r="AB22" s="48">
        <f t="shared" si="14"/>
        <v>20</v>
      </c>
      <c r="AC22" s="46">
        <v>16.075909829471058</v>
      </c>
    </row>
    <row r="23" spans="3:29" x14ac:dyDescent="0.25">
      <c r="C23" s="11">
        <v>12</v>
      </c>
      <c r="D23" s="10" t="s">
        <v>17</v>
      </c>
      <c r="E23" s="9" t="s">
        <v>141</v>
      </c>
      <c r="F23" s="8" t="s">
        <v>15</v>
      </c>
      <c r="G23" t="s">
        <v>137</v>
      </c>
      <c r="H23" t="s">
        <v>13</v>
      </c>
      <c r="I23" s="7" t="s">
        <v>12</v>
      </c>
      <c r="J23" s="12" t="s">
        <v>142</v>
      </c>
      <c r="K23" s="7" t="s">
        <v>140</v>
      </c>
      <c r="M23" s="33">
        <f t="shared" si="5"/>
        <v>0</v>
      </c>
      <c r="N23" s="34">
        <f t="shared" si="5"/>
        <v>0</v>
      </c>
      <c r="O23" s="142">
        <f t="shared" si="5"/>
        <v>0</v>
      </c>
      <c r="P23" s="146">
        <f t="shared" si="6"/>
        <v>1</v>
      </c>
      <c r="Q23" s="33">
        <f t="shared" si="7"/>
        <v>0</v>
      </c>
      <c r="R23" s="141">
        <f t="shared" si="7"/>
        <v>1</v>
      </c>
      <c r="S23" s="146">
        <f t="shared" si="8"/>
        <v>0</v>
      </c>
      <c r="T23" s="33">
        <f t="shared" si="9"/>
        <v>1</v>
      </c>
      <c r="U23" s="141">
        <f t="shared" si="9"/>
        <v>0</v>
      </c>
      <c r="V23" s="50">
        <f t="shared" si="10"/>
        <v>0</v>
      </c>
      <c r="W23" s="50">
        <f t="shared" si="11"/>
        <v>0</v>
      </c>
      <c r="X23" s="151">
        <f t="shared" si="11"/>
        <v>1</v>
      </c>
      <c r="Y23" s="156">
        <f t="shared" si="12"/>
        <v>1</v>
      </c>
      <c r="Z23" s="50">
        <f t="shared" si="13"/>
        <v>1</v>
      </c>
      <c r="AA23" s="48">
        <f t="shared" si="4"/>
        <v>12</v>
      </c>
      <c r="AB23" s="48">
        <f t="shared" si="14"/>
        <v>19</v>
      </c>
      <c r="AC23" s="46">
        <v>18.988915584642719</v>
      </c>
    </row>
    <row r="24" spans="3:29" x14ac:dyDescent="0.25">
      <c r="C24" s="11">
        <v>13</v>
      </c>
      <c r="D24" s="10" t="s">
        <v>17</v>
      </c>
      <c r="E24" s="9" t="s">
        <v>136</v>
      </c>
      <c r="F24" s="8" t="s">
        <v>15</v>
      </c>
      <c r="G24" t="s">
        <v>143</v>
      </c>
      <c r="H24" t="s">
        <v>13</v>
      </c>
      <c r="I24" s="7" t="s">
        <v>12</v>
      </c>
      <c r="J24" s="12" t="s">
        <v>138</v>
      </c>
      <c r="K24" s="7" t="s">
        <v>139</v>
      </c>
      <c r="M24" s="33">
        <f t="shared" si="5"/>
        <v>0</v>
      </c>
      <c r="N24" s="34">
        <f t="shared" si="5"/>
        <v>0</v>
      </c>
      <c r="O24" s="142">
        <f t="shared" si="5"/>
        <v>0</v>
      </c>
      <c r="P24" s="146">
        <f t="shared" si="6"/>
        <v>0</v>
      </c>
      <c r="Q24" s="33">
        <f t="shared" si="7"/>
        <v>0</v>
      </c>
      <c r="R24" s="141">
        <f t="shared" si="7"/>
        <v>1</v>
      </c>
      <c r="S24" s="146">
        <f t="shared" si="8"/>
        <v>1</v>
      </c>
      <c r="T24" s="33">
        <f t="shared" si="9"/>
        <v>1</v>
      </c>
      <c r="U24" s="141">
        <f t="shared" si="9"/>
        <v>0</v>
      </c>
      <c r="V24" s="50">
        <f t="shared" si="10"/>
        <v>0</v>
      </c>
      <c r="W24" s="50">
        <f t="shared" si="11"/>
        <v>0</v>
      </c>
      <c r="X24" s="151">
        <f t="shared" si="11"/>
        <v>1</v>
      </c>
      <c r="Y24" s="156">
        <f t="shared" si="12"/>
        <v>0</v>
      </c>
      <c r="Z24" s="50">
        <f t="shared" si="13"/>
        <v>0</v>
      </c>
      <c r="AA24" s="48">
        <f t="shared" si="4"/>
        <v>13</v>
      </c>
      <c r="AB24" s="48">
        <f t="shared" si="14"/>
        <v>18</v>
      </c>
      <c r="AC24" s="46">
        <v>15.90559042464538</v>
      </c>
    </row>
    <row r="25" spans="3:29" x14ac:dyDescent="0.25">
      <c r="C25" s="11">
        <v>14</v>
      </c>
      <c r="D25" s="10" t="s">
        <v>17</v>
      </c>
      <c r="E25" s="9" t="s">
        <v>136</v>
      </c>
      <c r="F25" s="8" t="s">
        <v>15</v>
      </c>
      <c r="G25" t="s">
        <v>143</v>
      </c>
      <c r="H25" t="s">
        <v>13</v>
      </c>
      <c r="I25" s="7" t="s">
        <v>12</v>
      </c>
      <c r="J25" s="12" t="s">
        <v>138</v>
      </c>
      <c r="K25" s="7" t="s">
        <v>139</v>
      </c>
      <c r="M25" s="33">
        <f t="shared" si="5"/>
        <v>0</v>
      </c>
      <c r="N25" s="34">
        <f t="shared" si="5"/>
        <v>0</v>
      </c>
      <c r="O25" s="142">
        <f t="shared" si="5"/>
        <v>0</v>
      </c>
      <c r="P25" s="146">
        <f t="shared" si="6"/>
        <v>0</v>
      </c>
      <c r="Q25" s="33">
        <f t="shared" si="7"/>
        <v>0</v>
      </c>
      <c r="R25" s="141">
        <f t="shared" si="7"/>
        <v>1</v>
      </c>
      <c r="S25" s="146">
        <f t="shared" si="8"/>
        <v>1</v>
      </c>
      <c r="T25" s="33">
        <f t="shared" si="9"/>
        <v>1</v>
      </c>
      <c r="U25" s="141">
        <f t="shared" si="9"/>
        <v>0</v>
      </c>
      <c r="V25" s="50">
        <f t="shared" si="10"/>
        <v>0</v>
      </c>
      <c r="W25" s="50">
        <f t="shared" si="11"/>
        <v>0</v>
      </c>
      <c r="X25" s="151">
        <f t="shared" si="11"/>
        <v>1</v>
      </c>
      <c r="Y25" s="156">
        <f t="shared" si="12"/>
        <v>0</v>
      </c>
      <c r="Z25" s="50">
        <f t="shared" si="13"/>
        <v>0</v>
      </c>
      <c r="AA25" s="48">
        <f t="shared" si="4"/>
        <v>14</v>
      </c>
      <c r="AB25" s="48">
        <f t="shared" si="14"/>
        <v>17</v>
      </c>
      <c r="AC25" s="46">
        <v>15.90559042464538</v>
      </c>
    </row>
    <row r="26" spans="3:29" x14ac:dyDescent="0.25">
      <c r="C26" s="11">
        <v>15</v>
      </c>
      <c r="D26" s="10" t="s">
        <v>17</v>
      </c>
      <c r="E26" s="9" t="s">
        <v>136</v>
      </c>
      <c r="F26" s="8" t="s">
        <v>15</v>
      </c>
      <c r="G26" t="s">
        <v>143</v>
      </c>
      <c r="H26" t="s">
        <v>13</v>
      </c>
      <c r="I26" s="7" t="s">
        <v>12</v>
      </c>
      <c r="J26" s="12" t="s">
        <v>138</v>
      </c>
      <c r="K26" s="7" t="s">
        <v>140</v>
      </c>
      <c r="M26" s="33">
        <f t="shared" si="5"/>
        <v>0</v>
      </c>
      <c r="N26" s="34">
        <f t="shared" si="5"/>
        <v>0</v>
      </c>
      <c r="O26" s="142">
        <f t="shared" si="5"/>
        <v>0</v>
      </c>
      <c r="P26" s="146">
        <f t="shared" si="6"/>
        <v>0</v>
      </c>
      <c r="Q26" s="33">
        <f t="shared" si="7"/>
        <v>0</v>
      </c>
      <c r="R26" s="141">
        <f t="shared" si="7"/>
        <v>1</v>
      </c>
      <c r="S26" s="146">
        <f t="shared" si="8"/>
        <v>1</v>
      </c>
      <c r="T26" s="33">
        <f t="shared" si="9"/>
        <v>1</v>
      </c>
      <c r="U26" s="141">
        <f t="shared" si="9"/>
        <v>0</v>
      </c>
      <c r="V26" s="50">
        <f t="shared" si="10"/>
        <v>0</v>
      </c>
      <c r="W26" s="50">
        <f t="shared" si="11"/>
        <v>0</v>
      </c>
      <c r="X26" s="151">
        <f t="shared" si="11"/>
        <v>1</v>
      </c>
      <c r="Y26" s="156">
        <f t="shared" si="12"/>
        <v>0</v>
      </c>
      <c r="Z26" s="50">
        <f t="shared" si="13"/>
        <v>1</v>
      </c>
      <c r="AA26" s="48">
        <f t="shared" si="4"/>
        <v>15</v>
      </c>
      <c r="AB26" s="48">
        <f t="shared" si="14"/>
        <v>16</v>
      </c>
      <c r="AC26" s="46">
        <v>11.431873815580728</v>
      </c>
    </row>
    <row r="27" spans="3:29" x14ac:dyDescent="0.25">
      <c r="C27" s="11">
        <v>16</v>
      </c>
      <c r="D27" s="10" t="s">
        <v>26</v>
      </c>
      <c r="E27" s="9" t="s">
        <v>136</v>
      </c>
      <c r="F27" s="8" t="s">
        <v>20</v>
      </c>
      <c r="G27" t="s">
        <v>143</v>
      </c>
      <c r="H27" t="s">
        <v>13</v>
      </c>
      <c r="I27" s="7" t="s">
        <v>12</v>
      </c>
      <c r="J27" s="12" t="s">
        <v>138</v>
      </c>
      <c r="K27" s="7" t="s">
        <v>139</v>
      </c>
      <c r="M27" s="33">
        <f t="shared" si="5"/>
        <v>0</v>
      </c>
      <c r="N27" s="34">
        <f t="shared" si="5"/>
        <v>0</v>
      </c>
      <c r="O27" s="142">
        <f t="shared" si="5"/>
        <v>1</v>
      </c>
      <c r="P27" s="146">
        <f t="shared" si="6"/>
        <v>0</v>
      </c>
      <c r="Q27" s="33">
        <f t="shared" si="7"/>
        <v>0</v>
      </c>
      <c r="R27" s="141">
        <f t="shared" si="7"/>
        <v>0</v>
      </c>
      <c r="S27" s="146">
        <f t="shared" si="8"/>
        <v>1</v>
      </c>
      <c r="T27" s="33">
        <f t="shared" si="9"/>
        <v>1</v>
      </c>
      <c r="U27" s="141">
        <f t="shared" si="9"/>
        <v>0</v>
      </c>
      <c r="V27" s="50">
        <f t="shared" si="10"/>
        <v>0</v>
      </c>
      <c r="W27" s="50">
        <f t="shared" si="11"/>
        <v>0</v>
      </c>
      <c r="X27" s="151">
        <f t="shared" si="11"/>
        <v>1</v>
      </c>
      <c r="Y27" s="156">
        <f t="shared" si="12"/>
        <v>0</v>
      </c>
      <c r="Z27" s="50">
        <f t="shared" si="13"/>
        <v>0</v>
      </c>
      <c r="AA27" s="48">
        <f t="shared" si="4"/>
        <v>16</v>
      </c>
      <c r="AB27" s="48">
        <f t="shared" si="14"/>
        <v>15</v>
      </c>
      <c r="AC27" s="46">
        <v>17.195396685717967</v>
      </c>
    </row>
    <row r="28" spans="3:29" x14ac:dyDescent="0.25">
      <c r="C28" s="11">
        <v>17</v>
      </c>
      <c r="D28" s="10" t="s">
        <v>26</v>
      </c>
      <c r="E28" s="9" t="s">
        <v>141</v>
      </c>
      <c r="F28" s="8" t="s">
        <v>15</v>
      </c>
      <c r="G28" t="s">
        <v>137</v>
      </c>
      <c r="H28" t="s">
        <v>13</v>
      </c>
      <c r="I28" s="7" t="s">
        <v>27</v>
      </c>
      <c r="J28" s="12" t="s">
        <v>142</v>
      </c>
      <c r="K28" s="7" t="s">
        <v>140</v>
      </c>
      <c r="M28" s="33">
        <f t="shared" si="5"/>
        <v>0</v>
      </c>
      <c r="N28" s="34">
        <f t="shared" si="5"/>
        <v>0</v>
      </c>
      <c r="O28" s="142">
        <f t="shared" si="5"/>
        <v>1</v>
      </c>
      <c r="P28" s="146">
        <f t="shared" si="6"/>
        <v>1</v>
      </c>
      <c r="Q28" s="33">
        <f t="shared" si="7"/>
        <v>0</v>
      </c>
      <c r="R28" s="141">
        <f t="shared" si="7"/>
        <v>1</v>
      </c>
      <c r="S28" s="146">
        <f t="shared" si="8"/>
        <v>0</v>
      </c>
      <c r="T28" s="33">
        <f t="shared" si="9"/>
        <v>1</v>
      </c>
      <c r="U28" s="141">
        <f t="shared" si="9"/>
        <v>0</v>
      </c>
      <c r="V28" s="50">
        <f t="shared" si="10"/>
        <v>0</v>
      </c>
      <c r="W28" s="50">
        <f t="shared" si="10"/>
        <v>1</v>
      </c>
      <c r="X28" s="151">
        <f t="shared" si="10"/>
        <v>0</v>
      </c>
      <c r="Y28" s="156">
        <f t="shared" si="12"/>
        <v>1</v>
      </c>
      <c r="Z28" s="50">
        <f t="shared" si="13"/>
        <v>1</v>
      </c>
      <c r="AA28" s="48">
        <f t="shared" si="4"/>
        <v>17</v>
      </c>
      <c r="AB28" s="48">
        <f t="shared" si="14"/>
        <v>14</v>
      </c>
      <c r="AC28" s="46">
        <v>12.864800105350298</v>
      </c>
    </row>
    <row r="29" spans="3:29" x14ac:dyDescent="0.25">
      <c r="C29" s="11">
        <v>18</v>
      </c>
      <c r="D29" s="10" t="s">
        <v>26</v>
      </c>
      <c r="E29" s="9" t="s">
        <v>141</v>
      </c>
      <c r="F29" s="8" t="s">
        <v>15</v>
      </c>
      <c r="G29" t="s">
        <v>143</v>
      </c>
      <c r="H29" t="s">
        <v>13</v>
      </c>
      <c r="I29" s="7" t="s">
        <v>27</v>
      </c>
      <c r="J29" s="12" t="s">
        <v>142</v>
      </c>
      <c r="K29" s="7" t="s">
        <v>139</v>
      </c>
      <c r="M29" s="33">
        <f t="shared" si="5"/>
        <v>0</v>
      </c>
      <c r="N29" s="34">
        <f t="shared" si="5"/>
        <v>0</v>
      </c>
      <c r="O29" s="142">
        <f t="shared" si="5"/>
        <v>1</v>
      </c>
      <c r="P29" s="146">
        <f t="shared" si="6"/>
        <v>1</v>
      </c>
      <c r="Q29" s="33">
        <f t="shared" si="7"/>
        <v>0</v>
      </c>
      <c r="R29" s="141">
        <f t="shared" si="7"/>
        <v>1</v>
      </c>
      <c r="S29" s="146">
        <f t="shared" si="8"/>
        <v>1</v>
      </c>
      <c r="T29" s="33">
        <f t="shared" si="9"/>
        <v>1</v>
      </c>
      <c r="U29" s="141">
        <f t="shared" si="9"/>
        <v>0</v>
      </c>
      <c r="V29" s="50">
        <f t="shared" si="10"/>
        <v>0</v>
      </c>
      <c r="W29" s="50">
        <f t="shared" si="10"/>
        <v>1</v>
      </c>
      <c r="X29" s="151">
        <f t="shared" si="10"/>
        <v>0</v>
      </c>
      <c r="Y29" s="156">
        <f t="shared" si="12"/>
        <v>1</v>
      </c>
      <c r="Z29" s="50">
        <f t="shared" si="13"/>
        <v>0</v>
      </c>
      <c r="AA29" s="48">
        <f t="shared" si="4"/>
        <v>18</v>
      </c>
      <c r="AB29" s="48">
        <f t="shared" si="14"/>
        <v>13</v>
      </c>
      <c r="AC29" s="46">
        <v>14.425510959243287</v>
      </c>
    </row>
    <row r="30" spans="3:29" x14ac:dyDescent="0.25">
      <c r="C30" s="11">
        <v>19</v>
      </c>
      <c r="D30" s="10" t="s">
        <v>26</v>
      </c>
      <c r="E30" s="9" t="s">
        <v>141</v>
      </c>
      <c r="F30" s="8" t="s">
        <v>15</v>
      </c>
      <c r="G30" t="s">
        <v>137</v>
      </c>
      <c r="H30" t="s">
        <v>13</v>
      </c>
      <c r="I30" s="7" t="s">
        <v>27</v>
      </c>
      <c r="J30" s="12" t="s">
        <v>142</v>
      </c>
      <c r="K30" s="7" t="s">
        <v>139</v>
      </c>
      <c r="M30" s="33">
        <f t="shared" si="5"/>
        <v>0</v>
      </c>
      <c r="N30" s="34">
        <f t="shared" si="5"/>
        <v>0</v>
      </c>
      <c r="O30" s="142">
        <f t="shared" si="5"/>
        <v>1</v>
      </c>
      <c r="P30" s="146">
        <f t="shared" si="6"/>
        <v>1</v>
      </c>
      <c r="Q30" s="33">
        <f t="shared" si="7"/>
        <v>0</v>
      </c>
      <c r="R30" s="141">
        <f t="shared" si="7"/>
        <v>1</v>
      </c>
      <c r="S30" s="146">
        <f t="shared" si="8"/>
        <v>0</v>
      </c>
      <c r="T30" s="33">
        <f t="shared" si="9"/>
        <v>1</v>
      </c>
      <c r="U30" s="141">
        <f t="shared" si="9"/>
        <v>0</v>
      </c>
      <c r="V30" s="50">
        <f t="shared" si="10"/>
        <v>0</v>
      </c>
      <c r="W30" s="50">
        <f t="shared" si="10"/>
        <v>1</v>
      </c>
      <c r="X30" s="151">
        <f t="shared" si="10"/>
        <v>0</v>
      </c>
      <c r="Y30" s="156">
        <f t="shared" si="12"/>
        <v>1</v>
      </c>
      <c r="Z30" s="50">
        <f t="shared" si="13"/>
        <v>0</v>
      </c>
      <c r="AA30" s="48">
        <f t="shared" si="4"/>
        <v>19</v>
      </c>
      <c r="AB30" s="48">
        <f t="shared" si="14"/>
        <v>12</v>
      </c>
      <c r="AC30" s="46">
        <v>17.338516714414951</v>
      </c>
    </row>
    <row r="31" spans="3:29" x14ac:dyDescent="0.25">
      <c r="C31" s="11">
        <v>20</v>
      </c>
      <c r="D31" s="10" t="s">
        <v>17</v>
      </c>
      <c r="E31" s="9" t="s">
        <v>141</v>
      </c>
      <c r="F31" s="8" t="s">
        <v>15</v>
      </c>
      <c r="G31" t="s">
        <v>143</v>
      </c>
      <c r="H31" t="s">
        <v>13</v>
      </c>
      <c r="I31" s="7" t="s">
        <v>27</v>
      </c>
      <c r="J31" s="12" t="s">
        <v>142</v>
      </c>
      <c r="K31" s="7" t="s">
        <v>139</v>
      </c>
      <c r="M31" s="33">
        <f t="shared" si="5"/>
        <v>0</v>
      </c>
      <c r="N31" s="34">
        <f t="shared" si="5"/>
        <v>0</v>
      </c>
      <c r="O31" s="142">
        <f t="shared" si="5"/>
        <v>0</v>
      </c>
      <c r="P31" s="146">
        <f t="shared" si="6"/>
        <v>1</v>
      </c>
      <c r="Q31" s="33">
        <f t="shared" si="7"/>
        <v>0</v>
      </c>
      <c r="R31" s="141">
        <f t="shared" si="7"/>
        <v>1</v>
      </c>
      <c r="S31" s="146">
        <f t="shared" si="8"/>
        <v>1</v>
      </c>
      <c r="T31" s="33">
        <f t="shared" si="9"/>
        <v>1</v>
      </c>
      <c r="U31" s="141">
        <f t="shared" si="9"/>
        <v>0</v>
      </c>
      <c r="V31" s="50">
        <f t="shared" si="10"/>
        <v>0</v>
      </c>
      <c r="W31" s="50">
        <f t="shared" si="10"/>
        <v>1</v>
      </c>
      <c r="X31" s="151">
        <f t="shared" si="10"/>
        <v>0</v>
      </c>
      <c r="Y31" s="156">
        <f t="shared" si="12"/>
        <v>1</v>
      </c>
      <c r="Z31" s="50">
        <f t="shared" si="13"/>
        <v>0</v>
      </c>
      <c r="AA31" s="48">
        <f t="shared" si="4"/>
        <v>20</v>
      </c>
      <c r="AB31" s="48">
        <f t="shared" si="14"/>
        <v>11</v>
      </c>
      <c r="AC31" s="46">
        <v>9.6168126321594158</v>
      </c>
    </row>
    <row r="32" spans="3:29" x14ac:dyDescent="0.25">
      <c r="C32" s="11">
        <v>21</v>
      </c>
      <c r="D32" s="10" t="s">
        <v>26</v>
      </c>
      <c r="E32" s="9" t="s">
        <v>136</v>
      </c>
      <c r="F32" s="8" t="s">
        <v>15</v>
      </c>
      <c r="G32" t="s">
        <v>143</v>
      </c>
      <c r="H32" t="s">
        <v>13</v>
      </c>
      <c r="I32" s="7" t="s">
        <v>27</v>
      </c>
      <c r="J32" s="12" t="s">
        <v>142</v>
      </c>
      <c r="K32" s="7" t="s">
        <v>139</v>
      </c>
      <c r="M32" s="33">
        <f t="shared" si="5"/>
        <v>0</v>
      </c>
      <c r="N32" s="34">
        <f t="shared" si="5"/>
        <v>0</v>
      </c>
      <c r="O32" s="142">
        <f t="shared" si="5"/>
        <v>1</v>
      </c>
      <c r="P32" s="146">
        <f t="shared" si="6"/>
        <v>0</v>
      </c>
      <c r="Q32" s="33">
        <f t="shared" si="7"/>
        <v>0</v>
      </c>
      <c r="R32" s="141">
        <f t="shared" si="7"/>
        <v>1</v>
      </c>
      <c r="S32" s="146">
        <f t="shared" si="8"/>
        <v>1</v>
      </c>
      <c r="T32" s="33">
        <f t="shared" si="9"/>
        <v>1</v>
      </c>
      <c r="U32" s="141">
        <f t="shared" si="9"/>
        <v>0</v>
      </c>
      <c r="V32" s="50">
        <f t="shared" si="10"/>
        <v>0</v>
      </c>
      <c r="W32" s="50">
        <f t="shared" si="10"/>
        <v>1</v>
      </c>
      <c r="X32" s="151">
        <f t="shared" si="10"/>
        <v>0</v>
      </c>
      <c r="Y32" s="156">
        <f t="shared" si="12"/>
        <v>1</v>
      </c>
      <c r="Z32" s="50">
        <f t="shared" si="13"/>
        <v>0</v>
      </c>
      <c r="AA32" s="48">
        <f t="shared" si="4"/>
        <v>21</v>
      </c>
      <c r="AB32" s="48">
        <f t="shared" si="14"/>
        <v>10</v>
      </c>
      <c r="AC32" s="46">
        <v>10.000000000000018</v>
      </c>
    </row>
    <row r="33" spans="3:29" x14ac:dyDescent="0.25">
      <c r="C33" s="11">
        <v>22</v>
      </c>
      <c r="D33" s="10" t="s">
        <v>21</v>
      </c>
      <c r="E33" s="9" t="s">
        <v>136</v>
      </c>
      <c r="F33" s="8" t="s">
        <v>20</v>
      </c>
      <c r="G33" t="s">
        <v>143</v>
      </c>
      <c r="H33" t="s">
        <v>13</v>
      </c>
      <c r="I33" s="7" t="s">
        <v>12</v>
      </c>
      <c r="J33" s="12" t="s">
        <v>138</v>
      </c>
      <c r="K33" s="7" t="s">
        <v>139</v>
      </c>
      <c r="M33" s="33">
        <f t="shared" si="5"/>
        <v>1</v>
      </c>
      <c r="N33" s="34">
        <f t="shared" si="5"/>
        <v>0</v>
      </c>
      <c r="O33" s="142">
        <f t="shared" si="5"/>
        <v>0</v>
      </c>
      <c r="P33" s="146">
        <f t="shared" si="6"/>
        <v>0</v>
      </c>
      <c r="Q33" s="33">
        <f t="shared" si="7"/>
        <v>0</v>
      </c>
      <c r="R33" s="141">
        <f t="shared" si="7"/>
        <v>0</v>
      </c>
      <c r="S33" s="146">
        <f t="shared" si="8"/>
        <v>1</v>
      </c>
      <c r="T33" s="33">
        <f t="shared" si="9"/>
        <v>1</v>
      </c>
      <c r="U33" s="141">
        <f t="shared" si="9"/>
        <v>0</v>
      </c>
      <c r="V33" s="50">
        <f t="shared" si="10"/>
        <v>0</v>
      </c>
      <c r="W33" s="50">
        <f t="shared" si="10"/>
        <v>0</v>
      </c>
      <c r="X33" s="151">
        <f t="shared" si="10"/>
        <v>1</v>
      </c>
      <c r="Y33" s="156">
        <f t="shared" si="12"/>
        <v>0</v>
      </c>
      <c r="Z33" s="50">
        <f t="shared" si="13"/>
        <v>0</v>
      </c>
      <c r="AA33" s="48">
        <f t="shared" si="4"/>
        <v>22</v>
      </c>
      <c r="AB33" s="48">
        <f t="shared" si="14"/>
        <v>9</v>
      </c>
      <c r="AC33" s="46">
        <v>14.937850524659586</v>
      </c>
    </row>
    <row r="34" spans="3:29" x14ac:dyDescent="0.25">
      <c r="C34" s="11">
        <v>23</v>
      </c>
      <c r="D34" s="10" t="s">
        <v>17</v>
      </c>
      <c r="E34" s="9" t="s">
        <v>136</v>
      </c>
      <c r="F34" s="8" t="s">
        <v>15</v>
      </c>
      <c r="G34" t="s">
        <v>137</v>
      </c>
      <c r="H34" t="s">
        <v>13</v>
      </c>
      <c r="I34" s="7" t="s">
        <v>27</v>
      </c>
      <c r="J34" s="12" t="s">
        <v>138</v>
      </c>
      <c r="K34" s="7" t="s">
        <v>140</v>
      </c>
      <c r="M34" s="33">
        <f t="shared" si="5"/>
        <v>0</v>
      </c>
      <c r="N34" s="34">
        <f t="shared" si="5"/>
        <v>0</v>
      </c>
      <c r="O34" s="142">
        <f t="shared" si="5"/>
        <v>0</v>
      </c>
      <c r="P34" s="146">
        <f t="shared" si="6"/>
        <v>0</v>
      </c>
      <c r="Q34" s="33">
        <f t="shared" si="7"/>
        <v>0</v>
      </c>
      <c r="R34" s="141">
        <f t="shared" si="7"/>
        <v>1</v>
      </c>
      <c r="S34" s="146">
        <f t="shared" si="8"/>
        <v>0</v>
      </c>
      <c r="T34" s="33">
        <f t="shared" si="9"/>
        <v>1</v>
      </c>
      <c r="U34" s="141">
        <f t="shared" si="9"/>
        <v>0</v>
      </c>
      <c r="V34" s="50">
        <f t="shared" si="10"/>
        <v>0</v>
      </c>
      <c r="W34" s="50">
        <f t="shared" si="10"/>
        <v>1</v>
      </c>
      <c r="X34" s="151">
        <f t="shared" si="10"/>
        <v>0</v>
      </c>
      <c r="Y34" s="156">
        <f t="shared" si="12"/>
        <v>0</v>
      </c>
      <c r="Z34" s="50">
        <f t="shared" si="13"/>
        <v>1</v>
      </c>
      <c r="AA34" s="48">
        <f t="shared" si="4"/>
        <v>23</v>
      </c>
      <c r="AB34" s="48">
        <f t="shared" si="14"/>
        <v>8</v>
      </c>
      <c r="AC34" s="46">
        <v>3.4120657643760985</v>
      </c>
    </row>
    <row r="35" spans="3:29" x14ac:dyDescent="0.25">
      <c r="C35" s="11">
        <v>24</v>
      </c>
      <c r="D35" s="10" t="s">
        <v>17</v>
      </c>
      <c r="E35" s="9" t="s">
        <v>141</v>
      </c>
      <c r="F35" s="8" t="s">
        <v>15</v>
      </c>
      <c r="G35" t="s">
        <v>137</v>
      </c>
      <c r="H35" t="s">
        <v>13</v>
      </c>
      <c r="I35" s="7" t="s">
        <v>27</v>
      </c>
      <c r="J35" s="12" t="s">
        <v>142</v>
      </c>
      <c r="K35" s="7" t="s">
        <v>140</v>
      </c>
      <c r="M35" s="33">
        <f t="shared" si="5"/>
        <v>0</v>
      </c>
      <c r="N35" s="34">
        <f t="shared" si="5"/>
        <v>0</v>
      </c>
      <c r="O35" s="142">
        <f t="shared" si="5"/>
        <v>0</v>
      </c>
      <c r="P35" s="146">
        <f t="shared" si="6"/>
        <v>1</v>
      </c>
      <c r="Q35" s="33">
        <f t="shared" si="7"/>
        <v>0</v>
      </c>
      <c r="R35" s="141">
        <f t="shared" si="7"/>
        <v>1</v>
      </c>
      <c r="S35" s="146">
        <f t="shared" si="8"/>
        <v>0</v>
      </c>
      <c r="T35" s="33">
        <f t="shared" si="9"/>
        <v>1</v>
      </c>
      <c r="U35" s="141">
        <f t="shared" si="9"/>
        <v>0</v>
      </c>
      <c r="V35" s="50">
        <f t="shared" si="10"/>
        <v>0</v>
      </c>
      <c r="W35" s="50">
        <f t="shared" si="10"/>
        <v>1</v>
      </c>
      <c r="X35" s="151">
        <f t="shared" si="10"/>
        <v>0</v>
      </c>
      <c r="Y35" s="156">
        <f t="shared" si="12"/>
        <v>1</v>
      </c>
      <c r="Z35" s="50">
        <f t="shared" si="13"/>
        <v>1</v>
      </c>
      <c r="AA35" s="48">
        <f t="shared" si="4"/>
        <v>24</v>
      </c>
      <c r="AB35" s="48">
        <f t="shared" si="14"/>
        <v>7</v>
      </c>
      <c r="AC35" s="46">
        <v>8.0561017782664273</v>
      </c>
    </row>
    <row r="36" spans="3:29" x14ac:dyDescent="0.25">
      <c r="C36" s="11">
        <v>25</v>
      </c>
      <c r="D36" s="10" t="s">
        <v>17</v>
      </c>
      <c r="E36" s="9" t="s">
        <v>141</v>
      </c>
      <c r="F36" s="8" t="s">
        <v>15</v>
      </c>
      <c r="G36" t="s">
        <v>143</v>
      </c>
      <c r="H36" t="s">
        <v>13</v>
      </c>
      <c r="I36" s="7" t="s">
        <v>27</v>
      </c>
      <c r="J36" s="12" t="s">
        <v>142</v>
      </c>
      <c r="K36" s="7" t="s">
        <v>140</v>
      </c>
      <c r="M36" s="33">
        <f t="shared" si="5"/>
        <v>0</v>
      </c>
      <c r="N36" s="34">
        <f t="shared" si="5"/>
        <v>0</v>
      </c>
      <c r="O36" s="142">
        <f t="shared" si="5"/>
        <v>0</v>
      </c>
      <c r="P36" s="146">
        <f t="shared" si="6"/>
        <v>1</v>
      </c>
      <c r="Q36" s="33">
        <f t="shared" si="7"/>
        <v>0</v>
      </c>
      <c r="R36" s="141">
        <f t="shared" si="7"/>
        <v>1</v>
      </c>
      <c r="S36" s="146">
        <f t="shared" si="8"/>
        <v>1</v>
      </c>
      <c r="T36" s="33">
        <f t="shared" si="9"/>
        <v>1</v>
      </c>
      <c r="U36" s="141">
        <f t="shared" si="9"/>
        <v>0</v>
      </c>
      <c r="V36" s="50">
        <f t="shared" si="10"/>
        <v>0</v>
      </c>
      <c r="W36" s="50">
        <f t="shared" si="10"/>
        <v>1</v>
      </c>
      <c r="X36" s="151">
        <f t="shared" si="10"/>
        <v>0</v>
      </c>
      <c r="Y36" s="156">
        <f t="shared" si="12"/>
        <v>1</v>
      </c>
      <c r="Z36" s="50">
        <f t="shared" si="13"/>
        <v>1</v>
      </c>
      <c r="AA36" s="48">
        <f t="shared" si="4"/>
        <v>25</v>
      </c>
      <c r="AB36" s="48">
        <f t="shared" si="14"/>
        <v>6</v>
      </c>
      <c r="AC36" s="46">
        <v>5.1430960230947633</v>
      </c>
    </row>
    <row r="37" spans="3:29" x14ac:dyDescent="0.25">
      <c r="C37" s="11">
        <v>26</v>
      </c>
      <c r="D37" s="10" t="s">
        <v>17</v>
      </c>
      <c r="E37" s="9" t="s">
        <v>141</v>
      </c>
      <c r="F37" s="8" t="s">
        <v>15</v>
      </c>
      <c r="G37" t="s">
        <v>143</v>
      </c>
      <c r="H37" t="s">
        <v>13</v>
      </c>
      <c r="I37" s="7" t="s">
        <v>27</v>
      </c>
      <c r="J37" s="7" t="s">
        <v>142</v>
      </c>
      <c r="K37" s="7" t="s">
        <v>140</v>
      </c>
      <c r="M37" s="33">
        <f t="shared" si="5"/>
        <v>0</v>
      </c>
      <c r="N37" s="34">
        <f t="shared" si="5"/>
        <v>0</v>
      </c>
      <c r="O37" s="142">
        <f t="shared" si="5"/>
        <v>0</v>
      </c>
      <c r="P37" s="146">
        <f t="shared" si="6"/>
        <v>1</v>
      </c>
      <c r="Q37" s="33">
        <f t="shared" si="7"/>
        <v>0</v>
      </c>
      <c r="R37" s="141">
        <f t="shared" si="7"/>
        <v>1</v>
      </c>
      <c r="S37" s="146">
        <f t="shared" si="8"/>
        <v>1</v>
      </c>
      <c r="T37" s="33">
        <f t="shared" si="9"/>
        <v>1</v>
      </c>
      <c r="U37" s="141">
        <f t="shared" si="9"/>
        <v>0</v>
      </c>
      <c r="V37" s="50">
        <f t="shared" si="10"/>
        <v>0</v>
      </c>
      <c r="W37" s="50">
        <f t="shared" si="10"/>
        <v>1</v>
      </c>
      <c r="X37" s="151">
        <f t="shared" si="10"/>
        <v>0</v>
      </c>
      <c r="Y37" s="156">
        <f t="shared" si="12"/>
        <v>1</v>
      </c>
      <c r="Z37" s="50">
        <f t="shared" si="13"/>
        <v>1</v>
      </c>
      <c r="AA37" s="48">
        <f t="shared" si="4"/>
        <v>26</v>
      </c>
      <c r="AB37" s="48">
        <f t="shared" si="14"/>
        <v>5</v>
      </c>
      <c r="AC37" s="46">
        <v>5.1430960230947633</v>
      </c>
    </row>
    <row r="38" spans="3:29" x14ac:dyDescent="0.25">
      <c r="C38" s="11">
        <v>27</v>
      </c>
      <c r="D38" s="10" t="s">
        <v>26</v>
      </c>
      <c r="E38" s="9" t="s">
        <v>136</v>
      </c>
      <c r="F38" s="8" t="s">
        <v>20</v>
      </c>
      <c r="G38" t="s">
        <v>143</v>
      </c>
      <c r="H38" t="s">
        <v>13</v>
      </c>
      <c r="I38" s="7" t="s">
        <v>12</v>
      </c>
      <c r="J38" s="7" t="s">
        <v>138</v>
      </c>
      <c r="K38" s="7" t="s">
        <v>140</v>
      </c>
      <c r="M38" s="33">
        <f t="shared" si="5"/>
        <v>0</v>
      </c>
      <c r="N38" s="34">
        <f t="shared" si="5"/>
        <v>0</v>
      </c>
      <c r="O38" s="142">
        <f t="shared" si="5"/>
        <v>1</v>
      </c>
      <c r="P38" s="146">
        <f t="shared" si="6"/>
        <v>0</v>
      </c>
      <c r="Q38" s="33">
        <f t="shared" si="7"/>
        <v>0</v>
      </c>
      <c r="R38" s="141">
        <f t="shared" si="7"/>
        <v>0</v>
      </c>
      <c r="S38" s="146">
        <f t="shared" si="8"/>
        <v>1</v>
      </c>
      <c r="T38" s="33">
        <f t="shared" si="9"/>
        <v>1</v>
      </c>
      <c r="U38" s="141">
        <f t="shared" si="9"/>
        <v>0</v>
      </c>
      <c r="V38" s="50">
        <f t="shared" si="10"/>
        <v>0</v>
      </c>
      <c r="W38" s="50">
        <f t="shared" si="10"/>
        <v>0</v>
      </c>
      <c r="X38" s="151">
        <f t="shared" si="10"/>
        <v>1</v>
      </c>
      <c r="Y38" s="156">
        <f t="shared" si="12"/>
        <v>0</v>
      </c>
      <c r="Z38" s="50">
        <f t="shared" si="13"/>
        <v>1</v>
      </c>
      <c r="AA38" s="48">
        <f t="shared" si="4"/>
        <v>27</v>
      </c>
      <c r="AB38" s="48">
        <f t="shared" si="14"/>
        <v>4</v>
      </c>
      <c r="AC38" s="46">
        <v>12.721680076653312</v>
      </c>
    </row>
    <row r="39" spans="3:29" x14ac:dyDescent="0.25">
      <c r="C39" s="11">
        <v>28</v>
      </c>
      <c r="D39" s="10" t="s">
        <v>21</v>
      </c>
      <c r="E39" s="9" t="s">
        <v>136</v>
      </c>
      <c r="F39" s="8" t="s">
        <v>20</v>
      </c>
      <c r="G39" t="s">
        <v>137</v>
      </c>
      <c r="H39" t="s">
        <v>13</v>
      </c>
      <c r="I39" s="7" t="s">
        <v>12</v>
      </c>
      <c r="J39" s="7" t="s">
        <v>138</v>
      </c>
      <c r="K39" s="7" t="s">
        <v>140</v>
      </c>
      <c r="M39" s="33">
        <f t="shared" si="5"/>
        <v>1</v>
      </c>
      <c r="N39" s="34">
        <f t="shared" si="5"/>
        <v>0</v>
      </c>
      <c r="O39" s="142">
        <f t="shared" si="5"/>
        <v>0</v>
      </c>
      <c r="P39" s="146">
        <f t="shared" si="6"/>
        <v>0</v>
      </c>
      <c r="Q39" s="33">
        <f t="shared" si="7"/>
        <v>0</v>
      </c>
      <c r="R39" s="141">
        <f t="shared" si="7"/>
        <v>0</v>
      </c>
      <c r="S39" s="146">
        <f t="shared" si="8"/>
        <v>0</v>
      </c>
      <c r="T39" s="33">
        <f t="shared" si="9"/>
        <v>1</v>
      </c>
      <c r="U39" s="141">
        <f t="shared" si="9"/>
        <v>0</v>
      </c>
      <c r="V39" s="50">
        <f t="shared" si="10"/>
        <v>0</v>
      </c>
      <c r="W39" s="50">
        <f t="shared" si="10"/>
        <v>0</v>
      </c>
      <c r="X39" s="151">
        <f t="shared" si="10"/>
        <v>1</v>
      </c>
      <c r="Y39" s="156">
        <f t="shared" si="12"/>
        <v>0</v>
      </c>
      <c r="Z39" s="50">
        <f t="shared" si="13"/>
        <v>1</v>
      </c>
      <c r="AA39" s="48">
        <f t="shared" si="4"/>
        <v>28</v>
      </c>
      <c r="AB39" s="48">
        <f t="shared" si="14"/>
        <v>3</v>
      </c>
      <c r="AC39" s="46">
        <v>13.377139670766597</v>
      </c>
    </row>
    <row r="40" spans="3:29" x14ac:dyDescent="0.25">
      <c r="C40" s="11">
        <v>29</v>
      </c>
      <c r="D40" s="10" t="s">
        <v>17</v>
      </c>
      <c r="E40" s="9" t="s">
        <v>136</v>
      </c>
      <c r="F40" s="8" t="s">
        <v>15</v>
      </c>
      <c r="G40" t="s">
        <v>137</v>
      </c>
      <c r="H40" t="s">
        <v>13</v>
      </c>
      <c r="I40" s="7" t="s">
        <v>12</v>
      </c>
      <c r="J40" s="7" t="s">
        <v>138</v>
      </c>
      <c r="K40" s="7" t="s">
        <v>140</v>
      </c>
      <c r="M40" s="33">
        <f t="shared" si="5"/>
        <v>0</v>
      </c>
      <c r="N40" s="34">
        <f t="shared" si="5"/>
        <v>0</v>
      </c>
      <c r="O40" s="142">
        <f t="shared" si="5"/>
        <v>0</v>
      </c>
      <c r="P40" s="146">
        <f t="shared" si="6"/>
        <v>0</v>
      </c>
      <c r="Q40" s="33">
        <f t="shared" si="7"/>
        <v>0</v>
      </c>
      <c r="R40" s="141">
        <f t="shared" si="7"/>
        <v>1</v>
      </c>
      <c r="S40" s="146">
        <f t="shared" si="8"/>
        <v>0</v>
      </c>
      <c r="T40" s="33">
        <f t="shared" si="9"/>
        <v>1</v>
      </c>
      <c r="U40" s="141">
        <f t="shared" si="9"/>
        <v>0</v>
      </c>
      <c r="V40" s="50">
        <f t="shared" si="10"/>
        <v>0</v>
      </c>
      <c r="W40" s="50">
        <f t="shared" si="10"/>
        <v>0</v>
      </c>
      <c r="X40" s="151">
        <f t="shared" si="10"/>
        <v>1</v>
      </c>
      <c r="Y40" s="156">
        <f t="shared" si="12"/>
        <v>0</v>
      </c>
      <c r="Z40" s="50">
        <f t="shared" si="13"/>
        <v>1</v>
      </c>
      <c r="AA40" s="48">
        <f t="shared" si="4"/>
        <v>29</v>
      </c>
      <c r="AB40" s="48">
        <f t="shared" si="14"/>
        <v>2</v>
      </c>
      <c r="AC40" s="46">
        <v>14.344879570752392</v>
      </c>
    </row>
    <row r="41" spans="3:29" ht="15.75" thickBot="1" x14ac:dyDescent="0.3">
      <c r="C41" s="6">
        <v>30</v>
      </c>
      <c r="D41" s="5" t="s">
        <v>8</v>
      </c>
      <c r="E41" s="4" t="s">
        <v>141</v>
      </c>
      <c r="F41" s="3" t="s">
        <v>6</v>
      </c>
      <c r="G41" s="2" t="s">
        <v>143</v>
      </c>
      <c r="H41" s="2" t="s">
        <v>4</v>
      </c>
      <c r="I41" s="1" t="s">
        <v>3</v>
      </c>
      <c r="J41" s="1" t="s">
        <v>142</v>
      </c>
      <c r="K41" s="1" t="s">
        <v>140</v>
      </c>
      <c r="M41" s="51">
        <f t="shared" si="5"/>
        <v>0</v>
      </c>
      <c r="N41" s="52">
        <f t="shared" si="5"/>
        <v>1</v>
      </c>
      <c r="O41" s="143">
        <f t="shared" si="5"/>
        <v>0</v>
      </c>
      <c r="P41" s="147">
        <f t="shared" si="6"/>
        <v>1</v>
      </c>
      <c r="Q41" s="51">
        <f t="shared" si="7"/>
        <v>1</v>
      </c>
      <c r="R41" s="148">
        <f t="shared" si="7"/>
        <v>0</v>
      </c>
      <c r="S41" s="147">
        <f t="shared" si="8"/>
        <v>1</v>
      </c>
      <c r="T41" s="51">
        <f t="shared" si="9"/>
        <v>0</v>
      </c>
      <c r="U41" s="148">
        <f t="shared" si="9"/>
        <v>1</v>
      </c>
      <c r="V41" s="53">
        <f t="shared" si="10"/>
        <v>1</v>
      </c>
      <c r="W41" s="53">
        <f t="shared" si="10"/>
        <v>0</v>
      </c>
      <c r="X41" s="152">
        <f t="shared" si="10"/>
        <v>0</v>
      </c>
      <c r="Y41" s="157">
        <f t="shared" si="12"/>
        <v>1</v>
      </c>
      <c r="Z41" s="53">
        <f t="shared" si="13"/>
        <v>1</v>
      </c>
      <c r="AA41" s="49">
        <f t="shared" si="4"/>
        <v>30</v>
      </c>
      <c r="AB41" s="49">
        <f t="shared" si="14"/>
        <v>1</v>
      </c>
      <c r="AC41" s="47">
        <v>13.043497122414156</v>
      </c>
    </row>
  </sheetData>
  <phoneticPr fontId="8" type="noConversion"/>
  <conditionalFormatting sqref="M12:O41">
    <cfRule type="cellIs" dxfId="41" priority="74" operator="equal">
      <formula>1</formula>
    </cfRule>
  </conditionalFormatting>
  <conditionalFormatting sqref="P12:P41">
    <cfRule type="cellIs" dxfId="40" priority="73" operator="equal">
      <formula>1</formula>
    </cfRule>
  </conditionalFormatting>
  <conditionalFormatting sqref="P6:P7">
    <cfRule type="cellIs" dxfId="39" priority="60" operator="equal">
      <formula>1</formula>
    </cfRule>
  </conditionalFormatting>
  <conditionalFormatting sqref="M6:O7">
    <cfRule type="cellIs" dxfId="38" priority="61" operator="equal">
      <formula>1</formula>
    </cfRule>
  </conditionalFormatting>
  <conditionalFormatting sqref="Q12:R41">
    <cfRule type="cellIs" dxfId="37" priority="31" operator="equal">
      <formula>1</formula>
    </cfRule>
  </conditionalFormatting>
  <conditionalFormatting sqref="Q6:R7">
    <cfRule type="cellIs" dxfId="36" priority="30" operator="equal">
      <formula>1</formula>
    </cfRule>
  </conditionalFormatting>
  <conditionalFormatting sqref="S12:S41">
    <cfRule type="cellIs" dxfId="35" priority="29" operator="equal">
      <formula>1</formula>
    </cfRule>
  </conditionalFormatting>
  <conditionalFormatting sqref="S6:S7">
    <cfRule type="cellIs" dxfId="34" priority="28" operator="equal">
      <formula>1</formula>
    </cfRule>
  </conditionalFormatting>
  <conditionalFormatting sqref="T12:T41">
    <cfRule type="cellIs" dxfId="33" priority="20" operator="equal">
      <formula>1</formula>
    </cfRule>
  </conditionalFormatting>
  <conditionalFormatting sqref="T6:T7">
    <cfRule type="cellIs" dxfId="32" priority="19" operator="equal">
      <formula>1</formula>
    </cfRule>
  </conditionalFormatting>
  <conditionalFormatting sqref="W12:W41 W6:W7">
    <cfRule type="cellIs" dxfId="31" priority="14" operator="equal">
      <formula>1</formula>
    </cfRule>
  </conditionalFormatting>
  <conditionalFormatting sqref="U12:U41">
    <cfRule type="cellIs" dxfId="30" priority="8" operator="equal">
      <formula>1</formula>
    </cfRule>
  </conditionalFormatting>
  <conditionalFormatting sqref="U6:U7">
    <cfRule type="cellIs" dxfId="29" priority="7" operator="equal">
      <formula>1</formula>
    </cfRule>
  </conditionalFormatting>
  <conditionalFormatting sqref="V12:V41">
    <cfRule type="cellIs" dxfId="28" priority="6" operator="equal">
      <formula>1</formula>
    </cfRule>
  </conditionalFormatting>
  <conditionalFormatting sqref="V6:V7">
    <cfRule type="cellIs" dxfId="27" priority="5" operator="equal">
      <formula>1</formula>
    </cfRule>
  </conditionalFormatting>
  <conditionalFormatting sqref="X12:X41 X6:X7">
    <cfRule type="cellIs" dxfId="26" priority="4" operator="equal">
      <formula>1</formula>
    </cfRule>
  </conditionalFormatting>
  <conditionalFormatting sqref="Y12:Y41">
    <cfRule type="cellIs" dxfId="25" priority="3" operator="equal">
      <formula>1</formula>
    </cfRule>
  </conditionalFormatting>
  <conditionalFormatting sqref="Y6:Y7">
    <cfRule type="cellIs" dxfId="24" priority="2" operator="equal">
      <formula>1</formula>
    </cfRule>
  </conditionalFormatting>
  <conditionalFormatting sqref="Z12:Z41 Z6:Z7">
    <cfRule type="cellIs" dxfId="23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F93-CA4B-4611-95E4-93971B2C3C40}">
  <dimension ref="B1:AD26"/>
  <sheetViews>
    <sheetView showGridLines="0" topLeftCell="A3" zoomScaleNormal="100" workbookViewId="0">
      <selection activeCell="N28" sqref="N28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K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si="0"/>
        <v>Nota</v>
      </c>
      <c r="M5" s="43" t="str">
        <f>M11</f>
        <v>LG</v>
      </c>
      <c r="N5" s="44" t="str">
        <f t="shared" ref="N5:Z5" si="1">N11</f>
        <v>Apple</v>
      </c>
      <c r="O5" s="44" t="str">
        <f t="shared" si="1"/>
        <v>Motorola</v>
      </c>
      <c r="P5" s="45" t="str">
        <f t="shared" si="1"/>
        <v>64GB +</v>
      </c>
      <c r="Q5" s="43" t="str">
        <f t="shared" si="1"/>
        <v>4"</v>
      </c>
      <c r="R5" s="43" t="str">
        <f t="shared" si="1"/>
        <v>6"</v>
      </c>
      <c r="S5" s="45" t="str">
        <f t="shared" si="1"/>
        <v>Diversa</v>
      </c>
      <c r="T5" s="43" t="str">
        <f t="shared" si="1"/>
        <v>Octa-Core</v>
      </c>
      <c r="U5" s="43" t="str">
        <f t="shared" si="1"/>
        <v>Processador neural</v>
      </c>
      <c r="V5" s="45" t="str">
        <f t="shared" si="1"/>
        <v>iSight</v>
      </c>
      <c r="W5" s="45" t="str">
        <f t="shared" si="1"/>
        <v>Quad</v>
      </c>
      <c r="X5" s="45" t="str">
        <f t="shared" si="1"/>
        <v>2MP</v>
      </c>
      <c r="Y5" s="44" t="str">
        <f t="shared" si="1"/>
        <v>Caro</v>
      </c>
      <c r="Z5" s="45" t="str">
        <f t="shared" si="1"/>
        <v>Alta</v>
      </c>
      <c r="AC5" s="29" t="s">
        <v>88</v>
      </c>
    </row>
    <row r="6" spans="2:30" ht="16.5" thickTop="1" thickBot="1" x14ac:dyDescent="0.3">
      <c r="C6" s="30">
        <v>6</v>
      </c>
      <c r="D6" s="31" t="s">
        <v>17</v>
      </c>
      <c r="E6" s="31" t="s">
        <v>136</v>
      </c>
      <c r="F6" s="31" t="s">
        <v>20</v>
      </c>
      <c r="G6" s="31" t="s">
        <v>137</v>
      </c>
      <c r="H6" s="31" t="s">
        <v>48</v>
      </c>
      <c r="I6" s="31" t="s">
        <v>47</v>
      </c>
      <c r="J6" s="31" t="s">
        <v>138</v>
      </c>
      <c r="K6" s="31" t="s">
        <v>139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TREND(AB12:AB26,M12:Z26,M6:Z7)</f>
        <v>5.426470588235297</v>
      </c>
    </row>
    <row r="7" spans="2:30" ht="15.75" thickBot="1" x14ac:dyDescent="0.3">
      <c r="M7" s="40">
        <v>0</v>
      </c>
      <c r="N7" s="41">
        <v>1</v>
      </c>
      <c r="O7" s="41">
        <v>0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5.4117647058823648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146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39"/>
      <c r="P10" s="144" t="str">
        <f>E5</f>
        <v>Memória</v>
      </c>
      <c r="Q10" s="35" t="str">
        <f>F5</f>
        <v>Tela</v>
      </c>
      <c r="R10" s="139"/>
      <c r="S10" s="144" t="str">
        <f>G5</f>
        <v>Cor</v>
      </c>
      <c r="T10" s="35" t="str">
        <f>H5</f>
        <v>Processador</v>
      </c>
      <c r="U10" s="139"/>
      <c r="V10" s="36" t="str">
        <f>I5</f>
        <v>Câmera</v>
      </c>
      <c r="W10" s="36"/>
      <c r="X10" s="149"/>
      <c r="Y10" s="153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LG</v>
      </c>
      <c r="N11" s="54" t="str">
        <f>'Magazine Luiza'!P19</f>
        <v>Apple</v>
      </c>
      <c r="O11" s="140" t="str">
        <f>'Magazine Luiza'!Q19</f>
        <v>Motorola</v>
      </c>
      <c r="P11" s="145" t="str">
        <f>Concorrentes!O21</f>
        <v>64GB +</v>
      </c>
      <c r="Q11" s="54" t="str">
        <f>Concorrentes!O23</f>
        <v>4"</v>
      </c>
      <c r="R11" s="140" t="str">
        <f>Concorrentes!P23</f>
        <v>6"</v>
      </c>
      <c r="S11" s="145" t="str">
        <f>Concorrentes!O25</f>
        <v>Diversa</v>
      </c>
      <c r="T11" s="54" t="str">
        <f>Concorrentes!O27</f>
        <v>Octa-Core</v>
      </c>
      <c r="U11" s="140" t="str">
        <f>Concorrentes!P27</f>
        <v>Processador neural</v>
      </c>
      <c r="V11" s="55" t="str">
        <f>Concorrentes!O29</f>
        <v>iSight</v>
      </c>
      <c r="W11" s="55" t="str">
        <f>Concorrentes!P29</f>
        <v>Quad</v>
      </c>
      <c r="X11" s="150" t="str">
        <f>Concorrentes!Q29</f>
        <v>2MP</v>
      </c>
      <c r="Y11" s="154" t="str">
        <f>Concorrentes!O31</f>
        <v>Caro</v>
      </c>
      <c r="Z11" s="55" t="str">
        <f>Concorrentes!O33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17</v>
      </c>
      <c r="E12" s="9" t="s">
        <v>141</v>
      </c>
      <c r="F12" s="8" t="s">
        <v>15</v>
      </c>
      <c r="G12" t="s">
        <v>143</v>
      </c>
      <c r="H12" t="s">
        <v>13</v>
      </c>
      <c r="I12" s="7" t="s">
        <v>27</v>
      </c>
      <c r="J12" s="12" t="s">
        <v>142</v>
      </c>
      <c r="K12" s="7" t="s">
        <v>140</v>
      </c>
      <c r="M12" s="33">
        <f>IF($D12=M$11,1,0)</f>
        <v>0</v>
      </c>
      <c r="N12" s="33">
        <f>IF($D12=N$11,1,0)</f>
        <v>0</v>
      </c>
      <c r="O12" s="141">
        <f>IF($D12=O$11,1,0)</f>
        <v>0</v>
      </c>
      <c r="P12" s="146">
        <f>IF($E12=P$11,1,0)</f>
        <v>1</v>
      </c>
      <c r="Q12" s="33">
        <f>IF($F12=Q$11,1,0)</f>
        <v>0</v>
      </c>
      <c r="R12" s="141">
        <f>IF($F12=R$11,1,0)</f>
        <v>1</v>
      </c>
      <c r="S12" s="146">
        <f>IF($G12=S$11,1,0)</f>
        <v>1</v>
      </c>
      <c r="T12" s="33">
        <f>IF($H12=T$11,1,0)</f>
        <v>1</v>
      </c>
      <c r="U12" s="141">
        <f>IF($H12=U$11,1,0)</f>
        <v>0</v>
      </c>
      <c r="V12" s="50">
        <f>IF($I12=V$11,1,0)</f>
        <v>0</v>
      </c>
      <c r="W12" s="50">
        <f>IF($I12=W$11,1,0)</f>
        <v>1</v>
      </c>
      <c r="X12" s="151">
        <f>IF($I12=X$11,1,0)</f>
        <v>0</v>
      </c>
      <c r="Y12" s="155">
        <f>IF($J12=Y$11,1,0)</f>
        <v>1</v>
      </c>
      <c r="Z12" s="50">
        <f>IF($K12=Z$11,1,0)</f>
        <v>1</v>
      </c>
      <c r="AA12" s="48">
        <f t="shared" ref="AA12:AA26" si="2">C12</f>
        <v>1</v>
      </c>
      <c r="AB12" s="48">
        <f t="shared" ref="AB12:AB26" si="3">MAX($AA$12:$AA$26)+1-AA12</f>
        <v>15</v>
      </c>
      <c r="AC12" s="46">
        <f t="array" ref="AC12:AC26">TREND(AB12:AB26,M12:Z26,M12:Z26)</f>
        <v>13.499999999999995</v>
      </c>
    </row>
    <row r="13" spans="2:30" x14ac:dyDescent="0.25">
      <c r="C13" s="11">
        <v>2</v>
      </c>
      <c r="D13" s="10" t="s">
        <v>17</v>
      </c>
      <c r="E13" s="9" t="s">
        <v>141</v>
      </c>
      <c r="F13" s="8" t="s">
        <v>15</v>
      </c>
      <c r="G13" t="s">
        <v>137</v>
      </c>
      <c r="H13" t="s">
        <v>13</v>
      </c>
      <c r="I13" s="7" t="s">
        <v>12</v>
      </c>
      <c r="J13" s="12" t="s">
        <v>142</v>
      </c>
      <c r="K13" s="7" t="s">
        <v>140</v>
      </c>
      <c r="M13" s="33">
        <f t="shared" ref="M13:O26" si="4">IF($D13=M$11,1,0)</f>
        <v>0</v>
      </c>
      <c r="N13" s="34">
        <f t="shared" si="4"/>
        <v>0</v>
      </c>
      <c r="O13" s="142">
        <f t="shared" si="4"/>
        <v>0</v>
      </c>
      <c r="P13" s="146">
        <f t="shared" ref="P13:P26" si="5">IF($E13=P$11,1,0)</f>
        <v>1</v>
      </c>
      <c r="Q13" s="33">
        <f t="shared" ref="Q13:R26" si="6">IF($F13=Q$11,1,0)</f>
        <v>0</v>
      </c>
      <c r="R13" s="141">
        <f t="shared" si="6"/>
        <v>1</v>
      </c>
      <c r="S13" s="146">
        <f t="shared" ref="S13:S26" si="7">IF($G13=S$11,1,0)</f>
        <v>0</v>
      </c>
      <c r="T13" s="33">
        <f t="shared" ref="T13:U26" si="8">IF($H13=T$11,1,0)</f>
        <v>1</v>
      </c>
      <c r="U13" s="141">
        <f t="shared" si="8"/>
        <v>0</v>
      </c>
      <c r="V13" s="50">
        <f t="shared" ref="V13:X26" si="9">IF($I13=V$11,1,0)</f>
        <v>0</v>
      </c>
      <c r="W13" s="50">
        <f t="shared" si="9"/>
        <v>0</v>
      </c>
      <c r="X13" s="151">
        <f t="shared" si="9"/>
        <v>1</v>
      </c>
      <c r="Y13" s="156">
        <f t="shared" ref="Y13:Y26" si="10">IF($J13=Y$11,1,0)</f>
        <v>1</v>
      </c>
      <c r="Z13" s="50">
        <f t="shared" ref="Z13:Z26" si="11">IF($K13=Z$11,1,0)</f>
        <v>1</v>
      </c>
      <c r="AA13" s="48">
        <f t="shared" si="2"/>
        <v>2</v>
      </c>
      <c r="AB13" s="48">
        <f t="shared" si="3"/>
        <v>14</v>
      </c>
      <c r="AC13" s="46">
        <v>8.2352941176470633</v>
      </c>
    </row>
    <row r="14" spans="2:30" x14ac:dyDescent="0.25">
      <c r="C14" s="11">
        <v>3</v>
      </c>
      <c r="D14" s="10" t="s">
        <v>17</v>
      </c>
      <c r="E14" s="9" t="s">
        <v>141</v>
      </c>
      <c r="F14" s="8" t="s">
        <v>15</v>
      </c>
      <c r="G14" t="s">
        <v>137</v>
      </c>
      <c r="H14" t="s">
        <v>13</v>
      </c>
      <c r="I14" s="7" t="s">
        <v>27</v>
      </c>
      <c r="J14" s="12" t="s">
        <v>142</v>
      </c>
      <c r="K14" s="7" t="s">
        <v>140</v>
      </c>
      <c r="M14" s="33">
        <f t="shared" si="4"/>
        <v>0</v>
      </c>
      <c r="N14" s="34">
        <f t="shared" si="4"/>
        <v>0</v>
      </c>
      <c r="O14" s="142">
        <f t="shared" si="4"/>
        <v>0</v>
      </c>
      <c r="P14" s="146">
        <f t="shared" si="5"/>
        <v>1</v>
      </c>
      <c r="Q14" s="33">
        <f t="shared" si="6"/>
        <v>0</v>
      </c>
      <c r="R14" s="141">
        <f t="shared" si="6"/>
        <v>1</v>
      </c>
      <c r="S14" s="146">
        <f t="shared" si="7"/>
        <v>0</v>
      </c>
      <c r="T14" s="33">
        <f t="shared" si="8"/>
        <v>1</v>
      </c>
      <c r="U14" s="141">
        <f t="shared" si="8"/>
        <v>0</v>
      </c>
      <c r="V14" s="50">
        <f t="shared" si="9"/>
        <v>0</v>
      </c>
      <c r="W14" s="50">
        <f t="shared" si="9"/>
        <v>1</v>
      </c>
      <c r="X14" s="151">
        <f t="shared" si="9"/>
        <v>0</v>
      </c>
      <c r="Y14" s="156">
        <f t="shared" si="10"/>
        <v>1</v>
      </c>
      <c r="Z14" s="50">
        <f t="shared" si="11"/>
        <v>1</v>
      </c>
      <c r="AA14" s="48">
        <f t="shared" si="2"/>
        <v>3</v>
      </c>
      <c r="AB14" s="48">
        <f t="shared" si="3"/>
        <v>13</v>
      </c>
      <c r="AC14" s="46">
        <v>13.102941176470589</v>
      </c>
    </row>
    <row r="15" spans="2:30" x14ac:dyDescent="0.25">
      <c r="C15" s="11">
        <v>4</v>
      </c>
      <c r="D15" s="10" t="s">
        <v>17</v>
      </c>
      <c r="E15" s="9" t="s">
        <v>141</v>
      </c>
      <c r="F15" s="8" t="s">
        <v>15</v>
      </c>
      <c r="G15" t="s">
        <v>143</v>
      </c>
      <c r="H15" t="s">
        <v>13</v>
      </c>
      <c r="I15" s="7" t="s">
        <v>27</v>
      </c>
      <c r="J15" s="12" t="s">
        <v>142</v>
      </c>
      <c r="K15" s="7" t="s">
        <v>139</v>
      </c>
      <c r="M15" s="33">
        <f t="shared" si="4"/>
        <v>0</v>
      </c>
      <c r="N15" s="34">
        <f t="shared" si="4"/>
        <v>0</v>
      </c>
      <c r="O15" s="142">
        <f t="shared" si="4"/>
        <v>0</v>
      </c>
      <c r="P15" s="146">
        <f t="shared" si="5"/>
        <v>1</v>
      </c>
      <c r="Q15" s="33">
        <f t="shared" si="6"/>
        <v>0</v>
      </c>
      <c r="R15" s="141">
        <f t="shared" si="6"/>
        <v>1</v>
      </c>
      <c r="S15" s="146">
        <f t="shared" si="7"/>
        <v>1</v>
      </c>
      <c r="T15" s="33">
        <f t="shared" si="8"/>
        <v>1</v>
      </c>
      <c r="U15" s="141">
        <f t="shared" si="8"/>
        <v>0</v>
      </c>
      <c r="V15" s="50">
        <f t="shared" si="9"/>
        <v>0</v>
      </c>
      <c r="W15" s="50">
        <f t="shared" si="9"/>
        <v>1</v>
      </c>
      <c r="X15" s="151">
        <f t="shared" si="9"/>
        <v>0</v>
      </c>
      <c r="Y15" s="156">
        <f t="shared" si="10"/>
        <v>1</v>
      </c>
      <c r="Z15" s="50">
        <f t="shared" si="11"/>
        <v>0</v>
      </c>
      <c r="AA15" s="48">
        <f t="shared" si="2"/>
        <v>4</v>
      </c>
      <c r="AB15" s="48">
        <f t="shared" si="3"/>
        <v>12</v>
      </c>
      <c r="AC15" s="46">
        <v>13.397058823529409</v>
      </c>
    </row>
    <row r="16" spans="2:30" x14ac:dyDescent="0.25">
      <c r="C16" s="11">
        <v>5</v>
      </c>
      <c r="D16" s="10" t="s">
        <v>26</v>
      </c>
      <c r="E16" s="9" t="s">
        <v>136</v>
      </c>
      <c r="F16" s="8" t="s">
        <v>20</v>
      </c>
      <c r="G16" t="s">
        <v>143</v>
      </c>
      <c r="H16" t="s">
        <v>48</v>
      </c>
      <c r="I16" s="7" t="s">
        <v>47</v>
      </c>
      <c r="J16" s="12" t="s">
        <v>138</v>
      </c>
      <c r="K16" s="7" t="s">
        <v>139</v>
      </c>
      <c r="M16" s="33">
        <f t="shared" si="4"/>
        <v>0</v>
      </c>
      <c r="N16" s="34">
        <f t="shared" si="4"/>
        <v>0</v>
      </c>
      <c r="O16" s="142">
        <f t="shared" si="4"/>
        <v>1</v>
      </c>
      <c r="P16" s="146">
        <f t="shared" si="5"/>
        <v>0</v>
      </c>
      <c r="Q16" s="33">
        <f t="shared" si="6"/>
        <v>0</v>
      </c>
      <c r="R16" s="141">
        <f t="shared" si="6"/>
        <v>0</v>
      </c>
      <c r="S16" s="146">
        <f t="shared" si="7"/>
        <v>1</v>
      </c>
      <c r="T16" s="33">
        <f t="shared" si="8"/>
        <v>0</v>
      </c>
      <c r="U16" s="141">
        <f t="shared" si="8"/>
        <v>0</v>
      </c>
      <c r="V16" s="50">
        <f t="shared" si="9"/>
        <v>0</v>
      </c>
      <c r="W16" s="50">
        <f t="shared" si="9"/>
        <v>0</v>
      </c>
      <c r="X16" s="151">
        <f t="shared" si="9"/>
        <v>0</v>
      </c>
      <c r="Y16" s="156">
        <f t="shared" si="10"/>
        <v>0</v>
      </c>
      <c r="Z16" s="50">
        <f t="shared" si="11"/>
        <v>0</v>
      </c>
      <c r="AA16" s="48">
        <f t="shared" si="2"/>
        <v>5</v>
      </c>
      <c r="AB16" s="48">
        <f t="shared" si="3"/>
        <v>11</v>
      </c>
      <c r="AC16" s="46">
        <v>7.8235294117647083</v>
      </c>
    </row>
    <row r="17" spans="3:29" x14ac:dyDescent="0.25">
      <c r="C17" s="11">
        <v>6</v>
      </c>
      <c r="D17" s="10" t="s">
        <v>26</v>
      </c>
      <c r="E17" s="9" t="s">
        <v>141</v>
      </c>
      <c r="F17" s="8" t="s">
        <v>15</v>
      </c>
      <c r="G17" t="s">
        <v>143</v>
      </c>
      <c r="H17" t="s">
        <v>13</v>
      </c>
      <c r="I17" s="7" t="s">
        <v>12</v>
      </c>
      <c r="J17" s="12" t="s">
        <v>142</v>
      </c>
      <c r="K17" s="7" t="s">
        <v>140</v>
      </c>
      <c r="M17" s="33">
        <f t="shared" si="4"/>
        <v>0</v>
      </c>
      <c r="N17" s="34">
        <f t="shared" si="4"/>
        <v>0</v>
      </c>
      <c r="O17" s="142">
        <f t="shared" si="4"/>
        <v>1</v>
      </c>
      <c r="P17" s="146">
        <f t="shared" si="5"/>
        <v>1</v>
      </c>
      <c r="Q17" s="33">
        <f t="shared" si="6"/>
        <v>0</v>
      </c>
      <c r="R17" s="141">
        <f t="shared" si="6"/>
        <v>1</v>
      </c>
      <c r="S17" s="146">
        <f t="shared" si="7"/>
        <v>1</v>
      </c>
      <c r="T17" s="33">
        <f t="shared" si="8"/>
        <v>1</v>
      </c>
      <c r="U17" s="141">
        <f t="shared" si="8"/>
        <v>0</v>
      </c>
      <c r="V17" s="50">
        <f t="shared" si="9"/>
        <v>0</v>
      </c>
      <c r="W17" s="50">
        <f t="shared" si="9"/>
        <v>0</v>
      </c>
      <c r="X17" s="151">
        <f t="shared" si="9"/>
        <v>1</v>
      </c>
      <c r="Y17" s="156">
        <f t="shared" si="10"/>
        <v>1</v>
      </c>
      <c r="Z17" s="50">
        <f t="shared" si="11"/>
        <v>1</v>
      </c>
      <c r="AA17" s="48">
        <f t="shared" si="2"/>
        <v>6</v>
      </c>
      <c r="AB17" s="48">
        <f t="shared" si="3"/>
        <v>10</v>
      </c>
      <c r="AC17" s="46">
        <v>9.9999999999999964</v>
      </c>
    </row>
    <row r="18" spans="3:29" x14ac:dyDescent="0.25">
      <c r="C18" s="11">
        <v>7</v>
      </c>
      <c r="D18" s="10" t="s">
        <v>21</v>
      </c>
      <c r="E18" s="9" t="s">
        <v>136</v>
      </c>
      <c r="F18" s="8" t="s">
        <v>20</v>
      </c>
      <c r="G18" t="s">
        <v>143</v>
      </c>
      <c r="H18" t="s">
        <v>13</v>
      </c>
      <c r="I18" s="7" t="s">
        <v>12</v>
      </c>
      <c r="J18" s="12" t="s">
        <v>138</v>
      </c>
      <c r="K18" s="7" t="s">
        <v>139</v>
      </c>
      <c r="M18" s="33">
        <f t="shared" si="4"/>
        <v>1</v>
      </c>
      <c r="N18" s="34">
        <f t="shared" si="4"/>
        <v>0</v>
      </c>
      <c r="O18" s="142">
        <f t="shared" si="4"/>
        <v>0</v>
      </c>
      <c r="P18" s="146">
        <f t="shared" si="5"/>
        <v>0</v>
      </c>
      <c r="Q18" s="33">
        <f t="shared" si="6"/>
        <v>0</v>
      </c>
      <c r="R18" s="141">
        <f t="shared" si="6"/>
        <v>0</v>
      </c>
      <c r="S18" s="146">
        <f t="shared" si="7"/>
        <v>1</v>
      </c>
      <c r="T18" s="33">
        <f t="shared" si="8"/>
        <v>1</v>
      </c>
      <c r="U18" s="141">
        <f t="shared" si="8"/>
        <v>0</v>
      </c>
      <c r="V18" s="50">
        <f t="shared" si="9"/>
        <v>0</v>
      </c>
      <c r="W18" s="50">
        <f t="shared" si="9"/>
        <v>0</v>
      </c>
      <c r="X18" s="151">
        <f t="shared" si="9"/>
        <v>1</v>
      </c>
      <c r="Y18" s="156">
        <f t="shared" si="10"/>
        <v>0</v>
      </c>
      <c r="Z18" s="50">
        <f t="shared" si="11"/>
        <v>0</v>
      </c>
      <c r="AA18" s="48">
        <f t="shared" si="2"/>
        <v>7</v>
      </c>
      <c r="AB18" s="48">
        <f t="shared" si="3"/>
        <v>9</v>
      </c>
      <c r="AC18" s="46">
        <v>5.8235294117647047</v>
      </c>
    </row>
    <row r="19" spans="3:29" x14ac:dyDescent="0.25">
      <c r="C19" s="11">
        <v>8</v>
      </c>
      <c r="D19" s="10" t="s">
        <v>17</v>
      </c>
      <c r="E19" s="9" t="s">
        <v>136</v>
      </c>
      <c r="F19" s="8" t="s">
        <v>15</v>
      </c>
      <c r="G19" t="s">
        <v>143</v>
      </c>
      <c r="H19" t="s">
        <v>13</v>
      </c>
      <c r="I19" s="7" t="s">
        <v>12</v>
      </c>
      <c r="J19" s="12" t="s">
        <v>138</v>
      </c>
      <c r="K19" s="7" t="s">
        <v>139</v>
      </c>
      <c r="M19" s="33">
        <f t="shared" si="4"/>
        <v>0</v>
      </c>
      <c r="N19" s="34">
        <f t="shared" si="4"/>
        <v>0</v>
      </c>
      <c r="O19" s="142">
        <f t="shared" si="4"/>
        <v>0</v>
      </c>
      <c r="P19" s="146">
        <f t="shared" si="5"/>
        <v>0</v>
      </c>
      <c r="Q19" s="33">
        <f t="shared" si="6"/>
        <v>0</v>
      </c>
      <c r="R19" s="141">
        <f t="shared" si="6"/>
        <v>1</v>
      </c>
      <c r="S19" s="146">
        <f t="shared" si="7"/>
        <v>1</v>
      </c>
      <c r="T19" s="33">
        <f t="shared" si="8"/>
        <v>1</v>
      </c>
      <c r="U19" s="141">
        <f t="shared" si="8"/>
        <v>0</v>
      </c>
      <c r="V19" s="50">
        <f t="shared" si="9"/>
        <v>0</v>
      </c>
      <c r="W19" s="50">
        <f t="shared" si="9"/>
        <v>0</v>
      </c>
      <c r="X19" s="151">
        <f t="shared" si="9"/>
        <v>1</v>
      </c>
      <c r="Y19" s="156">
        <f t="shared" si="10"/>
        <v>0</v>
      </c>
      <c r="Z19" s="50">
        <f t="shared" si="11"/>
        <v>0</v>
      </c>
      <c r="AA19" s="48">
        <f t="shared" si="2"/>
        <v>8</v>
      </c>
      <c r="AB19" s="48">
        <f t="shared" si="3"/>
        <v>8</v>
      </c>
      <c r="AC19" s="46">
        <v>7.6470588235294104</v>
      </c>
    </row>
    <row r="20" spans="3:29" x14ac:dyDescent="0.25">
      <c r="C20" s="11">
        <v>9</v>
      </c>
      <c r="D20" s="10" t="s">
        <v>17</v>
      </c>
      <c r="E20" s="9" t="s">
        <v>136</v>
      </c>
      <c r="F20" s="8" t="s">
        <v>15</v>
      </c>
      <c r="G20" t="s">
        <v>137</v>
      </c>
      <c r="H20" t="s">
        <v>13</v>
      </c>
      <c r="I20" s="7" t="s">
        <v>12</v>
      </c>
      <c r="J20" s="12" t="s">
        <v>138</v>
      </c>
      <c r="K20" s="7" t="s">
        <v>140</v>
      </c>
      <c r="M20" s="33">
        <f t="shared" si="4"/>
        <v>0</v>
      </c>
      <c r="N20" s="34">
        <f t="shared" si="4"/>
        <v>0</v>
      </c>
      <c r="O20" s="142">
        <f t="shared" si="4"/>
        <v>0</v>
      </c>
      <c r="P20" s="146">
        <f t="shared" si="5"/>
        <v>0</v>
      </c>
      <c r="Q20" s="33">
        <f t="shared" si="6"/>
        <v>0</v>
      </c>
      <c r="R20" s="141">
        <f t="shared" si="6"/>
        <v>1</v>
      </c>
      <c r="S20" s="146">
        <f t="shared" si="7"/>
        <v>0</v>
      </c>
      <c r="T20" s="33">
        <f t="shared" si="8"/>
        <v>1</v>
      </c>
      <c r="U20" s="141">
        <f t="shared" si="8"/>
        <v>0</v>
      </c>
      <c r="V20" s="50">
        <f t="shared" si="9"/>
        <v>0</v>
      </c>
      <c r="W20" s="50">
        <f t="shared" si="9"/>
        <v>0</v>
      </c>
      <c r="X20" s="151">
        <f t="shared" si="9"/>
        <v>1</v>
      </c>
      <c r="Y20" s="156">
        <f t="shared" si="10"/>
        <v>0</v>
      </c>
      <c r="Z20" s="50">
        <f t="shared" si="11"/>
        <v>1</v>
      </c>
      <c r="AA20" s="48">
        <f t="shared" si="2"/>
        <v>9</v>
      </c>
      <c r="AB20" s="48">
        <f t="shared" si="3"/>
        <v>7</v>
      </c>
      <c r="AC20" s="46">
        <v>7.3529411764705888</v>
      </c>
    </row>
    <row r="21" spans="3:29" x14ac:dyDescent="0.25">
      <c r="C21" s="11">
        <v>10</v>
      </c>
      <c r="D21" s="10" t="s">
        <v>17</v>
      </c>
      <c r="E21" s="9" t="s">
        <v>141</v>
      </c>
      <c r="F21" s="8" t="s">
        <v>15</v>
      </c>
      <c r="G21" t="s">
        <v>137</v>
      </c>
      <c r="H21" t="s">
        <v>13</v>
      </c>
      <c r="I21" s="7" t="s">
        <v>12</v>
      </c>
      <c r="J21" s="12" t="s">
        <v>142</v>
      </c>
      <c r="K21" s="7" t="s">
        <v>139</v>
      </c>
      <c r="M21" s="33">
        <f t="shared" si="4"/>
        <v>0</v>
      </c>
      <c r="N21" s="34">
        <f t="shared" si="4"/>
        <v>0</v>
      </c>
      <c r="O21" s="142">
        <f t="shared" si="4"/>
        <v>0</v>
      </c>
      <c r="P21" s="146">
        <f t="shared" si="5"/>
        <v>1</v>
      </c>
      <c r="Q21" s="33">
        <f t="shared" si="6"/>
        <v>0</v>
      </c>
      <c r="R21" s="141">
        <f t="shared" si="6"/>
        <v>1</v>
      </c>
      <c r="S21" s="146">
        <f t="shared" si="7"/>
        <v>0</v>
      </c>
      <c r="T21" s="33">
        <f t="shared" si="8"/>
        <v>1</v>
      </c>
      <c r="U21" s="141">
        <f t="shared" si="8"/>
        <v>0</v>
      </c>
      <c r="V21" s="50">
        <f t="shared" si="9"/>
        <v>0</v>
      </c>
      <c r="W21" s="50">
        <f t="shared" si="9"/>
        <v>0</v>
      </c>
      <c r="X21" s="151">
        <f t="shared" si="9"/>
        <v>1</v>
      </c>
      <c r="Y21" s="156">
        <f t="shared" si="10"/>
        <v>1</v>
      </c>
      <c r="Z21" s="50">
        <f t="shared" si="11"/>
        <v>0</v>
      </c>
      <c r="AA21" s="48">
        <f t="shared" si="2"/>
        <v>10</v>
      </c>
      <c r="AB21" s="48">
        <f t="shared" si="3"/>
        <v>6</v>
      </c>
      <c r="AC21" s="46">
        <v>8.1323529411764781</v>
      </c>
    </row>
    <row r="22" spans="3:29" x14ac:dyDescent="0.25">
      <c r="C22" s="11">
        <v>11</v>
      </c>
      <c r="D22" s="10" t="s">
        <v>17</v>
      </c>
      <c r="E22" s="9" t="s">
        <v>141</v>
      </c>
      <c r="F22" s="8" t="s">
        <v>15</v>
      </c>
      <c r="G22" t="s">
        <v>143</v>
      </c>
      <c r="H22" t="s">
        <v>13</v>
      </c>
      <c r="I22" s="7" t="s">
        <v>12</v>
      </c>
      <c r="J22" s="12" t="s">
        <v>142</v>
      </c>
      <c r="K22" s="7" t="s">
        <v>140</v>
      </c>
      <c r="M22" s="33">
        <f t="shared" si="4"/>
        <v>0</v>
      </c>
      <c r="N22" s="34">
        <f t="shared" si="4"/>
        <v>0</v>
      </c>
      <c r="O22" s="142">
        <f t="shared" si="4"/>
        <v>0</v>
      </c>
      <c r="P22" s="146">
        <f t="shared" si="5"/>
        <v>1</v>
      </c>
      <c r="Q22" s="33">
        <f t="shared" si="6"/>
        <v>0</v>
      </c>
      <c r="R22" s="141">
        <f t="shared" si="6"/>
        <v>1</v>
      </c>
      <c r="S22" s="146">
        <f t="shared" si="7"/>
        <v>1</v>
      </c>
      <c r="T22" s="33">
        <f t="shared" si="8"/>
        <v>1</v>
      </c>
      <c r="U22" s="141">
        <f t="shared" si="8"/>
        <v>0</v>
      </c>
      <c r="V22" s="50">
        <f t="shared" si="9"/>
        <v>0</v>
      </c>
      <c r="W22" s="50">
        <f t="shared" si="9"/>
        <v>0</v>
      </c>
      <c r="X22" s="151">
        <f t="shared" si="9"/>
        <v>1</v>
      </c>
      <c r="Y22" s="156">
        <f t="shared" si="10"/>
        <v>1</v>
      </c>
      <c r="Z22" s="50">
        <f t="shared" si="11"/>
        <v>1</v>
      </c>
      <c r="AA22" s="48">
        <f t="shared" si="2"/>
        <v>11</v>
      </c>
      <c r="AB22" s="48">
        <f t="shared" si="3"/>
        <v>5</v>
      </c>
      <c r="AC22" s="46">
        <v>8.632352941176471</v>
      </c>
    </row>
    <row r="23" spans="3:29" x14ac:dyDescent="0.25">
      <c r="C23" s="11">
        <v>12</v>
      </c>
      <c r="D23" s="10" t="s">
        <v>26</v>
      </c>
      <c r="E23" s="9" t="s">
        <v>136</v>
      </c>
      <c r="F23" s="8" t="s">
        <v>20</v>
      </c>
      <c r="G23" t="s">
        <v>143</v>
      </c>
      <c r="H23" t="s">
        <v>13</v>
      </c>
      <c r="I23" s="7" t="s">
        <v>12</v>
      </c>
      <c r="J23" s="12" t="s">
        <v>138</v>
      </c>
      <c r="K23" s="7" t="s">
        <v>139</v>
      </c>
      <c r="M23" s="33">
        <f t="shared" si="4"/>
        <v>0</v>
      </c>
      <c r="N23" s="34">
        <f t="shared" si="4"/>
        <v>0</v>
      </c>
      <c r="O23" s="142">
        <f t="shared" si="4"/>
        <v>1</v>
      </c>
      <c r="P23" s="146">
        <f t="shared" si="5"/>
        <v>0</v>
      </c>
      <c r="Q23" s="33">
        <f t="shared" si="6"/>
        <v>0</v>
      </c>
      <c r="R23" s="141">
        <f t="shared" si="6"/>
        <v>0</v>
      </c>
      <c r="S23" s="146">
        <f t="shared" si="7"/>
        <v>1</v>
      </c>
      <c r="T23" s="33">
        <f t="shared" si="8"/>
        <v>1</v>
      </c>
      <c r="U23" s="141">
        <f t="shared" si="8"/>
        <v>0</v>
      </c>
      <c r="V23" s="50">
        <f t="shared" si="9"/>
        <v>0</v>
      </c>
      <c r="W23" s="50">
        <f t="shared" si="9"/>
        <v>0</v>
      </c>
      <c r="X23" s="151">
        <f t="shared" si="9"/>
        <v>1</v>
      </c>
      <c r="Y23" s="156">
        <f t="shared" si="10"/>
        <v>0</v>
      </c>
      <c r="Z23" s="50">
        <f t="shared" si="11"/>
        <v>0</v>
      </c>
      <c r="AA23" s="48">
        <f t="shared" si="2"/>
        <v>12</v>
      </c>
      <c r="AB23" s="48">
        <f t="shared" si="3"/>
        <v>4</v>
      </c>
      <c r="AC23" s="46">
        <v>7.176470588235297</v>
      </c>
    </row>
    <row r="24" spans="3:29" x14ac:dyDescent="0.25">
      <c r="C24" s="11">
        <v>13</v>
      </c>
      <c r="D24" s="10" t="s">
        <v>21</v>
      </c>
      <c r="E24" s="9" t="s">
        <v>136</v>
      </c>
      <c r="F24" s="8" t="s">
        <v>20</v>
      </c>
      <c r="G24" t="s">
        <v>137</v>
      </c>
      <c r="H24" t="s">
        <v>48</v>
      </c>
      <c r="I24" s="7" t="s">
        <v>47</v>
      </c>
      <c r="J24" s="12" t="s">
        <v>138</v>
      </c>
      <c r="K24" s="7" t="s">
        <v>140</v>
      </c>
      <c r="M24" s="33">
        <f t="shared" si="4"/>
        <v>1</v>
      </c>
      <c r="N24" s="34">
        <f t="shared" si="4"/>
        <v>0</v>
      </c>
      <c r="O24" s="142">
        <f t="shared" si="4"/>
        <v>0</v>
      </c>
      <c r="P24" s="146">
        <f t="shared" si="5"/>
        <v>0</v>
      </c>
      <c r="Q24" s="33">
        <f t="shared" si="6"/>
        <v>0</v>
      </c>
      <c r="R24" s="141">
        <f t="shared" si="6"/>
        <v>0</v>
      </c>
      <c r="S24" s="146">
        <f t="shared" si="7"/>
        <v>0</v>
      </c>
      <c r="T24" s="33">
        <f t="shared" si="8"/>
        <v>0</v>
      </c>
      <c r="U24" s="141">
        <f t="shared" si="8"/>
        <v>0</v>
      </c>
      <c r="V24" s="50">
        <f t="shared" si="9"/>
        <v>0</v>
      </c>
      <c r="W24" s="50">
        <f t="shared" si="9"/>
        <v>0</v>
      </c>
      <c r="X24" s="151">
        <f t="shared" si="9"/>
        <v>0</v>
      </c>
      <c r="Y24" s="156">
        <f t="shared" si="10"/>
        <v>0</v>
      </c>
      <c r="Z24" s="50">
        <f t="shared" si="11"/>
        <v>1</v>
      </c>
      <c r="AA24" s="48">
        <f t="shared" si="2"/>
        <v>13</v>
      </c>
      <c r="AB24" s="48">
        <f t="shared" si="3"/>
        <v>3</v>
      </c>
      <c r="AC24" s="46">
        <v>6.1764705882352944</v>
      </c>
    </row>
    <row r="25" spans="3:29" x14ac:dyDescent="0.25">
      <c r="C25" s="11">
        <v>14</v>
      </c>
      <c r="D25" s="10" t="s">
        <v>26</v>
      </c>
      <c r="E25" s="9" t="s">
        <v>136</v>
      </c>
      <c r="F25" s="8" t="s">
        <v>15</v>
      </c>
      <c r="G25" t="s">
        <v>143</v>
      </c>
      <c r="H25" t="s">
        <v>13</v>
      </c>
      <c r="I25" s="7" t="s">
        <v>27</v>
      </c>
      <c r="J25" s="12" t="s">
        <v>142</v>
      </c>
      <c r="K25" s="7" t="s">
        <v>139</v>
      </c>
      <c r="M25" s="33">
        <f t="shared" si="4"/>
        <v>0</v>
      </c>
      <c r="N25" s="34">
        <f t="shared" si="4"/>
        <v>0</v>
      </c>
      <c r="O25" s="142">
        <f t="shared" si="4"/>
        <v>1</v>
      </c>
      <c r="P25" s="146">
        <f t="shared" si="5"/>
        <v>0</v>
      </c>
      <c r="Q25" s="33">
        <f t="shared" si="6"/>
        <v>0</v>
      </c>
      <c r="R25" s="141">
        <f t="shared" si="6"/>
        <v>1</v>
      </c>
      <c r="S25" s="146">
        <f t="shared" si="7"/>
        <v>1</v>
      </c>
      <c r="T25" s="33">
        <f t="shared" si="8"/>
        <v>1</v>
      </c>
      <c r="U25" s="141">
        <f t="shared" si="8"/>
        <v>0</v>
      </c>
      <c r="V25" s="50">
        <f t="shared" si="9"/>
        <v>0</v>
      </c>
      <c r="W25" s="50">
        <f t="shared" si="9"/>
        <v>1</v>
      </c>
      <c r="X25" s="151">
        <f t="shared" si="9"/>
        <v>0</v>
      </c>
      <c r="Y25" s="156">
        <f t="shared" si="10"/>
        <v>1</v>
      </c>
      <c r="Z25" s="50">
        <f t="shared" si="11"/>
        <v>0</v>
      </c>
      <c r="AA25" s="48">
        <f t="shared" si="2"/>
        <v>14</v>
      </c>
      <c r="AB25" s="48">
        <f t="shared" si="3"/>
        <v>2</v>
      </c>
      <c r="AC25" s="46">
        <v>2.0000000000000027</v>
      </c>
    </row>
    <row r="26" spans="3:29" ht="15.75" thickBot="1" x14ac:dyDescent="0.3">
      <c r="C26" s="6">
        <v>15</v>
      </c>
      <c r="D26" s="5" t="s">
        <v>8</v>
      </c>
      <c r="E26" s="4" t="s">
        <v>141</v>
      </c>
      <c r="F26" s="3" t="s">
        <v>6</v>
      </c>
      <c r="G26" s="2" t="s">
        <v>143</v>
      </c>
      <c r="H26" s="2" t="s">
        <v>4</v>
      </c>
      <c r="I26" s="1" t="s">
        <v>3</v>
      </c>
      <c r="J26" s="1" t="s">
        <v>142</v>
      </c>
      <c r="K26" s="1" t="s">
        <v>140</v>
      </c>
      <c r="M26" s="51">
        <f t="shared" si="4"/>
        <v>0</v>
      </c>
      <c r="N26" s="52">
        <f t="shared" si="4"/>
        <v>1</v>
      </c>
      <c r="O26" s="143">
        <f t="shared" si="4"/>
        <v>0</v>
      </c>
      <c r="P26" s="147">
        <f t="shared" si="5"/>
        <v>1</v>
      </c>
      <c r="Q26" s="51">
        <f t="shared" si="6"/>
        <v>1</v>
      </c>
      <c r="R26" s="148">
        <f t="shared" si="6"/>
        <v>0</v>
      </c>
      <c r="S26" s="147">
        <f t="shared" si="7"/>
        <v>1</v>
      </c>
      <c r="T26" s="51">
        <f t="shared" si="8"/>
        <v>0</v>
      </c>
      <c r="U26" s="148">
        <f t="shared" si="8"/>
        <v>1</v>
      </c>
      <c r="V26" s="53">
        <f t="shared" si="9"/>
        <v>1</v>
      </c>
      <c r="W26" s="53">
        <f t="shared" si="9"/>
        <v>0</v>
      </c>
      <c r="X26" s="152">
        <f t="shared" si="9"/>
        <v>0</v>
      </c>
      <c r="Y26" s="157">
        <f t="shared" si="10"/>
        <v>1</v>
      </c>
      <c r="Z26" s="53">
        <f t="shared" si="11"/>
        <v>1</v>
      </c>
      <c r="AA26" s="49">
        <f t="shared" si="2"/>
        <v>15</v>
      </c>
      <c r="AB26" s="49">
        <f t="shared" si="3"/>
        <v>1</v>
      </c>
      <c r="AC26" s="47">
        <v>0.99999999999999911</v>
      </c>
    </row>
  </sheetData>
  <conditionalFormatting sqref="M12:Z26">
    <cfRule type="cellIs" dxfId="22" priority="19" operator="equal">
      <formula>1</formula>
    </cfRule>
  </conditionalFormatting>
  <conditionalFormatting sqref="P6:P7">
    <cfRule type="cellIs" dxfId="21" priority="16" operator="equal">
      <formula>1</formula>
    </cfRule>
  </conditionalFormatting>
  <conditionalFormatting sqref="M6:O7">
    <cfRule type="cellIs" dxfId="20" priority="17" operator="equal">
      <formula>1</formula>
    </cfRule>
  </conditionalFormatting>
  <conditionalFormatting sqref="Q6:R7">
    <cfRule type="cellIs" dxfId="19" priority="14" operator="equal">
      <formula>1</formula>
    </cfRule>
  </conditionalFormatting>
  <conditionalFormatting sqref="S6:S7">
    <cfRule type="cellIs" dxfId="18" priority="12" operator="equal">
      <formula>1</formula>
    </cfRule>
  </conditionalFormatting>
  <conditionalFormatting sqref="T6:T7">
    <cfRule type="cellIs" dxfId="17" priority="10" operator="equal">
      <formula>1</formula>
    </cfRule>
  </conditionalFormatting>
  <conditionalFormatting sqref="W6:W7">
    <cfRule type="cellIs" dxfId="16" priority="9" operator="equal">
      <formula>1</formula>
    </cfRule>
  </conditionalFormatting>
  <conditionalFormatting sqref="U6:U7">
    <cfRule type="cellIs" dxfId="15" priority="7" operator="equal">
      <formula>1</formula>
    </cfRule>
  </conditionalFormatting>
  <conditionalFormatting sqref="V6:V7">
    <cfRule type="cellIs" dxfId="14" priority="5" operator="equal">
      <formula>1</formula>
    </cfRule>
  </conditionalFormatting>
  <conditionalFormatting sqref="X6:X7">
    <cfRule type="cellIs" dxfId="13" priority="4" operator="equal">
      <formula>1</formula>
    </cfRule>
  </conditionalFormatting>
  <conditionalFormatting sqref="Y6:Y7">
    <cfRule type="cellIs" dxfId="12" priority="2" operator="equal">
      <formula>1</formula>
    </cfRule>
  </conditionalFormatting>
  <conditionalFormatting sqref="Z6:Z7">
    <cfRule type="cellIs" dxfId="1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200-66E3-4A60-9F0C-BFAD330C381A}">
  <dimension ref="B1:R172"/>
  <sheetViews>
    <sheetView showGridLines="0" topLeftCell="A16" zoomScaleNormal="100" workbookViewId="0">
      <selection activeCell="D22" sqref="D22:K36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8.8554687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7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20" t="s">
        <v>70</v>
      </c>
      <c r="D4" s="21" t="s">
        <v>65</v>
      </c>
      <c r="E4" s="22" t="s">
        <v>64</v>
      </c>
      <c r="F4" s="24" t="s">
        <v>63</v>
      </c>
      <c r="G4" s="25" t="s">
        <v>62</v>
      </c>
      <c r="H4" s="22" t="s">
        <v>61</v>
      </c>
      <c r="I4" s="24" t="s">
        <v>60</v>
      </c>
      <c r="J4" s="23" t="s">
        <v>58</v>
      </c>
      <c r="K4" s="24" t="s">
        <v>55</v>
      </c>
      <c r="M4" s="121" t="s">
        <v>105</v>
      </c>
      <c r="N4" s="120" t="s">
        <v>107</v>
      </c>
      <c r="O4" s="120"/>
      <c r="P4" s="120"/>
      <c r="Q4" s="120"/>
    </row>
    <row r="5" spans="2:18" x14ac:dyDescent="0.25">
      <c r="C5" s="11">
        <v>1</v>
      </c>
      <c r="D5" s="10" t="s">
        <v>17</v>
      </c>
      <c r="E5" s="10" t="s">
        <v>141</v>
      </c>
      <c r="F5" s="10" t="s">
        <v>15</v>
      </c>
      <c r="G5" s="10" t="s">
        <v>143</v>
      </c>
      <c r="H5" s="10" t="s">
        <v>13</v>
      </c>
      <c r="I5" s="10" t="s">
        <v>12</v>
      </c>
      <c r="J5" s="10" t="s">
        <v>142</v>
      </c>
      <c r="K5" s="10" t="s">
        <v>140</v>
      </c>
      <c r="M5" s="39"/>
      <c r="N5" s="128">
        <v>1</v>
      </c>
      <c r="O5" s="128">
        <v>2</v>
      </c>
      <c r="P5" s="128">
        <v>3</v>
      </c>
      <c r="Q5" s="128">
        <v>4</v>
      </c>
    </row>
    <row r="6" spans="2:18" x14ac:dyDescent="0.25">
      <c r="C6" s="11">
        <v>2</v>
      </c>
      <c r="D6" s="10" t="s">
        <v>26</v>
      </c>
      <c r="E6" s="10" t="s">
        <v>136</v>
      </c>
      <c r="F6" s="10" t="s">
        <v>15</v>
      </c>
      <c r="G6" s="10" t="s">
        <v>143</v>
      </c>
      <c r="H6" s="10" t="s">
        <v>13</v>
      </c>
      <c r="I6" s="10" t="s">
        <v>27</v>
      </c>
      <c r="J6" s="10" t="s">
        <v>142</v>
      </c>
      <c r="K6" s="10" t="s">
        <v>139</v>
      </c>
      <c r="M6" s="126" t="s">
        <v>65</v>
      </c>
      <c r="N6" s="127" t="s">
        <v>21</v>
      </c>
      <c r="O6" s="127" t="s">
        <v>8</v>
      </c>
      <c r="P6" s="127" t="s">
        <v>26</v>
      </c>
      <c r="Q6" s="127" t="s">
        <v>17</v>
      </c>
    </row>
    <row r="7" spans="2:18" x14ac:dyDescent="0.25">
      <c r="C7" s="11">
        <v>3</v>
      </c>
      <c r="D7" s="10" t="s">
        <v>17</v>
      </c>
      <c r="E7" s="10" t="s">
        <v>136</v>
      </c>
      <c r="F7" s="10" t="s">
        <v>15</v>
      </c>
      <c r="G7" s="10" t="s">
        <v>137</v>
      </c>
      <c r="H7" s="10" t="s">
        <v>13</v>
      </c>
      <c r="I7" s="10" t="s">
        <v>27</v>
      </c>
      <c r="J7" s="10" t="s">
        <v>138</v>
      </c>
      <c r="K7" s="10" t="s">
        <v>140</v>
      </c>
      <c r="M7" s="122" t="s">
        <v>64</v>
      </c>
      <c r="N7" s="125" t="s">
        <v>136</v>
      </c>
      <c r="O7" s="125" t="s">
        <v>141</v>
      </c>
      <c r="P7" s="125"/>
      <c r="Q7" s="125"/>
    </row>
    <row r="8" spans="2:18" x14ac:dyDescent="0.25">
      <c r="C8" s="11">
        <v>4</v>
      </c>
      <c r="D8" s="10" t="s">
        <v>21</v>
      </c>
      <c r="E8" s="10" t="s">
        <v>136</v>
      </c>
      <c r="F8" s="10" t="s">
        <v>20</v>
      </c>
      <c r="G8" s="10" t="s">
        <v>137</v>
      </c>
      <c r="H8" s="10" t="s">
        <v>48</v>
      </c>
      <c r="I8" s="10" t="s">
        <v>47</v>
      </c>
      <c r="J8" s="10" t="s">
        <v>138</v>
      </c>
      <c r="K8" s="10" t="s">
        <v>140</v>
      </c>
      <c r="M8" s="126" t="s">
        <v>63</v>
      </c>
      <c r="N8" s="127" t="s">
        <v>20</v>
      </c>
      <c r="O8" s="127" t="s">
        <v>6</v>
      </c>
      <c r="P8" s="127" t="s">
        <v>15</v>
      </c>
      <c r="Q8" s="127"/>
    </row>
    <row r="9" spans="2:18" x14ac:dyDescent="0.25">
      <c r="C9" s="11">
        <v>5</v>
      </c>
      <c r="D9" s="10" t="s">
        <v>21</v>
      </c>
      <c r="E9" s="10" t="s">
        <v>136</v>
      </c>
      <c r="F9" s="10" t="s">
        <v>20</v>
      </c>
      <c r="G9" s="10" t="s">
        <v>143</v>
      </c>
      <c r="H9" s="10" t="s">
        <v>13</v>
      </c>
      <c r="I9" s="10" t="s">
        <v>12</v>
      </c>
      <c r="J9" s="10" t="s">
        <v>138</v>
      </c>
      <c r="K9" s="10" t="s">
        <v>139</v>
      </c>
      <c r="M9" s="122" t="s">
        <v>62</v>
      </c>
      <c r="N9" s="125" t="s">
        <v>137</v>
      </c>
      <c r="O9" s="125" t="s">
        <v>143</v>
      </c>
      <c r="P9" s="125"/>
      <c r="Q9" s="125"/>
    </row>
    <row r="10" spans="2:18" x14ac:dyDescent="0.25">
      <c r="C10" s="11">
        <v>6</v>
      </c>
      <c r="D10" s="10" t="s">
        <v>26</v>
      </c>
      <c r="E10" s="10" t="s">
        <v>136</v>
      </c>
      <c r="F10" s="10" t="s">
        <v>20</v>
      </c>
      <c r="G10" s="10" t="s">
        <v>143</v>
      </c>
      <c r="H10" s="10" t="s">
        <v>13</v>
      </c>
      <c r="I10" s="10" t="s">
        <v>12</v>
      </c>
      <c r="J10" s="10" t="s">
        <v>138</v>
      </c>
      <c r="K10" s="10" t="s">
        <v>139</v>
      </c>
      <c r="M10" s="126" t="s">
        <v>61</v>
      </c>
      <c r="N10" s="127" t="s">
        <v>48</v>
      </c>
      <c r="O10" s="127" t="s">
        <v>13</v>
      </c>
      <c r="P10" s="127" t="s">
        <v>4</v>
      </c>
      <c r="Q10" s="127"/>
    </row>
    <row r="11" spans="2:18" x14ac:dyDescent="0.25">
      <c r="C11" s="11">
        <v>7</v>
      </c>
      <c r="D11" s="10" t="s">
        <v>17</v>
      </c>
      <c r="E11" s="10" t="s">
        <v>141</v>
      </c>
      <c r="F11" s="10" t="s">
        <v>15</v>
      </c>
      <c r="G11" s="10" t="s">
        <v>137</v>
      </c>
      <c r="H11" s="10" t="s">
        <v>13</v>
      </c>
      <c r="I11" s="10" t="s">
        <v>12</v>
      </c>
      <c r="J11" s="10" t="s">
        <v>142</v>
      </c>
      <c r="K11" s="10" t="s">
        <v>139</v>
      </c>
      <c r="M11" s="122" t="s">
        <v>60</v>
      </c>
      <c r="N11" s="125" t="s">
        <v>12</v>
      </c>
      <c r="O11" s="125" t="s">
        <v>47</v>
      </c>
      <c r="P11" s="125" t="s">
        <v>3</v>
      </c>
      <c r="Q11" s="125" t="s">
        <v>27</v>
      </c>
    </row>
    <row r="12" spans="2:18" x14ac:dyDescent="0.25">
      <c r="C12" s="11">
        <v>8</v>
      </c>
      <c r="D12" s="10" t="s">
        <v>21</v>
      </c>
      <c r="E12" s="10" t="s">
        <v>136</v>
      </c>
      <c r="F12" s="10" t="s">
        <v>20</v>
      </c>
      <c r="G12" s="10" t="s">
        <v>137</v>
      </c>
      <c r="H12" s="10" t="s">
        <v>13</v>
      </c>
      <c r="I12" s="10" t="s">
        <v>12</v>
      </c>
      <c r="J12" s="10" t="s">
        <v>138</v>
      </c>
      <c r="K12" s="10" t="s">
        <v>139</v>
      </c>
      <c r="M12" s="126" t="s">
        <v>58</v>
      </c>
      <c r="N12" s="127" t="s">
        <v>138</v>
      </c>
      <c r="O12" s="127" t="s">
        <v>142</v>
      </c>
      <c r="P12" s="127"/>
      <c r="Q12" s="127"/>
    </row>
    <row r="13" spans="2:18" x14ac:dyDescent="0.25">
      <c r="C13" s="11">
        <v>9</v>
      </c>
      <c r="D13" s="10" t="s">
        <v>26</v>
      </c>
      <c r="E13" s="10" t="s">
        <v>136</v>
      </c>
      <c r="F13" s="10" t="s">
        <v>20</v>
      </c>
      <c r="G13" s="10" t="s">
        <v>143</v>
      </c>
      <c r="H13" s="10" t="s">
        <v>48</v>
      </c>
      <c r="I13" s="10" t="s">
        <v>47</v>
      </c>
      <c r="J13" s="10" t="s">
        <v>138</v>
      </c>
      <c r="K13" s="10" t="s">
        <v>139</v>
      </c>
      <c r="M13" s="122" t="s">
        <v>55</v>
      </c>
      <c r="N13" s="125" t="s">
        <v>139</v>
      </c>
      <c r="O13" s="125" t="s">
        <v>140</v>
      </c>
      <c r="P13" s="125"/>
      <c r="Q13" s="125"/>
    </row>
    <row r="14" spans="2:18" ht="15.75" thickBot="1" x14ac:dyDescent="0.3">
      <c r="C14" s="11">
        <v>10</v>
      </c>
      <c r="D14" s="10" t="s">
        <v>17</v>
      </c>
      <c r="E14" s="10" t="s">
        <v>141</v>
      </c>
      <c r="F14" s="10" t="s">
        <v>15</v>
      </c>
      <c r="G14" s="10" t="s">
        <v>143</v>
      </c>
      <c r="H14" s="10" t="s">
        <v>13</v>
      </c>
      <c r="I14" s="10" t="s">
        <v>27</v>
      </c>
      <c r="J14" s="10" t="s">
        <v>142</v>
      </c>
      <c r="K14" s="10" t="s">
        <v>140</v>
      </c>
      <c r="M14" s="130"/>
      <c r="N14" s="129">
        <v>1</v>
      </c>
      <c r="O14" s="129">
        <v>2</v>
      </c>
      <c r="P14" s="129">
        <v>3</v>
      </c>
      <c r="Q14" s="129">
        <v>4</v>
      </c>
    </row>
    <row r="15" spans="2:18" x14ac:dyDescent="0.25">
      <c r="C15" s="11">
        <v>11</v>
      </c>
      <c r="D15" s="10" t="s">
        <v>26</v>
      </c>
      <c r="E15" s="10" t="s">
        <v>141</v>
      </c>
      <c r="F15" s="10" t="s">
        <v>15</v>
      </c>
      <c r="G15" s="10" t="s">
        <v>137</v>
      </c>
      <c r="H15" s="10" t="s">
        <v>13</v>
      </c>
      <c r="I15" s="10" t="s">
        <v>27</v>
      </c>
      <c r="J15" s="10" t="s">
        <v>142</v>
      </c>
      <c r="K15" s="10" t="s">
        <v>139</v>
      </c>
    </row>
    <row r="16" spans="2:18" x14ac:dyDescent="0.25">
      <c r="C16" s="11">
        <v>12</v>
      </c>
      <c r="D16" s="10" t="s">
        <v>21</v>
      </c>
      <c r="E16" s="10" t="s">
        <v>136</v>
      </c>
      <c r="F16" s="10" t="s">
        <v>20</v>
      </c>
      <c r="G16" s="10" t="s">
        <v>137</v>
      </c>
      <c r="H16" s="10" t="s">
        <v>13</v>
      </c>
      <c r="I16" s="10" t="s">
        <v>12</v>
      </c>
      <c r="J16" s="10" t="s">
        <v>138</v>
      </c>
      <c r="K16" s="10" t="s">
        <v>140</v>
      </c>
      <c r="M16" s="131" t="s">
        <v>145</v>
      </c>
      <c r="N16" s="131"/>
      <c r="O16" s="131"/>
      <c r="P16" s="131"/>
      <c r="Q16" s="131"/>
    </row>
    <row r="17" spans="3:17" ht="15.75" thickBot="1" x14ac:dyDescent="0.3">
      <c r="C17" s="11">
        <v>13</v>
      </c>
      <c r="D17" s="10" t="s">
        <v>26</v>
      </c>
      <c r="E17" s="10" t="s">
        <v>141</v>
      </c>
      <c r="F17" s="10" t="s">
        <v>15</v>
      </c>
      <c r="G17" s="10" t="s">
        <v>143</v>
      </c>
      <c r="H17" s="10" t="s">
        <v>13</v>
      </c>
      <c r="I17" s="10" t="s">
        <v>27</v>
      </c>
      <c r="J17" s="10" t="s">
        <v>142</v>
      </c>
      <c r="K17" s="10" t="s">
        <v>139</v>
      </c>
      <c r="M17" s="132" t="s">
        <v>105</v>
      </c>
      <c r="N17" s="133" t="s">
        <v>107</v>
      </c>
      <c r="O17" s="133"/>
      <c r="P17" s="133"/>
      <c r="Q17" s="133"/>
    </row>
    <row r="18" spans="3:17" x14ac:dyDescent="0.25">
      <c r="C18" s="11">
        <v>14</v>
      </c>
      <c r="D18" s="10" t="s">
        <v>17</v>
      </c>
      <c r="E18" s="10" t="s">
        <v>141</v>
      </c>
      <c r="F18" s="10" t="s">
        <v>15</v>
      </c>
      <c r="G18" s="10" t="s">
        <v>143</v>
      </c>
      <c r="H18" s="10" t="s">
        <v>13</v>
      </c>
      <c r="I18" s="10" t="s">
        <v>27</v>
      </c>
      <c r="J18" s="10" t="s">
        <v>142</v>
      </c>
      <c r="K18" s="10" t="s">
        <v>140</v>
      </c>
      <c r="M18" s="134"/>
      <c r="N18" s="123">
        <f>HLOOKUP(N19,$N$6:$Q$14,9,FALSE)</f>
        <v>4</v>
      </c>
      <c r="O18" s="123">
        <f>IF(N18&lt;COUNTA($N$5:$Q$5),N18+1,1)</f>
        <v>1</v>
      </c>
      <c r="P18" s="123">
        <f t="shared" ref="P18:Q18" si="0">IF(O18&lt;COUNTA($N$5:$Q$5),O18+1,1)</f>
        <v>2</v>
      </c>
      <c r="Q18" s="123">
        <f t="shared" si="0"/>
        <v>3</v>
      </c>
    </row>
    <row r="19" spans="3:17" ht="15.75" thickBot="1" x14ac:dyDescent="0.3">
      <c r="C19" s="6">
        <v>15</v>
      </c>
      <c r="D19" s="5" t="s">
        <v>17</v>
      </c>
      <c r="E19" s="5" t="s">
        <v>136</v>
      </c>
      <c r="F19" s="5" t="s">
        <v>15</v>
      </c>
      <c r="G19" s="5" t="s">
        <v>143</v>
      </c>
      <c r="H19" s="5" t="s">
        <v>13</v>
      </c>
      <c r="I19" s="5" t="s">
        <v>12</v>
      </c>
      <c r="J19" s="5" t="s">
        <v>138</v>
      </c>
      <c r="K19" s="5" t="s">
        <v>140</v>
      </c>
      <c r="M19" s="135" t="str">
        <f>M6</f>
        <v>Marca</v>
      </c>
      <c r="N19" s="123" t="str">
        <f>'Codificação Concorrentes'!D6</f>
        <v>Samsung</v>
      </c>
      <c r="O19" s="123" t="str">
        <f>HLOOKUP(O18,$N$5:$Q$13,2,FALSE)</f>
        <v>LG</v>
      </c>
      <c r="P19" s="123" t="str">
        <f>HLOOKUP(P18,$N$5:$Q$13,2,FALSE)</f>
        <v>Apple</v>
      </c>
      <c r="Q19" s="123" t="str">
        <f>HLOOKUP(Q18,$N$5:$Q$13,2,FALSE)</f>
        <v>Motorola</v>
      </c>
    </row>
    <row r="20" spans="3:17" x14ac:dyDescent="0.25">
      <c r="M20" s="136"/>
      <c r="N20" s="124">
        <f>HLOOKUP(N21,$N$7:$Q$14,8,FALSE)</f>
        <v>1</v>
      </c>
      <c r="O20" s="124">
        <f>IF(N20&lt;COUNTA($N$7:$Q$7),N20+1,1)</f>
        <v>2</v>
      </c>
      <c r="P20" s="124"/>
      <c r="Q20" s="124"/>
    </row>
    <row r="21" spans="3:17" ht="15.75" thickBot="1" x14ac:dyDescent="0.3">
      <c r="C21" s="20" t="s">
        <v>71</v>
      </c>
      <c r="D21" s="21" t="s">
        <v>65</v>
      </c>
      <c r="E21" s="22" t="s">
        <v>64</v>
      </c>
      <c r="F21" s="24" t="s">
        <v>63</v>
      </c>
      <c r="G21" s="25" t="s">
        <v>62</v>
      </c>
      <c r="H21" s="22" t="s">
        <v>61</v>
      </c>
      <c r="I21" s="24" t="s">
        <v>60</v>
      </c>
      <c r="J21" s="23" t="s">
        <v>58</v>
      </c>
      <c r="K21" s="24" t="s">
        <v>55</v>
      </c>
      <c r="M21" s="136" t="str">
        <f>M7</f>
        <v>Memória Interna</v>
      </c>
      <c r="N21" s="124" t="str">
        <f>'Codificação Concorrentes'!E6</f>
        <v>&lt; 64GB</v>
      </c>
      <c r="O21" s="124" t="str">
        <f>HLOOKUP(O20,$N$5:$Q$13,3,FALSE)</f>
        <v>64GB +</v>
      </c>
      <c r="P21" s="124"/>
      <c r="Q21" s="124"/>
    </row>
    <row r="22" spans="3:17" x14ac:dyDescent="0.25">
      <c r="C22" s="11">
        <v>1</v>
      </c>
      <c r="D22" s="10" t="s">
        <v>26</v>
      </c>
      <c r="E22" s="10" t="s">
        <v>141</v>
      </c>
      <c r="F22" s="10" t="s">
        <v>15</v>
      </c>
      <c r="G22" s="10" t="s">
        <v>137</v>
      </c>
      <c r="H22" s="10" t="s">
        <v>13</v>
      </c>
      <c r="I22" s="10" t="s">
        <v>27</v>
      </c>
      <c r="J22" s="10" t="s">
        <v>142</v>
      </c>
      <c r="K22" s="10" t="s">
        <v>140</v>
      </c>
      <c r="M22" s="135"/>
      <c r="N22" s="123">
        <f>HLOOKUP(N23,$N$8:$Q$14,7,FALSE)</f>
        <v>1</v>
      </c>
      <c r="O22" s="123">
        <f>IF(N22&lt;COUNTA($N$8:$Q$8),N22+1,1)</f>
        <v>2</v>
      </c>
      <c r="P22" s="123">
        <f>IF(O22&lt;COUNTA($N$8:$Q$8),O22+1,1)</f>
        <v>3</v>
      </c>
      <c r="Q22" s="123"/>
    </row>
    <row r="23" spans="3:17" x14ac:dyDescent="0.25">
      <c r="C23" s="11">
        <v>2</v>
      </c>
      <c r="D23" s="10" t="s">
        <v>17</v>
      </c>
      <c r="E23" s="10" t="s">
        <v>141</v>
      </c>
      <c r="F23" s="10" t="s">
        <v>15</v>
      </c>
      <c r="G23" s="10" t="s">
        <v>137</v>
      </c>
      <c r="H23" s="10" t="s">
        <v>13</v>
      </c>
      <c r="I23" s="10" t="s">
        <v>12</v>
      </c>
      <c r="J23" s="10" t="s">
        <v>142</v>
      </c>
      <c r="K23" s="10" t="s">
        <v>140</v>
      </c>
      <c r="M23" s="135" t="str">
        <f>M8</f>
        <v>Tamanho da tela</v>
      </c>
      <c r="N23" s="123" t="str">
        <f>'Codificação Concorrentes'!F6</f>
        <v>5"</v>
      </c>
      <c r="O23" s="123" t="str">
        <f>HLOOKUP(O22,$N$5:$Q$13,4,FALSE)</f>
        <v>4"</v>
      </c>
      <c r="P23" s="123" t="str">
        <f>HLOOKUP(P22,$N$5:$Q$13,4,FALSE)</f>
        <v>6"</v>
      </c>
      <c r="Q23" s="123"/>
    </row>
    <row r="24" spans="3:17" x14ac:dyDescent="0.25">
      <c r="C24" s="11">
        <v>3</v>
      </c>
      <c r="D24" s="10" t="s">
        <v>17</v>
      </c>
      <c r="E24" s="10" t="s">
        <v>136</v>
      </c>
      <c r="F24" s="10" t="s">
        <v>15</v>
      </c>
      <c r="G24" s="10" t="s">
        <v>143</v>
      </c>
      <c r="H24" s="10" t="s">
        <v>13</v>
      </c>
      <c r="I24" s="10" t="s">
        <v>12</v>
      </c>
      <c r="J24" s="10" t="s">
        <v>138</v>
      </c>
      <c r="K24" s="10" t="s">
        <v>140</v>
      </c>
      <c r="M24" s="136"/>
      <c r="N24" s="124">
        <f>HLOOKUP(N25,$N$9:$Q$14,6,FALSE)</f>
        <v>1</v>
      </c>
      <c r="O24" s="124">
        <f>IF(N24&lt;COUNTA($N$9:$Q$9),N24+1,1)</f>
        <v>2</v>
      </c>
      <c r="P24" s="124"/>
      <c r="Q24" s="124"/>
    </row>
    <row r="25" spans="3:17" x14ac:dyDescent="0.25">
      <c r="C25" s="11">
        <v>4</v>
      </c>
      <c r="D25" s="10" t="s">
        <v>26</v>
      </c>
      <c r="E25" s="10" t="s">
        <v>136</v>
      </c>
      <c r="F25" s="10" t="s">
        <v>20</v>
      </c>
      <c r="G25" s="10" t="s">
        <v>143</v>
      </c>
      <c r="H25" s="10" t="s">
        <v>13</v>
      </c>
      <c r="I25" s="10" t="s">
        <v>12</v>
      </c>
      <c r="J25" s="10" t="s">
        <v>138</v>
      </c>
      <c r="K25" s="10" t="s">
        <v>139</v>
      </c>
      <c r="M25" s="136" t="str">
        <f>M9</f>
        <v>Cor</v>
      </c>
      <c r="N25" s="124" t="str">
        <f>'Codificação Concorrentes'!G6</f>
        <v>Neutra</v>
      </c>
      <c r="O25" s="124" t="str">
        <f>HLOOKUP(O24,$N$5:$Q$13,5,FALSE)</f>
        <v>Diversa</v>
      </c>
      <c r="P25" s="124"/>
      <c r="Q25" s="124"/>
    </row>
    <row r="26" spans="3:17" x14ac:dyDescent="0.25">
      <c r="C26" s="11">
        <v>5</v>
      </c>
      <c r="D26" s="10" t="s">
        <v>17</v>
      </c>
      <c r="E26" s="10" t="s">
        <v>141</v>
      </c>
      <c r="F26" s="10" t="s">
        <v>15</v>
      </c>
      <c r="G26" s="10" t="s">
        <v>137</v>
      </c>
      <c r="H26" s="10" t="s">
        <v>13</v>
      </c>
      <c r="I26" s="10" t="s">
        <v>12</v>
      </c>
      <c r="J26" s="10" t="s">
        <v>142</v>
      </c>
      <c r="K26" s="10" t="s">
        <v>139</v>
      </c>
      <c r="M26" s="135"/>
      <c r="N26" s="123">
        <f>HLOOKUP(N27,$N$10:$Q$14,5,FALSE)</f>
        <v>1</v>
      </c>
      <c r="O26" s="123">
        <f>IF(N26&lt;COUNTA($N$10:$Q$10),N26+1,1)</f>
        <v>2</v>
      </c>
      <c r="P26" s="123">
        <f>IF(O26&lt;COUNTA($N$10:$Q$10),O26+1,1)</f>
        <v>3</v>
      </c>
      <c r="Q26" s="123"/>
    </row>
    <row r="27" spans="3:17" x14ac:dyDescent="0.25">
      <c r="C27" s="11">
        <v>6</v>
      </c>
      <c r="D27" s="10" t="s">
        <v>17</v>
      </c>
      <c r="E27" s="10" t="s">
        <v>141</v>
      </c>
      <c r="F27" s="10" t="s">
        <v>15</v>
      </c>
      <c r="G27" s="10" t="s">
        <v>143</v>
      </c>
      <c r="H27" s="10" t="s">
        <v>13</v>
      </c>
      <c r="I27" s="10" t="s">
        <v>27</v>
      </c>
      <c r="J27" s="10" t="s">
        <v>142</v>
      </c>
      <c r="K27" s="10" t="s">
        <v>139</v>
      </c>
      <c r="M27" s="135" t="str">
        <f>M10</f>
        <v>Processador - Tipo</v>
      </c>
      <c r="N27" s="123" t="str">
        <f>'Codificação Concorrentes'!H6</f>
        <v>Quad-Core</v>
      </c>
      <c r="O27" s="123" t="str">
        <f>HLOOKUP(O26,$N$5:$Q$13,6,FALSE)</f>
        <v>Octa-Core</v>
      </c>
      <c r="P27" s="123" t="str">
        <f>HLOOKUP(P26,$N$5:$Q$13,6,FALSE)</f>
        <v>Processador neural</v>
      </c>
      <c r="Q27" s="123"/>
    </row>
    <row r="28" spans="3:17" x14ac:dyDescent="0.25">
      <c r="C28" s="11">
        <v>7</v>
      </c>
      <c r="D28" s="10" t="s">
        <v>26</v>
      </c>
      <c r="E28" s="10" t="s">
        <v>136</v>
      </c>
      <c r="F28" s="10" t="s">
        <v>20</v>
      </c>
      <c r="G28" s="10" t="s">
        <v>143</v>
      </c>
      <c r="H28" s="10" t="s">
        <v>13</v>
      </c>
      <c r="I28" s="10" t="s">
        <v>12</v>
      </c>
      <c r="J28" s="10" t="s">
        <v>138</v>
      </c>
      <c r="K28" s="10" t="s">
        <v>140</v>
      </c>
      <c r="M28" s="136"/>
      <c r="N28" s="124">
        <f>HLOOKUP(N29,$N$11:$Q$14,4,FALSE)</f>
        <v>2</v>
      </c>
      <c r="O28" s="124">
        <f>IF(N28&lt;COUNTA($N$11:$Q$11),N28+1,1)</f>
        <v>3</v>
      </c>
      <c r="P28" s="124">
        <f t="shared" ref="P28:Q28" si="1">IF(O28&lt;COUNTA($N$11:$Q$11),O28+1,1)</f>
        <v>4</v>
      </c>
      <c r="Q28" s="124">
        <f t="shared" si="1"/>
        <v>1</v>
      </c>
    </row>
    <row r="29" spans="3:17" x14ac:dyDescent="0.25">
      <c r="C29" s="11">
        <v>8</v>
      </c>
      <c r="D29" s="10" t="s">
        <v>8</v>
      </c>
      <c r="E29" s="10" t="s">
        <v>141</v>
      </c>
      <c r="F29" s="10" t="s">
        <v>6</v>
      </c>
      <c r="G29" s="10" t="s">
        <v>137</v>
      </c>
      <c r="H29" s="10" t="s">
        <v>4</v>
      </c>
      <c r="I29" s="10" t="s">
        <v>3</v>
      </c>
      <c r="J29" s="10" t="s">
        <v>142</v>
      </c>
      <c r="K29" s="10" t="s">
        <v>140</v>
      </c>
      <c r="M29" s="136" t="str">
        <f>M11</f>
        <v>Resolução da câmera - Traseira</v>
      </c>
      <c r="N29" s="124" t="str">
        <f>'Codificação Magazine Luiza'!I6</f>
        <v>1MP</v>
      </c>
      <c r="O29" s="124" t="str">
        <f>HLOOKUP(O28,$N$5:$Q$13,7,FALSE)</f>
        <v>iSight</v>
      </c>
      <c r="P29" s="124" t="str">
        <f t="shared" ref="P29:Q29" si="2">HLOOKUP(P28,$N$5:$Q$13,7,FALSE)</f>
        <v>Quad</v>
      </c>
      <c r="Q29" s="124" t="str">
        <f t="shared" si="2"/>
        <v>2MP</v>
      </c>
    </row>
    <row r="30" spans="3:17" x14ac:dyDescent="0.25">
      <c r="C30" s="11">
        <v>9</v>
      </c>
      <c r="D30" s="10" t="s">
        <v>17</v>
      </c>
      <c r="E30" s="10" t="s">
        <v>141</v>
      </c>
      <c r="F30" s="10" t="s">
        <v>15</v>
      </c>
      <c r="G30" s="10" t="s">
        <v>143</v>
      </c>
      <c r="H30" s="10" t="s">
        <v>13</v>
      </c>
      <c r="I30" s="10" t="s">
        <v>27</v>
      </c>
      <c r="J30" s="10" t="s">
        <v>142</v>
      </c>
      <c r="K30" s="10" t="s">
        <v>140</v>
      </c>
      <c r="M30" s="135"/>
      <c r="N30" s="123">
        <f>HLOOKUP(N31,$N$12:$Q$14,3,FALSE)</f>
        <v>1</v>
      </c>
      <c r="O30" s="123">
        <f>IF(N30&lt;COUNTA($N$12:$Q$12),N30+1,1)</f>
        <v>2</v>
      </c>
      <c r="P30" s="123"/>
      <c r="Q30" s="123"/>
    </row>
    <row r="31" spans="3:17" x14ac:dyDescent="0.25">
      <c r="C31" s="11">
        <v>10</v>
      </c>
      <c r="D31" s="10" t="s">
        <v>17</v>
      </c>
      <c r="E31" s="10" t="s">
        <v>136</v>
      </c>
      <c r="F31" s="10" t="s">
        <v>20</v>
      </c>
      <c r="G31" s="10" t="s">
        <v>137</v>
      </c>
      <c r="H31" s="10" t="s">
        <v>48</v>
      </c>
      <c r="I31" s="10" t="s">
        <v>47</v>
      </c>
      <c r="J31" s="10" t="s">
        <v>138</v>
      </c>
      <c r="K31" s="10" t="s">
        <v>139</v>
      </c>
      <c r="M31" s="135" t="str">
        <f>M12</f>
        <v>Preço à vista</v>
      </c>
      <c r="N31" s="123" t="str">
        <f>'Codificação Concorrentes'!J6</f>
        <v>Barato</v>
      </c>
      <c r="O31" s="123" t="str">
        <f>HLOOKUP(O30,$N$5:$Q$13,8,FALSE)</f>
        <v>Caro</v>
      </c>
      <c r="P31" s="123"/>
      <c r="Q31" s="123"/>
    </row>
    <row r="32" spans="3:17" x14ac:dyDescent="0.25">
      <c r="C32" s="11">
        <v>11</v>
      </c>
      <c r="D32" s="10" t="s">
        <v>17</v>
      </c>
      <c r="E32" s="10" t="s">
        <v>141</v>
      </c>
      <c r="F32" s="10" t="s">
        <v>15</v>
      </c>
      <c r="G32" s="10" t="s">
        <v>143</v>
      </c>
      <c r="H32" s="10" t="s">
        <v>13</v>
      </c>
      <c r="I32" s="10" t="s">
        <v>27</v>
      </c>
      <c r="J32" s="10" t="s">
        <v>142</v>
      </c>
      <c r="K32" s="10" t="s">
        <v>140</v>
      </c>
      <c r="M32" s="136"/>
      <c r="N32" s="124">
        <f>HLOOKUP(N33,$N$13:$Q$14,2,FALSE)</f>
        <v>1</v>
      </c>
      <c r="O32" s="124">
        <f>IF(N32&lt;COUNTA($N$13:$Q$13),N32+1,1)</f>
        <v>2</v>
      </c>
      <c r="P32" s="124"/>
      <c r="Q32" s="124"/>
    </row>
    <row r="33" spans="3:17" ht="15.75" thickBot="1" x14ac:dyDescent="0.3">
      <c r="C33" s="11">
        <v>12</v>
      </c>
      <c r="D33" s="10" t="s">
        <v>21</v>
      </c>
      <c r="E33" s="10" t="s">
        <v>136</v>
      </c>
      <c r="F33" s="10" t="s">
        <v>20</v>
      </c>
      <c r="G33" s="10" t="s">
        <v>137</v>
      </c>
      <c r="H33" s="10" t="s">
        <v>13</v>
      </c>
      <c r="I33" s="10" t="s">
        <v>12</v>
      </c>
      <c r="J33" s="10" t="s">
        <v>138</v>
      </c>
      <c r="K33" s="10" t="s">
        <v>139</v>
      </c>
      <c r="M33" s="137" t="str">
        <f>M13</f>
        <v>Nota</v>
      </c>
      <c r="N33" s="138" t="str">
        <f>'Codificação Concorrentes'!K6</f>
        <v>Baixa</v>
      </c>
      <c r="O33" s="138" t="str">
        <f>HLOOKUP(O32,$N$5:$Q$13,9,FALSE)</f>
        <v>Alta</v>
      </c>
      <c r="P33" s="138"/>
      <c r="Q33" s="138"/>
    </row>
    <row r="34" spans="3:17" x14ac:dyDescent="0.25">
      <c r="C34" s="11">
        <v>13</v>
      </c>
      <c r="D34" s="10" t="s">
        <v>26</v>
      </c>
      <c r="E34" s="10" t="s">
        <v>136</v>
      </c>
      <c r="F34" s="10" t="s">
        <v>15</v>
      </c>
      <c r="G34" s="10" t="s">
        <v>143</v>
      </c>
      <c r="H34" s="10" t="s">
        <v>13</v>
      </c>
      <c r="I34" s="10" t="s">
        <v>27</v>
      </c>
      <c r="J34" s="10" t="s">
        <v>142</v>
      </c>
      <c r="K34" s="10" t="s">
        <v>139</v>
      </c>
    </row>
    <row r="35" spans="3:17" x14ac:dyDescent="0.25">
      <c r="C35" s="11">
        <v>14</v>
      </c>
      <c r="D35" s="10" t="s">
        <v>17</v>
      </c>
      <c r="E35" s="10" t="s">
        <v>136</v>
      </c>
      <c r="F35" s="10" t="s">
        <v>20</v>
      </c>
      <c r="G35" s="10" t="s">
        <v>137</v>
      </c>
      <c r="H35" s="10" t="s">
        <v>48</v>
      </c>
      <c r="I35" s="10" t="s">
        <v>47</v>
      </c>
      <c r="J35" s="10" t="s">
        <v>138</v>
      </c>
      <c r="K35" s="10" t="s">
        <v>139</v>
      </c>
    </row>
    <row r="36" spans="3:17" ht="15.75" thickBot="1" x14ac:dyDescent="0.3">
      <c r="C36" s="6">
        <v>15</v>
      </c>
      <c r="D36" s="5" t="s">
        <v>17</v>
      </c>
      <c r="E36" s="5" t="s">
        <v>141</v>
      </c>
      <c r="F36" s="5" t="s">
        <v>15</v>
      </c>
      <c r="G36" s="5" t="s">
        <v>143</v>
      </c>
      <c r="H36" s="5" t="s">
        <v>13</v>
      </c>
      <c r="I36" s="5" t="s">
        <v>12</v>
      </c>
      <c r="J36" s="5" t="s">
        <v>142</v>
      </c>
      <c r="K36" s="5" t="s">
        <v>140</v>
      </c>
    </row>
    <row r="38" spans="3:17" ht="15.75" thickBot="1" x14ac:dyDescent="0.3">
      <c r="C38" s="20" t="s">
        <v>72</v>
      </c>
      <c r="D38" s="21" t="s">
        <v>65</v>
      </c>
      <c r="E38" s="22" t="s">
        <v>64</v>
      </c>
      <c r="F38" s="24" t="s">
        <v>63</v>
      </c>
      <c r="G38" s="25" t="s">
        <v>62</v>
      </c>
      <c r="H38" s="22" t="s">
        <v>61</v>
      </c>
      <c r="I38" s="24" t="s">
        <v>60</v>
      </c>
      <c r="J38" s="23" t="s">
        <v>58</v>
      </c>
      <c r="K38" s="24" t="s">
        <v>55</v>
      </c>
    </row>
    <row r="39" spans="3:17" x14ac:dyDescent="0.25">
      <c r="C39" s="11">
        <v>1</v>
      </c>
      <c r="D39" s="10" t="s">
        <v>26</v>
      </c>
      <c r="E39" s="10" t="s">
        <v>136</v>
      </c>
      <c r="F39" s="10" t="s">
        <v>20</v>
      </c>
      <c r="G39" s="10" t="s">
        <v>143</v>
      </c>
      <c r="H39" s="10" t="s">
        <v>13</v>
      </c>
      <c r="I39" s="10" t="s">
        <v>12</v>
      </c>
      <c r="J39" s="10" t="s">
        <v>138</v>
      </c>
      <c r="K39" s="10" t="s">
        <v>140</v>
      </c>
    </row>
    <row r="40" spans="3:17" x14ac:dyDescent="0.25">
      <c r="C40" s="11">
        <v>2</v>
      </c>
      <c r="D40" s="10" t="s">
        <v>17</v>
      </c>
      <c r="E40" s="10" t="s">
        <v>136</v>
      </c>
      <c r="F40" s="10" t="s">
        <v>20</v>
      </c>
      <c r="G40" s="10" t="s">
        <v>137</v>
      </c>
      <c r="H40" s="10" t="s">
        <v>48</v>
      </c>
      <c r="I40" s="10" t="s">
        <v>47</v>
      </c>
      <c r="J40" s="10" t="s">
        <v>138</v>
      </c>
      <c r="K40" s="10" t="s">
        <v>139</v>
      </c>
    </row>
    <row r="41" spans="3:17" x14ac:dyDescent="0.25">
      <c r="C41" s="11">
        <v>3</v>
      </c>
      <c r="D41" s="10" t="s">
        <v>17</v>
      </c>
      <c r="E41" s="10" t="s">
        <v>141</v>
      </c>
      <c r="F41" s="10" t="s">
        <v>15</v>
      </c>
      <c r="G41" s="10" t="s">
        <v>137</v>
      </c>
      <c r="H41" s="10" t="s">
        <v>13</v>
      </c>
      <c r="I41" s="10" t="s">
        <v>12</v>
      </c>
      <c r="J41" s="10" t="s">
        <v>142</v>
      </c>
      <c r="K41" s="10" t="s">
        <v>139</v>
      </c>
    </row>
    <row r="42" spans="3:17" x14ac:dyDescent="0.25">
      <c r="C42" s="11">
        <v>4</v>
      </c>
      <c r="D42" s="10" t="s">
        <v>21</v>
      </c>
      <c r="E42" s="10" t="s">
        <v>136</v>
      </c>
      <c r="F42" s="10" t="s">
        <v>20</v>
      </c>
      <c r="G42" s="10" t="s">
        <v>143</v>
      </c>
      <c r="H42" s="10" t="s">
        <v>13</v>
      </c>
      <c r="I42" s="10" t="s">
        <v>12</v>
      </c>
      <c r="J42" s="10" t="s">
        <v>138</v>
      </c>
      <c r="K42" s="10" t="s">
        <v>139</v>
      </c>
    </row>
    <row r="43" spans="3:17" x14ac:dyDescent="0.25">
      <c r="C43" s="11">
        <v>5</v>
      </c>
      <c r="D43" s="10" t="s">
        <v>26</v>
      </c>
      <c r="E43" s="10" t="s">
        <v>141</v>
      </c>
      <c r="F43" s="10" t="s">
        <v>15</v>
      </c>
      <c r="G43" s="10" t="s">
        <v>143</v>
      </c>
      <c r="H43" s="10" t="s">
        <v>13</v>
      </c>
      <c r="I43" s="10" t="s">
        <v>27</v>
      </c>
      <c r="J43" s="10" t="s">
        <v>142</v>
      </c>
      <c r="K43" s="10" t="s">
        <v>139</v>
      </c>
    </row>
    <row r="44" spans="3:17" x14ac:dyDescent="0.25">
      <c r="C44" s="11">
        <v>6</v>
      </c>
      <c r="D44" s="10" t="s">
        <v>26</v>
      </c>
      <c r="E44" s="10" t="s">
        <v>136</v>
      </c>
      <c r="F44" s="10" t="s">
        <v>15</v>
      </c>
      <c r="G44" s="10" t="s">
        <v>143</v>
      </c>
      <c r="H44" s="10" t="s">
        <v>13</v>
      </c>
      <c r="I44" s="10" t="s">
        <v>27</v>
      </c>
      <c r="J44" s="10" t="s">
        <v>142</v>
      </c>
      <c r="K44" s="10" t="s">
        <v>139</v>
      </c>
    </row>
    <row r="45" spans="3:17" x14ac:dyDescent="0.25">
      <c r="C45" s="11">
        <v>7</v>
      </c>
      <c r="D45" s="10" t="s">
        <v>26</v>
      </c>
      <c r="E45" s="10" t="s">
        <v>141</v>
      </c>
      <c r="F45" s="10" t="s">
        <v>15</v>
      </c>
      <c r="G45" s="10" t="s">
        <v>137</v>
      </c>
      <c r="H45" s="10" t="s">
        <v>13</v>
      </c>
      <c r="I45" s="10" t="s">
        <v>27</v>
      </c>
      <c r="J45" s="10" t="s">
        <v>142</v>
      </c>
      <c r="K45" s="10" t="s">
        <v>139</v>
      </c>
    </row>
    <row r="46" spans="3:17" x14ac:dyDescent="0.25">
      <c r="C46" s="11">
        <v>8</v>
      </c>
      <c r="D46" s="10" t="s">
        <v>17</v>
      </c>
      <c r="E46" s="10" t="s">
        <v>136</v>
      </c>
      <c r="F46" s="10" t="s">
        <v>15</v>
      </c>
      <c r="G46" s="10" t="s">
        <v>137</v>
      </c>
      <c r="H46" s="10" t="s">
        <v>13</v>
      </c>
      <c r="I46" s="10" t="s">
        <v>27</v>
      </c>
      <c r="J46" s="10" t="s">
        <v>138</v>
      </c>
      <c r="K46" s="10" t="s">
        <v>140</v>
      </c>
    </row>
    <row r="47" spans="3:17" x14ac:dyDescent="0.25">
      <c r="C47" s="11">
        <v>9</v>
      </c>
      <c r="D47" s="10" t="s">
        <v>17</v>
      </c>
      <c r="E47" s="10" t="s">
        <v>136</v>
      </c>
      <c r="F47" s="10" t="s">
        <v>15</v>
      </c>
      <c r="G47" s="10" t="s">
        <v>143</v>
      </c>
      <c r="H47" s="10" t="s">
        <v>13</v>
      </c>
      <c r="I47" s="10" t="s">
        <v>12</v>
      </c>
      <c r="J47" s="10" t="s">
        <v>138</v>
      </c>
      <c r="K47" s="10" t="s">
        <v>140</v>
      </c>
    </row>
    <row r="48" spans="3:17" x14ac:dyDescent="0.25">
      <c r="C48" s="11">
        <v>10</v>
      </c>
      <c r="D48" s="10" t="s">
        <v>17</v>
      </c>
      <c r="E48" s="10" t="s">
        <v>136</v>
      </c>
      <c r="F48" s="10" t="s">
        <v>15</v>
      </c>
      <c r="G48" s="10" t="s">
        <v>143</v>
      </c>
      <c r="H48" s="10" t="s">
        <v>13</v>
      </c>
      <c r="I48" s="10" t="s">
        <v>12</v>
      </c>
      <c r="J48" s="10" t="s">
        <v>138</v>
      </c>
      <c r="K48" s="10" t="s">
        <v>139</v>
      </c>
    </row>
    <row r="49" spans="3:11" x14ac:dyDescent="0.25">
      <c r="C49" s="11">
        <v>11</v>
      </c>
      <c r="D49" s="10" t="s">
        <v>26</v>
      </c>
      <c r="E49" s="10" t="s">
        <v>136</v>
      </c>
      <c r="F49" s="10" t="s">
        <v>20</v>
      </c>
      <c r="G49" s="10" t="s">
        <v>143</v>
      </c>
      <c r="H49" s="10" t="s">
        <v>13</v>
      </c>
      <c r="I49" s="10" t="s">
        <v>12</v>
      </c>
      <c r="J49" s="10" t="s">
        <v>138</v>
      </c>
      <c r="K49" s="10" t="s">
        <v>139</v>
      </c>
    </row>
    <row r="50" spans="3:11" x14ac:dyDescent="0.25">
      <c r="C50" s="11">
        <v>12</v>
      </c>
      <c r="D50" s="10" t="s">
        <v>26</v>
      </c>
      <c r="E50" s="10" t="s">
        <v>141</v>
      </c>
      <c r="F50" s="10" t="s">
        <v>15</v>
      </c>
      <c r="G50" s="10" t="s">
        <v>143</v>
      </c>
      <c r="H50" s="10" t="s">
        <v>13</v>
      </c>
      <c r="I50" s="10" t="s">
        <v>12</v>
      </c>
      <c r="J50" s="10" t="s">
        <v>142</v>
      </c>
      <c r="K50" s="10" t="s">
        <v>140</v>
      </c>
    </row>
    <row r="51" spans="3:11" x14ac:dyDescent="0.25">
      <c r="C51" s="11">
        <v>13</v>
      </c>
      <c r="D51" s="10" t="s">
        <v>17</v>
      </c>
      <c r="E51" s="10" t="s">
        <v>141</v>
      </c>
      <c r="F51" s="10" t="s">
        <v>15</v>
      </c>
      <c r="G51" s="10" t="s">
        <v>143</v>
      </c>
      <c r="H51" s="10" t="s">
        <v>13</v>
      </c>
      <c r="I51" s="10" t="s">
        <v>27</v>
      </c>
      <c r="J51" s="10" t="s">
        <v>142</v>
      </c>
      <c r="K51" s="10" t="s">
        <v>140</v>
      </c>
    </row>
    <row r="52" spans="3:11" x14ac:dyDescent="0.25">
      <c r="C52" s="11">
        <v>14</v>
      </c>
      <c r="D52" s="10" t="s">
        <v>17</v>
      </c>
      <c r="E52" s="10" t="s">
        <v>141</v>
      </c>
      <c r="F52" s="10" t="s">
        <v>15</v>
      </c>
      <c r="G52" s="10" t="s">
        <v>143</v>
      </c>
      <c r="H52" s="10" t="s">
        <v>13</v>
      </c>
      <c r="I52" s="10" t="s">
        <v>27</v>
      </c>
      <c r="J52" s="10" t="s">
        <v>142</v>
      </c>
      <c r="K52" s="10" t="s">
        <v>139</v>
      </c>
    </row>
    <row r="53" spans="3:11" ht="15.75" thickBot="1" x14ac:dyDescent="0.3">
      <c r="C53" s="6">
        <v>15</v>
      </c>
      <c r="D53" s="5" t="s">
        <v>17</v>
      </c>
      <c r="E53" s="5" t="s">
        <v>141</v>
      </c>
      <c r="F53" s="5" t="s">
        <v>15</v>
      </c>
      <c r="G53" s="5" t="s">
        <v>143</v>
      </c>
      <c r="H53" s="5" t="s">
        <v>13</v>
      </c>
      <c r="I53" s="5" t="s">
        <v>27</v>
      </c>
      <c r="J53" s="5" t="s">
        <v>142</v>
      </c>
      <c r="K53" s="5" t="s">
        <v>140</v>
      </c>
    </row>
    <row r="55" spans="3:11" ht="15.75" thickBot="1" x14ac:dyDescent="0.3">
      <c r="C55" s="20" t="s">
        <v>73</v>
      </c>
      <c r="D55" s="21" t="s">
        <v>65</v>
      </c>
      <c r="E55" s="22" t="s">
        <v>64</v>
      </c>
      <c r="F55" s="24" t="s">
        <v>63</v>
      </c>
      <c r="G55" s="25" t="s">
        <v>62</v>
      </c>
      <c r="H55" s="22" t="s">
        <v>61</v>
      </c>
      <c r="I55" s="24" t="s">
        <v>60</v>
      </c>
      <c r="J55" s="23" t="s">
        <v>58</v>
      </c>
      <c r="K55" s="24" t="s">
        <v>55</v>
      </c>
    </row>
    <row r="56" spans="3:11" x14ac:dyDescent="0.25">
      <c r="C56" s="11">
        <v>1</v>
      </c>
      <c r="D56" s="10" t="s">
        <v>17</v>
      </c>
      <c r="E56" s="10" t="s">
        <v>136</v>
      </c>
      <c r="F56" s="10" t="s">
        <v>15</v>
      </c>
      <c r="G56" s="10" t="s">
        <v>143</v>
      </c>
      <c r="H56" s="10" t="s">
        <v>13</v>
      </c>
      <c r="I56" s="10" t="s">
        <v>12</v>
      </c>
      <c r="J56" s="10" t="s">
        <v>138</v>
      </c>
      <c r="K56" s="10" t="s">
        <v>140</v>
      </c>
    </row>
    <row r="57" spans="3:11" x14ac:dyDescent="0.25">
      <c r="C57" s="11">
        <v>2</v>
      </c>
      <c r="D57" s="10" t="s">
        <v>21</v>
      </c>
      <c r="E57" s="10" t="s">
        <v>136</v>
      </c>
      <c r="F57" s="10" t="s">
        <v>20</v>
      </c>
      <c r="G57" s="10" t="s">
        <v>137</v>
      </c>
      <c r="H57" s="10" t="s">
        <v>13</v>
      </c>
      <c r="I57" s="10" t="s">
        <v>12</v>
      </c>
      <c r="J57" s="10" t="s">
        <v>138</v>
      </c>
      <c r="K57" s="10" t="s">
        <v>139</v>
      </c>
    </row>
    <row r="58" spans="3:11" x14ac:dyDescent="0.25">
      <c r="C58" s="11">
        <v>3</v>
      </c>
      <c r="D58" s="10" t="s">
        <v>17</v>
      </c>
      <c r="E58" s="10" t="s">
        <v>136</v>
      </c>
      <c r="F58" s="10" t="s">
        <v>15</v>
      </c>
      <c r="G58" s="10" t="s">
        <v>137</v>
      </c>
      <c r="H58" s="10" t="s">
        <v>13</v>
      </c>
      <c r="I58" s="10" t="s">
        <v>27</v>
      </c>
      <c r="J58" s="10" t="s">
        <v>138</v>
      </c>
      <c r="K58" s="10" t="s">
        <v>140</v>
      </c>
    </row>
    <row r="59" spans="3:11" x14ac:dyDescent="0.25">
      <c r="C59" s="11">
        <v>4</v>
      </c>
      <c r="D59" s="10" t="s">
        <v>17</v>
      </c>
      <c r="E59" s="10" t="s">
        <v>141</v>
      </c>
      <c r="F59" s="10" t="s">
        <v>15</v>
      </c>
      <c r="G59" s="10" t="s">
        <v>143</v>
      </c>
      <c r="H59" s="10" t="s">
        <v>13</v>
      </c>
      <c r="I59" s="10" t="s">
        <v>12</v>
      </c>
      <c r="J59" s="10" t="s">
        <v>142</v>
      </c>
      <c r="K59" s="10" t="s">
        <v>140</v>
      </c>
    </row>
    <row r="60" spans="3:11" x14ac:dyDescent="0.25">
      <c r="C60" s="11">
        <v>5</v>
      </c>
      <c r="D60" s="10" t="s">
        <v>17</v>
      </c>
      <c r="E60" s="10" t="s">
        <v>136</v>
      </c>
      <c r="F60" s="10" t="s">
        <v>15</v>
      </c>
      <c r="G60" s="10" t="s">
        <v>143</v>
      </c>
      <c r="H60" s="10" t="s">
        <v>13</v>
      </c>
      <c r="I60" s="10" t="s">
        <v>12</v>
      </c>
      <c r="J60" s="10" t="s">
        <v>138</v>
      </c>
      <c r="K60" s="10" t="s">
        <v>139</v>
      </c>
    </row>
    <row r="61" spans="3:11" x14ac:dyDescent="0.25">
      <c r="C61" s="11">
        <v>6</v>
      </c>
      <c r="D61" s="10" t="s">
        <v>26</v>
      </c>
      <c r="E61" s="10" t="s">
        <v>141</v>
      </c>
      <c r="F61" s="10" t="s">
        <v>15</v>
      </c>
      <c r="G61" s="10" t="s">
        <v>143</v>
      </c>
      <c r="H61" s="10" t="s">
        <v>13</v>
      </c>
      <c r="I61" s="10" t="s">
        <v>27</v>
      </c>
      <c r="J61" s="10" t="s">
        <v>142</v>
      </c>
      <c r="K61" s="10" t="s">
        <v>139</v>
      </c>
    </row>
    <row r="62" spans="3:11" x14ac:dyDescent="0.25">
      <c r="C62" s="11">
        <v>7</v>
      </c>
      <c r="D62" s="10" t="s">
        <v>26</v>
      </c>
      <c r="E62" s="10" t="s">
        <v>141</v>
      </c>
      <c r="F62" s="10" t="s">
        <v>15</v>
      </c>
      <c r="G62" s="10" t="s">
        <v>137</v>
      </c>
      <c r="H62" s="10" t="s">
        <v>13</v>
      </c>
      <c r="I62" s="10" t="s">
        <v>27</v>
      </c>
      <c r="J62" s="10" t="s">
        <v>142</v>
      </c>
      <c r="K62" s="10" t="s">
        <v>140</v>
      </c>
    </row>
    <row r="63" spans="3:11" x14ac:dyDescent="0.25">
      <c r="C63" s="11">
        <v>8</v>
      </c>
      <c r="D63" s="10" t="s">
        <v>21</v>
      </c>
      <c r="E63" s="10" t="s">
        <v>136</v>
      </c>
      <c r="F63" s="10" t="s">
        <v>20</v>
      </c>
      <c r="G63" s="10" t="s">
        <v>137</v>
      </c>
      <c r="H63" s="10" t="s">
        <v>48</v>
      </c>
      <c r="I63" s="10" t="s">
        <v>47</v>
      </c>
      <c r="J63" s="10" t="s">
        <v>138</v>
      </c>
      <c r="K63" s="10" t="s">
        <v>140</v>
      </c>
    </row>
    <row r="64" spans="3:11" x14ac:dyDescent="0.25">
      <c r="C64" s="11">
        <v>9</v>
      </c>
      <c r="D64" s="10" t="s">
        <v>26</v>
      </c>
      <c r="E64" s="10" t="s">
        <v>136</v>
      </c>
      <c r="F64" s="10" t="s">
        <v>20</v>
      </c>
      <c r="G64" s="10" t="s">
        <v>143</v>
      </c>
      <c r="H64" s="10" t="s">
        <v>13</v>
      </c>
      <c r="I64" s="10" t="s">
        <v>12</v>
      </c>
      <c r="J64" s="10" t="s">
        <v>138</v>
      </c>
      <c r="K64" s="10" t="s">
        <v>140</v>
      </c>
    </row>
    <row r="65" spans="3:11" x14ac:dyDescent="0.25">
      <c r="C65" s="11">
        <v>10</v>
      </c>
      <c r="D65" s="10" t="s">
        <v>17</v>
      </c>
      <c r="E65" s="10" t="s">
        <v>141</v>
      </c>
      <c r="F65" s="10" t="s">
        <v>15</v>
      </c>
      <c r="G65" s="10" t="s">
        <v>137</v>
      </c>
      <c r="H65" s="10" t="s">
        <v>13</v>
      </c>
      <c r="I65" s="10" t="s">
        <v>12</v>
      </c>
      <c r="J65" s="10" t="s">
        <v>142</v>
      </c>
      <c r="K65" s="10" t="s">
        <v>140</v>
      </c>
    </row>
    <row r="66" spans="3:11" x14ac:dyDescent="0.25">
      <c r="C66" s="11">
        <v>11</v>
      </c>
      <c r="D66" s="10" t="s">
        <v>17</v>
      </c>
      <c r="E66" s="10" t="s">
        <v>136</v>
      </c>
      <c r="F66" s="10" t="s">
        <v>15</v>
      </c>
      <c r="G66" s="10" t="s">
        <v>137</v>
      </c>
      <c r="H66" s="10" t="s">
        <v>13</v>
      </c>
      <c r="I66" s="10" t="s">
        <v>12</v>
      </c>
      <c r="J66" s="10" t="s">
        <v>138</v>
      </c>
      <c r="K66" s="10" t="s">
        <v>140</v>
      </c>
    </row>
    <row r="67" spans="3:11" x14ac:dyDescent="0.25">
      <c r="C67" s="11">
        <v>12</v>
      </c>
      <c r="D67" s="10" t="s">
        <v>26</v>
      </c>
      <c r="E67" s="10" t="s">
        <v>136</v>
      </c>
      <c r="F67" s="10" t="s">
        <v>20</v>
      </c>
      <c r="G67" s="10" t="s">
        <v>143</v>
      </c>
      <c r="H67" s="10" t="s">
        <v>13</v>
      </c>
      <c r="I67" s="10" t="s">
        <v>12</v>
      </c>
      <c r="J67" s="10" t="s">
        <v>138</v>
      </c>
      <c r="K67" s="10" t="s">
        <v>139</v>
      </c>
    </row>
    <row r="68" spans="3:11" x14ac:dyDescent="0.25">
      <c r="C68" s="11">
        <v>13</v>
      </c>
      <c r="D68" s="10" t="s">
        <v>8</v>
      </c>
      <c r="E68" s="10" t="s">
        <v>141</v>
      </c>
      <c r="F68" s="10" t="s">
        <v>6</v>
      </c>
      <c r="G68" s="10" t="s">
        <v>143</v>
      </c>
      <c r="H68" s="10" t="s">
        <v>4</v>
      </c>
      <c r="I68" s="10" t="s">
        <v>3</v>
      </c>
      <c r="J68" s="10" t="s">
        <v>142</v>
      </c>
      <c r="K68" s="10" t="s">
        <v>140</v>
      </c>
    </row>
    <row r="69" spans="3:11" x14ac:dyDescent="0.25">
      <c r="C69" s="11">
        <v>14</v>
      </c>
      <c r="D69" s="10" t="s">
        <v>26</v>
      </c>
      <c r="E69" s="10" t="s">
        <v>141</v>
      </c>
      <c r="F69" s="10" t="s">
        <v>15</v>
      </c>
      <c r="G69" s="10" t="s">
        <v>143</v>
      </c>
      <c r="H69" s="10" t="s">
        <v>13</v>
      </c>
      <c r="I69" s="10" t="s">
        <v>12</v>
      </c>
      <c r="J69" s="10" t="s">
        <v>142</v>
      </c>
      <c r="K69" s="10" t="s">
        <v>140</v>
      </c>
    </row>
    <row r="70" spans="3:11" ht="15.75" thickBot="1" x14ac:dyDescent="0.3">
      <c r="C70" s="6">
        <v>15</v>
      </c>
      <c r="D70" s="5" t="s">
        <v>26</v>
      </c>
      <c r="E70" s="5" t="s">
        <v>136</v>
      </c>
      <c r="F70" s="5" t="s">
        <v>15</v>
      </c>
      <c r="G70" s="5" t="s">
        <v>143</v>
      </c>
      <c r="H70" s="5" t="s">
        <v>13</v>
      </c>
      <c r="I70" s="5" t="s">
        <v>27</v>
      </c>
      <c r="J70" s="5" t="s">
        <v>142</v>
      </c>
      <c r="K70" s="5" t="s">
        <v>139</v>
      </c>
    </row>
    <row r="72" spans="3:11" ht="15.75" thickBot="1" x14ac:dyDescent="0.3">
      <c r="C72" s="20" t="s">
        <v>74</v>
      </c>
      <c r="D72" s="21" t="s">
        <v>65</v>
      </c>
      <c r="E72" s="22" t="s">
        <v>64</v>
      </c>
      <c r="F72" s="24" t="s">
        <v>63</v>
      </c>
      <c r="G72" s="25" t="s">
        <v>62</v>
      </c>
      <c r="H72" s="22" t="s">
        <v>61</v>
      </c>
      <c r="I72" s="24" t="s">
        <v>60</v>
      </c>
      <c r="J72" s="23" t="s">
        <v>58</v>
      </c>
      <c r="K72" s="24" t="s">
        <v>55</v>
      </c>
    </row>
    <row r="73" spans="3:11" x14ac:dyDescent="0.25">
      <c r="C73" s="11">
        <v>1</v>
      </c>
      <c r="D73" s="10" t="s">
        <v>17</v>
      </c>
      <c r="E73" s="10" t="s">
        <v>136</v>
      </c>
      <c r="F73" s="10" t="s">
        <v>20</v>
      </c>
      <c r="G73" s="10" t="s">
        <v>137</v>
      </c>
      <c r="H73" s="10" t="s">
        <v>48</v>
      </c>
      <c r="I73" s="10" t="s">
        <v>47</v>
      </c>
      <c r="J73" s="10" t="s">
        <v>138</v>
      </c>
      <c r="K73" s="10" t="s">
        <v>139</v>
      </c>
    </row>
    <row r="74" spans="3:11" x14ac:dyDescent="0.25">
      <c r="C74" s="11">
        <v>2</v>
      </c>
      <c r="D74" s="10" t="s">
        <v>26</v>
      </c>
      <c r="E74" s="10" t="s">
        <v>141</v>
      </c>
      <c r="F74" s="10" t="s">
        <v>15</v>
      </c>
      <c r="G74" s="10" t="s">
        <v>137</v>
      </c>
      <c r="H74" s="10" t="s">
        <v>13</v>
      </c>
      <c r="I74" s="10" t="s">
        <v>27</v>
      </c>
      <c r="J74" s="10" t="s">
        <v>142</v>
      </c>
      <c r="K74" s="10" t="s">
        <v>139</v>
      </c>
    </row>
    <row r="75" spans="3:11" x14ac:dyDescent="0.25">
      <c r="C75" s="11">
        <v>3</v>
      </c>
      <c r="D75" s="10" t="s">
        <v>26</v>
      </c>
      <c r="E75" s="10" t="s">
        <v>141</v>
      </c>
      <c r="F75" s="10" t="s">
        <v>15</v>
      </c>
      <c r="G75" s="10" t="s">
        <v>137</v>
      </c>
      <c r="H75" s="10" t="s">
        <v>13</v>
      </c>
      <c r="I75" s="10" t="s">
        <v>27</v>
      </c>
      <c r="J75" s="10" t="s">
        <v>142</v>
      </c>
      <c r="K75" s="10" t="s">
        <v>140</v>
      </c>
    </row>
    <row r="76" spans="3:11" x14ac:dyDescent="0.25">
      <c r="C76" s="11">
        <v>4</v>
      </c>
      <c r="D76" s="10" t="s">
        <v>21</v>
      </c>
      <c r="E76" s="10" t="s">
        <v>136</v>
      </c>
      <c r="F76" s="10" t="s">
        <v>20</v>
      </c>
      <c r="G76" s="10" t="s">
        <v>143</v>
      </c>
      <c r="H76" s="10" t="s">
        <v>13</v>
      </c>
      <c r="I76" s="10" t="s">
        <v>12</v>
      </c>
      <c r="J76" s="10" t="s">
        <v>138</v>
      </c>
      <c r="K76" s="10" t="s">
        <v>139</v>
      </c>
    </row>
    <row r="77" spans="3:11" x14ac:dyDescent="0.25">
      <c r="C77" s="11">
        <v>5</v>
      </c>
      <c r="D77" s="10" t="s">
        <v>26</v>
      </c>
      <c r="E77" s="10" t="s">
        <v>136</v>
      </c>
      <c r="F77" s="10" t="s">
        <v>20</v>
      </c>
      <c r="G77" s="10" t="s">
        <v>143</v>
      </c>
      <c r="H77" s="10" t="s">
        <v>13</v>
      </c>
      <c r="I77" s="10" t="s">
        <v>12</v>
      </c>
      <c r="J77" s="10" t="s">
        <v>138</v>
      </c>
      <c r="K77" s="10" t="s">
        <v>140</v>
      </c>
    </row>
    <row r="78" spans="3:11" x14ac:dyDescent="0.25">
      <c r="C78" s="11">
        <v>6</v>
      </c>
      <c r="D78" s="10" t="s">
        <v>17</v>
      </c>
      <c r="E78" s="10" t="s">
        <v>141</v>
      </c>
      <c r="F78" s="10" t="s">
        <v>15</v>
      </c>
      <c r="G78" s="10" t="s">
        <v>137</v>
      </c>
      <c r="H78" s="10" t="s">
        <v>13</v>
      </c>
      <c r="I78" s="10" t="s">
        <v>12</v>
      </c>
      <c r="J78" s="10" t="s">
        <v>142</v>
      </c>
      <c r="K78" s="10" t="s">
        <v>140</v>
      </c>
    </row>
    <row r="79" spans="3:11" x14ac:dyDescent="0.25">
      <c r="C79" s="11">
        <v>7</v>
      </c>
      <c r="D79" s="10" t="s">
        <v>8</v>
      </c>
      <c r="E79" s="10" t="s">
        <v>141</v>
      </c>
      <c r="F79" s="10" t="s">
        <v>6</v>
      </c>
      <c r="G79" s="10" t="s">
        <v>143</v>
      </c>
      <c r="H79" s="10" t="s">
        <v>4</v>
      </c>
      <c r="I79" s="10" t="s">
        <v>3</v>
      </c>
      <c r="J79" s="10" t="s">
        <v>142</v>
      </c>
      <c r="K79" s="10" t="s">
        <v>140</v>
      </c>
    </row>
    <row r="80" spans="3:11" x14ac:dyDescent="0.25">
      <c r="C80" s="11">
        <v>8</v>
      </c>
      <c r="D80" s="10" t="s">
        <v>17</v>
      </c>
      <c r="E80" s="10" t="s">
        <v>141</v>
      </c>
      <c r="F80" s="10" t="s">
        <v>15</v>
      </c>
      <c r="G80" s="10" t="s">
        <v>143</v>
      </c>
      <c r="H80" s="10" t="s">
        <v>13</v>
      </c>
      <c r="I80" s="10" t="s">
        <v>27</v>
      </c>
      <c r="J80" s="10" t="s">
        <v>142</v>
      </c>
      <c r="K80" s="10" t="s">
        <v>140</v>
      </c>
    </row>
    <row r="81" spans="3:11" x14ac:dyDescent="0.25">
      <c r="C81" s="11">
        <v>9</v>
      </c>
      <c r="D81" s="10" t="s">
        <v>26</v>
      </c>
      <c r="E81" s="10" t="s">
        <v>141</v>
      </c>
      <c r="F81" s="10" t="s">
        <v>15</v>
      </c>
      <c r="G81" s="10" t="s">
        <v>143</v>
      </c>
      <c r="H81" s="10" t="s">
        <v>13</v>
      </c>
      <c r="I81" s="10" t="s">
        <v>27</v>
      </c>
      <c r="J81" s="10" t="s">
        <v>142</v>
      </c>
      <c r="K81" s="10" t="s">
        <v>139</v>
      </c>
    </row>
    <row r="82" spans="3:11" x14ac:dyDescent="0.25">
      <c r="C82" s="11">
        <v>10</v>
      </c>
      <c r="D82" s="10" t="s">
        <v>17</v>
      </c>
      <c r="E82" s="10" t="s">
        <v>141</v>
      </c>
      <c r="F82" s="10" t="s">
        <v>15</v>
      </c>
      <c r="G82" s="10" t="s">
        <v>143</v>
      </c>
      <c r="H82" s="10" t="s">
        <v>13</v>
      </c>
      <c r="I82" s="10" t="s">
        <v>27</v>
      </c>
      <c r="J82" s="10" t="s">
        <v>142</v>
      </c>
      <c r="K82" s="10" t="s">
        <v>140</v>
      </c>
    </row>
    <row r="83" spans="3:11" x14ac:dyDescent="0.25">
      <c r="C83" s="11">
        <v>11</v>
      </c>
      <c r="D83" s="10" t="s">
        <v>17</v>
      </c>
      <c r="E83" s="10" t="s">
        <v>141</v>
      </c>
      <c r="F83" s="10" t="s">
        <v>15</v>
      </c>
      <c r="G83" s="10" t="s">
        <v>143</v>
      </c>
      <c r="H83" s="10" t="s">
        <v>13</v>
      </c>
      <c r="I83" s="10" t="s">
        <v>12</v>
      </c>
      <c r="J83" s="10" t="s">
        <v>142</v>
      </c>
      <c r="K83" s="10" t="s">
        <v>140</v>
      </c>
    </row>
    <row r="84" spans="3:11" x14ac:dyDescent="0.25">
      <c r="C84" s="11">
        <v>12</v>
      </c>
      <c r="D84" s="10" t="s">
        <v>8</v>
      </c>
      <c r="E84" s="10" t="s">
        <v>141</v>
      </c>
      <c r="F84" s="10" t="s">
        <v>6</v>
      </c>
      <c r="G84" s="10" t="s">
        <v>137</v>
      </c>
      <c r="H84" s="10" t="s">
        <v>4</v>
      </c>
      <c r="I84" s="10" t="s">
        <v>3</v>
      </c>
      <c r="J84" s="10" t="s">
        <v>142</v>
      </c>
      <c r="K84" s="10" t="s">
        <v>140</v>
      </c>
    </row>
    <row r="85" spans="3:11" x14ac:dyDescent="0.25">
      <c r="C85" s="11">
        <v>13</v>
      </c>
      <c r="D85" s="10" t="s">
        <v>17</v>
      </c>
      <c r="E85" s="10" t="s">
        <v>136</v>
      </c>
      <c r="F85" s="10" t="s">
        <v>15</v>
      </c>
      <c r="G85" s="10" t="s">
        <v>143</v>
      </c>
      <c r="H85" s="10" t="s">
        <v>13</v>
      </c>
      <c r="I85" s="10" t="s">
        <v>12</v>
      </c>
      <c r="J85" s="10" t="s">
        <v>138</v>
      </c>
      <c r="K85" s="10" t="s">
        <v>140</v>
      </c>
    </row>
    <row r="86" spans="3:11" x14ac:dyDescent="0.25">
      <c r="C86" s="11">
        <v>14</v>
      </c>
      <c r="D86" s="10" t="s">
        <v>26</v>
      </c>
      <c r="E86" s="10" t="s">
        <v>136</v>
      </c>
      <c r="F86" s="10" t="s">
        <v>20</v>
      </c>
      <c r="G86" s="10" t="s">
        <v>143</v>
      </c>
      <c r="H86" s="10" t="s">
        <v>13</v>
      </c>
      <c r="I86" s="10" t="s">
        <v>12</v>
      </c>
      <c r="J86" s="10" t="s">
        <v>138</v>
      </c>
      <c r="K86" s="10" t="s">
        <v>139</v>
      </c>
    </row>
    <row r="87" spans="3:11" ht="15.75" thickBot="1" x14ac:dyDescent="0.3">
      <c r="C87" s="6">
        <v>15</v>
      </c>
      <c r="D87" s="5" t="s">
        <v>21</v>
      </c>
      <c r="E87" s="5" t="s">
        <v>136</v>
      </c>
      <c r="F87" s="5" t="s">
        <v>20</v>
      </c>
      <c r="G87" s="5" t="s">
        <v>137</v>
      </c>
      <c r="H87" s="5" t="s">
        <v>48</v>
      </c>
      <c r="I87" s="5" t="s">
        <v>47</v>
      </c>
      <c r="J87" s="5" t="s">
        <v>138</v>
      </c>
      <c r="K87" s="5" t="s">
        <v>140</v>
      </c>
    </row>
    <row r="89" spans="3:11" ht="15.75" thickBot="1" x14ac:dyDescent="0.3">
      <c r="C89" s="20" t="s">
        <v>75</v>
      </c>
      <c r="D89" s="21" t="s">
        <v>65</v>
      </c>
      <c r="E89" s="22" t="s">
        <v>64</v>
      </c>
      <c r="F89" s="24" t="s">
        <v>63</v>
      </c>
      <c r="G89" s="25" t="s">
        <v>62</v>
      </c>
      <c r="H89" s="22" t="s">
        <v>61</v>
      </c>
      <c r="I89" s="24" t="s">
        <v>60</v>
      </c>
      <c r="J89" s="23" t="s">
        <v>58</v>
      </c>
      <c r="K89" s="24" t="s">
        <v>55</v>
      </c>
    </row>
    <row r="90" spans="3:11" x14ac:dyDescent="0.25">
      <c r="C90" s="11">
        <v>1</v>
      </c>
      <c r="D90" s="10" t="s">
        <v>17</v>
      </c>
      <c r="E90" s="10" t="s">
        <v>136</v>
      </c>
      <c r="F90" s="10" t="s">
        <v>15</v>
      </c>
      <c r="G90" s="10" t="s">
        <v>137</v>
      </c>
      <c r="H90" s="10" t="s">
        <v>13</v>
      </c>
      <c r="I90" s="10" t="s">
        <v>12</v>
      </c>
      <c r="J90" s="10" t="s">
        <v>138</v>
      </c>
      <c r="K90" s="10" t="s">
        <v>140</v>
      </c>
    </row>
    <row r="91" spans="3:11" x14ac:dyDescent="0.25">
      <c r="C91" s="11">
        <v>2</v>
      </c>
      <c r="D91" s="10" t="s">
        <v>21</v>
      </c>
      <c r="E91" s="10" t="s">
        <v>136</v>
      </c>
      <c r="F91" s="10" t="s">
        <v>20</v>
      </c>
      <c r="G91" s="10" t="s">
        <v>137</v>
      </c>
      <c r="H91" s="10" t="s">
        <v>48</v>
      </c>
      <c r="I91" s="10" t="s">
        <v>47</v>
      </c>
      <c r="J91" s="10" t="s">
        <v>138</v>
      </c>
      <c r="K91" s="10" t="s">
        <v>140</v>
      </c>
    </row>
    <row r="92" spans="3:11" x14ac:dyDescent="0.25">
      <c r="C92" s="11">
        <v>3</v>
      </c>
      <c r="D92" s="10" t="s">
        <v>26</v>
      </c>
      <c r="E92" s="10" t="s">
        <v>141</v>
      </c>
      <c r="F92" s="10" t="s">
        <v>15</v>
      </c>
      <c r="G92" s="10" t="s">
        <v>137</v>
      </c>
      <c r="H92" s="10" t="s">
        <v>13</v>
      </c>
      <c r="I92" s="10" t="s">
        <v>27</v>
      </c>
      <c r="J92" s="10" t="s">
        <v>142</v>
      </c>
      <c r="K92" s="10" t="s">
        <v>139</v>
      </c>
    </row>
    <row r="93" spans="3:11" x14ac:dyDescent="0.25">
      <c r="C93" s="11">
        <v>4</v>
      </c>
      <c r="D93" s="10" t="s">
        <v>17</v>
      </c>
      <c r="E93" s="10" t="s">
        <v>141</v>
      </c>
      <c r="F93" s="10" t="s">
        <v>15</v>
      </c>
      <c r="G93" s="10" t="s">
        <v>143</v>
      </c>
      <c r="H93" s="10" t="s">
        <v>13</v>
      </c>
      <c r="I93" s="10" t="s">
        <v>27</v>
      </c>
      <c r="J93" s="10" t="s">
        <v>142</v>
      </c>
      <c r="K93" s="10" t="s">
        <v>139</v>
      </c>
    </row>
    <row r="94" spans="3:11" x14ac:dyDescent="0.25">
      <c r="C94" s="11">
        <v>5</v>
      </c>
      <c r="D94" s="10" t="s">
        <v>26</v>
      </c>
      <c r="E94" s="10" t="s">
        <v>136</v>
      </c>
      <c r="F94" s="10" t="s">
        <v>20</v>
      </c>
      <c r="G94" s="10" t="s">
        <v>143</v>
      </c>
      <c r="H94" s="10" t="s">
        <v>48</v>
      </c>
      <c r="I94" s="10" t="s">
        <v>47</v>
      </c>
      <c r="J94" s="10" t="s">
        <v>138</v>
      </c>
      <c r="K94" s="10" t="s">
        <v>139</v>
      </c>
    </row>
    <row r="95" spans="3:11" x14ac:dyDescent="0.25">
      <c r="C95" s="11">
        <v>6</v>
      </c>
      <c r="D95" s="10" t="s">
        <v>17</v>
      </c>
      <c r="E95" s="10" t="s">
        <v>141</v>
      </c>
      <c r="F95" s="10" t="s">
        <v>15</v>
      </c>
      <c r="G95" s="10" t="s">
        <v>137</v>
      </c>
      <c r="H95" s="10" t="s">
        <v>13</v>
      </c>
      <c r="I95" s="10" t="s">
        <v>12</v>
      </c>
      <c r="J95" s="10" t="s">
        <v>142</v>
      </c>
      <c r="K95" s="10" t="s">
        <v>140</v>
      </c>
    </row>
    <row r="96" spans="3:11" x14ac:dyDescent="0.25">
      <c r="C96" s="11">
        <v>7</v>
      </c>
      <c r="D96" s="10" t="s">
        <v>26</v>
      </c>
      <c r="E96" s="10" t="s">
        <v>141</v>
      </c>
      <c r="F96" s="10" t="s">
        <v>15</v>
      </c>
      <c r="G96" s="10" t="s">
        <v>137</v>
      </c>
      <c r="H96" s="10" t="s">
        <v>13</v>
      </c>
      <c r="I96" s="10" t="s">
        <v>27</v>
      </c>
      <c r="J96" s="10" t="s">
        <v>142</v>
      </c>
      <c r="K96" s="10" t="s">
        <v>140</v>
      </c>
    </row>
    <row r="97" spans="3:11" x14ac:dyDescent="0.25">
      <c r="C97" s="11">
        <v>8</v>
      </c>
      <c r="D97" s="10" t="s">
        <v>17</v>
      </c>
      <c r="E97" s="10" t="s">
        <v>136</v>
      </c>
      <c r="F97" s="10" t="s">
        <v>15</v>
      </c>
      <c r="G97" s="10" t="s">
        <v>143</v>
      </c>
      <c r="H97" s="10" t="s">
        <v>13</v>
      </c>
      <c r="I97" s="10" t="s">
        <v>12</v>
      </c>
      <c r="J97" s="10" t="s">
        <v>138</v>
      </c>
      <c r="K97" s="10" t="s">
        <v>139</v>
      </c>
    </row>
    <row r="98" spans="3:11" x14ac:dyDescent="0.25">
      <c r="C98" s="11">
        <v>9</v>
      </c>
      <c r="D98" s="10" t="s">
        <v>17</v>
      </c>
      <c r="E98" s="10" t="s">
        <v>141</v>
      </c>
      <c r="F98" s="10" t="s">
        <v>15</v>
      </c>
      <c r="G98" s="10" t="s">
        <v>137</v>
      </c>
      <c r="H98" s="10" t="s">
        <v>13</v>
      </c>
      <c r="I98" s="10" t="s">
        <v>27</v>
      </c>
      <c r="J98" s="10" t="s">
        <v>142</v>
      </c>
      <c r="K98" s="10" t="s">
        <v>140</v>
      </c>
    </row>
    <row r="99" spans="3:11" x14ac:dyDescent="0.25">
      <c r="C99" s="11">
        <v>10</v>
      </c>
      <c r="D99" s="10" t="s">
        <v>21</v>
      </c>
      <c r="E99" s="10" t="s">
        <v>136</v>
      </c>
      <c r="F99" s="10" t="s">
        <v>20</v>
      </c>
      <c r="G99" s="10" t="s">
        <v>143</v>
      </c>
      <c r="H99" s="10" t="s">
        <v>13</v>
      </c>
      <c r="I99" s="10" t="s">
        <v>12</v>
      </c>
      <c r="J99" s="10" t="s">
        <v>138</v>
      </c>
      <c r="K99" s="10" t="s">
        <v>139</v>
      </c>
    </row>
    <row r="100" spans="3:11" x14ac:dyDescent="0.25">
      <c r="C100" s="11">
        <v>11</v>
      </c>
      <c r="D100" s="10" t="s">
        <v>26</v>
      </c>
      <c r="E100" s="10" t="s">
        <v>136</v>
      </c>
      <c r="F100" s="10" t="s">
        <v>20</v>
      </c>
      <c r="G100" s="10" t="s">
        <v>143</v>
      </c>
      <c r="H100" s="10" t="s">
        <v>13</v>
      </c>
      <c r="I100" s="10" t="s">
        <v>12</v>
      </c>
      <c r="J100" s="10" t="s">
        <v>138</v>
      </c>
      <c r="K100" s="10" t="s">
        <v>139</v>
      </c>
    </row>
    <row r="101" spans="3:11" x14ac:dyDescent="0.25">
      <c r="C101" s="11">
        <v>12</v>
      </c>
      <c r="D101" s="10" t="s">
        <v>21</v>
      </c>
      <c r="E101" s="10" t="s">
        <v>136</v>
      </c>
      <c r="F101" s="10" t="s">
        <v>20</v>
      </c>
      <c r="G101" s="10" t="s">
        <v>137</v>
      </c>
      <c r="H101" s="10" t="s">
        <v>13</v>
      </c>
      <c r="I101" s="10" t="s">
        <v>12</v>
      </c>
      <c r="J101" s="10" t="s">
        <v>138</v>
      </c>
      <c r="K101" s="10" t="s">
        <v>139</v>
      </c>
    </row>
    <row r="102" spans="3:11" x14ac:dyDescent="0.25">
      <c r="C102" s="11">
        <v>13</v>
      </c>
      <c r="D102" s="10" t="s">
        <v>8</v>
      </c>
      <c r="E102" s="10" t="s">
        <v>141</v>
      </c>
      <c r="F102" s="10" t="s">
        <v>6</v>
      </c>
      <c r="G102" s="10" t="s">
        <v>137</v>
      </c>
      <c r="H102" s="10" t="s">
        <v>4</v>
      </c>
      <c r="I102" s="10" t="s">
        <v>3</v>
      </c>
      <c r="J102" s="10" t="s">
        <v>142</v>
      </c>
      <c r="K102" s="10" t="s">
        <v>140</v>
      </c>
    </row>
    <row r="103" spans="3:11" x14ac:dyDescent="0.25">
      <c r="C103" s="11">
        <v>14</v>
      </c>
      <c r="D103" s="10" t="s">
        <v>17</v>
      </c>
      <c r="E103" s="10" t="s">
        <v>141</v>
      </c>
      <c r="F103" s="10" t="s">
        <v>15</v>
      </c>
      <c r="G103" s="10" t="s">
        <v>137</v>
      </c>
      <c r="H103" s="10" t="s">
        <v>13</v>
      </c>
      <c r="I103" s="10" t="s">
        <v>12</v>
      </c>
      <c r="J103" s="10" t="s">
        <v>142</v>
      </c>
      <c r="K103" s="10" t="s">
        <v>139</v>
      </c>
    </row>
    <row r="104" spans="3:11" ht="15.75" thickBot="1" x14ac:dyDescent="0.3">
      <c r="C104" s="6">
        <v>15</v>
      </c>
      <c r="D104" s="5" t="s">
        <v>17</v>
      </c>
      <c r="E104" s="5" t="s">
        <v>141</v>
      </c>
      <c r="F104" s="5" t="s">
        <v>15</v>
      </c>
      <c r="G104" s="5" t="s">
        <v>143</v>
      </c>
      <c r="H104" s="5" t="s">
        <v>13</v>
      </c>
      <c r="I104" s="5" t="s">
        <v>27</v>
      </c>
      <c r="J104" s="5" t="s">
        <v>142</v>
      </c>
      <c r="K104" s="5" t="s">
        <v>140</v>
      </c>
    </row>
    <row r="106" spans="3:11" ht="15.75" thickBot="1" x14ac:dyDescent="0.3">
      <c r="C106" s="20" t="s">
        <v>76</v>
      </c>
      <c r="D106" s="21" t="s">
        <v>65</v>
      </c>
      <c r="E106" s="22" t="s">
        <v>64</v>
      </c>
      <c r="F106" s="24" t="s">
        <v>63</v>
      </c>
      <c r="G106" s="25" t="s">
        <v>62</v>
      </c>
      <c r="H106" s="22" t="s">
        <v>61</v>
      </c>
      <c r="I106" s="24" t="s">
        <v>60</v>
      </c>
      <c r="J106" s="23" t="s">
        <v>58</v>
      </c>
      <c r="K106" s="24" t="s">
        <v>55</v>
      </c>
    </row>
    <row r="107" spans="3:11" x14ac:dyDescent="0.25">
      <c r="C107" s="11">
        <v>1</v>
      </c>
      <c r="D107" s="10" t="s">
        <v>17</v>
      </c>
      <c r="E107" s="10" t="s">
        <v>136</v>
      </c>
      <c r="F107" s="10" t="s">
        <v>15</v>
      </c>
      <c r="G107" s="10" t="s">
        <v>137</v>
      </c>
      <c r="H107" s="10" t="s">
        <v>13</v>
      </c>
      <c r="I107" s="10" t="s">
        <v>27</v>
      </c>
      <c r="J107" s="10" t="s">
        <v>138</v>
      </c>
      <c r="K107" s="10" t="s">
        <v>140</v>
      </c>
    </row>
    <row r="108" spans="3:11" x14ac:dyDescent="0.25">
      <c r="C108" s="11">
        <v>2</v>
      </c>
      <c r="D108" s="10" t="s">
        <v>26</v>
      </c>
      <c r="E108" s="10" t="s">
        <v>136</v>
      </c>
      <c r="F108" s="10" t="s">
        <v>20</v>
      </c>
      <c r="G108" s="10" t="s">
        <v>143</v>
      </c>
      <c r="H108" s="10" t="s">
        <v>48</v>
      </c>
      <c r="I108" s="10" t="s">
        <v>47</v>
      </c>
      <c r="J108" s="10" t="s">
        <v>138</v>
      </c>
      <c r="K108" s="10" t="s">
        <v>139</v>
      </c>
    </row>
    <row r="109" spans="3:11" x14ac:dyDescent="0.25">
      <c r="C109" s="11">
        <v>3</v>
      </c>
      <c r="D109" s="10" t="s">
        <v>17</v>
      </c>
      <c r="E109" s="10" t="s">
        <v>136</v>
      </c>
      <c r="F109" s="10" t="s">
        <v>20</v>
      </c>
      <c r="G109" s="10" t="s">
        <v>137</v>
      </c>
      <c r="H109" s="10" t="s">
        <v>48</v>
      </c>
      <c r="I109" s="10" t="s">
        <v>47</v>
      </c>
      <c r="J109" s="10" t="s">
        <v>138</v>
      </c>
      <c r="K109" s="10" t="s">
        <v>139</v>
      </c>
    </row>
    <row r="110" spans="3:11" x14ac:dyDescent="0.25">
      <c r="C110" s="11">
        <v>4</v>
      </c>
      <c r="D110" s="10" t="s">
        <v>26</v>
      </c>
      <c r="E110" s="10" t="s">
        <v>141</v>
      </c>
      <c r="F110" s="10" t="s">
        <v>15</v>
      </c>
      <c r="G110" s="10" t="s">
        <v>143</v>
      </c>
      <c r="H110" s="10" t="s">
        <v>13</v>
      </c>
      <c r="I110" s="10" t="s">
        <v>12</v>
      </c>
      <c r="J110" s="10" t="s">
        <v>142</v>
      </c>
      <c r="K110" s="10" t="s">
        <v>140</v>
      </c>
    </row>
    <row r="111" spans="3:11" x14ac:dyDescent="0.25">
      <c r="C111" s="11">
        <v>5</v>
      </c>
      <c r="D111" s="10" t="s">
        <v>21</v>
      </c>
      <c r="E111" s="10" t="s">
        <v>136</v>
      </c>
      <c r="F111" s="10" t="s">
        <v>20</v>
      </c>
      <c r="G111" s="10" t="s">
        <v>143</v>
      </c>
      <c r="H111" s="10" t="s">
        <v>13</v>
      </c>
      <c r="I111" s="10" t="s">
        <v>12</v>
      </c>
      <c r="J111" s="10" t="s">
        <v>138</v>
      </c>
      <c r="K111" s="10" t="s">
        <v>139</v>
      </c>
    </row>
    <row r="112" spans="3:11" x14ac:dyDescent="0.25">
      <c r="C112" s="11">
        <v>6</v>
      </c>
      <c r="D112" s="10" t="s">
        <v>17</v>
      </c>
      <c r="E112" s="10" t="s">
        <v>136</v>
      </c>
      <c r="F112" s="10" t="s">
        <v>20</v>
      </c>
      <c r="G112" s="10" t="s">
        <v>137</v>
      </c>
      <c r="H112" s="10" t="s">
        <v>48</v>
      </c>
      <c r="I112" s="10" t="s">
        <v>47</v>
      </c>
      <c r="J112" s="10" t="s">
        <v>138</v>
      </c>
      <c r="K112" s="10" t="s">
        <v>139</v>
      </c>
    </row>
    <row r="113" spans="3:11" x14ac:dyDescent="0.25">
      <c r="C113" s="11">
        <v>7</v>
      </c>
      <c r="D113" s="10" t="s">
        <v>26</v>
      </c>
      <c r="E113" s="10" t="s">
        <v>141</v>
      </c>
      <c r="F113" s="10" t="s">
        <v>15</v>
      </c>
      <c r="G113" s="10" t="s">
        <v>143</v>
      </c>
      <c r="H113" s="10" t="s">
        <v>13</v>
      </c>
      <c r="I113" s="10" t="s">
        <v>27</v>
      </c>
      <c r="J113" s="10" t="s">
        <v>142</v>
      </c>
      <c r="K113" s="10" t="s">
        <v>139</v>
      </c>
    </row>
    <row r="114" spans="3:11" x14ac:dyDescent="0.25">
      <c r="C114" s="11">
        <v>8</v>
      </c>
      <c r="D114" s="10" t="s">
        <v>26</v>
      </c>
      <c r="E114" s="10" t="s">
        <v>141</v>
      </c>
      <c r="F114" s="10" t="s">
        <v>15</v>
      </c>
      <c r="G114" s="10" t="s">
        <v>137</v>
      </c>
      <c r="H114" s="10" t="s">
        <v>13</v>
      </c>
      <c r="I114" s="10" t="s">
        <v>27</v>
      </c>
      <c r="J114" s="10" t="s">
        <v>142</v>
      </c>
      <c r="K114" s="10" t="s">
        <v>139</v>
      </c>
    </row>
    <row r="115" spans="3:11" x14ac:dyDescent="0.25">
      <c r="C115" s="11">
        <v>9</v>
      </c>
      <c r="D115" s="10" t="s">
        <v>8</v>
      </c>
      <c r="E115" s="10" t="s">
        <v>141</v>
      </c>
      <c r="F115" s="10" t="s">
        <v>6</v>
      </c>
      <c r="G115" s="10" t="s">
        <v>143</v>
      </c>
      <c r="H115" s="10" t="s">
        <v>4</v>
      </c>
      <c r="I115" s="10" t="s">
        <v>3</v>
      </c>
      <c r="J115" s="10" t="s">
        <v>142</v>
      </c>
      <c r="K115" s="10" t="s">
        <v>140</v>
      </c>
    </row>
    <row r="116" spans="3:11" x14ac:dyDescent="0.25">
      <c r="C116" s="11">
        <v>10</v>
      </c>
      <c r="D116" s="10" t="s">
        <v>26</v>
      </c>
      <c r="E116" s="10" t="s">
        <v>136</v>
      </c>
      <c r="F116" s="10" t="s">
        <v>20</v>
      </c>
      <c r="G116" s="10" t="s">
        <v>143</v>
      </c>
      <c r="H116" s="10" t="s">
        <v>13</v>
      </c>
      <c r="I116" s="10" t="s">
        <v>12</v>
      </c>
      <c r="J116" s="10" t="s">
        <v>138</v>
      </c>
      <c r="K116" s="10" t="s">
        <v>140</v>
      </c>
    </row>
    <row r="117" spans="3:11" x14ac:dyDescent="0.25">
      <c r="C117" s="11">
        <v>11</v>
      </c>
      <c r="D117" s="10" t="s">
        <v>17</v>
      </c>
      <c r="E117" s="10" t="s">
        <v>141</v>
      </c>
      <c r="F117" s="10" t="s">
        <v>15</v>
      </c>
      <c r="G117" s="10" t="s">
        <v>143</v>
      </c>
      <c r="H117" s="10" t="s">
        <v>13</v>
      </c>
      <c r="I117" s="10" t="s">
        <v>27</v>
      </c>
      <c r="J117" s="10" t="s">
        <v>142</v>
      </c>
      <c r="K117" s="10" t="s">
        <v>140</v>
      </c>
    </row>
    <row r="118" spans="3:11" x14ac:dyDescent="0.25">
      <c r="C118" s="11">
        <v>12</v>
      </c>
      <c r="D118" s="10" t="s">
        <v>17</v>
      </c>
      <c r="E118" s="10" t="s">
        <v>136</v>
      </c>
      <c r="F118" s="10" t="s">
        <v>15</v>
      </c>
      <c r="G118" s="10" t="s">
        <v>143</v>
      </c>
      <c r="H118" s="10" t="s">
        <v>13</v>
      </c>
      <c r="I118" s="10" t="s">
        <v>12</v>
      </c>
      <c r="J118" s="10" t="s">
        <v>138</v>
      </c>
      <c r="K118" s="10" t="s">
        <v>140</v>
      </c>
    </row>
    <row r="119" spans="3:11" x14ac:dyDescent="0.25">
      <c r="C119" s="11">
        <v>13</v>
      </c>
      <c r="D119" s="10" t="s">
        <v>26</v>
      </c>
      <c r="E119" s="10" t="s">
        <v>141</v>
      </c>
      <c r="F119" s="10" t="s">
        <v>15</v>
      </c>
      <c r="G119" s="10" t="s">
        <v>137</v>
      </c>
      <c r="H119" s="10" t="s">
        <v>13</v>
      </c>
      <c r="I119" s="10" t="s">
        <v>27</v>
      </c>
      <c r="J119" s="10" t="s">
        <v>142</v>
      </c>
      <c r="K119" s="10" t="s">
        <v>140</v>
      </c>
    </row>
    <row r="120" spans="3:11" x14ac:dyDescent="0.25">
      <c r="C120" s="11">
        <v>14</v>
      </c>
      <c r="D120" s="10" t="s">
        <v>8</v>
      </c>
      <c r="E120" s="10" t="s">
        <v>141</v>
      </c>
      <c r="F120" s="10" t="s">
        <v>6</v>
      </c>
      <c r="G120" s="10" t="s">
        <v>137</v>
      </c>
      <c r="H120" s="10" t="s">
        <v>4</v>
      </c>
      <c r="I120" s="10" t="s">
        <v>3</v>
      </c>
      <c r="J120" s="10" t="s">
        <v>142</v>
      </c>
      <c r="K120" s="10" t="s">
        <v>140</v>
      </c>
    </row>
    <row r="121" spans="3:11" ht="15.75" thickBot="1" x14ac:dyDescent="0.3">
      <c r="C121" s="6">
        <v>15</v>
      </c>
      <c r="D121" s="5" t="s">
        <v>17</v>
      </c>
      <c r="E121" s="5" t="s">
        <v>141</v>
      </c>
      <c r="F121" s="5" t="s">
        <v>15</v>
      </c>
      <c r="G121" s="5" t="s">
        <v>143</v>
      </c>
      <c r="H121" s="5" t="s">
        <v>13</v>
      </c>
      <c r="I121" s="5" t="s">
        <v>12</v>
      </c>
      <c r="J121" s="5" t="s">
        <v>142</v>
      </c>
      <c r="K121" s="5" t="s">
        <v>140</v>
      </c>
    </row>
    <row r="123" spans="3:11" ht="15.75" thickBot="1" x14ac:dyDescent="0.3">
      <c r="C123" s="20" t="s">
        <v>77</v>
      </c>
      <c r="D123" s="21" t="s">
        <v>65</v>
      </c>
      <c r="E123" s="22" t="s">
        <v>64</v>
      </c>
      <c r="F123" s="24" t="s">
        <v>63</v>
      </c>
      <c r="G123" s="25" t="s">
        <v>62</v>
      </c>
      <c r="H123" s="22" t="s">
        <v>61</v>
      </c>
      <c r="I123" s="24" t="s">
        <v>60</v>
      </c>
      <c r="J123" s="23" t="s">
        <v>58</v>
      </c>
      <c r="K123" s="24" t="s">
        <v>55</v>
      </c>
    </row>
    <row r="124" spans="3:11" x14ac:dyDescent="0.25">
      <c r="C124" s="11">
        <v>1</v>
      </c>
      <c r="D124" s="10" t="s">
        <v>17</v>
      </c>
      <c r="E124" s="10" t="s">
        <v>141</v>
      </c>
      <c r="F124" s="10" t="s">
        <v>15</v>
      </c>
      <c r="G124" s="10" t="s">
        <v>137</v>
      </c>
      <c r="H124" s="10" t="s">
        <v>13</v>
      </c>
      <c r="I124" s="10" t="s">
        <v>27</v>
      </c>
      <c r="J124" s="10" t="s">
        <v>142</v>
      </c>
      <c r="K124" s="10" t="s">
        <v>140</v>
      </c>
    </row>
    <row r="125" spans="3:11" x14ac:dyDescent="0.25">
      <c r="C125" s="11">
        <v>2</v>
      </c>
      <c r="D125" s="10" t="s">
        <v>21</v>
      </c>
      <c r="E125" s="10" t="s">
        <v>136</v>
      </c>
      <c r="F125" s="10" t="s">
        <v>20</v>
      </c>
      <c r="G125" s="10" t="s">
        <v>143</v>
      </c>
      <c r="H125" s="10" t="s">
        <v>13</v>
      </c>
      <c r="I125" s="10" t="s">
        <v>12</v>
      </c>
      <c r="J125" s="10" t="s">
        <v>138</v>
      </c>
      <c r="K125" s="10" t="s">
        <v>139</v>
      </c>
    </row>
    <row r="126" spans="3:11" x14ac:dyDescent="0.25">
      <c r="C126" s="11">
        <v>3</v>
      </c>
      <c r="D126" s="10" t="s">
        <v>26</v>
      </c>
      <c r="E126" s="10" t="s">
        <v>141</v>
      </c>
      <c r="F126" s="10" t="s">
        <v>15</v>
      </c>
      <c r="G126" s="10" t="s">
        <v>143</v>
      </c>
      <c r="H126" s="10" t="s">
        <v>13</v>
      </c>
      <c r="I126" s="10" t="s">
        <v>27</v>
      </c>
      <c r="J126" s="10" t="s">
        <v>142</v>
      </c>
      <c r="K126" s="10" t="s">
        <v>139</v>
      </c>
    </row>
    <row r="127" spans="3:11" x14ac:dyDescent="0.25">
      <c r="C127" s="11">
        <v>4</v>
      </c>
      <c r="D127" s="10" t="s">
        <v>17</v>
      </c>
      <c r="E127" s="10" t="s">
        <v>141</v>
      </c>
      <c r="F127" s="10" t="s">
        <v>15</v>
      </c>
      <c r="G127" s="10" t="s">
        <v>143</v>
      </c>
      <c r="H127" s="10" t="s">
        <v>13</v>
      </c>
      <c r="I127" s="10" t="s">
        <v>27</v>
      </c>
      <c r="J127" s="10" t="s">
        <v>142</v>
      </c>
      <c r="K127" s="10" t="s">
        <v>140</v>
      </c>
    </row>
    <row r="128" spans="3:11" x14ac:dyDescent="0.25">
      <c r="C128" s="11">
        <v>5</v>
      </c>
      <c r="D128" s="10" t="s">
        <v>17</v>
      </c>
      <c r="E128" s="10" t="s">
        <v>136</v>
      </c>
      <c r="F128" s="10" t="s">
        <v>15</v>
      </c>
      <c r="G128" s="10" t="s">
        <v>137</v>
      </c>
      <c r="H128" s="10" t="s">
        <v>13</v>
      </c>
      <c r="I128" s="10" t="s">
        <v>27</v>
      </c>
      <c r="J128" s="10" t="s">
        <v>138</v>
      </c>
      <c r="K128" s="10" t="s">
        <v>140</v>
      </c>
    </row>
    <row r="129" spans="3:11" x14ac:dyDescent="0.25">
      <c r="C129" s="11">
        <v>6</v>
      </c>
      <c r="D129" s="10" t="s">
        <v>17</v>
      </c>
      <c r="E129" s="10" t="s">
        <v>136</v>
      </c>
      <c r="F129" s="10" t="s">
        <v>20</v>
      </c>
      <c r="G129" s="10" t="s">
        <v>137</v>
      </c>
      <c r="H129" s="10" t="s">
        <v>48</v>
      </c>
      <c r="I129" s="10" t="s">
        <v>47</v>
      </c>
      <c r="J129" s="10" t="s">
        <v>138</v>
      </c>
      <c r="K129" s="10" t="s">
        <v>139</v>
      </c>
    </row>
    <row r="130" spans="3:11" x14ac:dyDescent="0.25">
      <c r="C130" s="11">
        <v>7</v>
      </c>
      <c r="D130" s="10" t="s">
        <v>26</v>
      </c>
      <c r="E130" s="10" t="s">
        <v>136</v>
      </c>
      <c r="F130" s="10" t="s">
        <v>20</v>
      </c>
      <c r="G130" s="10" t="s">
        <v>143</v>
      </c>
      <c r="H130" s="10" t="s">
        <v>13</v>
      </c>
      <c r="I130" s="10" t="s">
        <v>12</v>
      </c>
      <c r="J130" s="10" t="s">
        <v>138</v>
      </c>
      <c r="K130" s="10" t="s">
        <v>139</v>
      </c>
    </row>
    <row r="131" spans="3:11" x14ac:dyDescent="0.25">
      <c r="C131" s="11">
        <v>8</v>
      </c>
      <c r="D131" s="10" t="s">
        <v>26</v>
      </c>
      <c r="E131" s="10" t="s">
        <v>136</v>
      </c>
      <c r="F131" s="10" t="s">
        <v>15</v>
      </c>
      <c r="G131" s="10" t="s">
        <v>143</v>
      </c>
      <c r="H131" s="10" t="s">
        <v>13</v>
      </c>
      <c r="I131" s="10" t="s">
        <v>27</v>
      </c>
      <c r="J131" s="10" t="s">
        <v>142</v>
      </c>
      <c r="K131" s="10" t="s">
        <v>139</v>
      </c>
    </row>
    <row r="132" spans="3:11" x14ac:dyDescent="0.25">
      <c r="C132" s="11">
        <v>9</v>
      </c>
      <c r="D132" s="10" t="s">
        <v>17</v>
      </c>
      <c r="E132" s="10" t="s">
        <v>136</v>
      </c>
      <c r="F132" s="10" t="s">
        <v>15</v>
      </c>
      <c r="G132" s="10" t="s">
        <v>143</v>
      </c>
      <c r="H132" s="10" t="s">
        <v>13</v>
      </c>
      <c r="I132" s="10" t="s">
        <v>12</v>
      </c>
      <c r="J132" s="10" t="s">
        <v>138</v>
      </c>
      <c r="K132" s="10" t="s">
        <v>139</v>
      </c>
    </row>
    <row r="133" spans="3:11" x14ac:dyDescent="0.25">
      <c r="C133" s="11">
        <v>10</v>
      </c>
      <c r="D133" s="10" t="s">
        <v>26</v>
      </c>
      <c r="E133" s="10" t="s">
        <v>141</v>
      </c>
      <c r="F133" s="10" t="s">
        <v>15</v>
      </c>
      <c r="G133" s="10" t="s">
        <v>137</v>
      </c>
      <c r="H133" s="10" t="s">
        <v>13</v>
      </c>
      <c r="I133" s="10" t="s">
        <v>27</v>
      </c>
      <c r="J133" s="10" t="s">
        <v>142</v>
      </c>
      <c r="K133" s="10" t="s">
        <v>140</v>
      </c>
    </row>
    <row r="134" spans="3:11" x14ac:dyDescent="0.25">
      <c r="C134" s="11">
        <v>11</v>
      </c>
      <c r="D134" s="10" t="s">
        <v>26</v>
      </c>
      <c r="E134" s="10" t="s">
        <v>136</v>
      </c>
      <c r="F134" s="10" t="s">
        <v>20</v>
      </c>
      <c r="G134" s="10" t="s">
        <v>143</v>
      </c>
      <c r="H134" s="10" t="s">
        <v>13</v>
      </c>
      <c r="I134" s="10" t="s">
        <v>12</v>
      </c>
      <c r="J134" s="10" t="s">
        <v>138</v>
      </c>
      <c r="K134" s="10" t="s">
        <v>140</v>
      </c>
    </row>
    <row r="135" spans="3:11" x14ac:dyDescent="0.25">
      <c r="C135" s="11">
        <v>12</v>
      </c>
      <c r="D135" s="10" t="s">
        <v>17</v>
      </c>
      <c r="E135" s="10" t="s">
        <v>141</v>
      </c>
      <c r="F135" s="10" t="s">
        <v>15</v>
      </c>
      <c r="G135" s="10" t="s">
        <v>137</v>
      </c>
      <c r="H135" s="10" t="s">
        <v>13</v>
      </c>
      <c r="I135" s="10" t="s">
        <v>12</v>
      </c>
      <c r="J135" s="10" t="s">
        <v>142</v>
      </c>
      <c r="K135" s="10" t="s">
        <v>140</v>
      </c>
    </row>
    <row r="136" spans="3:11" x14ac:dyDescent="0.25">
      <c r="C136" s="11">
        <v>13</v>
      </c>
      <c r="D136" s="10" t="s">
        <v>26</v>
      </c>
      <c r="E136" s="10" t="s">
        <v>136</v>
      </c>
      <c r="F136" s="10" t="s">
        <v>20</v>
      </c>
      <c r="G136" s="10" t="s">
        <v>143</v>
      </c>
      <c r="H136" s="10" t="s">
        <v>13</v>
      </c>
      <c r="I136" s="10" t="s">
        <v>12</v>
      </c>
      <c r="J136" s="10" t="s">
        <v>138</v>
      </c>
      <c r="K136" s="10" t="s">
        <v>139</v>
      </c>
    </row>
    <row r="137" spans="3:11" x14ac:dyDescent="0.25">
      <c r="C137" s="11">
        <v>14</v>
      </c>
      <c r="D137" s="10" t="s">
        <v>26</v>
      </c>
      <c r="E137" s="10" t="s">
        <v>141</v>
      </c>
      <c r="F137" s="10" t="s">
        <v>15</v>
      </c>
      <c r="G137" s="10" t="s">
        <v>143</v>
      </c>
      <c r="H137" s="10" t="s">
        <v>13</v>
      </c>
      <c r="I137" s="10" t="s">
        <v>12</v>
      </c>
      <c r="J137" s="10" t="s">
        <v>142</v>
      </c>
      <c r="K137" s="10" t="s">
        <v>140</v>
      </c>
    </row>
    <row r="138" spans="3:11" ht="15.75" thickBot="1" x14ac:dyDescent="0.3">
      <c r="C138" s="6">
        <v>15</v>
      </c>
      <c r="D138" s="5" t="s">
        <v>26</v>
      </c>
      <c r="E138" s="5" t="s">
        <v>141</v>
      </c>
      <c r="F138" s="5" t="s">
        <v>15</v>
      </c>
      <c r="G138" s="5" t="s">
        <v>137</v>
      </c>
      <c r="H138" s="5" t="s">
        <v>13</v>
      </c>
      <c r="I138" s="5" t="s">
        <v>27</v>
      </c>
      <c r="J138" s="5" t="s">
        <v>142</v>
      </c>
      <c r="K138" s="5" t="s">
        <v>139</v>
      </c>
    </row>
    <row r="140" spans="3:11" ht="15.75" thickBot="1" x14ac:dyDescent="0.3">
      <c r="C140" s="20" t="s">
        <v>78</v>
      </c>
      <c r="D140" s="21" t="s">
        <v>65</v>
      </c>
      <c r="E140" s="22" t="s">
        <v>64</v>
      </c>
      <c r="F140" s="24" t="s">
        <v>63</v>
      </c>
      <c r="G140" s="25" t="s">
        <v>62</v>
      </c>
      <c r="H140" s="22" t="s">
        <v>61</v>
      </c>
      <c r="I140" s="24" t="s">
        <v>60</v>
      </c>
      <c r="J140" s="23" t="s">
        <v>58</v>
      </c>
      <c r="K140" s="24" t="s">
        <v>55</v>
      </c>
    </row>
    <row r="141" spans="3:11" x14ac:dyDescent="0.25">
      <c r="C141" s="11">
        <v>1</v>
      </c>
      <c r="D141" s="10" t="s">
        <v>17</v>
      </c>
      <c r="E141" s="10" t="s">
        <v>136</v>
      </c>
      <c r="F141" s="10" t="s">
        <v>15</v>
      </c>
      <c r="G141" s="10" t="s">
        <v>143</v>
      </c>
      <c r="H141" s="10" t="s">
        <v>13</v>
      </c>
      <c r="I141" s="10" t="s">
        <v>12</v>
      </c>
      <c r="J141" s="10" t="s">
        <v>138</v>
      </c>
      <c r="K141" s="10" t="s">
        <v>140</v>
      </c>
    </row>
    <row r="142" spans="3:11" x14ac:dyDescent="0.25">
      <c r="C142" s="11">
        <v>2</v>
      </c>
      <c r="D142" s="10" t="s">
        <v>17</v>
      </c>
      <c r="E142" s="10" t="s">
        <v>141</v>
      </c>
      <c r="F142" s="10" t="s">
        <v>15</v>
      </c>
      <c r="G142" s="10" t="s">
        <v>137</v>
      </c>
      <c r="H142" s="10" t="s">
        <v>13</v>
      </c>
      <c r="I142" s="10" t="s">
        <v>12</v>
      </c>
      <c r="J142" s="10" t="s">
        <v>142</v>
      </c>
      <c r="K142" s="10" t="s">
        <v>139</v>
      </c>
    </row>
    <row r="143" spans="3:11" x14ac:dyDescent="0.25">
      <c r="C143" s="11">
        <v>3</v>
      </c>
      <c r="D143" s="10" t="s">
        <v>21</v>
      </c>
      <c r="E143" s="10" t="s">
        <v>136</v>
      </c>
      <c r="F143" s="10" t="s">
        <v>20</v>
      </c>
      <c r="G143" s="10" t="s">
        <v>137</v>
      </c>
      <c r="H143" s="10" t="s">
        <v>13</v>
      </c>
      <c r="I143" s="10" t="s">
        <v>12</v>
      </c>
      <c r="J143" s="10" t="s">
        <v>138</v>
      </c>
      <c r="K143" s="10" t="s">
        <v>140</v>
      </c>
    </row>
    <row r="144" spans="3:11" x14ac:dyDescent="0.25">
      <c r="C144" s="11">
        <v>4</v>
      </c>
      <c r="D144" s="10" t="s">
        <v>17</v>
      </c>
      <c r="E144" s="10" t="s">
        <v>141</v>
      </c>
      <c r="F144" s="10" t="s">
        <v>15</v>
      </c>
      <c r="G144" s="10" t="s">
        <v>137</v>
      </c>
      <c r="H144" s="10" t="s">
        <v>13</v>
      </c>
      <c r="I144" s="10" t="s">
        <v>12</v>
      </c>
      <c r="J144" s="10" t="s">
        <v>142</v>
      </c>
      <c r="K144" s="10" t="s">
        <v>140</v>
      </c>
    </row>
    <row r="145" spans="3:11" x14ac:dyDescent="0.25">
      <c r="C145" s="11">
        <v>5</v>
      </c>
      <c r="D145" s="10" t="s">
        <v>26</v>
      </c>
      <c r="E145" s="10" t="s">
        <v>136</v>
      </c>
      <c r="F145" s="10" t="s">
        <v>15</v>
      </c>
      <c r="G145" s="10" t="s">
        <v>143</v>
      </c>
      <c r="H145" s="10" t="s">
        <v>13</v>
      </c>
      <c r="I145" s="10" t="s">
        <v>27</v>
      </c>
      <c r="J145" s="10" t="s">
        <v>142</v>
      </c>
      <c r="K145" s="10" t="s">
        <v>139</v>
      </c>
    </row>
    <row r="146" spans="3:11" x14ac:dyDescent="0.25">
      <c r="C146" s="11">
        <v>6</v>
      </c>
      <c r="D146" s="10" t="s">
        <v>17</v>
      </c>
      <c r="E146" s="10" t="s">
        <v>141</v>
      </c>
      <c r="F146" s="10" t="s">
        <v>15</v>
      </c>
      <c r="G146" s="10" t="s">
        <v>143</v>
      </c>
      <c r="H146" s="10" t="s">
        <v>13</v>
      </c>
      <c r="I146" s="10" t="s">
        <v>27</v>
      </c>
      <c r="J146" s="10" t="s">
        <v>142</v>
      </c>
      <c r="K146" s="10" t="s">
        <v>140</v>
      </c>
    </row>
    <row r="147" spans="3:11" x14ac:dyDescent="0.25">
      <c r="C147" s="11">
        <v>7</v>
      </c>
      <c r="D147" s="10" t="s">
        <v>17</v>
      </c>
      <c r="E147" s="10" t="s">
        <v>136</v>
      </c>
      <c r="F147" s="10" t="s">
        <v>15</v>
      </c>
      <c r="G147" s="10" t="s">
        <v>143</v>
      </c>
      <c r="H147" s="10" t="s">
        <v>13</v>
      </c>
      <c r="I147" s="10" t="s">
        <v>12</v>
      </c>
      <c r="J147" s="10" t="s">
        <v>138</v>
      </c>
      <c r="K147" s="10" t="s">
        <v>139</v>
      </c>
    </row>
    <row r="148" spans="3:11" x14ac:dyDescent="0.25">
      <c r="C148" s="11">
        <v>8</v>
      </c>
      <c r="D148" s="10" t="s">
        <v>8</v>
      </c>
      <c r="E148" s="10" t="s">
        <v>141</v>
      </c>
      <c r="F148" s="10" t="s">
        <v>6</v>
      </c>
      <c r="G148" s="10" t="s">
        <v>143</v>
      </c>
      <c r="H148" s="10" t="s">
        <v>4</v>
      </c>
      <c r="I148" s="10" t="s">
        <v>3</v>
      </c>
      <c r="J148" s="10" t="s">
        <v>142</v>
      </c>
      <c r="K148" s="10" t="s">
        <v>140</v>
      </c>
    </row>
    <row r="149" spans="3:11" x14ac:dyDescent="0.25">
      <c r="C149" s="11">
        <v>9</v>
      </c>
      <c r="D149" s="10" t="s">
        <v>21</v>
      </c>
      <c r="E149" s="10" t="s">
        <v>136</v>
      </c>
      <c r="F149" s="10" t="s">
        <v>20</v>
      </c>
      <c r="G149" s="10" t="s">
        <v>143</v>
      </c>
      <c r="H149" s="10" t="s">
        <v>13</v>
      </c>
      <c r="I149" s="10" t="s">
        <v>12</v>
      </c>
      <c r="J149" s="10" t="s">
        <v>138</v>
      </c>
      <c r="K149" s="10" t="s">
        <v>139</v>
      </c>
    </row>
    <row r="150" spans="3:11" x14ac:dyDescent="0.25">
      <c r="C150" s="11">
        <v>10</v>
      </c>
      <c r="D150" s="10" t="s">
        <v>17</v>
      </c>
      <c r="E150" s="10" t="s">
        <v>141</v>
      </c>
      <c r="F150" s="10" t="s">
        <v>15</v>
      </c>
      <c r="G150" s="10" t="s">
        <v>143</v>
      </c>
      <c r="H150" s="10" t="s">
        <v>13</v>
      </c>
      <c r="I150" s="10" t="s">
        <v>27</v>
      </c>
      <c r="J150" s="10" t="s">
        <v>142</v>
      </c>
      <c r="K150" s="10" t="s">
        <v>140</v>
      </c>
    </row>
    <row r="151" spans="3:11" x14ac:dyDescent="0.25">
      <c r="C151" s="11">
        <v>11</v>
      </c>
      <c r="D151" s="10" t="s">
        <v>17</v>
      </c>
      <c r="E151" s="10" t="s">
        <v>136</v>
      </c>
      <c r="F151" s="10" t="s">
        <v>15</v>
      </c>
      <c r="G151" s="10" t="s">
        <v>143</v>
      </c>
      <c r="H151" s="10" t="s">
        <v>13</v>
      </c>
      <c r="I151" s="10" t="s">
        <v>12</v>
      </c>
      <c r="J151" s="10" t="s">
        <v>138</v>
      </c>
      <c r="K151" s="10" t="s">
        <v>139</v>
      </c>
    </row>
    <row r="152" spans="3:11" x14ac:dyDescent="0.25">
      <c r="C152" s="11">
        <v>12</v>
      </c>
      <c r="D152" s="10" t="s">
        <v>17</v>
      </c>
      <c r="E152" s="10" t="s">
        <v>136</v>
      </c>
      <c r="F152" s="10" t="s">
        <v>15</v>
      </c>
      <c r="G152" s="10" t="s">
        <v>137</v>
      </c>
      <c r="H152" s="10" t="s">
        <v>13</v>
      </c>
      <c r="I152" s="10" t="s">
        <v>12</v>
      </c>
      <c r="J152" s="10" t="s">
        <v>138</v>
      </c>
      <c r="K152" s="10" t="s">
        <v>140</v>
      </c>
    </row>
    <row r="153" spans="3:11" x14ac:dyDescent="0.25">
      <c r="C153" s="11">
        <v>13</v>
      </c>
      <c r="D153" s="10" t="s">
        <v>21</v>
      </c>
      <c r="E153" s="10" t="s">
        <v>136</v>
      </c>
      <c r="F153" s="10" t="s">
        <v>20</v>
      </c>
      <c r="G153" s="10" t="s">
        <v>137</v>
      </c>
      <c r="H153" s="10" t="s">
        <v>13</v>
      </c>
      <c r="I153" s="10" t="s">
        <v>12</v>
      </c>
      <c r="J153" s="10" t="s">
        <v>138</v>
      </c>
      <c r="K153" s="10" t="s">
        <v>139</v>
      </c>
    </row>
    <row r="154" spans="3:11" x14ac:dyDescent="0.25">
      <c r="C154" s="11">
        <v>14</v>
      </c>
      <c r="D154" s="10" t="s">
        <v>26</v>
      </c>
      <c r="E154" s="10" t="s">
        <v>136</v>
      </c>
      <c r="F154" s="10" t="s">
        <v>20</v>
      </c>
      <c r="G154" s="10" t="s">
        <v>143</v>
      </c>
      <c r="H154" s="10" t="s">
        <v>13</v>
      </c>
      <c r="I154" s="10" t="s">
        <v>12</v>
      </c>
      <c r="J154" s="10" t="s">
        <v>138</v>
      </c>
      <c r="K154" s="10" t="s">
        <v>139</v>
      </c>
    </row>
    <row r="155" spans="3:11" ht="15.75" thickBot="1" x14ac:dyDescent="0.3">
      <c r="C155" s="6">
        <v>15</v>
      </c>
      <c r="D155" s="5" t="s">
        <v>17</v>
      </c>
      <c r="E155" s="5" t="s">
        <v>136</v>
      </c>
      <c r="F155" s="5" t="s">
        <v>15</v>
      </c>
      <c r="G155" s="5" t="s">
        <v>137</v>
      </c>
      <c r="H155" s="5" t="s">
        <v>13</v>
      </c>
      <c r="I155" s="5" t="s">
        <v>27</v>
      </c>
      <c r="J155" s="5" t="s">
        <v>138</v>
      </c>
      <c r="K155" s="5" t="s">
        <v>140</v>
      </c>
    </row>
    <row r="157" spans="3:11" ht="15.75" thickBot="1" x14ac:dyDescent="0.3">
      <c r="C157" s="20" t="s">
        <v>79</v>
      </c>
      <c r="D157" s="21" t="s">
        <v>65</v>
      </c>
      <c r="E157" s="22" t="s">
        <v>64</v>
      </c>
      <c r="F157" s="24" t="s">
        <v>63</v>
      </c>
      <c r="G157" s="25" t="s">
        <v>62</v>
      </c>
      <c r="H157" s="22" t="s">
        <v>61</v>
      </c>
      <c r="I157" s="24" t="s">
        <v>60</v>
      </c>
      <c r="J157" s="23" t="s">
        <v>58</v>
      </c>
      <c r="K157" s="24" t="s">
        <v>55</v>
      </c>
    </row>
    <row r="158" spans="3:11" x14ac:dyDescent="0.25">
      <c r="C158" s="11">
        <v>1</v>
      </c>
      <c r="D158" s="10" t="s">
        <v>17</v>
      </c>
      <c r="E158" s="10" t="s">
        <v>141</v>
      </c>
      <c r="F158" s="10" t="s">
        <v>15</v>
      </c>
      <c r="G158" s="10" t="s">
        <v>143</v>
      </c>
      <c r="H158" s="10" t="s">
        <v>13</v>
      </c>
      <c r="I158" s="10" t="s">
        <v>27</v>
      </c>
      <c r="J158" s="10" t="s">
        <v>142</v>
      </c>
      <c r="K158" s="10" t="s">
        <v>140</v>
      </c>
    </row>
    <row r="159" spans="3:11" x14ac:dyDescent="0.25">
      <c r="C159" s="11">
        <v>2</v>
      </c>
      <c r="D159" s="10" t="s">
        <v>17</v>
      </c>
      <c r="E159" s="10" t="s">
        <v>141</v>
      </c>
      <c r="F159" s="10" t="s">
        <v>15</v>
      </c>
      <c r="G159" s="10" t="s">
        <v>137</v>
      </c>
      <c r="H159" s="10" t="s">
        <v>13</v>
      </c>
      <c r="I159" s="10" t="s">
        <v>12</v>
      </c>
      <c r="J159" s="10" t="s">
        <v>142</v>
      </c>
      <c r="K159" s="10" t="s">
        <v>140</v>
      </c>
    </row>
    <row r="160" spans="3:11" x14ac:dyDescent="0.25">
      <c r="C160" s="11">
        <v>3</v>
      </c>
      <c r="D160" s="10" t="s">
        <v>17</v>
      </c>
      <c r="E160" s="10" t="s">
        <v>141</v>
      </c>
      <c r="F160" s="10" t="s">
        <v>15</v>
      </c>
      <c r="G160" s="10" t="s">
        <v>137</v>
      </c>
      <c r="H160" s="10" t="s">
        <v>13</v>
      </c>
      <c r="I160" s="10" t="s">
        <v>27</v>
      </c>
      <c r="J160" s="10" t="s">
        <v>142</v>
      </c>
      <c r="K160" s="10" t="s">
        <v>140</v>
      </c>
    </row>
    <row r="161" spans="3:11" x14ac:dyDescent="0.25">
      <c r="C161" s="11">
        <v>4</v>
      </c>
      <c r="D161" s="10" t="s">
        <v>17</v>
      </c>
      <c r="E161" s="10" t="s">
        <v>141</v>
      </c>
      <c r="F161" s="10" t="s">
        <v>15</v>
      </c>
      <c r="G161" s="10" t="s">
        <v>143</v>
      </c>
      <c r="H161" s="10" t="s">
        <v>13</v>
      </c>
      <c r="I161" s="10" t="s">
        <v>27</v>
      </c>
      <c r="J161" s="10" t="s">
        <v>142</v>
      </c>
      <c r="K161" s="10" t="s">
        <v>139</v>
      </c>
    </row>
    <row r="162" spans="3:11" x14ac:dyDescent="0.25">
      <c r="C162" s="11">
        <v>5</v>
      </c>
      <c r="D162" s="10" t="s">
        <v>26</v>
      </c>
      <c r="E162" s="10" t="s">
        <v>136</v>
      </c>
      <c r="F162" s="10" t="s">
        <v>20</v>
      </c>
      <c r="G162" s="10" t="s">
        <v>143</v>
      </c>
      <c r="H162" s="10" t="s">
        <v>48</v>
      </c>
      <c r="I162" s="10" t="s">
        <v>47</v>
      </c>
      <c r="J162" s="10" t="s">
        <v>138</v>
      </c>
      <c r="K162" s="10" t="s">
        <v>139</v>
      </c>
    </row>
    <row r="163" spans="3:11" x14ac:dyDescent="0.25">
      <c r="C163" s="11">
        <v>6</v>
      </c>
      <c r="D163" s="10" t="s">
        <v>26</v>
      </c>
      <c r="E163" s="10" t="s">
        <v>141</v>
      </c>
      <c r="F163" s="10" t="s">
        <v>15</v>
      </c>
      <c r="G163" s="10" t="s">
        <v>143</v>
      </c>
      <c r="H163" s="10" t="s">
        <v>13</v>
      </c>
      <c r="I163" s="10" t="s">
        <v>12</v>
      </c>
      <c r="J163" s="10" t="s">
        <v>142</v>
      </c>
      <c r="K163" s="10" t="s">
        <v>140</v>
      </c>
    </row>
    <row r="164" spans="3:11" x14ac:dyDescent="0.25">
      <c r="C164" s="11">
        <v>7</v>
      </c>
      <c r="D164" s="10" t="s">
        <v>21</v>
      </c>
      <c r="E164" s="10" t="s">
        <v>136</v>
      </c>
      <c r="F164" s="10" t="s">
        <v>20</v>
      </c>
      <c r="G164" s="10" t="s">
        <v>143</v>
      </c>
      <c r="H164" s="10" t="s">
        <v>13</v>
      </c>
      <c r="I164" s="10" t="s">
        <v>12</v>
      </c>
      <c r="J164" s="10" t="s">
        <v>138</v>
      </c>
      <c r="K164" s="10" t="s">
        <v>139</v>
      </c>
    </row>
    <row r="165" spans="3:11" x14ac:dyDescent="0.25">
      <c r="C165" s="11">
        <v>8</v>
      </c>
      <c r="D165" s="10" t="s">
        <v>17</v>
      </c>
      <c r="E165" s="10" t="s">
        <v>136</v>
      </c>
      <c r="F165" s="10" t="s">
        <v>15</v>
      </c>
      <c r="G165" s="10" t="s">
        <v>143</v>
      </c>
      <c r="H165" s="10" t="s">
        <v>13</v>
      </c>
      <c r="I165" s="10" t="s">
        <v>12</v>
      </c>
      <c r="J165" s="10" t="s">
        <v>138</v>
      </c>
      <c r="K165" s="10" t="s">
        <v>139</v>
      </c>
    </row>
    <row r="166" spans="3:11" x14ac:dyDescent="0.25">
      <c r="C166" s="11">
        <v>9</v>
      </c>
      <c r="D166" s="10" t="s">
        <v>17</v>
      </c>
      <c r="E166" s="10" t="s">
        <v>136</v>
      </c>
      <c r="F166" s="10" t="s">
        <v>15</v>
      </c>
      <c r="G166" s="10" t="s">
        <v>137</v>
      </c>
      <c r="H166" s="10" t="s">
        <v>13</v>
      </c>
      <c r="I166" s="10" t="s">
        <v>12</v>
      </c>
      <c r="J166" s="10" t="s">
        <v>138</v>
      </c>
      <c r="K166" s="10" t="s">
        <v>140</v>
      </c>
    </row>
    <row r="167" spans="3:11" x14ac:dyDescent="0.25">
      <c r="C167" s="11">
        <v>10</v>
      </c>
      <c r="D167" s="10" t="s">
        <v>17</v>
      </c>
      <c r="E167" s="10" t="s">
        <v>141</v>
      </c>
      <c r="F167" s="10" t="s">
        <v>15</v>
      </c>
      <c r="G167" s="10" t="s">
        <v>137</v>
      </c>
      <c r="H167" s="10" t="s">
        <v>13</v>
      </c>
      <c r="I167" s="10" t="s">
        <v>12</v>
      </c>
      <c r="J167" s="10" t="s">
        <v>142</v>
      </c>
      <c r="K167" s="10" t="s">
        <v>139</v>
      </c>
    </row>
    <row r="168" spans="3:11" x14ac:dyDescent="0.25">
      <c r="C168" s="11">
        <v>11</v>
      </c>
      <c r="D168" s="10" t="s">
        <v>17</v>
      </c>
      <c r="E168" s="10" t="s">
        <v>141</v>
      </c>
      <c r="F168" s="10" t="s">
        <v>15</v>
      </c>
      <c r="G168" s="10" t="s">
        <v>143</v>
      </c>
      <c r="H168" s="10" t="s">
        <v>13</v>
      </c>
      <c r="I168" s="10" t="s">
        <v>12</v>
      </c>
      <c r="J168" s="10" t="s">
        <v>142</v>
      </c>
      <c r="K168" s="10" t="s">
        <v>140</v>
      </c>
    </row>
    <row r="169" spans="3:11" x14ac:dyDescent="0.25">
      <c r="C169" s="11">
        <v>12</v>
      </c>
      <c r="D169" s="10" t="s">
        <v>26</v>
      </c>
      <c r="E169" s="10" t="s">
        <v>136</v>
      </c>
      <c r="F169" s="10" t="s">
        <v>20</v>
      </c>
      <c r="G169" s="10" t="s">
        <v>143</v>
      </c>
      <c r="H169" s="10" t="s">
        <v>13</v>
      </c>
      <c r="I169" s="10" t="s">
        <v>12</v>
      </c>
      <c r="J169" s="10" t="s">
        <v>138</v>
      </c>
      <c r="K169" s="10" t="s">
        <v>139</v>
      </c>
    </row>
    <row r="170" spans="3:11" x14ac:dyDescent="0.25">
      <c r="C170" s="11">
        <v>13</v>
      </c>
      <c r="D170" s="10" t="s">
        <v>21</v>
      </c>
      <c r="E170" s="10" t="s">
        <v>136</v>
      </c>
      <c r="F170" s="10" t="s">
        <v>20</v>
      </c>
      <c r="G170" s="10" t="s">
        <v>137</v>
      </c>
      <c r="H170" s="10" t="s">
        <v>48</v>
      </c>
      <c r="I170" s="10" t="s">
        <v>47</v>
      </c>
      <c r="J170" s="10" t="s">
        <v>138</v>
      </c>
      <c r="K170" s="10" t="s">
        <v>140</v>
      </c>
    </row>
    <row r="171" spans="3:11" x14ac:dyDescent="0.25">
      <c r="C171" s="11">
        <v>14</v>
      </c>
      <c r="D171" s="10" t="s">
        <v>26</v>
      </c>
      <c r="E171" s="10" t="s">
        <v>136</v>
      </c>
      <c r="F171" s="10" t="s">
        <v>15</v>
      </c>
      <c r="G171" s="10" t="s">
        <v>143</v>
      </c>
      <c r="H171" s="10" t="s">
        <v>13</v>
      </c>
      <c r="I171" s="10" t="s">
        <v>27</v>
      </c>
      <c r="J171" s="10" t="s">
        <v>142</v>
      </c>
      <c r="K171" s="10" t="s">
        <v>139</v>
      </c>
    </row>
    <row r="172" spans="3:11" ht="15.75" thickBot="1" x14ac:dyDescent="0.3">
      <c r="C172" s="6">
        <v>15</v>
      </c>
      <c r="D172" s="5" t="s">
        <v>8</v>
      </c>
      <c r="E172" s="5" t="s">
        <v>141</v>
      </c>
      <c r="F172" s="5" t="s">
        <v>6</v>
      </c>
      <c r="G172" s="5" t="s">
        <v>143</v>
      </c>
      <c r="H172" s="5" t="s">
        <v>4</v>
      </c>
      <c r="I172" s="5" t="s">
        <v>3</v>
      </c>
      <c r="J172" s="5" t="s">
        <v>142</v>
      </c>
      <c r="K172" s="5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4DC-A9FD-4120-9AA7-89314E43EEB8}">
  <dimension ref="B1:AN29"/>
  <sheetViews>
    <sheetView showGridLines="0" tabSelected="1" zoomScaleNormal="100" workbookViewId="0">
      <selection activeCell="Q11" sqref="Q11"/>
    </sheetView>
  </sheetViews>
  <sheetFormatPr defaultRowHeight="15" x14ac:dyDescent="0.25"/>
  <cols>
    <col min="1" max="1" width="2.140625" customWidth="1"/>
    <col min="2" max="2" width="2.28515625" customWidth="1"/>
    <col min="3" max="3" width="11.28515625" bestFit="1" customWidth="1"/>
    <col min="4" max="4" width="18.140625" bestFit="1" customWidth="1"/>
    <col min="5" max="5" width="8.140625" customWidth="1"/>
    <col min="6" max="14" width="6.85546875" bestFit="1" customWidth="1"/>
    <col min="15" max="15" width="7.85546875" bestFit="1" customWidth="1"/>
    <col min="16" max="16" width="8" customWidth="1"/>
    <col min="17" max="17" width="13.42578125" bestFit="1" customWidth="1"/>
    <col min="18" max="18" width="8.5703125" customWidth="1"/>
    <col min="19" max="19" width="8" bestFit="1" customWidth="1"/>
    <col min="20" max="20" width="7.85546875" bestFit="1" customWidth="1"/>
    <col min="21" max="21" width="8" bestFit="1" customWidth="1"/>
    <col min="22" max="22" width="11.7109375" bestFit="1" customWidth="1"/>
  </cols>
  <sheetData>
    <row r="1" spans="2:40" ht="8.25" customHeight="1" x14ac:dyDescent="0.25"/>
    <row r="2" spans="2:4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2:40" ht="8.25" customHeight="1" x14ac:dyDescent="0.25"/>
    <row r="4" spans="2:40" x14ac:dyDescent="0.25">
      <c r="E4" s="78" t="s">
        <v>114</v>
      </c>
      <c r="F4" s="78"/>
      <c r="G4" s="78"/>
      <c r="H4" s="78"/>
      <c r="I4" s="78"/>
      <c r="J4" s="78"/>
      <c r="K4" s="78"/>
      <c r="L4" s="78"/>
      <c r="M4" s="78"/>
      <c r="N4" s="78"/>
      <c r="O4" s="78"/>
      <c r="R4" s="79" t="str">
        <f>E5</f>
        <v>Magalu</v>
      </c>
      <c r="S4" s="80"/>
      <c r="T4" s="81" t="str">
        <f>F5</f>
        <v>Conc.1</v>
      </c>
      <c r="U4" s="82"/>
      <c r="V4" s="79" t="str">
        <f>G5</f>
        <v>Conc.2</v>
      </c>
      <c r="W4" s="80"/>
      <c r="X4" s="81" t="str">
        <f>H5</f>
        <v>Conc.3</v>
      </c>
      <c r="Y4" s="82"/>
      <c r="Z4" s="79" t="str">
        <f>I5</f>
        <v>Conc.4</v>
      </c>
      <c r="AA4" s="80"/>
      <c r="AB4" s="81" t="str">
        <f>J5</f>
        <v>Conc.5</v>
      </c>
      <c r="AC4" s="82"/>
      <c r="AD4" s="79" t="str">
        <f>K5</f>
        <v>Conc.6</v>
      </c>
      <c r="AE4" s="80"/>
      <c r="AF4" s="81" t="str">
        <f>L5</f>
        <v>Conc.7</v>
      </c>
      <c r="AG4" s="82"/>
      <c r="AH4" s="79" t="str">
        <f>M5</f>
        <v>Conc.8</v>
      </c>
      <c r="AI4" s="80"/>
      <c r="AJ4" s="81" t="str">
        <f>N5</f>
        <v>Conc.9</v>
      </c>
      <c r="AK4" s="82"/>
      <c r="AL4" s="79" t="str">
        <f>O5</f>
        <v>Conc.10</v>
      </c>
      <c r="AM4" s="80"/>
    </row>
    <row r="5" spans="2:40" x14ac:dyDescent="0.25">
      <c r="C5" s="83" t="s">
        <v>105</v>
      </c>
      <c r="D5" s="83" t="s">
        <v>107</v>
      </c>
      <c r="E5" s="84" t="s">
        <v>117</v>
      </c>
      <c r="F5" s="84" t="s">
        <v>118</v>
      </c>
      <c r="G5" s="84" t="s">
        <v>119</v>
      </c>
      <c r="H5" s="84" t="s">
        <v>120</v>
      </c>
      <c r="I5" s="84" t="s">
        <v>121</v>
      </c>
      <c r="J5" s="84" t="s">
        <v>122</v>
      </c>
      <c r="K5" s="84" t="s">
        <v>123</v>
      </c>
      <c r="L5" s="84" t="s">
        <v>124</v>
      </c>
      <c r="M5" s="84" t="s">
        <v>125</v>
      </c>
      <c r="N5" s="84" t="s">
        <v>126</v>
      </c>
      <c r="O5" s="84" t="s">
        <v>127</v>
      </c>
      <c r="Q5" s="94" t="s">
        <v>105</v>
      </c>
      <c r="R5" s="85" t="s">
        <v>115</v>
      </c>
      <c r="S5" s="85" t="s">
        <v>116</v>
      </c>
      <c r="T5" s="86" t="s">
        <v>115</v>
      </c>
      <c r="U5" s="86" t="s">
        <v>116</v>
      </c>
      <c r="V5" s="85" t="s">
        <v>115</v>
      </c>
      <c r="W5" s="85" t="s">
        <v>116</v>
      </c>
      <c r="X5" s="86" t="s">
        <v>115</v>
      </c>
      <c r="Y5" s="86" t="s">
        <v>116</v>
      </c>
      <c r="Z5" s="85" t="s">
        <v>115</v>
      </c>
      <c r="AA5" s="85" t="s">
        <v>116</v>
      </c>
      <c r="AB5" s="86" t="s">
        <v>115</v>
      </c>
      <c r="AC5" s="86" t="s">
        <v>116</v>
      </c>
      <c r="AD5" s="85" t="s">
        <v>115</v>
      </c>
      <c r="AE5" s="85" t="s">
        <v>116</v>
      </c>
      <c r="AF5" s="86" t="s">
        <v>115</v>
      </c>
      <c r="AG5" s="86" t="s">
        <v>116</v>
      </c>
      <c r="AH5" s="85" t="s">
        <v>115</v>
      </c>
      <c r="AI5" s="85" t="s">
        <v>116</v>
      </c>
      <c r="AJ5" s="86" t="s">
        <v>115</v>
      </c>
      <c r="AK5" s="86" t="s">
        <v>116</v>
      </c>
      <c r="AL5" s="85" t="s">
        <v>115</v>
      </c>
      <c r="AM5" s="85" t="s">
        <v>116</v>
      </c>
    </row>
    <row r="6" spans="2:40" x14ac:dyDescent="0.25">
      <c r="C6" s="91" t="str">
        <f>'Codificação Magazine Luiza'!D5</f>
        <v>Marca</v>
      </c>
      <c r="D6" s="91" t="s">
        <v>21</v>
      </c>
      <c r="E6" s="167">
        <f>IF(COUNTIF('R-ML'!$A$17:$A$31,Rankings!$D6)=1,VLOOKUP($D6,'R-ML'!$A$17:$B$31,2,FALSE),0)</f>
        <v>2.5511521660254908</v>
      </c>
      <c r="F6" s="167">
        <f>IF(COUNTIF('R-C1'!$A$17:$A$31,Rankings!$D6)=1,VLOOKUP($D6,'R-C1'!$A$17:$B$31,2,FALSE),0)</f>
        <v>8.2363636363636399</v>
      </c>
      <c r="G6" s="167">
        <f>IF(COUNTIF('R-C2'!$A$17:$A$31,Rankings!$D6)=1,VLOOKUP($D6,'R-C2'!$A$17:$B$31,2,FALSE),0)</f>
        <v>-20.499999999999993</v>
      </c>
      <c r="H6" s="167">
        <f>IF(COUNTIF('R-C3'!$A$17:$A$31,Rankings!$D6)=1,VLOOKUP($D6,'R-C3'!$A$17:$B$31,2,FALSE),0)</f>
        <v>4.5072463768115973</v>
      </c>
      <c r="I6" s="167">
        <f>IF(COUNTIF('R-C4'!$A$17:$A$31,Rankings!$D6)=1,VLOOKUP($D6,'R-C4'!$A$17:$B$31,2,FALSE),0)</f>
        <v>8.2363636363636399</v>
      </c>
      <c r="J6" s="167">
        <f>IF(COUNTIF('R-C5'!$A$17:$A$31,Rankings!$D6)=1,VLOOKUP($D6,'R-C5'!$A$17:$B$31,2,FALSE),0)</f>
        <v>-4.391304347826086</v>
      </c>
      <c r="K6" s="167">
        <f>IF(COUNTIF('R-C6'!$A$17:$A$31,Rankings!$D6)=1,VLOOKUP($D6,'R-C6'!$A$17:$B$31,2,FALSE),0)</f>
        <v>2.8093525179856051</v>
      </c>
      <c r="L6" s="167">
        <f>IF(COUNTIF('R-C7'!$A$17:$A$31,Rankings!$D6)=1,VLOOKUP($D6,'R-C7'!$A$17:$B$31,2,FALSE),0)</f>
        <v>8.2164179104477704</v>
      </c>
      <c r="M6" s="167">
        <f>IF(COUNTIF('R-C8'!$A$17:$A$31,Rankings!$D6)=1,VLOOKUP($D6,'R-C8'!$A$17:$B$31,2,FALSE),0)</f>
        <v>2.3308823529411824</v>
      </c>
      <c r="N6" s="167">
        <f>IF(COUNTIF('R-C9'!$A$17:$A$31,Rankings!$D6)=1,VLOOKUP($D6,'R-C9'!$A$17:$B$31,2,FALSE),0)</f>
        <v>10.8</v>
      </c>
      <c r="O6" s="167">
        <f>IF(COUNTIF('R-C10'!$A$17:$A$31,Rankings!$D6)=1,VLOOKUP($D6,'R-C10'!$A$17:$B$31,2,FALSE),0)</f>
        <v>1.4705882352932296E-2</v>
      </c>
      <c r="Q6" s="87" t="str">
        <f>C6</f>
        <v>Marca</v>
      </c>
      <c r="R6" s="88">
        <f>MAX(E6:E9)-MIN(E6:E9)</f>
        <v>4.8086983270838717</v>
      </c>
      <c r="S6" s="89">
        <f>_xlfn.RANK.EQ(R6,R$6:R$13,0)</f>
        <v>3</v>
      </c>
      <c r="T6" s="171">
        <f>MAX(F6:F9)-MIN(F6:F9)</f>
        <v>16.569696969696984</v>
      </c>
      <c r="U6" s="90">
        <f>_xlfn.RANK.EQ(T6,T$6:T$13,0)</f>
        <v>2</v>
      </c>
      <c r="V6" s="88">
        <f>MAX(G6:G9)-MIN(G6:G9)</f>
        <v>20.499999999999993</v>
      </c>
      <c r="W6" s="89">
        <f>_xlfn.RANK.EQ(V6,V$6:V$13,0)</f>
        <v>2</v>
      </c>
      <c r="X6" s="171">
        <f>MAX(H6:H9)-MIN(H6:H9)</f>
        <v>4.5072463768115973</v>
      </c>
      <c r="Y6" s="90">
        <f>_xlfn.RANK.EQ(X6,X$6:X$13,0)</f>
        <v>2</v>
      </c>
      <c r="Z6" s="88">
        <f>MAX(I6:I9)-MIN(I6:I9)</f>
        <v>16.569696969696984</v>
      </c>
      <c r="AA6" s="89">
        <f>_xlfn.RANK.EQ(Z6,Z$6:Z$13,0)</f>
        <v>2</v>
      </c>
      <c r="AB6" s="171">
        <f>MAX(J6:J9)-MIN(J6:J9)</f>
        <v>4.391304347826086</v>
      </c>
      <c r="AC6" s="90">
        <f>_xlfn.RANK.EQ(AB6,AB$6:AB$13,0)</f>
        <v>4</v>
      </c>
      <c r="AD6" s="88">
        <f>MAX(K6:K9)-MIN(K6:K9)</f>
        <v>2.852517985611509</v>
      </c>
      <c r="AE6" s="89">
        <f>_xlfn.RANK.EQ(AD6,AD$6:AD$13,0)</f>
        <v>4</v>
      </c>
      <c r="AF6" s="171">
        <f>MAX(L6:L9)-MIN(L6:L9)</f>
        <v>8.2164179104477704</v>
      </c>
      <c r="AG6" s="90">
        <f>_xlfn.RANK.EQ(AF6,AF$6:AF$13,0)</f>
        <v>2</v>
      </c>
      <c r="AH6" s="88">
        <f>MAX(M6:M9)-MIN(M6:M9)</f>
        <v>8.3897058823529456</v>
      </c>
      <c r="AI6" s="89">
        <f>_xlfn.RANK.EQ(AH6,AH$6:AH$13,0)</f>
        <v>1</v>
      </c>
      <c r="AJ6" s="171">
        <f>MAX(N6:N9)-MIN(N6:N9)</f>
        <v>10.8</v>
      </c>
      <c r="AK6" s="90">
        <f>_xlfn.RANK.EQ(AJ6,AJ$6:AJ$13,0)</f>
        <v>1</v>
      </c>
      <c r="AL6" s="88">
        <f>MAX(O6:O9)-MIN(O6:O9)</f>
        <v>1.3676470588235241</v>
      </c>
      <c r="AM6" s="89">
        <f>_xlfn.RANK.EQ(AL6,AL$6:AL$13,0)</f>
        <v>6</v>
      </c>
    </row>
    <row r="7" spans="2:40" x14ac:dyDescent="0.25">
      <c r="C7" s="91"/>
      <c r="D7" s="91" t="s">
        <v>8</v>
      </c>
      <c r="E7" s="168">
        <f>IF(COUNTIF('R-ML'!$A$17:$A$31,Rankings!$D7)=1,VLOOKUP($D7,'R-ML'!$A$17:$B$31,2,FALSE),0)</f>
        <v>0</v>
      </c>
      <c r="F7" s="168">
        <f>IF(COUNTIF('R-C1'!$A$17:$A$31,Rankings!$D7)=1,VLOOKUP($D7,'R-C1'!$A$17:$B$31,2,FALSE),0)</f>
        <v>0</v>
      </c>
      <c r="G7" s="168">
        <f>IF(COUNTIF('R-C2'!$A$17:$A$31,Rankings!$D7)=1,VLOOKUP($D7,'R-C2'!$A$17:$B$31,2,FALSE),0)</f>
        <v>0</v>
      </c>
      <c r="H7" s="168">
        <f>IF(COUNTIF('R-C3'!$A$17:$A$31,Rankings!$D7)=1,VLOOKUP($D7,'R-C3'!$A$17:$B$31,2,FALSE),0)</f>
        <v>0</v>
      </c>
      <c r="I7" s="168">
        <f>IF(COUNTIF('R-C4'!$A$17:$A$31,Rankings!$D7)=1,VLOOKUP($D7,'R-C4'!$A$17:$B$31,2,FALSE),0)</f>
        <v>0</v>
      </c>
      <c r="J7" s="168">
        <f>IF(COUNTIF('R-C5'!$A$17:$A$31,Rankings!$D7)=1,VLOOKUP($D7,'R-C5'!$A$17:$B$31,2,FALSE),0)</f>
        <v>0</v>
      </c>
      <c r="K7" s="168">
        <f>IF(COUNTIF('R-C6'!$A$17:$A$31,Rankings!$D7)=1,VLOOKUP($D7,'R-C6'!$A$17:$B$31,2,FALSE),0)</f>
        <v>0</v>
      </c>
      <c r="L7" s="168">
        <f>IF(COUNTIF('R-C7'!$A$17:$A$31,Rankings!$D7)=1,VLOOKUP($D7,'R-C7'!$A$17:$B$31,2,FALSE),0)</f>
        <v>0</v>
      </c>
      <c r="M7" s="168">
        <f>IF(COUNTIF('R-C8'!$A$17:$A$31,Rankings!$D7)=1,VLOOKUP($D7,'R-C8'!$A$17:$B$31,2,FALSE),0)</f>
        <v>0</v>
      </c>
      <c r="N7" s="168">
        <f>IF(COUNTIF('R-C9'!$A$17:$A$31,Rankings!$D7)=1,VLOOKUP($D7,'R-C9'!$A$17:$B$31,2,FALSE),0)</f>
        <v>0</v>
      </c>
      <c r="O7" s="168">
        <f>IF(COUNTIF('R-C10'!$A$17:$A$31,Rankings!$D7)=1,VLOOKUP($D7,'R-C10'!$A$17:$B$31,2,FALSE),0)</f>
        <v>0</v>
      </c>
      <c r="Q7" s="87" t="str">
        <f>C10</f>
        <v>Memória</v>
      </c>
      <c r="R7" s="88">
        <f>MAX(E10:E11)-MIN(E10:E11)</f>
        <v>4.4255109592432715</v>
      </c>
      <c r="S7" s="89">
        <f t="shared" ref="S7:U13" si="0">_xlfn.RANK.EQ(R7,R$6:R$13,0)</f>
        <v>5</v>
      </c>
      <c r="T7" s="171">
        <f>MAX(F10:F11)-MIN(F10:F11)</f>
        <v>9.5818181818181873</v>
      </c>
      <c r="U7" s="90">
        <f t="shared" si="0"/>
        <v>4</v>
      </c>
      <c r="V7" s="88">
        <f>MAX(G10:G11)-MIN(G10:G11)</f>
        <v>2.9000000000000141</v>
      </c>
      <c r="W7" s="89">
        <f t="shared" ref="W7" si="1">_xlfn.RANK.EQ(V7,V$6:V$13,0)</f>
        <v>6</v>
      </c>
      <c r="X7" s="171">
        <f>MAX(H10:H11)-MIN(H10:H11)</f>
        <v>4.3623188405797162</v>
      </c>
      <c r="Y7" s="90">
        <f t="shared" ref="Y7" si="2">_xlfn.RANK.EQ(X7,X$6:X$13,0)</f>
        <v>3</v>
      </c>
      <c r="Z7" s="88">
        <f>MAX(I10:I11)-MIN(I10:I11)</f>
        <v>9.5818181818181873</v>
      </c>
      <c r="AA7" s="89">
        <f t="shared" ref="AA7" si="3">_xlfn.RANK.EQ(Z7,Z$6:Z$13,0)</f>
        <v>4</v>
      </c>
      <c r="AB7" s="171">
        <f>MAX(J10:J11)-MIN(J10:J11)</f>
        <v>2.2391304347826129</v>
      </c>
      <c r="AC7" s="90">
        <f t="shared" ref="AC7" si="4">_xlfn.RANK.EQ(AB7,AB$6:AB$13,0)</f>
        <v>7</v>
      </c>
      <c r="AD7" s="88">
        <f>MAX(K10:K11)-MIN(K10:K11)</f>
        <v>6.5575539568345302</v>
      </c>
      <c r="AE7" s="89">
        <f t="shared" ref="AE7" si="5">_xlfn.RANK.EQ(AD7,AD$6:AD$13,0)</f>
        <v>3</v>
      </c>
      <c r="AF7" s="171">
        <f>MAX(L10:L11)-MIN(L10:L11)</f>
        <v>6.3507462686567182</v>
      </c>
      <c r="AG7" s="90">
        <f t="shared" ref="AG7" si="6">_xlfn.RANK.EQ(AF7,AF$6:AF$13,0)</f>
        <v>3</v>
      </c>
      <c r="AH7" s="88">
        <f>MAX(M10:M11)-MIN(M10:M11)</f>
        <v>1.3455882352941149</v>
      </c>
      <c r="AI7" s="89">
        <f t="shared" ref="AI7" si="7">_xlfn.RANK.EQ(AH7,AH$6:AH$13,0)</f>
        <v>5</v>
      </c>
      <c r="AJ7" s="171">
        <f>MAX(N10:N11)-MIN(N10:N11)</f>
        <v>2.1999999999999931</v>
      </c>
      <c r="AK7" s="90">
        <f t="shared" ref="AK7" si="8">_xlfn.RANK.EQ(AJ7,AJ$6:AJ$13,0)</f>
        <v>7</v>
      </c>
      <c r="AL7" s="88">
        <f>MAX(O10:O11)-MIN(O10:O11)</f>
        <v>12.76470588235293</v>
      </c>
      <c r="AM7" s="89">
        <f t="shared" ref="AM7" si="9">_xlfn.RANK.EQ(AL7,AL$6:AL$13,0)</f>
        <v>1</v>
      </c>
    </row>
    <row r="8" spans="2:40" x14ac:dyDescent="0.25">
      <c r="C8" s="91"/>
      <c r="D8" s="91" t="s">
        <v>26</v>
      </c>
      <c r="E8" s="168">
        <f>IF(COUNTIF('R-ML'!$A$17:$A$31,Rankings!$D8)=1,VLOOKUP($D8,'R-ML'!$A$17:$B$31,2,FALSE),0)</f>
        <v>4.8086983270838717</v>
      </c>
      <c r="F8" s="168">
        <f>IF(COUNTIF('R-C1'!$A$17:$A$31,Rankings!$D8)=1,VLOOKUP($D8,'R-C1'!$A$17:$B$31,2,FALSE),0)</f>
        <v>-8.3333333333333428</v>
      </c>
      <c r="G8" s="168">
        <f>IF(COUNTIF('R-C2'!$A$17:$A$31,Rankings!$D8)=1,VLOOKUP($D8,'R-C2'!$A$17:$B$31,2,FALSE),0)</f>
        <v>-2.4999999999999916</v>
      </c>
      <c r="H8" s="168">
        <f>IF(COUNTIF('R-C3'!$A$17:$A$31,Rankings!$D8)=1,VLOOKUP($D8,'R-C3'!$A$17:$B$31,2,FALSE),0)</f>
        <v>2.6086956521739135</v>
      </c>
      <c r="I8" s="168">
        <f>IF(COUNTIF('R-C4'!$A$17:$A$31,Rankings!$D8)=1,VLOOKUP($D8,'R-C4'!$A$17:$B$31,2,FALSE),0)</f>
        <v>-8.3333333333333428</v>
      </c>
      <c r="J8" s="168">
        <f>IF(COUNTIF('R-C5'!$A$17:$A$31,Rankings!$D8)=1,VLOOKUP($D8,'R-C5'!$A$17:$B$31,2,FALSE),0)</f>
        <v>-3.3236714975845403</v>
      </c>
      <c r="K8" s="168">
        <f>IF(COUNTIF('R-C6'!$A$17:$A$31,Rankings!$D8)=1,VLOOKUP($D8,'R-C6'!$A$17:$B$31,2,FALSE),0)</f>
        <v>2.852517985611509</v>
      </c>
      <c r="L8" s="168">
        <f>IF(COUNTIF('R-C7'!$A$17:$A$31,Rankings!$D8)=1,VLOOKUP($D8,'R-C7'!$A$17:$B$31,2,FALSE),0)</f>
        <v>3.5746268656716453</v>
      </c>
      <c r="M8" s="168">
        <f>IF(COUNTIF('R-C8'!$A$17:$A$31,Rankings!$D8)=1,VLOOKUP($D8,'R-C8'!$A$17:$B$31,2,FALSE),0)</f>
        <v>-6.0588235294117636</v>
      </c>
      <c r="N8" s="168">
        <f>IF(COUNTIF('R-C9'!$A$17:$A$31,Rankings!$D8)=1,VLOOKUP($D8,'R-C9'!$A$17:$B$31,2,FALSE),0)</f>
        <v>4.4400000000000048</v>
      </c>
      <c r="O8" s="168">
        <f>IF(COUNTIF('R-C10'!$A$17:$A$31,Rankings!$D8)=1,VLOOKUP($D8,'R-C10'!$A$17:$B$31,2,FALSE),0)</f>
        <v>1.3676470588235241</v>
      </c>
      <c r="Q8" s="87" t="str">
        <f>C14</f>
        <v>Tela</v>
      </c>
      <c r="R8" s="88">
        <f>MAX(E12:E14)-MIN(E12:E14)</f>
        <v>3.5188920660112872</v>
      </c>
      <c r="S8" s="89">
        <f t="shared" si="0"/>
        <v>6</v>
      </c>
      <c r="T8" s="171">
        <f>MAX(F12:F14)-MIN(F12:F14)</f>
        <v>2.3515151515151618</v>
      </c>
      <c r="U8" s="90">
        <f t="shared" si="0"/>
        <v>7</v>
      </c>
      <c r="V8" s="88">
        <f>MAX(G12:G14)-MIN(G12:G14)</f>
        <v>0.79999999999999605</v>
      </c>
      <c r="W8" s="89">
        <f>_xlfn.RANK.EQ(V8,V$6:V$13,0)</f>
        <v>8</v>
      </c>
      <c r="X8" s="171">
        <f>MAX(H12:H14)-MIN(H12:H14)</f>
        <v>1.34782608695652</v>
      </c>
      <c r="Y8" s="90">
        <f t="shared" ref="Y8" si="10">_xlfn.RANK.EQ(X8,X$6:X$13,0)</f>
        <v>7</v>
      </c>
      <c r="Z8" s="88">
        <f>MAX(I12:I14)-MIN(I12:I14)</f>
        <v>2.3515151515151618</v>
      </c>
      <c r="AA8" s="89">
        <f>_xlfn.RANK.EQ(Z8,Z$6:Z$13,0)</f>
        <v>7</v>
      </c>
      <c r="AB8" s="171">
        <f>MAX(J12:J14)-MIN(J12:J14)</f>
        <v>7.3091787439613549</v>
      </c>
      <c r="AC8" s="90">
        <f t="shared" ref="AC8" si="11">_xlfn.RANK.EQ(AB8,AB$6:AB$13,0)</f>
        <v>2</v>
      </c>
      <c r="AD8" s="88">
        <f>MAX(K12:K14)-MIN(K12:K14)</f>
        <v>9.183453237410065</v>
      </c>
      <c r="AE8" s="89">
        <f>_xlfn.RANK.EQ(AD8,AD$6:AD$13,0)</f>
        <v>1</v>
      </c>
      <c r="AF8" s="171">
        <f>MAX(L12:L14)-MIN(L12:L14)</f>
        <v>6.2835820895522456</v>
      </c>
      <c r="AG8" s="90">
        <f t="shared" ref="AG8" si="12">_xlfn.RANK.EQ(AF8,AF$6:AF$13,0)</f>
        <v>4</v>
      </c>
      <c r="AH8" s="88">
        <f>MAX(M12:M14)-MIN(M12:M14)</f>
        <v>4.514705882352942</v>
      </c>
      <c r="AI8" s="89">
        <f>_xlfn.RANK.EQ(AH8,AH$6:AH$13,0)</f>
        <v>3</v>
      </c>
      <c r="AJ8" s="171">
        <f>MAX(N12:N14)-MIN(N12:N14)</f>
        <v>9.68</v>
      </c>
      <c r="AK8" s="90">
        <f t="shared" ref="AK8" si="13">_xlfn.RANK.EQ(AJ8,AJ$6:AJ$13,0)</f>
        <v>2</v>
      </c>
      <c r="AL8" s="88">
        <f>MAX(O12:O14)-MIN(O12:O14)</f>
        <v>1.8382352941176376</v>
      </c>
      <c r="AM8" s="89">
        <f>_xlfn.RANK.EQ(AL8,AL$6:AL$13,0)</f>
        <v>5</v>
      </c>
    </row>
    <row r="9" spans="2:40" x14ac:dyDescent="0.25">
      <c r="C9" s="91"/>
      <c r="D9" s="91" t="s">
        <v>17</v>
      </c>
      <c r="E9" s="168">
        <f>IF(COUNTIF('R-ML'!$A$17:$A$31,Rankings!$D9)=1,VLOOKUP($D9,'R-ML'!$A$17:$B$31,2,FALSE),0)</f>
        <v>0</v>
      </c>
      <c r="F9" s="168">
        <f>IF(COUNTIF('R-C1'!$A$17:$A$31,Rankings!$D9)=1,VLOOKUP($D9,'R-C1'!$A$17:$B$31,2,FALSE),0)</f>
        <v>0</v>
      </c>
      <c r="G9" s="168">
        <f>IF(COUNTIF('R-C2'!$A$17:$A$31,Rankings!$D9)=1,VLOOKUP($D9,'R-C2'!$A$17:$B$31,2,FALSE),0)</f>
        <v>0</v>
      </c>
      <c r="H9" s="168">
        <f>IF(COUNTIF('R-C3'!$A$17:$A$31,Rankings!$D9)=1,VLOOKUP($D9,'R-C3'!$A$17:$B$31,2,FALSE),0)</f>
        <v>0</v>
      </c>
      <c r="I9" s="168">
        <f>IF(COUNTIF('R-C4'!$A$17:$A$31,Rankings!$D9)=1,VLOOKUP($D9,'R-C4'!$A$17:$B$31,2,FALSE),0)</f>
        <v>0</v>
      </c>
      <c r="J9" s="168">
        <f>IF(COUNTIF('R-C5'!$A$17:$A$31,Rankings!$D9)=1,VLOOKUP($D9,'R-C5'!$A$17:$B$31,2,FALSE),0)</f>
        <v>0</v>
      </c>
      <c r="K9" s="168">
        <f>IF(COUNTIF('R-C6'!$A$17:$A$31,Rankings!$D9)=1,VLOOKUP($D9,'R-C6'!$A$17:$B$31,2,FALSE),0)</f>
        <v>0</v>
      </c>
      <c r="L9" s="168">
        <f>IF(COUNTIF('R-C7'!$A$17:$A$31,Rankings!$D9)=1,VLOOKUP($D9,'R-C7'!$A$17:$B$31,2,FALSE),0)</f>
        <v>0</v>
      </c>
      <c r="M9" s="168">
        <f>IF(COUNTIF('R-C8'!$A$17:$A$31,Rankings!$D9)=1,VLOOKUP($D9,'R-C8'!$A$17:$B$31,2,FALSE),0)</f>
        <v>0</v>
      </c>
      <c r="N9" s="168">
        <f>IF(COUNTIF('R-C9'!$A$17:$A$31,Rankings!$D9)=1,VLOOKUP($D9,'R-C9'!$A$17:$B$31,2,FALSE),0)</f>
        <v>0</v>
      </c>
      <c r="O9" s="168">
        <f>IF(COUNTIF('R-C10'!$A$17:$A$31,Rankings!$D9)=1,VLOOKUP($D9,'R-C10'!$A$17:$B$31,2,FALSE),0)</f>
        <v>0</v>
      </c>
      <c r="Q9" s="87" t="str">
        <f>C17</f>
        <v>Cor</v>
      </c>
      <c r="R9" s="88">
        <f>MAX(E15:E16)-MIN(E15:E16)</f>
        <v>2.9130057551716639</v>
      </c>
      <c r="S9" s="89">
        <f t="shared" si="0"/>
        <v>7</v>
      </c>
      <c r="T9" s="171">
        <f>MAX(F15:F16)-MIN(F15:F16)</f>
        <v>6.787878787878789</v>
      </c>
      <c r="U9" s="90">
        <f t="shared" si="0"/>
        <v>5</v>
      </c>
      <c r="V9" s="88">
        <f>MAX(G15:G16)-MIN(G15:G16)</f>
        <v>10.700000000000001</v>
      </c>
      <c r="W9" s="89">
        <f t="shared" ref="W9" si="14">_xlfn.RANK.EQ(V9,V$6:V$13,0)</f>
        <v>5</v>
      </c>
      <c r="X9" s="171">
        <f>MAX(H15:H16)-MIN(H15:H16)</f>
        <v>5.1304347826086945</v>
      </c>
      <c r="Y9" s="90">
        <f t="shared" ref="Y9" si="15">_xlfn.RANK.EQ(X9,X$6:X$13,0)</f>
        <v>1</v>
      </c>
      <c r="Z9" s="88">
        <f>MAX(I15:I16)-MIN(I15:I16)</f>
        <v>6.787878787878789</v>
      </c>
      <c r="AA9" s="89">
        <f t="shared" ref="AA9:AA13" si="16">_xlfn.RANK.EQ(Z9,Z$6:Z$13,0)</f>
        <v>5</v>
      </c>
      <c r="AB9" s="171">
        <f>MAX(J15:J16)-MIN(J15:J16)</f>
        <v>4.5217391304347823</v>
      </c>
      <c r="AC9" s="90">
        <f t="shared" ref="AC9" si="17">_xlfn.RANK.EQ(AB9,AB$6:AB$13,0)</f>
        <v>3</v>
      </c>
      <c r="AD9" s="88">
        <f>MAX(K15:K16)-MIN(K15:K16)</f>
        <v>2.1151079136690658</v>
      </c>
      <c r="AE9" s="89">
        <f t="shared" ref="AE9:AE13" si="18">_xlfn.RANK.EQ(AD9,AD$6:AD$13,0)</f>
        <v>5</v>
      </c>
      <c r="AF9" s="171">
        <f>MAX(L15:L16)-MIN(L15:L16)</f>
        <v>1.2537313432835826</v>
      </c>
      <c r="AG9" s="90">
        <f t="shared" ref="AG9" si="19">_xlfn.RANK.EQ(AF9,AF$6:AF$13,0)</f>
        <v>5</v>
      </c>
      <c r="AH9" s="88">
        <f>MAX(M15:M16)-MIN(M15:M16)</f>
        <v>4.0661764705882355</v>
      </c>
      <c r="AI9" s="89">
        <f t="shared" ref="AI9:AI13" si="20">_xlfn.RANK.EQ(AH9,AH$6:AH$13,0)</f>
        <v>4</v>
      </c>
      <c r="AJ9" s="171">
        <f>MAX(N15:N16)-MIN(N15:N16)</f>
        <v>3.2399999999999998</v>
      </c>
      <c r="AK9" s="90">
        <f t="shared" ref="AK9" si="21">_xlfn.RANK.EQ(AJ9,AJ$6:AJ$13,0)</f>
        <v>6</v>
      </c>
      <c r="AL9" s="88">
        <f>MAX(O15:O16)-MIN(O15:O16)</f>
        <v>0.39705882352940797</v>
      </c>
      <c r="AM9" s="89">
        <f t="shared" ref="AM9:AM13" si="22">_xlfn.RANK.EQ(AL9,AL$6:AL$13,0)</f>
        <v>7</v>
      </c>
    </row>
    <row r="10" spans="2:40" x14ac:dyDescent="0.25">
      <c r="C10" s="92" t="str">
        <f>'Codificação Magazine Luiza'!E5</f>
        <v>Memória</v>
      </c>
      <c r="D10" s="92" t="s">
        <v>136</v>
      </c>
      <c r="E10" s="169">
        <f>IF(COUNTIF('R-ML'!$A$17:$A$31,Rankings!$D10)=1,VLOOKUP($D10,'R-ML'!$A$17:$B$31,2,FALSE),0)</f>
        <v>0</v>
      </c>
      <c r="F10" s="169">
        <f>IF(COUNTIF('R-C1'!$A$17:$A$31,Rankings!$D10)=1,VLOOKUP($D10,'R-C1'!$A$17:$B$31,2,FALSE),0)</f>
        <v>0</v>
      </c>
      <c r="G10" s="169">
        <f>IF(COUNTIF('R-C2'!$A$17:$A$31,Rankings!$D10)=1,VLOOKUP($D10,'R-C2'!$A$17:$B$31,2,FALSE),0)</f>
        <v>0</v>
      </c>
      <c r="H10" s="169">
        <f>IF(COUNTIF('R-C3'!$A$17:$A$31,Rankings!$D10)=1,VLOOKUP($D10,'R-C3'!$A$17:$B$31,2,FALSE),0)</f>
        <v>0</v>
      </c>
      <c r="I10" s="169">
        <f>IF(COUNTIF('R-C4'!$A$17:$A$31,Rankings!$D10)=1,VLOOKUP($D10,'R-C4'!$A$17:$B$31,2,FALSE),0)</f>
        <v>0</v>
      </c>
      <c r="J10" s="169">
        <f>IF(COUNTIF('R-C5'!$A$17:$A$31,Rankings!$D10)=1,VLOOKUP($D10,'R-C5'!$A$17:$B$31,2,FALSE),0)</f>
        <v>0</v>
      </c>
      <c r="K10" s="169">
        <f>IF(COUNTIF('R-C6'!$A$17:$A$31,Rankings!$D10)=1,VLOOKUP($D10,'R-C6'!$A$17:$B$31,2,FALSE),0)</f>
        <v>0</v>
      </c>
      <c r="L10" s="169">
        <f>IF(COUNTIF('R-C7'!$A$17:$A$31,Rankings!$D10)=1,VLOOKUP($D10,'R-C7'!$A$17:$B$31,2,FALSE),0)</f>
        <v>0</v>
      </c>
      <c r="M10" s="169">
        <f>IF(COUNTIF('R-C8'!$A$17:$A$31,Rankings!$D10)=1,VLOOKUP($D10,'R-C8'!$A$17:$B$31,2,FALSE),0)</f>
        <v>0</v>
      </c>
      <c r="N10" s="169">
        <f>IF(COUNTIF('R-C9'!$A$17:$A$31,Rankings!$D10)=1,VLOOKUP($D10,'R-C9'!$A$17:$B$31,2,FALSE),0)</f>
        <v>0</v>
      </c>
      <c r="O10" s="169">
        <f>IF(COUNTIF('R-C10'!$A$17:$A$31,Rankings!$D10)=1,VLOOKUP($D10,'R-C10'!$A$17:$B$31,2,FALSE),0)</f>
        <v>0</v>
      </c>
      <c r="Q10" s="87" t="str">
        <f>C19</f>
        <v>Processador</v>
      </c>
      <c r="R10" s="88">
        <f>MAX(E17:E19)-MIN(E17:E19)</f>
        <v>22.389827660352282</v>
      </c>
      <c r="S10" s="89">
        <f t="shared" si="0"/>
        <v>1</v>
      </c>
      <c r="T10" s="171">
        <f>MAX(F17:F19)-MIN(F17:F19)</f>
        <v>0</v>
      </c>
      <c r="U10" s="90">
        <f t="shared" si="0"/>
        <v>8</v>
      </c>
      <c r="V10" s="88">
        <f>MAX(G17:G19)-MIN(G17:G19)</f>
        <v>17.599999999999984</v>
      </c>
      <c r="W10" s="89">
        <f t="shared" ref="W10" si="23">_xlfn.RANK.EQ(V10,V$6:V$13,0)</f>
        <v>3</v>
      </c>
      <c r="X10" s="171">
        <f>MAX(H17:H19)-MIN(H17:H19)</f>
        <v>3.5362318840579765</v>
      </c>
      <c r="Y10" s="90">
        <f t="shared" ref="Y10" si="24">_xlfn.RANK.EQ(X10,X$6:X$13,0)</f>
        <v>4</v>
      </c>
      <c r="Z10" s="88">
        <f>MAX(I17:I19)-MIN(I17:I19)</f>
        <v>0</v>
      </c>
      <c r="AA10" s="89">
        <f t="shared" si="16"/>
        <v>8</v>
      </c>
      <c r="AB10" s="171">
        <f>MAX(J17:J19)-MIN(J17:J19)</f>
        <v>2.3961352657004897</v>
      </c>
      <c r="AC10" s="90">
        <f t="shared" ref="AC10" si="25">_xlfn.RANK.EQ(AB10,AB$6:AB$13,0)</f>
        <v>6</v>
      </c>
      <c r="AD10" s="88">
        <f>MAX(K17:K19)-MIN(K17:K19)</f>
        <v>0</v>
      </c>
      <c r="AE10" s="89">
        <f t="shared" si="18"/>
        <v>7</v>
      </c>
      <c r="AF10" s="171">
        <f>MAX(L17:L19)-MIN(L17:L19)</f>
        <v>0.14179104477612089</v>
      </c>
      <c r="AG10" s="90">
        <f t="shared" ref="AG10" si="26">_xlfn.RANK.EQ(AF10,AF$6:AF$13,0)</f>
        <v>7</v>
      </c>
      <c r="AH10" s="88">
        <f>MAX(M17:M19)-MIN(M17:M19)</f>
        <v>0</v>
      </c>
      <c r="AI10" s="89">
        <f t="shared" si="20"/>
        <v>8</v>
      </c>
      <c r="AJ10" s="171">
        <f>MAX(N17:N19)-MIN(N17:N19)</f>
        <v>0</v>
      </c>
      <c r="AK10" s="90">
        <f t="shared" ref="AK10" si="27">_xlfn.RANK.EQ(AJ10,AJ$6:AJ$13,0)</f>
        <v>8</v>
      </c>
      <c r="AL10" s="88">
        <f>MAX(O17:O19)-MIN(O17:O19)</f>
        <v>6.4411764705882453</v>
      </c>
      <c r="AM10" s="89">
        <f t="shared" si="22"/>
        <v>3</v>
      </c>
    </row>
    <row r="11" spans="2:40" x14ac:dyDescent="0.25">
      <c r="C11" s="92"/>
      <c r="D11" s="92" t="s">
        <v>141</v>
      </c>
      <c r="E11" s="169">
        <f>IF(COUNTIF('R-ML'!$A$17:$A$31,Rankings!$D11)=1,VLOOKUP($D11,'R-ML'!$A$17:$B$31,2,FALSE),0)</f>
        <v>4.4255109592432715</v>
      </c>
      <c r="F11" s="169">
        <f>IF(COUNTIF('R-C1'!$A$17:$A$31,Rankings!$D11)=1,VLOOKUP($D11,'R-C1'!$A$17:$B$31,2,FALSE),0)</f>
        <v>9.5818181818181873</v>
      </c>
      <c r="G11" s="169">
        <f>IF(COUNTIF('R-C2'!$A$17:$A$31,Rankings!$D11)=1,VLOOKUP($D11,'R-C2'!$A$17:$B$31,2,FALSE),0)</f>
        <v>2.9000000000000141</v>
      </c>
      <c r="H11" s="169">
        <f>IF(COUNTIF('R-C3'!$A$17:$A$31,Rankings!$D11)=1,VLOOKUP($D11,'R-C3'!$A$17:$B$31,2,FALSE),0)</f>
        <v>-4.3623188405797162</v>
      </c>
      <c r="I11" s="169">
        <f>IF(COUNTIF('R-C4'!$A$17:$A$31,Rankings!$D11)=1,VLOOKUP($D11,'R-C4'!$A$17:$B$31,2,FALSE),0)</f>
        <v>9.5818181818181873</v>
      </c>
      <c r="J11" s="169">
        <f>IF(COUNTIF('R-C5'!$A$17:$A$31,Rankings!$D11)=1,VLOOKUP($D11,'R-C5'!$A$17:$B$31,2,FALSE),0)</f>
        <v>2.2391304347826129</v>
      </c>
      <c r="K11" s="169">
        <f>IF(COUNTIF('R-C6'!$A$17:$A$31,Rankings!$D11)=1,VLOOKUP($D11,'R-C6'!$A$17:$B$31,2,FALSE),0)</f>
        <v>-6.5575539568345302</v>
      </c>
      <c r="L11" s="169">
        <f>IF(COUNTIF('R-C7'!$A$17:$A$31,Rankings!$D11)=1,VLOOKUP($D11,'R-C7'!$A$17:$B$31,2,FALSE),0)</f>
        <v>-6.3507462686567182</v>
      </c>
      <c r="M11" s="169">
        <f>IF(COUNTIF('R-C8'!$A$17:$A$31,Rankings!$D11)=1,VLOOKUP($D11,'R-C8'!$A$17:$B$31,2,FALSE),0)</f>
        <v>1.3455882352941149</v>
      </c>
      <c r="N11" s="169">
        <f>IF(COUNTIF('R-C9'!$A$17:$A$31,Rankings!$D11)=1,VLOOKUP($D11,'R-C9'!$A$17:$B$31,2,FALSE),0)</f>
        <v>-2.1999999999999931</v>
      </c>
      <c r="O11" s="169">
        <f>IF(COUNTIF('R-C10'!$A$17:$A$31,Rankings!$D11)=1,VLOOKUP($D11,'R-C10'!$A$17:$B$31,2,FALSE),0)</f>
        <v>12.76470588235293</v>
      </c>
      <c r="Q11" s="87" t="str">
        <f>C22</f>
        <v>Câmera</v>
      </c>
      <c r="R11" s="88">
        <f>MAX(E20:E23)-MIN(E20:E23)</f>
        <v>21.903348301397894</v>
      </c>
      <c r="S11" s="89">
        <f t="shared" si="0"/>
        <v>2</v>
      </c>
      <c r="T11" s="171">
        <f>MAX(F20:F23)-MIN(F20:F23)</f>
        <v>20.83030303030305</v>
      </c>
      <c r="U11" s="90">
        <f t="shared" si="0"/>
        <v>1</v>
      </c>
      <c r="V11" s="88">
        <f>MAX(G20:G23)-MIN(G20:G23)</f>
        <v>26.299999999999986</v>
      </c>
      <c r="W11" s="89">
        <f t="shared" ref="W11" si="28">_xlfn.RANK.EQ(V11,V$6:V$13,0)</f>
        <v>1</v>
      </c>
      <c r="X11" s="171">
        <f>MAX(H20:H23)-MIN(H20:H23)</f>
        <v>2.1594202898550736</v>
      </c>
      <c r="Y11" s="90">
        <f t="shared" ref="Y11" si="29">_xlfn.RANK.EQ(X11,X$6:X$13,0)</f>
        <v>6</v>
      </c>
      <c r="Z11" s="88">
        <f>MAX(I20:I23)-MIN(I20:I23)</f>
        <v>20.83030303030305</v>
      </c>
      <c r="AA11" s="89">
        <f t="shared" si="16"/>
        <v>1</v>
      </c>
      <c r="AB11" s="171">
        <f>MAX(J20:J23)-MIN(J20:J23)</f>
        <v>9.4371980676328473</v>
      </c>
      <c r="AC11" s="90">
        <f t="shared" ref="AC11" si="30">_xlfn.RANK.EQ(AB11,AB$6:AB$13,0)</f>
        <v>1</v>
      </c>
      <c r="AD11" s="88">
        <f>MAX(K20:K23)-MIN(K20:K23)</f>
        <v>7.3525179856115024</v>
      </c>
      <c r="AE11" s="89">
        <f t="shared" si="18"/>
        <v>2</v>
      </c>
      <c r="AF11" s="171">
        <f>MAX(L20:L23)-MIN(L20:L23)</f>
        <v>9.1940298507462774</v>
      </c>
      <c r="AG11" s="90">
        <f t="shared" ref="AG11" si="31">_xlfn.RANK.EQ(AF11,AF$6:AF$13,0)</f>
        <v>1</v>
      </c>
      <c r="AH11" s="88">
        <f>MAX(M20:M23)-MIN(M20:M23)</f>
        <v>7.5882352941176503</v>
      </c>
      <c r="AI11" s="89">
        <f t="shared" si="20"/>
        <v>2</v>
      </c>
      <c r="AJ11" s="171">
        <f>MAX(N20:N23)-MIN(N20:N23)</f>
        <v>8.9199999999999982</v>
      </c>
      <c r="AK11" s="90">
        <f t="shared" ref="AK11" si="32">_xlfn.RANK.EQ(AJ11,AJ$6:AJ$13,0)</f>
        <v>3</v>
      </c>
      <c r="AL11" s="88">
        <f>MAX(O20:O23)-MIN(O20:O23)</f>
        <v>4.8676470588235237</v>
      </c>
      <c r="AM11" s="89">
        <f>_xlfn.RANK.EQ(AL11,AL$6:AL$13,0)</f>
        <v>4</v>
      </c>
    </row>
    <row r="12" spans="2:40" x14ac:dyDescent="0.25">
      <c r="C12" s="92"/>
      <c r="D12" s="91" t="s">
        <v>20</v>
      </c>
      <c r="E12" s="168">
        <f>IF(COUNTIF('R-ML'!$A$17:$A$31,Rankings!$D12)=1,VLOOKUP($D12,'R-ML'!$A$17:$B$31,2,FALSE),0)</f>
        <v>0</v>
      </c>
      <c r="F12" s="168">
        <f>IF(COUNTIF('R-C1'!$A$17:$A$31,Rankings!$D12)=1,VLOOKUP($D12,'R-C1'!$A$17:$B$31,2,FALSE),0)</f>
        <v>0</v>
      </c>
      <c r="G12" s="168">
        <f>IF(COUNTIF('R-C2'!$A$17:$A$31,Rankings!$D12)=1,VLOOKUP($D12,'R-C2'!$A$17:$B$31,2,FALSE),0)</f>
        <v>0</v>
      </c>
      <c r="H12" s="168">
        <f>IF(COUNTIF('R-C3'!$A$17:$A$31,Rankings!$D12)=1,VLOOKUP($D12,'R-C3'!$A$17:$B$31,2,FALSE),0)</f>
        <v>0</v>
      </c>
      <c r="I12" s="168">
        <f>IF(COUNTIF('R-C4'!$A$17:$A$31,Rankings!$D12)=1,VLOOKUP($D12,'R-C4'!$A$17:$B$31,2,FALSE),0)</f>
        <v>0</v>
      </c>
      <c r="J12" s="168">
        <f>IF(COUNTIF('R-C5'!$A$17:$A$31,Rankings!$D12)=1,VLOOKUP($D12,'R-C5'!$A$17:$B$31,2,FALSE),0)</f>
        <v>0</v>
      </c>
      <c r="K12" s="168">
        <f>IF(COUNTIF('R-C6'!$A$17:$A$31,Rankings!$D12)=1,VLOOKUP($D12,'R-C6'!$A$17:$B$31,2,FALSE),0)</f>
        <v>0</v>
      </c>
      <c r="L12" s="168">
        <f>IF(COUNTIF('R-C7'!$A$17:$A$31,Rankings!$D12)=1,VLOOKUP($D12,'R-C7'!$A$17:$B$31,2,FALSE),0)</f>
        <v>0</v>
      </c>
      <c r="M12" s="168">
        <f>IF(COUNTIF('R-C8'!$A$17:$A$31,Rankings!$D12)=1,VLOOKUP($D12,'R-C8'!$A$17:$B$31,2,FALSE),0)</f>
        <v>0</v>
      </c>
      <c r="N12" s="168">
        <f>IF(COUNTIF('R-C9'!$A$17:$A$31,Rankings!$D12)=1,VLOOKUP($D12,'R-C9'!$A$17:$B$31,2,FALSE),0)</f>
        <v>0</v>
      </c>
      <c r="O12" s="168">
        <f>IF(COUNTIF('R-C10'!$A$17:$A$31,Rankings!$D12)=1,VLOOKUP($D12,'R-C10'!$A$17:$B$31,2,FALSE),0)</f>
        <v>0</v>
      </c>
      <c r="Q12" s="87" t="str">
        <f>C26</f>
        <v>Preço</v>
      </c>
      <c r="R12" s="88">
        <f>MAX(E24:E25)-MIN(E24:E25)</f>
        <v>0.21852505464705654</v>
      </c>
      <c r="S12" s="89">
        <f t="shared" si="0"/>
        <v>8</v>
      </c>
      <c r="T12" s="171">
        <f>MAX(F24:F25)-MIN(F24:F25)</f>
        <v>9.9515151515151512</v>
      </c>
      <c r="U12" s="90">
        <f t="shared" si="0"/>
        <v>3</v>
      </c>
      <c r="V12" s="88">
        <f>MAX(G24:G25)-MIN(G24:G25)</f>
        <v>14.899999999999999</v>
      </c>
      <c r="W12" s="89">
        <f t="shared" ref="W12" si="33">_xlfn.RANK.EQ(V12,V$6:V$13,0)</f>
        <v>4</v>
      </c>
      <c r="X12" s="171">
        <f>MAX(H24:H25)-MIN(H24:H25)</f>
        <v>3.4057971014492834</v>
      </c>
      <c r="Y12" s="90">
        <f t="shared" ref="Y12" si="34">_xlfn.RANK.EQ(X12,X$6:X$13,0)</f>
        <v>5</v>
      </c>
      <c r="Z12" s="88">
        <f>MAX(I24:I25)-MIN(I24:I25)</f>
        <v>9.9515151515151512</v>
      </c>
      <c r="AA12" s="89">
        <f t="shared" si="16"/>
        <v>3</v>
      </c>
      <c r="AB12" s="171">
        <f>MAX(J24:J25)-MIN(J24:J25)</f>
        <v>0</v>
      </c>
      <c r="AC12" s="90">
        <f t="shared" ref="AC12" si="35">_xlfn.RANK.EQ(AB12,AB$6:AB$13,0)</f>
        <v>8</v>
      </c>
      <c r="AD12" s="88">
        <f>MAX(K24:K25)-MIN(K24:K25)</f>
        <v>0</v>
      </c>
      <c r="AE12" s="89">
        <f t="shared" si="18"/>
        <v>7</v>
      </c>
      <c r="AF12" s="171">
        <f>MAX(L24:L25)-MIN(L24:L25)</f>
        <v>0</v>
      </c>
      <c r="AG12" s="90">
        <f t="shared" ref="AG12" si="36">_xlfn.RANK.EQ(AF12,AF$6:AF$13,0)</f>
        <v>8</v>
      </c>
      <c r="AH12" s="88">
        <f>MAX(M24:M25)-MIN(M24:M25)</f>
        <v>0.68382352941176372</v>
      </c>
      <c r="AI12" s="89">
        <f t="shared" si="20"/>
        <v>6</v>
      </c>
      <c r="AJ12" s="171">
        <f>MAX(N24:N25)-MIN(N24:N25)</f>
        <v>8.2399999999999984</v>
      </c>
      <c r="AK12" s="90">
        <f t="shared" ref="AK12" si="37">_xlfn.RANK.EQ(AJ12,AJ$6:AJ$13,0)</f>
        <v>4</v>
      </c>
      <c r="AL12" s="88">
        <f>MAX(O24:O25)-MIN(O24:O25)</f>
        <v>11.882352941176455</v>
      </c>
      <c r="AM12" s="89">
        <f t="shared" si="22"/>
        <v>2</v>
      </c>
    </row>
    <row r="13" spans="2:40" ht="15.75" thickBot="1" x14ac:dyDescent="0.3">
      <c r="C13" s="92"/>
      <c r="D13" s="91" t="s">
        <v>6</v>
      </c>
      <c r="E13" s="168">
        <f>IF(COUNTIF('R-ML'!$A$17:$A$31,Rankings!$D13)=1,VLOOKUP($D13,'R-ML'!$A$17:$B$31,2,FALSE),0)</f>
        <v>0</v>
      </c>
      <c r="F13" s="168">
        <f>IF(COUNTIF('R-C1'!$A$17:$A$31,Rankings!$D13)=1,VLOOKUP($D13,'R-C1'!$A$17:$B$31,2,FALSE),0)</f>
        <v>0</v>
      </c>
      <c r="G13" s="168">
        <f>IF(COUNTIF('R-C2'!$A$17:$A$31,Rankings!$D13)=1,VLOOKUP($D13,'R-C2'!$A$17:$B$31,2,FALSE),0)</f>
        <v>0</v>
      </c>
      <c r="H13" s="168">
        <f>IF(COUNTIF('R-C3'!$A$17:$A$31,Rankings!$D13)=1,VLOOKUP($D13,'R-C3'!$A$17:$B$31,2,FALSE),0)</f>
        <v>0</v>
      </c>
      <c r="I13" s="168">
        <f>IF(COUNTIF('R-C4'!$A$17:$A$31,Rankings!$D13)=1,VLOOKUP($D13,'R-C4'!$A$17:$B$31,2,FALSE),0)</f>
        <v>0</v>
      </c>
      <c r="J13" s="168">
        <f>IF(COUNTIF('R-C5'!$A$17:$A$31,Rankings!$D13)=1,VLOOKUP($D13,'R-C5'!$A$17:$B$31,2,FALSE),0)</f>
        <v>0</v>
      </c>
      <c r="K13" s="168">
        <f>IF(COUNTIF('R-C6'!$A$17:$A$31,Rankings!$D13)=1,VLOOKUP($D13,'R-C6'!$A$17:$B$31,2,FALSE),0)</f>
        <v>0</v>
      </c>
      <c r="L13" s="168">
        <f>IF(COUNTIF('R-C7'!$A$17:$A$31,Rankings!$D13)=1,VLOOKUP($D13,'R-C7'!$A$17:$B$31,2,FALSE),0)</f>
        <v>0</v>
      </c>
      <c r="M13" s="168">
        <f>IF(COUNTIF('R-C8'!$A$17:$A$31,Rankings!$D13)=1,VLOOKUP($D13,'R-C8'!$A$17:$B$31,2,FALSE),0)</f>
        <v>0</v>
      </c>
      <c r="N13" s="168">
        <f>IF(COUNTIF('R-C9'!$A$17:$A$31,Rankings!$D13)=1,VLOOKUP($D13,'R-C9'!$A$17:$B$31,2,FALSE),0)</f>
        <v>0</v>
      </c>
      <c r="O13" s="168">
        <f>IF(COUNTIF('R-C10'!$A$17:$A$31,Rankings!$D13)=1,VLOOKUP($D13,'R-C10'!$A$17:$B$31,2,FALSE),0)</f>
        <v>0</v>
      </c>
      <c r="Q13" s="163" t="str">
        <f>C28</f>
        <v>Nota</v>
      </c>
      <c r="R13" s="164">
        <f>MAX(E26:E27)-MIN(E26:E27)</f>
        <v>4.4737166090646525</v>
      </c>
      <c r="S13" s="165">
        <f t="shared" si="0"/>
        <v>4</v>
      </c>
      <c r="T13" s="172">
        <f>MAX(F26:F27)-MIN(F26:F27)</f>
        <v>2.5636363636363648</v>
      </c>
      <c r="U13" s="166">
        <f t="shared" si="0"/>
        <v>6</v>
      </c>
      <c r="V13" s="164">
        <f>MAX(G26:G27)-MIN(G26:G27)</f>
        <v>1.599999999999999</v>
      </c>
      <c r="W13" s="165">
        <f t="shared" ref="W13" si="38">_xlfn.RANK.EQ(V13,V$6:V$13,0)</f>
        <v>7</v>
      </c>
      <c r="X13" s="172">
        <f>MAX(H26:H27)-MIN(H26:H27)</f>
        <v>0.20289855072463703</v>
      </c>
      <c r="Y13" s="166">
        <f t="shared" ref="Y13" si="39">_xlfn.RANK.EQ(X13,X$6:X$13,0)</f>
        <v>8</v>
      </c>
      <c r="Z13" s="164">
        <f>MAX(I26:I27)-MIN(I26:I27)</f>
        <v>2.5636363636363648</v>
      </c>
      <c r="AA13" s="165">
        <f t="shared" si="16"/>
        <v>6</v>
      </c>
      <c r="AB13" s="172">
        <f>MAX(J26:J27)-MIN(J26:J27)</f>
        <v>2.5555555555555527</v>
      </c>
      <c r="AC13" s="166">
        <f t="shared" ref="AC13" si="40">_xlfn.RANK.EQ(AB13,AB$6:AB$13,0)</f>
        <v>5</v>
      </c>
      <c r="AD13" s="164">
        <f>MAX(K26:K27)-MIN(K26:K27)</f>
        <v>0.42446043165467606</v>
      </c>
      <c r="AE13" s="165">
        <f t="shared" si="18"/>
        <v>6</v>
      </c>
      <c r="AF13" s="172">
        <f>MAX(L26:L27)-MIN(L26:L27)</f>
        <v>0.35820895522387958</v>
      </c>
      <c r="AG13" s="166">
        <f t="shared" ref="AG13" si="41">_xlfn.RANK.EQ(AF13,AF$6:AF$13,0)</f>
        <v>6</v>
      </c>
      <c r="AH13" s="164">
        <f>MAX(M26:M27)-MIN(M26:M27)</f>
        <v>0.16911764705882296</v>
      </c>
      <c r="AI13" s="165">
        <f t="shared" si="20"/>
        <v>7</v>
      </c>
      <c r="AJ13" s="172">
        <f>MAX(N26:N27)-MIN(N26:N27)</f>
        <v>4.3999999999999986</v>
      </c>
      <c r="AK13" s="166">
        <f t="shared" ref="AK13" si="42">_xlfn.RANK.EQ(AJ13,AJ$6:AJ$13,0)</f>
        <v>5</v>
      </c>
      <c r="AL13" s="164">
        <f>MAX(O26:O27)-MIN(O26:O27)</f>
        <v>0.10294117647058633</v>
      </c>
      <c r="AM13" s="165">
        <f t="shared" si="22"/>
        <v>8</v>
      </c>
    </row>
    <row r="14" spans="2:40" x14ac:dyDescent="0.25">
      <c r="C14" s="91" t="str">
        <f>'Codificação Magazine Luiza'!F5</f>
        <v>Tela</v>
      </c>
      <c r="D14" s="91" t="s">
        <v>15</v>
      </c>
      <c r="E14" s="168">
        <f>IF(COUNTIF('R-ML'!$A$17:$A$31,Rankings!$D14)=1,VLOOKUP($D14,'R-ML'!$A$17:$B$31,2,FALSE),0)</f>
        <v>3.5188920660112872</v>
      </c>
      <c r="F14" s="168">
        <f>IF(COUNTIF('R-C1'!$A$17:$A$31,Rankings!$D14)=1,VLOOKUP($D14,'R-C1'!$A$17:$B$31,2,FALSE),0)</f>
        <v>-2.3515151515151618</v>
      </c>
      <c r="G14" s="168">
        <f>IF(COUNTIF('R-C2'!$A$17:$A$31,Rankings!$D14)=1,VLOOKUP($D14,'R-C2'!$A$17:$B$31,2,FALSE),0)</f>
        <v>0.79999999999999605</v>
      </c>
      <c r="H14" s="168">
        <f>IF(COUNTIF('R-C3'!$A$17:$A$31,Rankings!$D14)=1,VLOOKUP($D14,'R-C3'!$A$17:$B$31,2,FALSE),0)</f>
        <v>-1.34782608695652</v>
      </c>
      <c r="I14" s="168">
        <f>IF(COUNTIF('R-C4'!$A$17:$A$31,Rankings!$D14)=1,VLOOKUP($D14,'R-C4'!$A$17:$B$31,2,FALSE),0)</f>
        <v>-2.3515151515151618</v>
      </c>
      <c r="J14" s="168">
        <f>IF(COUNTIF('R-C5'!$A$17:$A$31,Rankings!$D14)=1,VLOOKUP($D14,'R-C5'!$A$17:$B$31,2,FALSE),0)</f>
        <v>-7.3091787439613549</v>
      </c>
      <c r="K14" s="168">
        <f>IF(COUNTIF('R-C6'!$A$17:$A$31,Rankings!$D14)=1,VLOOKUP($D14,'R-C6'!$A$17:$B$31,2,FALSE),0)</f>
        <v>9.183453237410065</v>
      </c>
      <c r="L14" s="168">
        <f>IF(COUNTIF('R-C7'!$A$17:$A$31,Rankings!$D14)=1,VLOOKUP($D14,'R-C7'!$A$17:$B$31,2,FALSE),0)</f>
        <v>6.2835820895522456</v>
      </c>
      <c r="M14" s="168">
        <f>IF(COUNTIF('R-C8'!$A$17:$A$31,Rankings!$D14)=1,VLOOKUP($D14,'R-C8'!$A$17:$B$31,2,FALSE),0)</f>
        <v>-4.514705882352942</v>
      </c>
      <c r="N14" s="168">
        <f>IF(COUNTIF('R-C9'!$A$17:$A$31,Rankings!$D14)=1,VLOOKUP($D14,'R-C9'!$A$17:$B$31,2,FALSE),0)</f>
        <v>9.68</v>
      </c>
      <c r="O14" s="168">
        <f>IF(COUNTIF('R-C10'!$A$17:$A$31,Rankings!$D14)=1,VLOOKUP($D14,'R-C10'!$A$17:$B$31,2,FALSE),0)</f>
        <v>1.8382352941176376</v>
      </c>
    </row>
    <row r="15" spans="2:40" x14ac:dyDescent="0.25">
      <c r="C15" s="91"/>
      <c r="D15" s="93" t="s">
        <v>137</v>
      </c>
      <c r="E15" s="169">
        <f>IF(COUNTIF('R-ML'!$A$17:$A$31,Rankings!$D15)=1,VLOOKUP($D15,'R-ML'!$A$17:$B$31,2,FALSE),0)</f>
        <v>0</v>
      </c>
      <c r="F15" s="169">
        <f>IF(COUNTIF('R-C1'!$A$17:$A$31,Rankings!$D15)=1,VLOOKUP($D15,'R-C1'!$A$17:$B$31,2,FALSE),0)</f>
        <v>0</v>
      </c>
      <c r="G15" s="169">
        <f>IF(COUNTIF('R-C2'!$A$17:$A$31,Rankings!$D15)=1,VLOOKUP($D15,'R-C2'!$A$17:$B$31,2,FALSE),0)</f>
        <v>0</v>
      </c>
      <c r="H15" s="169">
        <f>IF(COUNTIF('R-C3'!$A$17:$A$31,Rankings!$D15)=1,VLOOKUP($D15,'R-C3'!$A$17:$B$31,2,FALSE),0)</f>
        <v>0</v>
      </c>
      <c r="I15" s="169">
        <f>IF(COUNTIF('R-C4'!$A$17:$A$31,Rankings!$D15)=1,VLOOKUP($D15,'R-C4'!$A$17:$B$31,2,FALSE),0)</f>
        <v>0</v>
      </c>
      <c r="J15" s="169">
        <f>IF(COUNTIF('R-C5'!$A$17:$A$31,Rankings!$D15)=1,VLOOKUP($D15,'R-C5'!$A$17:$B$31,2,FALSE),0)</f>
        <v>0</v>
      </c>
      <c r="K15" s="169">
        <f>IF(COUNTIF('R-C6'!$A$17:$A$31,Rankings!$D15)=1,VLOOKUP($D15,'R-C6'!$A$17:$B$31,2,FALSE),0)</f>
        <v>0</v>
      </c>
      <c r="L15" s="169">
        <f>IF(COUNTIF('R-C7'!$A$17:$A$31,Rankings!$D15)=1,VLOOKUP($D15,'R-C7'!$A$17:$B$31,2,FALSE),0)</f>
        <v>0</v>
      </c>
      <c r="M15" s="169">
        <f>IF(COUNTIF('R-C8'!$A$17:$A$31,Rankings!$D15)=1,VLOOKUP($D15,'R-C8'!$A$17:$B$31,2,FALSE),0)</f>
        <v>0</v>
      </c>
      <c r="N15" s="169">
        <f>IF(COUNTIF('R-C9'!$A$17:$A$31,Rankings!$D15)=1,VLOOKUP($D15,'R-C9'!$A$17:$B$31,2,FALSE),0)</f>
        <v>0</v>
      </c>
      <c r="O15" s="169">
        <f>IF(COUNTIF('R-C10'!$A$17:$A$31,Rankings!$D15)=1,VLOOKUP($D15,'R-C10'!$A$17:$B$31,2,FALSE),0)</f>
        <v>0</v>
      </c>
      <c r="Q15" s="26" t="s">
        <v>80</v>
      </c>
      <c r="R15" s="27"/>
      <c r="S15" s="27"/>
      <c r="T15" s="27"/>
      <c r="U15" s="27"/>
      <c r="V15" s="27"/>
      <c r="W15" s="27"/>
      <c r="X15" s="27"/>
      <c r="Y15" s="27"/>
    </row>
    <row r="16" spans="2:40" x14ac:dyDescent="0.25">
      <c r="C16" s="91"/>
      <c r="D16" s="93" t="s">
        <v>143</v>
      </c>
      <c r="E16" s="169">
        <f>IF(COUNTIF('R-ML'!$A$17:$A$31,Rankings!$D16)=1,VLOOKUP($D16,'R-ML'!$A$17:$B$31,2,FALSE),0)</f>
        <v>-2.9130057551716639</v>
      </c>
      <c r="F16" s="169">
        <f>IF(COUNTIF('R-C1'!$A$17:$A$31,Rankings!$D16)=1,VLOOKUP($D16,'R-C1'!$A$17:$B$31,2,FALSE),0)</f>
        <v>6.787878787878789</v>
      </c>
      <c r="G16" s="169">
        <f>IF(COUNTIF('R-C2'!$A$17:$A$31,Rankings!$D16)=1,VLOOKUP($D16,'R-C2'!$A$17:$B$31,2,FALSE),0)</f>
        <v>-10.700000000000001</v>
      </c>
      <c r="H16" s="169">
        <f>IF(COUNTIF('R-C3'!$A$17:$A$31,Rankings!$D16)=1,VLOOKUP($D16,'R-C3'!$A$17:$B$31,2,FALSE),0)</f>
        <v>-5.1304347826086945</v>
      </c>
      <c r="I16" s="169">
        <f>IF(COUNTIF('R-C4'!$A$17:$A$31,Rankings!$D16)=1,VLOOKUP($D16,'R-C4'!$A$17:$B$31,2,FALSE),0)</f>
        <v>6.787878787878789</v>
      </c>
      <c r="J16" s="169">
        <f>IF(COUNTIF('R-C5'!$A$17:$A$31,Rankings!$D16)=1,VLOOKUP($D16,'R-C5'!$A$17:$B$31,2,FALSE),0)</f>
        <v>-4.5217391304347823</v>
      </c>
      <c r="K16" s="169">
        <f>IF(COUNTIF('R-C6'!$A$17:$A$31,Rankings!$D16)=1,VLOOKUP($D16,'R-C6'!$A$17:$B$31,2,FALSE),0)</f>
        <v>-2.1151079136690658</v>
      </c>
      <c r="L16" s="169">
        <f>IF(COUNTIF('R-C7'!$A$17:$A$31,Rankings!$D16)=1,VLOOKUP($D16,'R-C7'!$A$17:$B$31,2,FALSE),0)</f>
        <v>1.2537313432835826</v>
      </c>
      <c r="M16" s="169">
        <f>IF(COUNTIF('R-C8'!$A$17:$A$31,Rankings!$D16)=1,VLOOKUP($D16,'R-C8'!$A$17:$B$31,2,FALSE),0)</f>
        <v>4.0661764705882355</v>
      </c>
      <c r="N16" s="169">
        <f>IF(COUNTIF('R-C9'!$A$17:$A$31,Rankings!$D16)=1,VLOOKUP($D16,'R-C9'!$A$17:$B$31,2,FALSE),0)</f>
        <v>3.2399999999999998</v>
      </c>
      <c r="O16" s="169">
        <f>IF(COUNTIF('R-C10'!$A$17:$A$31,Rankings!$D16)=1,VLOOKUP($D16,'R-C10'!$A$17:$B$31,2,FALSE),0)</f>
        <v>0.39705882352940797</v>
      </c>
      <c r="Q16" s="28" t="str">
        <f>'Codificação Magazine Luiza'!C5</f>
        <v>Nº</v>
      </c>
      <c r="R16" s="28" t="str">
        <f>'Codificação Magazine Luiza'!D5</f>
        <v>Marca</v>
      </c>
      <c r="S16" s="28" t="str">
        <f>'Codificação Magazine Luiza'!E5</f>
        <v>Memória</v>
      </c>
      <c r="T16" s="28" t="str">
        <f>'Codificação Magazine Luiza'!F5</f>
        <v>Tela</v>
      </c>
      <c r="U16" s="28" t="str">
        <f>'Codificação Magazine Luiza'!G5</f>
        <v>Cor</v>
      </c>
      <c r="V16" s="28" t="str">
        <f>'Codificação Magazine Luiza'!H5</f>
        <v>Processador</v>
      </c>
      <c r="W16" s="28" t="str">
        <f>'Codificação Magazine Luiza'!I5</f>
        <v>Câmera</v>
      </c>
      <c r="X16" s="28" t="str">
        <f>'Codificação Magazine Luiza'!J5</f>
        <v>Preço</v>
      </c>
      <c r="Y16" s="28" t="str">
        <f>'Codificação Magazine Luiza'!K5</f>
        <v>Nota</v>
      </c>
    </row>
    <row r="17" spans="3:25" ht="15.75" thickBot="1" x14ac:dyDescent="0.3">
      <c r="C17" s="93" t="str">
        <f>'Codificação Magazine Luiza'!G5</f>
        <v>Cor</v>
      </c>
      <c r="D17" s="82" t="s">
        <v>48</v>
      </c>
      <c r="E17" s="168">
        <f>IF(COUNTIF('R-ML'!$A$17:$A$31,Rankings!$D17)=1,VLOOKUP($D17,'R-ML'!$A$17:$B$31,2,FALSE),0)</f>
        <v>0</v>
      </c>
      <c r="F17" s="168">
        <f>IF(COUNTIF('R-C1'!$A$17:$A$31,Rankings!$D17)=1,VLOOKUP($D17,'R-C1'!$A$17:$B$31,2,FALSE),0)</f>
        <v>0</v>
      </c>
      <c r="G17" s="168">
        <f>IF(COUNTIF('R-C2'!$A$17:$A$31,Rankings!$D17)=1,VLOOKUP($D17,'R-C2'!$A$17:$B$31,2,FALSE),0)</f>
        <v>0</v>
      </c>
      <c r="H17" s="168">
        <f>IF(COUNTIF('R-C3'!$A$17:$A$31,Rankings!$D17)=1,VLOOKUP($D17,'R-C3'!$A$17:$B$31,2,FALSE),0)</f>
        <v>0</v>
      </c>
      <c r="I17" s="168">
        <f>IF(COUNTIF('R-C4'!$A$17:$A$31,Rankings!$D17)=1,VLOOKUP($D17,'R-C4'!$A$17:$B$31,2,FALSE),0)</f>
        <v>0</v>
      </c>
      <c r="J17" s="168">
        <f>IF(COUNTIF('R-C5'!$A$17:$A$31,Rankings!$D17)=1,VLOOKUP($D17,'R-C5'!$A$17:$B$31,2,FALSE),0)</f>
        <v>0</v>
      </c>
      <c r="K17" s="168">
        <f>IF(COUNTIF('R-C6'!$A$17:$A$31,Rankings!$D17)=1,VLOOKUP($D17,'R-C6'!$A$17:$B$31,2,FALSE),0)</f>
        <v>0</v>
      </c>
      <c r="L17" s="168">
        <f>IF(COUNTIF('R-C7'!$A$17:$A$31,Rankings!$D17)=1,VLOOKUP($D17,'R-C7'!$A$17:$B$31,2,FALSE),0)</f>
        <v>0</v>
      </c>
      <c r="M17" s="168">
        <f>IF(COUNTIF('R-C8'!$A$17:$A$31,Rankings!$D17)=1,VLOOKUP($D17,'R-C8'!$A$17:$B$31,2,FALSE),0)</f>
        <v>0</v>
      </c>
      <c r="N17" s="168">
        <f>IF(COUNTIF('R-C9'!$A$17:$A$31,Rankings!$D17)=1,VLOOKUP($D17,'R-C9'!$A$17:$B$31,2,FALSE),0)</f>
        <v>0</v>
      </c>
      <c r="O17" s="168">
        <f>IF(COUNTIF('R-C10'!$A$17:$A$31,Rankings!$D17)=1,VLOOKUP($D17,'R-C10'!$A$17:$B$31,2,FALSE),0)</f>
        <v>0</v>
      </c>
      <c r="Q17" s="30">
        <f>'Codificação Magazine Luiza'!C6</f>
        <v>6</v>
      </c>
      <c r="R17" s="71" t="str">
        <f>'Codificação Magazine Luiza'!D6</f>
        <v>Samsung</v>
      </c>
      <c r="S17" s="71" t="str">
        <f>'Codificação Magazine Luiza'!E6</f>
        <v>&lt; 64GB</v>
      </c>
      <c r="T17" s="71" t="str">
        <f>'Codificação Magazine Luiza'!F6</f>
        <v>5"</v>
      </c>
      <c r="U17" s="71" t="str">
        <f>'Codificação Magazine Luiza'!G6</f>
        <v>Neutra</v>
      </c>
      <c r="V17" s="71" t="str">
        <f>'Codificação Magazine Luiza'!H6</f>
        <v>Quad-Core</v>
      </c>
      <c r="W17" s="71" t="str">
        <f>'Codificação Magazine Luiza'!I6</f>
        <v>1MP</v>
      </c>
      <c r="X17" s="71" t="str">
        <f>'Codificação Magazine Luiza'!J6</f>
        <v>Barato</v>
      </c>
      <c r="Y17" s="71" t="str">
        <f>'Codificação Magazine Luiza'!K6</f>
        <v>Baixa</v>
      </c>
    </row>
    <row r="18" spans="3:25" x14ac:dyDescent="0.25">
      <c r="C18" s="93"/>
      <c r="D18" s="82" t="s">
        <v>13</v>
      </c>
      <c r="E18" s="168">
        <f>IF(COUNTIF('R-ML'!$A$17:$A$31,Rankings!$D18)=1,VLOOKUP($D18,'R-ML'!$A$17:$B$31,2,FALSE),0)</f>
        <v>-22.389827660352282</v>
      </c>
      <c r="F18" s="168">
        <f>IF(COUNTIF('R-C1'!$A$17:$A$31,Rankings!$D18)=1,VLOOKUP($D18,'R-C1'!$A$17:$B$31,2,FALSE),0)</f>
        <v>0</v>
      </c>
      <c r="G18" s="168">
        <f>IF(COUNTIF('R-C2'!$A$17:$A$31,Rankings!$D18)=1,VLOOKUP($D18,'R-C2'!$A$17:$B$31,2,FALSE),0)</f>
        <v>0</v>
      </c>
      <c r="H18" s="168">
        <f>IF(COUNTIF('R-C3'!$A$17:$A$31,Rankings!$D18)=1,VLOOKUP($D18,'R-C3'!$A$17:$B$31,2,FALSE),0)</f>
        <v>-3.5362318840579765</v>
      </c>
      <c r="I18" s="168">
        <f>IF(COUNTIF('R-C4'!$A$17:$A$31,Rankings!$D18)=1,VLOOKUP($D18,'R-C4'!$A$17:$B$31,2,FALSE),0)</f>
        <v>0</v>
      </c>
      <c r="J18" s="168">
        <f>IF(COUNTIF('R-C5'!$A$17:$A$31,Rankings!$D18)=1,VLOOKUP($D18,'R-C5'!$A$17:$B$31,2,FALSE),0)</f>
        <v>0</v>
      </c>
      <c r="K18" s="168">
        <f>IF(COUNTIF('R-C6'!$A$17:$A$31,Rankings!$D18)=1,VLOOKUP($D18,'R-C6'!$A$17:$B$31,2,FALSE),0)</f>
        <v>0</v>
      </c>
      <c r="L18" s="168">
        <f>IF(COUNTIF('R-C7'!$A$17:$A$31,Rankings!$D18)=1,VLOOKUP($D18,'R-C7'!$A$17:$B$31,2,FALSE),0)</f>
        <v>0</v>
      </c>
      <c r="M18" s="168">
        <f>IF(COUNTIF('R-C8'!$A$17:$A$31,Rankings!$D18)=1,VLOOKUP($D18,'R-C8'!$A$17:$B$31,2,FALSE),0)</f>
        <v>0</v>
      </c>
      <c r="N18" s="168">
        <f>IF(COUNTIF('R-C9'!$A$17:$A$31,Rankings!$D18)=1,VLOOKUP($D18,'R-C9'!$A$17:$B$31,2,FALSE),0)</f>
        <v>0</v>
      </c>
      <c r="O18" s="168">
        <f>IF(COUNTIF('R-C10'!$A$17:$A$31,Rankings!$D18)=1,VLOOKUP($D18,'R-C10'!$A$17:$B$31,2,FALSE),0)</f>
        <v>0</v>
      </c>
    </row>
    <row r="19" spans="3:25" x14ac:dyDescent="0.25">
      <c r="C19" s="91" t="str">
        <f>'Codificação Magazine Luiza'!H5</f>
        <v>Processador</v>
      </c>
      <c r="D19" s="82" t="s">
        <v>4</v>
      </c>
      <c r="E19" s="168">
        <f>IF(COUNTIF('R-ML'!$A$17:$A$31,Rankings!$D19)=1,VLOOKUP($D19,'R-ML'!$A$17:$B$31,2,FALSE),0)</f>
        <v>0</v>
      </c>
      <c r="F19" s="168">
        <f>IF(COUNTIF('R-C1'!$A$17:$A$31,Rankings!$D19)=1,VLOOKUP($D19,'R-C1'!$A$17:$B$31,2,FALSE),0)</f>
        <v>0</v>
      </c>
      <c r="G19" s="168">
        <f>IF(COUNTIF('R-C2'!$A$17:$A$31,Rankings!$D19)=1,VLOOKUP($D19,'R-C2'!$A$17:$B$31,2,FALSE),0)</f>
        <v>17.599999999999984</v>
      </c>
      <c r="H19" s="168">
        <f>IF(COUNTIF('R-C3'!$A$17:$A$31,Rankings!$D19)=1,VLOOKUP($D19,'R-C3'!$A$17:$B$31,2,FALSE),0)</f>
        <v>0</v>
      </c>
      <c r="I19" s="168">
        <f>IF(COUNTIF('R-C4'!$A$17:$A$31,Rankings!$D19)=1,VLOOKUP($D19,'R-C4'!$A$17:$B$31,2,FALSE),0)</f>
        <v>0</v>
      </c>
      <c r="J19" s="168">
        <f>IF(COUNTIF('R-C5'!$A$17:$A$31,Rankings!$D19)=1,VLOOKUP($D19,'R-C5'!$A$17:$B$31,2,FALSE),0)</f>
        <v>-2.3961352657004897</v>
      </c>
      <c r="K19" s="168">
        <f>IF(COUNTIF('R-C6'!$A$17:$A$31,Rankings!$D19)=1,VLOOKUP($D19,'R-C6'!$A$17:$B$31,2,FALSE),0)</f>
        <v>0</v>
      </c>
      <c r="L19" s="168">
        <f>IF(COUNTIF('R-C7'!$A$17:$A$31,Rankings!$D19)=1,VLOOKUP($D19,'R-C7'!$A$17:$B$31,2,FALSE),0)</f>
        <v>-0.14179104477612089</v>
      </c>
      <c r="M19" s="168">
        <f>IF(COUNTIF('R-C8'!$A$17:$A$31,Rankings!$D19)=1,VLOOKUP($D19,'R-C8'!$A$17:$B$31,2,FALSE),0)</f>
        <v>0</v>
      </c>
      <c r="N19" s="168">
        <f>IF(COUNTIF('R-C9'!$A$17:$A$31,Rankings!$D19)=1,VLOOKUP($D19,'R-C9'!$A$17:$B$31,2,FALSE),0)</f>
        <v>0</v>
      </c>
      <c r="O19" s="168">
        <f>IF(COUNTIF('R-C10'!$A$17:$A$31,Rankings!$D19)=1,VLOOKUP($D19,'R-C10'!$A$17:$B$31,2,FALSE),0)</f>
        <v>-6.4411764705882453</v>
      </c>
    </row>
    <row r="20" spans="3:25" x14ac:dyDescent="0.25">
      <c r="C20" s="91"/>
      <c r="D20" s="93" t="s">
        <v>12</v>
      </c>
      <c r="E20" s="169">
        <f>IF(COUNTIF('R-ML'!$A$17:$A$31,Rankings!$D20)=1,VLOOKUP($D20,'R-ML'!$A$17:$B$31,2,FALSE),0)</f>
        <v>10.932813806376293</v>
      </c>
      <c r="F20" s="169">
        <f>IF(COUNTIF('R-C1'!$A$17:$A$31,Rankings!$D20)=1,VLOOKUP($D20,'R-C1'!$A$17:$B$31,2,FALSE),0)</f>
        <v>8.5636363636363715</v>
      </c>
      <c r="G20" s="169">
        <f>IF(COUNTIF('R-C2'!$A$17:$A$31,Rankings!$D20)=1,VLOOKUP($D20,'R-C2'!$A$17:$B$31,2,FALSE),0)</f>
        <v>20.499999999999996</v>
      </c>
      <c r="H20" s="169">
        <f>IF(COUNTIF('R-C3'!$A$17:$A$31,Rankings!$D20)=1,VLOOKUP($D20,'R-C3'!$A$17:$B$31,2,FALSE),0)</f>
        <v>2.1594202898550736</v>
      </c>
      <c r="I20" s="169">
        <f>IF(COUNTIF('R-C4'!$A$17:$A$31,Rankings!$D20)=1,VLOOKUP($D20,'R-C4'!$A$17:$B$31,2,FALSE),0)</f>
        <v>8.5636363636363715</v>
      </c>
      <c r="J20" s="169">
        <f>IF(COUNTIF('R-C5'!$A$17:$A$31,Rankings!$D20)=1,VLOOKUP($D20,'R-C5'!$A$17:$B$31,2,FALSE),0)</f>
        <v>5.9130434782608701</v>
      </c>
      <c r="K20" s="169">
        <f>IF(COUNTIF('R-C6'!$A$17:$A$31,Rankings!$D20)=1,VLOOKUP($D20,'R-C6'!$A$17:$B$31,2,FALSE),0)</f>
        <v>-7.3525179856115024</v>
      </c>
      <c r="L20" s="169">
        <f>IF(COUNTIF('R-C7'!$A$17:$A$31,Rankings!$D20)=1,VLOOKUP($D20,'R-C7'!$A$17:$B$31,2,FALSE),0)</f>
        <v>-9.1940298507462774</v>
      </c>
      <c r="M20" s="169">
        <f>IF(COUNTIF('R-C8'!$A$17:$A$31,Rankings!$D20)=1,VLOOKUP($D20,'R-C8'!$A$17:$B$31,2,FALSE),0)</f>
        <v>-2.3970588235294135</v>
      </c>
      <c r="N20" s="169">
        <f>IF(COUNTIF('R-C9'!$A$17:$A$31,Rankings!$D20)=1,VLOOKUP($D20,'R-C9'!$A$17:$B$31,2,FALSE),0)</f>
        <v>0</v>
      </c>
      <c r="O20" s="169">
        <f>IF(COUNTIF('R-C10'!$A$17:$A$31,Rankings!$D20)=1,VLOOKUP($D20,'R-C10'!$A$17:$B$31,2,FALSE),0)</f>
        <v>-0.64705882352941135</v>
      </c>
    </row>
    <row r="21" spans="3:25" x14ac:dyDescent="0.25">
      <c r="C21" s="91"/>
      <c r="D21" s="93" t="s">
        <v>47</v>
      </c>
      <c r="E21" s="169">
        <f>IF(COUNTIF('R-ML'!$A$17:$A$31,Rankings!$D21)=1,VLOOKUP($D21,'R-ML'!$A$17:$B$31,2,FALSE),0)</f>
        <v>0</v>
      </c>
      <c r="F21" s="169">
        <f>IF(COUNTIF('R-C1'!$A$17:$A$31,Rankings!$D21)=1,VLOOKUP($D21,'R-C1'!$A$17:$B$31,2,FALSE),0)</f>
        <v>0</v>
      </c>
      <c r="G21" s="169">
        <f>IF(COUNTIF('R-C2'!$A$17:$A$31,Rankings!$D21)=1,VLOOKUP($D21,'R-C2'!$A$17:$B$31,2,FALSE),0)</f>
        <v>0</v>
      </c>
      <c r="H21" s="169">
        <f>IF(COUNTIF('R-C3'!$A$17:$A$31,Rankings!$D21)=1,VLOOKUP($D21,'R-C3'!$A$17:$B$31,2,FALSE),0)</f>
        <v>0</v>
      </c>
      <c r="I21" s="169">
        <f>IF(COUNTIF('R-C4'!$A$17:$A$31,Rankings!$D21)=1,VLOOKUP($D21,'R-C4'!$A$17:$B$31,2,FALSE),0)</f>
        <v>0</v>
      </c>
      <c r="J21" s="169">
        <f>IF(COUNTIF('R-C5'!$A$17:$A$31,Rankings!$D21)=1,VLOOKUP($D21,'R-C5'!$A$17:$B$31,2,FALSE),0)</f>
        <v>0</v>
      </c>
      <c r="K21" s="169">
        <f>IF(COUNTIF('R-C6'!$A$17:$A$31,Rankings!$D21)=1,VLOOKUP($D21,'R-C6'!$A$17:$B$31,2,FALSE),0)</f>
        <v>0</v>
      </c>
      <c r="L21" s="169">
        <f>IF(COUNTIF('R-C7'!$A$17:$A$31,Rankings!$D21)=1,VLOOKUP($D21,'R-C7'!$A$17:$B$31,2,FALSE),0)</f>
        <v>0</v>
      </c>
      <c r="M21" s="169">
        <f>IF(COUNTIF('R-C8'!$A$17:$A$31,Rankings!$D21)=1,VLOOKUP($D21,'R-C8'!$A$17:$B$31,2,FALSE),0)</f>
        <v>0</v>
      </c>
      <c r="N21" s="169">
        <f>IF(COUNTIF('R-C9'!$A$17:$A$31,Rankings!$D21)=1,VLOOKUP($D21,'R-C9'!$A$17:$B$31,2,FALSE),0)</f>
        <v>0</v>
      </c>
      <c r="O21" s="169">
        <f>IF(COUNTIF('R-C10'!$A$17:$A$31,Rankings!$D21)=1,VLOOKUP($D21,'R-C10'!$A$17:$B$31,2,FALSE),0)</f>
        <v>0</v>
      </c>
    </row>
    <row r="22" spans="3:25" x14ac:dyDescent="0.25">
      <c r="C22" s="93" t="str">
        <f>'Codificação Magazine Luiza'!I5</f>
        <v>Câmera</v>
      </c>
      <c r="D22" s="93" t="s">
        <v>3</v>
      </c>
      <c r="E22" s="169">
        <f>IF(COUNTIF('R-ML'!$A$17:$A$31,Rankings!$D22)=1,VLOOKUP($D22,'R-ML'!$A$17:$B$31,2,FALSE),0)</f>
        <v>-10.970534495021601</v>
      </c>
      <c r="F22" s="169">
        <f>IF(COUNTIF('R-C1'!$A$17:$A$31,Rankings!$D22)=1,VLOOKUP($D22,'R-C1'!$A$17:$B$31,2,FALSE),0)</f>
        <v>-3.1818181818181857</v>
      </c>
      <c r="G22" s="169">
        <f>IF(COUNTIF('R-C2'!$A$17:$A$31,Rankings!$D22)=1,VLOOKUP($D22,'R-C2'!$A$17:$B$31,2,FALSE),0)</f>
        <v>0</v>
      </c>
      <c r="H22" s="169">
        <f>IF(COUNTIF('R-C3'!$A$17:$A$31,Rankings!$D22)=1,VLOOKUP($D22,'R-C3'!$A$17:$B$31,2,FALSE),0)</f>
        <v>0</v>
      </c>
      <c r="I22" s="169">
        <f>IF(COUNTIF('R-C4'!$A$17:$A$31,Rankings!$D22)=1,VLOOKUP($D22,'R-C4'!$A$17:$B$31,2,FALSE),0)</f>
        <v>-3.1818181818181857</v>
      </c>
      <c r="J22" s="169">
        <f>IF(COUNTIF('R-C5'!$A$17:$A$31,Rankings!$D22)=1,VLOOKUP($D22,'R-C5'!$A$17:$B$31,2,FALSE),0)</f>
        <v>0</v>
      </c>
      <c r="K22" s="169">
        <f>IF(COUNTIF('R-C6'!$A$17:$A$31,Rankings!$D22)=1,VLOOKUP($D22,'R-C6'!$A$17:$B$31,2,FALSE),0)</f>
        <v>-0.95683453237410143</v>
      </c>
      <c r="L22" s="169">
        <f>IF(COUNTIF('R-C7'!$A$17:$A$31,Rankings!$D22)=1,VLOOKUP($D22,'R-C7'!$A$17:$B$31,2,FALSE),0)</f>
        <v>0</v>
      </c>
      <c r="M22" s="169">
        <f>IF(COUNTIF('R-C8'!$A$17:$A$31,Rankings!$D22)=1,VLOOKUP($D22,'R-C8'!$A$17:$B$31,2,FALSE),0)</f>
        <v>0</v>
      </c>
      <c r="N22" s="169">
        <f>IF(COUNTIF('R-C9'!$A$17:$A$31,Rankings!$D22)=1,VLOOKUP($D22,'R-C9'!$A$17:$B$31,2,FALSE),0)</f>
        <v>0</v>
      </c>
      <c r="O22" s="169">
        <f>IF(COUNTIF('R-C10'!$A$17:$A$31,Rankings!$D22)=1,VLOOKUP($D22,'R-C10'!$A$17:$B$31,2,FALSE),0)</f>
        <v>0</v>
      </c>
    </row>
    <row r="23" spans="3:25" x14ac:dyDescent="0.25">
      <c r="C23" s="93"/>
      <c r="D23" s="93" t="s">
        <v>27</v>
      </c>
      <c r="E23" s="169">
        <f>IF(COUNTIF('R-ML'!$A$17:$A$31,Rankings!$D23)=1,VLOOKUP($D23,'R-ML'!$A$17:$B$31,2,FALSE),0)</f>
        <v>0</v>
      </c>
      <c r="F23" s="169">
        <f>IF(COUNTIF('R-C1'!$A$17:$A$31,Rankings!$D23)=1,VLOOKUP($D23,'R-C1'!$A$17:$B$31,2,FALSE),0)</f>
        <v>17.648484848484863</v>
      </c>
      <c r="G23" s="169">
        <f>IF(COUNTIF('R-C2'!$A$17:$A$31,Rankings!$D23)=1,VLOOKUP($D23,'R-C2'!$A$17:$B$31,2,FALSE),0)</f>
        <v>26.299999999999986</v>
      </c>
      <c r="H23" s="169">
        <f>IF(COUNTIF('R-C3'!$A$17:$A$31,Rankings!$D23)=1,VLOOKUP($D23,'R-C3'!$A$17:$B$31,2,FALSE),0)</f>
        <v>0</v>
      </c>
      <c r="I23" s="169">
        <f>IF(COUNTIF('R-C4'!$A$17:$A$31,Rankings!$D23)=1,VLOOKUP($D23,'R-C4'!$A$17:$B$31,2,FALSE),0)</f>
        <v>17.648484848484863</v>
      </c>
      <c r="J23" s="169">
        <f>IF(COUNTIF('R-C5'!$A$17:$A$31,Rankings!$D23)=1,VLOOKUP($D23,'R-C5'!$A$17:$B$31,2,FALSE),0)</f>
        <v>9.4371980676328473</v>
      </c>
      <c r="K23" s="169">
        <f>IF(COUNTIF('R-C6'!$A$17:$A$31,Rankings!$D23)=1,VLOOKUP($D23,'R-C6'!$A$17:$B$31,2,FALSE),0)</f>
        <v>-5.2050359712230154</v>
      </c>
      <c r="L23" s="169">
        <f>IF(COUNTIF('R-C7'!$A$17:$A$31,Rankings!$D23)=1,VLOOKUP($D23,'R-C7'!$A$17:$B$31,2,FALSE),0)</f>
        <v>-6.3582089552238887</v>
      </c>
      <c r="M23" s="169">
        <f>IF(COUNTIF('R-C8'!$A$17:$A$31,Rankings!$D23)=1,VLOOKUP($D23,'R-C8'!$A$17:$B$31,2,FALSE),0)</f>
        <v>5.1911764705882364</v>
      </c>
      <c r="N23" s="169">
        <f>IF(COUNTIF('R-C9'!$A$17:$A$31,Rankings!$D23)=1,VLOOKUP($D23,'R-C9'!$A$17:$B$31,2,FALSE),0)</f>
        <v>-8.9199999999999982</v>
      </c>
      <c r="O23" s="169">
        <f>IF(COUNTIF('R-C10'!$A$17:$A$31,Rankings!$D23)=1,VLOOKUP($D23,'R-C10'!$A$17:$B$31,2,FALSE),0)</f>
        <v>4.2205882352941124</v>
      </c>
    </row>
    <row r="24" spans="3:25" x14ac:dyDescent="0.25">
      <c r="C24" s="93"/>
      <c r="D24" s="91" t="s">
        <v>138</v>
      </c>
      <c r="E24" s="168">
        <f>IF(COUNTIF('R-ML'!$A$17:$A$31,Rankings!$D24)=1,VLOOKUP($D24,'R-ML'!$A$17:$B$31,2,FALSE),0)</f>
        <v>0</v>
      </c>
      <c r="F24" s="168">
        <f>IF(COUNTIF('R-C1'!$A$17:$A$31,Rankings!$D24)=1,VLOOKUP($D24,'R-C1'!$A$17:$B$31,2,FALSE),0)</f>
        <v>0</v>
      </c>
      <c r="G24" s="168">
        <f>IF(COUNTIF('R-C2'!$A$17:$A$31,Rankings!$D24)=1,VLOOKUP($D24,'R-C2'!$A$17:$B$31,2,FALSE),0)</f>
        <v>0</v>
      </c>
      <c r="H24" s="168">
        <f>IF(COUNTIF('R-C3'!$A$17:$A$31,Rankings!$D24)=1,VLOOKUP($D24,'R-C3'!$A$17:$B$31,2,FALSE),0)</f>
        <v>0</v>
      </c>
      <c r="I24" s="168">
        <f>IF(COUNTIF('R-C4'!$A$17:$A$31,Rankings!$D24)=1,VLOOKUP($D24,'R-C4'!$A$17:$B$31,2,FALSE),0)</f>
        <v>0</v>
      </c>
      <c r="J24" s="168">
        <f>IF(COUNTIF('R-C5'!$A$17:$A$31,Rankings!$D24)=1,VLOOKUP($D24,'R-C5'!$A$17:$B$31,2,FALSE),0)</f>
        <v>0</v>
      </c>
      <c r="K24" s="168">
        <f>IF(COUNTIF('R-C6'!$A$17:$A$31,Rankings!$D24)=1,VLOOKUP($D24,'R-C6'!$A$17:$B$31,2,FALSE),0)</f>
        <v>0</v>
      </c>
      <c r="L24" s="168">
        <f>IF(COUNTIF('R-C7'!$A$17:$A$31,Rankings!$D24)=1,VLOOKUP($D24,'R-C7'!$A$17:$B$31,2,FALSE),0)</f>
        <v>0</v>
      </c>
      <c r="M24" s="168">
        <f>IF(COUNTIF('R-C8'!$A$17:$A$31,Rankings!$D24)=1,VLOOKUP($D24,'R-C8'!$A$17:$B$31,2,FALSE),0)</f>
        <v>0</v>
      </c>
      <c r="N24" s="168">
        <f>IF(COUNTIF('R-C9'!$A$17:$A$31,Rankings!$D24)=1,VLOOKUP($D24,'R-C9'!$A$17:$B$31,2,FALSE),0)</f>
        <v>0</v>
      </c>
      <c r="O24" s="168">
        <f>IF(COUNTIF('R-C10'!$A$17:$A$31,Rankings!$D24)=1,VLOOKUP($D24,'R-C10'!$A$17:$B$31,2,FALSE),0)</f>
        <v>0</v>
      </c>
    </row>
    <row r="25" spans="3:25" x14ac:dyDescent="0.25">
      <c r="C25" s="93"/>
      <c r="D25" s="91" t="s">
        <v>142</v>
      </c>
      <c r="E25" s="168">
        <f>IF(COUNTIF('R-ML'!$A$17:$A$31,Rankings!$D25)=1,VLOOKUP($D25,'R-ML'!$A$17:$B$31,2,FALSE),0)</f>
        <v>0.21852505464705654</v>
      </c>
      <c r="F25" s="168">
        <f>IF(COUNTIF('R-C1'!$A$17:$A$31,Rankings!$D25)=1,VLOOKUP($D25,'R-C1'!$A$17:$B$31,2,FALSE),0)</f>
        <v>-9.9515151515151512</v>
      </c>
      <c r="G25" s="168">
        <f>IF(COUNTIF('R-C2'!$A$17:$A$31,Rankings!$D25)=1,VLOOKUP($D25,'R-C2'!$A$17:$B$31,2,FALSE),0)</f>
        <v>-14.899999999999999</v>
      </c>
      <c r="H25" s="168">
        <f>IF(COUNTIF('R-C3'!$A$17:$A$31,Rankings!$D25)=1,VLOOKUP($D25,'R-C3'!$A$17:$B$31,2,FALSE),0)</f>
        <v>3.4057971014492834</v>
      </c>
      <c r="I25" s="168">
        <f>IF(COUNTIF('R-C4'!$A$17:$A$31,Rankings!$D25)=1,VLOOKUP($D25,'R-C4'!$A$17:$B$31,2,FALSE),0)</f>
        <v>-9.9515151515151512</v>
      </c>
      <c r="J25" s="168">
        <f>IF(COUNTIF('R-C5'!$A$17:$A$31,Rankings!$D25)=1,VLOOKUP($D25,'R-C5'!$A$17:$B$31,2,FALSE),0)</f>
        <v>0</v>
      </c>
      <c r="K25" s="168">
        <f>IF(COUNTIF('R-C6'!$A$17:$A$31,Rankings!$D25)=1,VLOOKUP($D25,'R-C6'!$A$17:$B$31,2,FALSE),0)</f>
        <v>0</v>
      </c>
      <c r="L25" s="168">
        <f>IF(COUNTIF('R-C7'!$A$17:$A$31,Rankings!$D25)=1,VLOOKUP($D25,'R-C7'!$A$17:$B$31,2,FALSE),0)</f>
        <v>0</v>
      </c>
      <c r="M25" s="168">
        <f>IF(COUNTIF('R-C8'!$A$17:$A$31,Rankings!$D25)=1,VLOOKUP($D25,'R-C8'!$A$17:$B$31,2,FALSE),0)</f>
        <v>-0.68382352941176372</v>
      </c>
      <c r="N25" s="168">
        <f>IF(COUNTIF('R-C9'!$A$17:$A$31,Rankings!$D25)=1,VLOOKUP($D25,'R-C9'!$A$17:$B$31,2,FALSE),0)</f>
        <v>8.2399999999999984</v>
      </c>
      <c r="O25" s="168">
        <f>IF(COUNTIF('R-C10'!$A$17:$A$31,Rankings!$D25)=1,VLOOKUP($D25,'R-C10'!$A$17:$B$31,2,FALSE),0)</f>
        <v>-11.882352941176455</v>
      </c>
    </row>
    <row r="26" spans="3:25" x14ac:dyDescent="0.25">
      <c r="C26" s="91" t="str">
        <f>'Codificação Magazine Luiza'!J5</f>
        <v>Preço</v>
      </c>
      <c r="D26" s="93" t="s">
        <v>139</v>
      </c>
      <c r="E26" s="169">
        <f>IF(COUNTIF('R-ML'!$A$17:$A$31,Rankings!$D26)=1,VLOOKUP($D26,'R-ML'!$A$17:$B$31,2,FALSE),0)</f>
        <v>0</v>
      </c>
      <c r="F26" s="169">
        <f>IF(COUNTIF('R-C1'!$A$17:$A$31,Rankings!$D26)=1,VLOOKUP($D26,'R-C1'!$A$17:$B$31,2,FALSE),0)</f>
        <v>0</v>
      </c>
      <c r="G26" s="169">
        <f>IF(COUNTIF('R-C2'!$A$17:$A$31,Rankings!$D26)=1,VLOOKUP($D26,'R-C2'!$A$17:$B$31,2,FALSE),0)</f>
        <v>0</v>
      </c>
      <c r="H26" s="169">
        <f>IF(COUNTIF('R-C3'!$A$17:$A$31,Rankings!$D26)=1,VLOOKUP($D26,'R-C3'!$A$17:$B$31,2,FALSE),0)</f>
        <v>0</v>
      </c>
      <c r="I26" s="169">
        <f>IF(COUNTIF('R-C4'!$A$17:$A$31,Rankings!$D26)=1,VLOOKUP($D26,'R-C4'!$A$17:$B$31,2,FALSE),0)</f>
        <v>0</v>
      </c>
      <c r="J26" s="169">
        <f>IF(COUNTIF('R-C5'!$A$17:$A$31,Rankings!$D26)=1,VLOOKUP($D26,'R-C5'!$A$17:$B$31,2,FALSE),0)</f>
        <v>0</v>
      </c>
      <c r="K26" s="169">
        <f>IF(COUNTIF('R-C6'!$A$17:$A$31,Rankings!$D26)=1,VLOOKUP($D26,'R-C6'!$A$17:$B$31,2,FALSE),0)</f>
        <v>0</v>
      </c>
      <c r="L26" s="169">
        <f>IF(COUNTIF('R-C7'!$A$17:$A$31,Rankings!$D26)=1,VLOOKUP($D26,'R-C7'!$A$17:$B$31,2,FALSE),0)</f>
        <v>0</v>
      </c>
      <c r="M26" s="169">
        <f>IF(COUNTIF('R-C8'!$A$17:$A$31,Rankings!$D26)=1,VLOOKUP($D26,'R-C8'!$A$17:$B$31,2,FALSE),0)</f>
        <v>0</v>
      </c>
      <c r="N26" s="169">
        <f>IF(COUNTIF('R-C9'!$A$17:$A$31,Rankings!$D26)=1,VLOOKUP($D26,'R-C9'!$A$17:$B$31,2,FALSE),0)</f>
        <v>0</v>
      </c>
      <c r="O26" s="169">
        <f>IF(COUNTIF('R-C10'!$A$17:$A$31,Rankings!$D26)=1,VLOOKUP($D26,'R-C10'!$A$17:$B$31,2,FALSE),0)</f>
        <v>0</v>
      </c>
    </row>
    <row r="27" spans="3:25" ht="15.75" thickBot="1" x14ac:dyDescent="0.3">
      <c r="C27" s="91"/>
      <c r="D27" s="162" t="s">
        <v>140</v>
      </c>
      <c r="E27" s="170">
        <f>IF(COUNTIF('R-ML'!$A$17:$A$31,Rankings!$D27)=1,VLOOKUP($D27,'R-ML'!$A$17:$B$31,2,FALSE),0)</f>
        <v>-4.4737166090646525</v>
      </c>
      <c r="F27" s="170">
        <f>IF(COUNTIF('R-C1'!$A$17:$A$31,Rankings!$D27)=1,VLOOKUP($D27,'R-C1'!$A$17:$B$31,2,FALSE),0)</f>
        <v>2.5636363636363648</v>
      </c>
      <c r="G27" s="170">
        <f>IF(COUNTIF('R-C2'!$A$17:$A$31,Rankings!$D27)=1,VLOOKUP($D27,'R-C2'!$A$17:$B$31,2,FALSE),0)</f>
        <v>-1.599999999999999</v>
      </c>
      <c r="H27" s="170">
        <f>IF(COUNTIF('R-C3'!$A$17:$A$31,Rankings!$D27)=1,VLOOKUP($D27,'R-C3'!$A$17:$B$31,2,FALSE),0)</f>
        <v>-0.20289855072463703</v>
      </c>
      <c r="I27" s="170">
        <f>IF(COUNTIF('R-C4'!$A$17:$A$31,Rankings!$D27)=1,VLOOKUP($D27,'R-C4'!$A$17:$B$31,2,FALSE),0)</f>
        <v>2.5636363636363648</v>
      </c>
      <c r="J27" s="170">
        <f>IF(COUNTIF('R-C5'!$A$17:$A$31,Rankings!$D27)=1,VLOOKUP($D27,'R-C5'!$A$17:$B$31,2,FALSE),0)</f>
        <v>-2.5555555555555527</v>
      </c>
      <c r="K27" s="170">
        <f>IF(COUNTIF('R-C6'!$A$17:$A$31,Rankings!$D27)=1,VLOOKUP($D27,'R-C6'!$A$17:$B$31,2,FALSE),0)</f>
        <v>-0.42446043165467606</v>
      </c>
      <c r="L27" s="170">
        <f>IF(COUNTIF('R-C7'!$A$17:$A$31,Rankings!$D27)=1,VLOOKUP($D27,'R-C7'!$A$17:$B$31,2,FALSE),0)</f>
        <v>-0.35820895522387958</v>
      </c>
      <c r="M27" s="170">
        <f>IF(COUNTIF('R-C8'!$A$17:$A$31,Rankings!$D27)=1,VLOOKUP($D27,'R-C8'!$A$17:$B$31,2,FALSE),0)</f>
        <v>0.16911764705882296</v>
      </c>
      <c r="N27" s="170">
        <f>IF(COUNTIF('R-C9'!$A$17:$A$31,Rankings!$D27)=1,VLOOKUP($D27,'R-C9'!$A$17:$B$31,2,FALSE),0)</f>
        <v>4.3999999999999986</v>
      </c>
      <c r="O27" s="170">
        <f>IF(COUNTIF('R-C10'!$A$17:$A$31,Rankings!$D27)=1,VLOOKUP($D27,'R-C10'!$A$17:$B$31,2,FALSE),0)</f>
        <v>0.10294117647058633</v>
      </c>
    </row>
    <row r="28" spans="3:25" x14ac:dyDescent="0.25">
      <c r="C28" s="93" t="str">
        <f>'Codificação Magazine Luiza'!K5</f>
        <v>Nota</v>
      </c>
    </row>
    <row r="29" spans="3:25" ht="15.75" thickBot="1" x14ac:dyDescent="0.3">
      <c r="C29" s="162"/>
    </row>
  </sheetData>
  <phoneticPr fontId="8" type="noConversion"/>
  <conditionalFormatting sqref="Y6:Y13">
    <cfRule type="cellIs" dxfId="10" priority="5" operator="equal">
      <formula>1</formula>
    </cfRule>
  </conditionalFormatting>
  <conditionalFormatting sqref="AC6:AC13">
    <cfRule type="cellIs" dxfId="9" priority="4" operator="equal">
      <formula>1</formula>
    </cfRule>
  </conditionalFormatting>
  <conditionalFormatting sqref="AM6:AM13">
    <cfRule type="cellIs" dxfId="8" priority="1" operator="equal">
      <formula>1</formula>
    </cfRule>
  </conditionalFormatting>
  <conditionalFormatting sqref="U6:U13">
    <cfRule type="cellIs" dxfId="7" priority="11" operator="equal">
      <formula>1</formula>
    </cfRule>
  </conditionalFormatting>
  <conditionalFormatting sqref="S6:S13">
    <cfRule type="cellIs" dxfId="6" priority="15" operator="equal">
      <formula>1</formula>
    </cfRule>
  </conditionalFormatting>
  <conditionalFormatting sqref="AA6:AA13">
    <cfRule type="cellIs" dxfId="5" priority="9" operator="equal">
      <formula>1</formula>
    </cfRule>
  </conditionalFormatting>
  <conditionalFormatting sqref="W6:W13">
    <cfRule type="cellIs" dxfId="4" priority="10" operator="equal">
      <formula>1</formula>
    </cfRule>
  </conditionalFormatting>
  <conditionalFormatting sqref="AE6:AE13">
    <cfRule type="cellIs" dxfId="3" priority="8" operator="equal">
      <formula>1</formula>
    </cfRule>
  </conditionalFormatting>
  <conditionalFormatting sqref="AI6:AI13">
    <cfRule type="cellIs" dxfId="2" priority="7" operator="equal">
      <formula>1</formula>
    </cfRule>
  </conditionalFormatting>
  <conditionalFormatting sqref="AG6:AG13">
    <cfRule type="cellIs" dxfId="1" priority="3" operator="equal">
      <formula>1</formula>
    </cfRule>
  </conditionalFormatting>
  <conditionalFormatting sqref="AK6:AK13"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T6:AL13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5644-D696-4835-9FC2-E15586EAD299}">
  <sheetPr>
    <tabColor rgb="FF7030A0"/>
  </sheetPr>
  <dimension ref="A1:I31"/>
  <sheetViews>
    <sheetView topLeftCell="A6" workbookViewId="0">
      <selection activeCell="J18" sqref="J18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0.72053455631321883</v>
      </c>
    </row>
    <row r="5" spans="1:9" x14ac:dyDescent="0.25">
      <c r="A5" s="158" t="s">
        <v>150</v>
      </c>
      <c r="B5" s="158">
        <v>0.51917004684148715</v>
      </c>
    </row>
    <row r="6" spans="1:9" x14ac:dyDescent="0.25">
      <c r="A6" s="158" t="s">
        <v>151</v>
      </c>
      <c r="B6" s="158">
        <v>5.5575334652796154E-2</v>
      </c>
    </row>
    <row r="7" spans="1:9" x14ac:dyDescent="0.25">
      <c r="A7" s="158" t="s">
        <v>152</v>
      </c>
      <c r="B7" s="158">
        <v>7.5416922564318467</v>
      </c>
    </row>
    <row r="8" spans="1:9" ht="15.75" thickBot="1" x14ac:dyDescent="0.3">
      <c r="A8" s="159" t="s">
        <v>153</v>
      </c>
      <c r="B8" s="159">
        <v>30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1166.8346802762424</v>
      </c>
      <c r="D12" s="158">
        <v>83.345334305445888</v>
      </c>
      <c r="E12" s="158">
        <v>2.0515009152802013</v>
      </c>
      <c r="F12" s="158">
        <v>8.9868334663721156E-2</v>
      </c>
    </row>
    <row r="13" spans="1:9" x14ac:dyDescent="0.25">
      <c r="A13" s="158" t="s">
        <v>156</v>
      </c>
      <c r="B13" s="158">
        <v>19</v>
      </c>
      <c r="C13" s="158">
        <v>1080.6653197237576</v>
      </c>
      <c r="D13" s="158">
        <v>56.877122090724086</v>
      </c>
      <c r="E13" s="158"/>
      <c r="F13" s="158"/>
    </row>
    <row r="14" spans="1:9" ht="15.75" thickBot="1" x14ac:dyDescent="0.3">
      <c r="A14" s="159" t="s">
        <v>157</v>
      </c>
      <c r="B14" s="159">
        <v>33</v>
      </c>
      <c r="C14" s="159">
        <v>2247.5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26.756717967781746</v>
      </c>
      <c r="C17" s="158">
        <v>4.5415463556949112</v>
      </c>
      <c r="D17" s="158">
        <v>5.8915435123171056</v>
      </c>
      <c r="E17" s="158">
        <v>1.1312104873043956E-5</v>
      </c>
      <c r="F17" s="158">
        <v>17.251152201101903</v>
      </c>
      <c r="G17" s="158">
        <v>36.26228373446159</v>
      </c>
      <c r="H17" s="158">
        <v>17.251152201101903</v>
      </c>
      <c r="I17" s="158">
        <v>36.26228373446159</v>
      </c>
    </row>
    <row r="18" spans="1:9" x14ac:dyDescent="0.25">
      <c r="A18" s="158" t="s">
        <v>21</v>
      </c>
      <c r="B18" s="158">
        <v>2.5511521660254908</v>
      </c>
      <c r="C18" s="158">
        <v>5.963665195208991</v>
      </c>
      <c r="D18" s="158">
        <v>0.42778259384430251</v>
      </c>
      <c r="E18" s="158">
        <v>0.67361888433371253</v>
      </c>
      <c r="F18" s="158">
        <v>-9.9309425399845548</v>
      </c>
      <c r="G18" s="158">
        <v>15.033246872035535</v>
      </c>
      <c r="H18" s="158">
        <v>-9.9309425399845548</v>
      </c>
      <c r="I18" s="158">
        <v>15.033246872035535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4.8086983270838717</v>
      </c>
      <c r="C20" s="158">
        <v>4.1472329266824053</v>
      </c>
      <c r="D20" s="158">
        <v>1.1594955991368945</v>
      </c>
      <c r="E20" s="158" t="e">
        <v>#NUM!</v>
      </c>
      <c r="F20" s="158">
        <v>-3.8715599476965759</v>
      </c>
      <c r="G20" s="158">
        <v>13.48895660186432</v>
      </c>
      <c r="H20" s="158">
        <v>-3.8715599476965759</v>
      </c>
      <c r="I20" s="158">
        <v>13.48895660186432</v>
      </c>
    </row>
    <row r="21" spans="1:9" x14ac:dyDescent="0.25">
      <c r="A21" s="158" t="s">
        <v>141</v>
      </c>
      <c r="B21" s="158">
        <v>4.4255109592432715</v>
      </c>
      <c r="C21" s="158">
        <v>8.6329349925859553</v>
      </c>
      <c r="D21" s="158">
        <v>0.51263109974115884</v>
      </c>
      <c r="E21" s="158">
        <v>0.61411762995727159</v>
      </c>
      <c r="F21" s="158">
        <v>-13.643429640382355</v>
      </c>
      <c r="G21" s="158">
        <v>22.494451558868899</v>
      </c>
      <c r="H21" s="158">
        <v>-13.643429640382355</v>
      </c>
      <c r="I21" s="158">
        <v>22.494451558868899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3.5188920660112872</v>
      </c>
      <c r="C23" s="158">
        <v>6.3154279098867976</v>
      </c>
      <c r="D23" s="158">
        <v>0.55718980823175324</v>
      </c>
      <c r="E23" s="158" t="e">
        <v>#NUM!</v>
      </c>
      <c r="F23" s="158">
        <v>-9.6994504632633749</v>
      </c>
      <c r="G23" s="158">
        <v>16.737234595285948</v>
      </c>
      <c r="H23" s="158">
        <v>-9.6994504632633749</v>
      </c>
      <c r="I23" s="158">
        <v>16.737234595285948</v>
      </c>
    </row>
    <row r="24" spans="1:9" x14ac:dyDescent="0.25">
      <c r="A24" s="158" t="s">
        <v>143</v>
      </c>
      <c r="B24" s="158">
        <v>-2.9130057551716639</v>
      </c>
      <c r="C24" s="158">
        <v>3.200871318753375</v>
      </c>
      <c r="D24" s="158">
        <v>-0.91006649911380244</v>
      </c>
      <c r="E24" s="158">
        <v>0.37418853617926662</v>
      </c>
      <c r="F24" s="158">
        <v>-9.6125064203881259</v>
      </c>
      <c r="G24" s="158">
        <v>3.786494910044798</v>
      </c>
      <c r="H24" s="158">
        <v>-9.6125064203881259</v>
      </c>
      <c r="I24" s="158">
        <v>3.786494910044798</v>
      </c>
    </row>
    <row r="25" spans="1:9" x14ac:dyDescent="0.25">
      <c r="A25" s="158" t="s">
        <v>13</v>
      </c>
      <c r="B25" s="158">
        <v>-22.389827660352282</v>
      </c>
      <c r="C25" s="158">
        <v>6.8949471256631183</v>
      </c>
      <c r="D25" s="158">
        <v>-3.247280545055514</v>
      </c>
      <c r="E25" s="158">
        <v>4.2395503455953353E-3</v>
      </c>
      <c r="F25" s="158">
        <v>-36.821117848238622</v>
      </c>
      <c r="G25" s="158">
        <v>-7.9585374724659417</v>
      </c>
      <c r="H25" s="158">
        <v>-36.821117848238622</v>
      </c>
      <c r="I25" s="158">
        <v>-7.9585374724659417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-10.970534495021601</v>
      </c>
      <c r="C27" s="158">
        <v>8.916663829860461</v>
      </c>
      <c r="D27" s="158">
        <v>-1.2303407086272626</v>
      </c>
      <c r="E27" s="158" t="e">
        <v>#NUM!</v>
      </c>
      <c r="F27" s="158">
        <v>-29.63332637599207</v>
      </c>
      <c r="G27" s="158">
        <v>7.6922573859488654</v>
      </c>
      <c r="H27" s="158">
        <v>-29.63332637599207</v>
      </c>
      <c r="I27" s="158">
        <v>7.6922573859488654</v>
      </c>
    </row>
    <row r="28" spans="1:9" x14ac:dyDescent="0.25">
      <c r="A28" s="158" t="s">
        <v>27</v>
      </c>
      <c r="B28" s="158">
        <v>0</v>
      </c>
      <c r="C28" s="158">
        <v>0</v>
      </c>
      <c r="D28" s="158">
        <v>65535</v>
      </c>
      <c r="E28" s="158" t="e">
        <v>#NUM!</v>
      </c>
      <c r="F28" s="158">
        <v>0</v>
      </c>
      <c r="G28" s="158">
        <v>0</v>
      </c>
      <c r="H28" s="158">
        <v>0</v>
      </c>
      <c r="I28" s="158">
        <v>0</v>
      </c>
    </row>
    <row r="29" spans="1:9" x14ac:dyDescent="0.25">
      <c r="A29" s="158" t="s">
        <v>12</v>
      </c>
      <c r="B29" s="158">
        <v>10.932813806376293</v>
      </c>
      <c r="C29" s="158">
        <v>4.1894945772313337</v>
      </c>
      <c r="D29" s="158">
        <v>2.6095782211517613</v>
      </c>
      <c r="E29" s="158" t="e">
        <v>#NUM!</v>
      </c>
      <c r="F29" s="158">
        <v>2.1641008804179407</v>
      </c>
      <c r="G29" s="158">
        <v>19.701526732334646</v>
      </c>
      <c r="H29" s="158">
        <v>2.1641008804179407</v>
      </c>
      <c r="I29" s="158">
        <v>19.701526732334646</v>
      </c>
    </row>
    <row r="30" spans="1:9" x14ac:dyDescent="0.25">
      <c r="A30" s="158" t="s">
        <v>142</v>
      </c>
      <c r="B30" s="158">
        <v>0.21852505464705654</v>
      </c>
      <c r="C30" s="158">
        <v>9.799204722741182</v>
      </c>
      <c r="D30" s="158">
        <v>2.2300284648602321E-2</v>
      </c>
      <c r="E30" s="158">
        <v>0.98244095840447543</v>
      </c>
      <c r="F30" s="158">
        <v>-20.29144614412175</v>
      </c>
      <c r="G30" s="158">
        <v>20.728496253415862</v>
      </c>
      <c r="H30" s="158">
        <v>-20.29144614412175</v>
      </c>
      <c r="I30" s="158">
        <v>20.728496253415862</v>
      </c>
    </row>
    <row r="31" spans="1:9" ht="15.75" thickBot="1" x14ac:dyDescent="0.3">
      <c r="A31" s="159" t="s">
        <v>140</v>
      </c>
      <c r="B31" s="159">
        <v>-4.4737166090646525</v>
      </c>
      <c r="C31" s="159">
        <v>3.0733135333132564</v>
      </c>
      <c r="D31" s="159">
        <v>-1.4556655416285038</v>
      </c>
      <c r="E31" s="159">
        <v>0.16181024752265227</v>
      </c>
      <c r="F31" s="159">
        <v>-10.906235761027892</v>
      </c>
      <c r="G31" s="159">
        <v>1.9588025428985869</v>
      </c>
      <c r="H31" s="159">
        <v>-10.906235761027892</v>
      </c>
      <c r="I31" s="159">
        <v>1.9588025428985869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BFDB-B2DC-49DA-8E1E-E1059D0F9AE8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0.95839873671042508</v>
      </c>
    </row>
    <row r="5" spans="1:9" x14ac:dyDescent="0.25">
      <c r="A5" s="158" t="s">
        <v>150</v>
      </c>
      <c r="B5" s="158">
        <v>0.91852813852813875</v>
      </c>
    </row>
    <row r="6" spans="1:9" x14ac:dyDescent="0.25">
      <c r="A6" s="158" t="s">
        <v>151</v>
      </c>
      <c r="B6" s="158">
        <v>-0.28515151515151427</v>
      </c>
    </row>
    <row r="7" spans="1:9" x14ac:dyDescent="0.25">
      <c r="A7" s="158" t="s">
        <v>152</v>
      </c>
      <c r="B7" s="158">
        <v>2.3881018200718085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257.18787878787884</v>
      </c>
      <c r="D12" s="158">
        <v>18.370562770562774</v>
      </c>
      <c r="E12" s="158">
        <v>4.509670563230622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22.812121212121134</v>
      </c>
      <c r="D13" s="158">
        <v>5.7030303030302836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-2.8000000000000034</v>
      </c>
      <c r="C17" s="158">
        <v>6.135144660071175</v>
      </c>
      <c r="D17" s="158">
        <v>-0.45638695664716733</v>
      </c>
      <c r="E17" s="158">
        <v>0.67179377841237908</v>
      </c>
      <c r="F17" s="158">
        <v>-19.833892361135</v>
      </c>
      <c r="G17" s="158">
        <v>14.233892361134991</v>
      </c>
      <c r="H17" s="158">
        <v>-19.833892361135</v>
      </c>
      <c r="I17" s="158">
        <v>14.233892361134991</v>
      </c>
    </row>
    <row r="18" spans="1:9" x14ac:dyDescent="0.25">
      <c r="A18" s="158" t="s">
        <v>21</v>
      </c>
      <c r="B18" s="158">
        <v>8.2363636363636399</v>
      </c>
      <c r="C18" s="158">
        <v>4.4619233891426715</v>
      </c>
      <c r="D18" s="158">
        <v>1.8459222442961312</v>
      </c>
      <c r="E18" s="158">
        <v>0.13864315515071865</v>
      </c>
      <c r="F18" s="158">
        <v>-4.1519217171890794</v>
      </c>
      <c r="G18" s="158">
        <v>20.624648989916359</v>
      </c>
      <c r="H18" s="158">
        <v>-4.1519217171890794</v>
      </c>
      <c r="I18" s="158">
        <v>20.624648989916359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-8.3333333333333428</v>
      </c>
      <c r="C20" s="158">
        <v>2.7575424573413883</v>
      </c>
      <c r="D20" s="158">
        <v>-3.0220145155508162</v>
      </c>
      <c r="E20" s="158" t="e">
        <v>#NUM!</v>
      </c>
      <c r="F20" s="158">
        <v>-15.989498591393936</v>
      </c>
      <c r="G20" s="158">
        <v>-0.67716807527275069</v>
      </c>
      <c r="H20" s="158">
        <v>-15.989498591393936</v>
      </c>
      <c r="I20" s="158">
        <v>-0.67716807527275069</v>
      </c>
    </row>
    <row r="21" spans="1:9" x14ac:dyDescent="0.25">
      <c r="A21" s="158" t="s">
        <v>141</v>
      </c>
      <c r="B21" s="158">
        <v>9.5818181818181873</v>
      </c>
      <c r="C21" s="158">
        <v>3.088626608230403</v>
      </c>
      <c r="D21" s="158">
        <v>3.1022908875696023</v>
      </c>
      <c r="E21" s="158">
        <v>3.6140757806570639E-2</v>
      </c>
      <c r="F21" s="158">
        <v>1.0064159536132227</v>
      </c>
      <c r="G21" s="158">
        <v>18.15722041002315</v>
      </c>
      <c r="H21" s="158">
        <v>1.0064159536132227</v>
      </c>
      <c r="I21" s="158">
        <v>18.15722041002315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-2.3515151515151618</v>
      </c>
      <c r="C23" s="158">
        <v>3.5470030288519614</v>
      </c>
      <c r="D23" s="158">
        <v>-0.66295831505851954</v>
      </c>
      <c r="E23" s="158" t="e">
        <v>#NUM!</v>
      </c>
      <c r="F23" s="158">
        <v>-12.199574349092938</v>
      </c>
      <c r="G23" s="158">
        <v>7.4965440460626134</v>
      </c>
      <c r="H23" s="158">
        <v>-12.199574349092938</v>
      </c>
      <c r="I23" s="158">
        <v>7.4965440460626134</v>
      </c>
    </row>
    <row r="24" spans="1:9" x14ac:dyDescent="0.25">
      <c r="A24" s="158" t="s">
        <v>143</v>
      </c>
      <c r="B24" s="158">
        <v>6.787878787878789</v>
      </c>
      <c r="C24" s="158">
        <v>2.1197397487398062</v>
      </c>
      <c r="D24" s="158">
        <v>3.2022227218762165</v>
      </c>
      <c r="E24" s="158">
        <v>3.2831183350085377E-2</v>
      </c>
      <c r="F24" s="158">
        <v>0.90253773819695393</v>
      </c>
      <c r="G24" s="158">
        <v>12.673219837560623</v>
      </c>
      <c r="H24" s="158">
        <v>0.90253773819695393</v>
      </c>
      <c r="I24" s="158">
        <v>12.673219837560623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-3.1818181818181857</v>
      </c>
      <c r="C27" s="158">
        <v>6.4402316745625212</v>
      </c>
      <c r="D27" s="158">
        <v>-0.49405337301539287</v>
      </c>
      <c r="E27" s="158" t="e">
        <v>#NUM!</v>
      </c>
      <c r="F27" s="158">
        <v>-21.062767890997087</v>
      </c>
      <c r="G27" s="158">
        <v>14.699131527360715</v>
      </c>
      <c r="H27" s="158">
        <v>-21.062767890997087</v>
      </c>
      <c r="I27" s="158">
        <v>14.699131527360715</v>
      </c>
    </row>
    <row r="28" spans="1:9" x14ac:dyDescent="0.25">
      <c r="A28" s="158" t="s">
        <v>27</v>
      </c>
      <c r="B28" s="158">
        <v>17.648484848484863</v>
      </c>
      <c r="C28" s="158">
        <v>4.897682216390276</v>
      </c>
      <c r="D28" s="158">
        <v>3.6034360884876424</v>
      </c>
      <c r="E28" s="158">
        <v>2.2688649888988686E-2</v>
      </c>
      <c r="F28" s="158">
        <v>4.0503390319738006</v>
      </c>
      <c r="G28" s="158">
        <v>31.246630664995926</v>
      </c>
      <c r="H28" s="158">
        <v>4.0503390319738006</v>
      </c>
      <c r="I28" s="158">
        <v>31.246630664995926</v>
      </c>
    </row>
    <row r="29" spans="1:9" x14ac:dyDescent="0.25">
      <c r="A29" s="158" t="s">
        <v>12</v>
      </c>
      <c r="B29" s="158">
        <v>8.5636363636363715</v>
      </c>
      <c r="C29" s="158">
        <v>3.917439991646869</v>
      </c>
      <c r="D29" s="158">
        <v>2.1860287284289117</v>
      </c>
      <c r="E29" s="158">
        <v>9.4108457234980472E-2</v>
      </c>
      <c r="F29" s="158">
        <v>-2.3129207260776621</v>
      </c>
      <c r="G29" s="158">
        <v>19.440193453350403</v>
      </c>
      <c r="H29" s="158">
        <v>-2.3129207260776621</v>
      </c>
      <c r="I29" s="158">
        <v>19.440193453350403</v>
      </c>
    </row>
    <row r="30" spans="1:9" x14ac:dyDescent="0.25">
      <c r="A30" s="158" t="s">
        <v>142</v>
      </c>
      <c r="B30" s="158">
        <v>-9.9515151515151512</v>
      </c>
      <c r="C30" s="158">
        <v>3.5470030288519618</v>
      </c>
      <c r="D30" s="158">
        <v>-2.8056122508404231</v>
      </c>
      <c r="E30" s="158">
        <v>4.8533240328110079E-2</v>
      </c>
      <c r="F30" s="158">
        <v>-19.799574349092929</v>
      </c>
      <c r="G30" s="158">
        <v>-0.10345595393737383</v>
      </c>
      <c r="H30" s="158">
        <v>-19.799574349092929</v>
      </c>
      <c r="I30" s="158">
        <v>-0.10345595393737383</v>
      </c>
    </row>
    <row r="31" spans="1:9" ht="15.75" thickBot="1" x14ac:dyDescent="0.3">
      <c r="A31" s="159" t="s">
        <v>140</v>
      </c>
      <c r="B31" s="159">
        <v>2.5636363636363648</v>
      </c>
      <c r="C31" s="159">
        <v>1.9850127158518789</v>
      </c>
      <c r="D31" s="159">
        <v>1.2914961920212016</v>
      </c>
      <c r="E31" s="159">
        <v>0.26610713921674484</v>
      </c>
      <c r="F31" s="159">
        <v>-2.9476424750459622</v>
      </c>
      <c r="G31" s="159">
        <v>8.0749152023186923</v>
      </c>
      <c r="H31" s="159">
        <v>-2.9476424750459622</v>
      </c>
      <c r="I31" s="159">
        <v>8.0749152023186923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DFF7-B706-4D19-8C1F-65B6F1557650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0.95356474047948847</v>
      </c>
    </row>
    <row r="5" spans="1:9" x14ac:dyDescent="0.25">
      <c r="A5" s="158" t="s">
        <v>150</v>
      </c>
      <c r="B5" s="158">
        <v>0.90928571428571414</v>
      </c>
    </row>
    <row r="6" spans="1:9" x14ac:dyDescent="0.25">
      <c r="A6" s="158" t="s">
        <v>151</v>
      </c>
      <c r="B6" s="158">
        <v>-0.31750000000000034</v>
      </c>
    </row>
    <row r="7" spans="1:9" x14ac:dyDescent="0.25">
      <c r="A7" s="158" t="s">
        <v>152</v>
      </c>
      <c r="B7" s="158">
        <v>2.5199206336708322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254.59999999999997</v>
      </c>
      <c r="D12" s="158">
        <v>18.185714285714283</v>
      </c>
      <c r="E12" s="158">
        <v>4.0094488188976323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25.400000000000031</v>
      </c>
      <c r="D13" s="158">
        <v>6.3500000000000076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4.0000000000000009</v>
      </c>
      <c r="C17" s="158">
        <v>1.7818529681205426</v>
      </c>
      <c r="D17" s="158">
        <v>2.2448541330652598</v>
      </c>
      <c r="E17" s="158">
        <v>8.8146291889308323E-2</v>
      </c>
      <c r="F17" s="158">
        <v>-0.94721695152043939</v>
      </c>
      <c r="G17" s="158">
        <v>8.9472169515204421</v>
      </c>
      <c r="H17" s="158">
        <v>-0.94721695152043939</v>
      </c>
      <c r="I17" s="158">
        <v>8.9472169515204421</v>
      </c>
    </row>
    <row r="18" spans="1:9" x14ac:dyDescent="0.25">
      <c r="A18" s="158" t="s">
        <v>21</v>
      </c>
      <c r="B18" s="158">
        <v>-20.499999999999993</v>
      </c>
      <c r="C18" s="158">
        <v>7.6640394049091345</v>
      </c>
      <c r="D18" s="158">
        <v>-2.6748296710046784</v>
      </c>
      <c r="E18" s="158">
        <v>5.5526257009216075E-2</v>
      </c>
      <c r="F18" s="158">
        <v>-41.778784691802969</v>
      </c>
      <c r="G18" s="158">
        <v>0.77878469180298282</v>
      </c>
      <c r="H18" s="158">
        <v>-41.778784691802969</v>
      </c>
      <c r="I18" s="158">
        <v>0.77878469180298282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-2.4999999999999916</v>
      </c>
      <c r="C20" s="158">
        <v>4.5428515273999368</v>
      </c>
      <c r="D20" s="158">
        <v>-0.55031514565716955</v>
      </c>
      <c r="E20" s="158" t="e">
        <v>#NUM!</v>
      </c>
      <c r="F20" s="158">
        <v>-15.112977886889865</v>
      </c>
      <c r="G20" s="158">
        <v>10.112977886889883</v>
      </c>
      <c r="H20" s="158">
        <v>-15.112977886889865</v>
      </c>
      <c r="I20" s="158">
        <v>10.112977886889883</v>
      </c>
    </row>
    <row r="21" spans="1:9" x14ac:dyDescent="0.25">
      <c r="A21" s="158" t="s">
        <v>141</v>
      </c>
      <c r="B21" s="158">
        <v>2.9000000000000141</v>
      </c>
      <c r="C21" s="158">
        <v>5.5495495312682763</v>
      </c>
      <c r="D21" s="158">
        <v>0.52256493678636606</v>
      </c>
      <c r="E21" s="158">
        <v>0.62888368567810926</v>
      </c>
      <c r="F21" s="158">
        <v>-12.508019632142499</v>
      </c>
      <c r="G21" s="158">
        <v>18.308019632142528</v>
      </c>
      <c r="H21" s="158">
        <v>-12.508019632142499</v>
      </c>
      <c r="I21" s="158">
        <v>18.308019632142528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0.79999999999999605</v>
      </c>
      <c r="C23" s="158">
        <v>5.8557663887829374</v>
      </c>
      <c r="D23" s="158">
        <v>0.13661747188761539</v>
      </c>
      <c r="E23" s="158" t="e">
        <v>#NUM!</v>
      </c>
      <c r="F23" s="158">
        <v>-15.45821392731815</v>
      </c>
      <c r="G23" s="158">
        <v>17.058213927318143</v>
      </c>
      <c r="H23" s="158">
        <v>-15.45821392731815</v>
      </c>
      <c r="I23" s="158">
        <v>17.058213927318143</v>
      </c>
    </row>
    <row r="24" spans="1:9" x14ac:dyDescent="0.25">
      <c r="A24" s="158" t="s">
        <v>143</v>
      </c>
      <c r="B24" s="158">
        <v>-10.700000000000001</v>
      </c>
      <c r="C24" s="158">
        <v>3.2368966619279038</v>
      </c>
      <c r="D24" s="158">
        <v>-3.3056353407424055</v>
      </c>
      <c r="E24" s="158">
        <v>2.9775826066308835E-2</v>
      </c>
      <c r="F24" s="158">
        <v>-19.687065893040806</v>
      </c>
      <c r="G24" s="158">
        <v>-1.7129341069591959</v>
      </c>
      <c r="H24" s="158">
        <v>-19.687065893040806</v>
      </c>
      <c r="I24" s="158">
        <v>-1.7129341069591959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17.599999999999984</v>
      </c>
      <c r="C26" s="158">
        <v>5.1024503917235693</v>
      </c>
      <c r="D26" s="158">
        <v>3.4493230994559139</v>
      </c>
      <c r="E26" s="158" t="e">
        <v>#NUM!</v>
      </c>
      <c r="F26" s="158">
        <v>3.433326585384517</v>
      </c>
      <c r="G26" s="158">
        <v>31.76667341461545</v>
      </c>
      <c r="H26" s="158">
        <v>3.433326585384517</v>
      </c>
      <c r="I26" s="158">
        <v>31.76667341461545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26.299999999999986</v>
      </c>
      <c r="C28" s="158">
        <v>9.8082873122681278</v>
      </c>
      <c r="D28" s="158">
        <v>2.6814059542387341</v>
      </c>
      <c r="E28" s="158" t="e">
        <v>#NUM!</v>
      </c>
      <c r="F28" s="158">
        <v>-0.93217129852047975</v>
      </c>
      <c r="G28" s="158">
        <v>53.532171298520453</v>
      </c>
      <c r="H28" s="158">
        <v>-0.93217129852047975</v>
      </c>
      <c r="I28" s="158">
        <v>53.532171298520453</v>
      </c>
    </row>
    <row r="29" spans="1:9" x14ac:dyDescent="0.25">
      <c r="A29" s="158" t="s">
        <v>12</v>
      </c>
      <c r="B29" s="158">
        <v>20.499999999999996</v>
      </c>
      <c r="C29" s="158">
        <v>7.4540257579377842</v>
      </c>
      <c r="D29" s="158">
        <v>2.7501917307127051</v>
      </c>
      <c r="E29" s="158">
        <v>5.1364309829687149E-2</v>
      </c>
      <c r="F29" s="158">
        <v>-0.19569332964463726</v>
      </c>
      <c r="G29" s="158">
        <v>41.195693329644627</v>
      </c>
      <c r="H29" s="158">
        <v>-0.19569332964463726</v>
      </c>
      <c r="I29" s="158">
        <v>41.195693329644627</v>
      </c>
    </row>
    <row r="30" spans="1:9" x14ac:dyDescent="0.25">
      <c r="A30" s="158" t="s">
        <v>142</v>
      </c>
      <c r="B30" s="158">
        <v>-14.899999999999999</v>
      </c>
      <c r="C30" s="158">
        <v>5.5495495312682772</v>
      </c>
      <c r="D30" s="158">
        <v>-2.6849026062471775</v>
      </c>
      <c r="E30" s="158">
        <v>5.4948024825072467E-2</v>
      </c>
      <c r="F30" s="158">
        <v>-30.308019632142518</v>
      </c>
      <c r="G30" s="158">
        <v>0.50801963214251877</v>
      </c>
      <c r="H30" s="158">
        <v>-30.308019632142518</v>
      </c>
      <c r="I30" s="158">
        <v>0.50801963214251877</v>
      </c>
    </row>
    <row r="31" spans="1:9" ht="15.75" thickBot="1" x14ac:dyDescent="0.3">
      <c r="A31" s="159" t="s">
        <v>140</v>
      </c>
      <c r="B31" s="159">
        <v>-1.599999999999999</v>
      </c>
      <c r="C31" s="159">
        <v>1.9519221295943143</v>
      </c>
      <c r="D31" s="159">
        <v>-0.81970483132569505</v>
      </c>
      <c r="E31" s="159">
        <v>0.45841637424637272</v>
      </c>
      <c r="F31" s="159">
        <v>-7.0194046424393859</v>
      </c>
      <c r="G31" s="159">
        <v>3.8194046424393884</v>
      </c>
      <c r="H31" s="159">
        <v>-7.0194046424393859</v>
      </c>
      <c r="I31" s="159">
        <v>3.8194046424393884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ECD8-3914-4FC1-B8C2-F366CB0D6A6C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0.77819667315647234</v>
      </c>
    </row>
    <row r="5" spans="1:9" x14ac:dyDescent="0.25">
      <c r="A5" s="158" t="s">
        <v>150</v>
      </c>
      <c r="B5" s="158">
        <v>0.60559006211180144</v>
      </c>
    </row>
    <row r="6" spans="1:9" x14ac:dyDescent="0.25">
      <c r="A6" s="158" t="s">
        <v>151</v>
      </c>
      <c r="B6" s="158">
        <v>-1.1043478260869559</v>
      </c>
    </row>
    <row r="7" spans="1:9" x14ac:dyDescent="0.25">
      <c r="A7" s="158" t="s">
        <v>152</v>
      </c>
      <c r="B7" s="158">
        <v>4.6996762145640538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169.5652173913044</v>
      </c>
      <c r="D12" s="158">
        <v>12.111801242236028</v>
      </c>
      <c r="E12" s="158">
        <v>0.85301837270341274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110.4347826086956</v>
      </c>
      <c r="D13" s="158">
        <v>22.086956521739118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14</v>
      </c>
      <c r="C17" s="158">
        <v>4.6996762145640538</v>
      </c>
      <c r="D17" s="158">
        <v>2.9789286241921782</v>
      </c>
      <c r="E17" s="158">
        <v>3.0837972876831467E-2</v>
      </c>
      <c r="F17" s="158">
        <v>1.9190976894696057</v>
      </c>
      <c r="G17" s="158">
        <v>26.080902310530394</v>
      </c>
      <c r="H17" s="158">
        <v>1.9190976894696057</v>
      </c>
      <c r="I17" s="158">
        <v>26.080902310530394</v>
      </c>
    </row>
    <row r="18" spans="1:9" x14ac:dyDescent="0.25">
      <c r="A18" s="158" t="s">
        <v>21</v>
      </c>
      <c r="B18" s="158">
        <v>4.5072463768115973</v>
      </c>
      <c r="C18" s="158">
        <v>7.0362580038023221</v>
      </c>
      <c r="D18" s="158">
        <v>0.64057434709982597</v>
      </c>
      <c r="E18" s="158">
        <v>0.54999915263488264</v>
      </c>
      <c r="F18" s="158">
        <v>-13.580030638613291</v>
      </c>
      <c r="G18" s="158">
        <v>22.594523392236486</v>
      </c>
      <c r="H18" s="158">
        <v>-13.580030638613291</v>
      </c>
      <c r="I18" s="158">
        <v>22.594523392236486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2.6086956521739135</v>
      </c>
      <c r="C20" s="158">
        <v>3.6337527145046784</v>
      </c>
      <c r="D20" s="158">
        <v>0.71790676392504826</v>
      </c>
      <c r="E20" s="158" t="e">
        <v>#NUM!</v>
      </c>
      <c r="F20" s="158">
        <v>-6.7321630709259654</v>
      </c>
      <c r="G20" s="158">
        <v>11.949554375273793</v>
      </c>
      <c r="H20" s="158">
        <v>-6.7321630709259654</v>
      </c>
      <c r="I20" s="158">
        <v>11.949554375273793</v>
      </c>
    </row>
    <row r="21" spans="1:9" x14ac:dyDescent="0.25">
      <c r="A21" s="158" t="s">
        <v>141</v>
      </c>
      <c r="B21" s="158">
        <v>-4.3623188405797162</v>
      </c>
      <c r="C21" s="158">
        <v>5.8158392822915843</v>
      </c>
      <c r="D21" s="158">
        <v>-0.75007554865939396</v>
      </c>
      <c r="E21" s="158">
        <v>0.48698259208618805</v>
      </c>
      <c r="F21" s="158">
        <v>-19.312409658618606</v>
      </c>
      <c r="G21" s="158">
        <v>10.587771977459173</v>
      </c>
      <c r="H21" s="158">
        <v>-19.312409658618606</v>
      </c>
      <c r="I21" s="158">
        <v>10.587771977459173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-1.34782608695652</v>
      </c>
      <c r="C23" s="158">
        <v>5.7974637567941834</v>
      </c>
      <c r="D23" s="158">
        <v>-0.23248547011216258</v>
      </c>
      <c r="E23" s="158" t="e">
        <v>#NUM!</v>
      </c>
      <c r="F23" s="158">
        <v>-16.25068111293152</v>
      </c>
      <c r="G23" s="158">
        <v>13.555028939018479</v>
      </c>
      <c r="H23" s="158">
        <v>-16.25068111293152</v>
      </c>
      <c r="I23" s="158">
        <v>13.555028939018479</v>
      </c>
    </row>
    <row r="24" spans="1:9" x14ac:dyDescent="0.25">
      <c r="A24" s="158" t="s">
        <v>143</v>
      </c>
      <c r="B24" s="158">
        <v>-5.1304347826086945</v>
      </c>
      <c r="C24" s="158">
        <v>3.3591001585597717</v>
      </c>
      <c r="D24" s="158">
        <v>-1.5273241464786778</v>
      </c>
      <c r="E24" s="158">
        <v>0.18721338759029013</v>
      </c>
      <c r="F24" s="158">
        <v>-13.76527663428551</v>
      </c>
      <c r="G24" s="158">
        <v>3.5044070690681197</v>
      </c>
      <c r="H24" s="158">
        <v>-13.76527663428551</v>
      </c>
      <c r="I24" s="158">
        <v>3.5044070690681197</v>
      </c>
    </row>
    <row r="25" spans="1:9" x14ac:dyDescent="0.25">
      <c r="A25" s="158" t="s">
        <v>13</v>
      </c>
      <c r="B25" s="158">
        <v>-3.5362318840579765</v>
      </c>
      <c r="C25" s="158">
        <v>8.1923422627251359</v>
      </c>
      <c r="D25" s="158">
        <v>-0.43165089673410068</v>
      </c>
      <c r="E25" s="158">
        <v>0.68397412522520207</v>
      </c>
      <c r="F25" s="158">
        <v>-24.595318095934918</v>
      </c>
      <c r="G25" s="158">
        <v>17.522854327818965</v>
      </c>
      <c r="H25" s="158">
        <v>-24.595318095934918</v>
      </c>
      <c r="I25" s="158">
        <v>17.522854327818965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0</v>
      </c>
      <c r="C28" s="158">
        <v>0</v>
      </c>
      <c r="D28" s="158">
        <v>65535</v>
      </c>
      <c r="E28" s="158" t="e">
        <v>#NUM!</v>
      </c>
      <c r="F28" s="158">
        <v>0</v>
      </c>
      <c r="G28" s="158">
        <v>0</v>
      </c>
      <c r="H28" s="158">
        <v>0</v>
      </c>
      <c r="I28" s="158">
        <v>0</v>
      </c>
    </row>
    <row r="29" spans="1:9" x14ac:dyDescent="0.25">
      <c r="A29" s="158" t="s">
        <v>12</v>
      </c>
      <c r="B29" s="158">
        <v>2.1594202898550736</v>
      </c>
      <c r="C29" s="158">
        <v>3.2949586921581839</v>
      </c>
      <c r="D29" s="158">
        <v>0.65537097475436412</v>
      </c>
      <c r="E29" s="158" t="e">
        <v>#NUM!</v>
      </c>
      <c r="F29" s="158">
        <v>-6.3105406733787426</v>
      </c>
      <c r="G29" s="158">
        <v>10.629381253088891</v>
      </c>
      <c r="H29" s="158">
        <v>-6.3105406733787426</v>
      </c>
      <c r="I29" s="158">
        <v>10.629381253088891</v>
      </c>
    </row>
    <row r="30" spans="1:9" x14ac:dyDescent="0.25">
      <c r="A30" s="158" t="s">
        <v>142</v>
      </c>
      <c r="B30" s="158">
        <v>3.4057971014492834</v>
      </c>
      <c r="C30" s="158">
        <v>7.4128699315257167</v>
      </c>
      <c r="D30" s="158">
        <v>0.45944379611531944</v>
      </c>
      <c r="E30" s="158">
        <v>0.66520001969845843</v>
      </c>
      <c r="F30" s="158">
        <v>-15.649591694465336</v>
      </c>
      <c r="G30" s="158">
        <v>22.461185897363904</v>
      </c>
      <c r="H30" s="158">
        <v>-15.649591694465336</v>
      </c>
      <c r="I30" s="158">
        <v>22.461185897363904</v>
      </c>
    </row>
    <row r="31" spans="1:9" ht="15.75" thickBot="1" x14ac:dyDescent="0.3">
      <c r="A31" s="159" t="s">
        <v>140</v>
      </c>
      <c r="B31" s="159">
        <v>-0.20289855072463703</v>
      </c>
      <c r="C31" s="159">
        <v>2.8663427961419314</v>
      </c>
      <c r="D31" s="159">
        <v>-7.0786561536790513E-2</v>
      </c>
      <c r="E31" s="159">
        <v>0.9463116882051561</v>
      </c>
      <c r="F31" s="159">
        <v>-7.571067277194091</v>
      </c>
      <c r="G31" s="159">
        <v>7.1652701757448174</v>
      </c>
      <c r="H31" s="159">
        <v>-7.571067277194091</v>
      </c>
      <c r="I31" s="159">
        <v>7.1652701757448174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B4E0-4721-4034-9678-63C189EC5DB0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0.95839873671042508</v>
      </c>
    </row>
    <row r="5" spans="1:9" x14ac:dyDescent="0.25">
      <c r="A5" s="158" t="s">
        <v>150</v>
      </c>
      <c r="B5" s="158">
        <v>0.91852813852813875</v>
      </c>
    </row>
    <row r="6" spans="1:9" x14ac:dyDescent="0.25">
      <c r="A6" s="158" t="s">
        <v>151</v>
      </c>
      <c r="B6" s="158">
        <v>-0.28515151515151427</v>
      </c>
    </row>
    <row r="7" spans="1:9" x14ac:dyDescent="0.25">
      <c r="A7" s="158" t="s">
        <v>152</v>
      </c>
      <c r="B7" s="158">
        <v>2.3881018200718085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257.18787878787884</v>
      </c>
      <c r="D12" s="158">
        <v>18.370562770562774</v>
      </c>
      <c r="E12" s="158">
        <v>4.509670563230622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22.812121212121134</v>
      </c>
      <c r="D13" s="158">
        <v>5.7030303030302836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-2.8000000000000034</v>
      </c>
      <c r="C17" s="158">
        <v>6.135144660071175</v>
      </c>
      <c r="D17" s="158">
        <v>-0.45638695664716733</v>
      </c>
      <c r="E17" s="158">
        <v>0.67179377841237908</v>
      </c>
      <c r="F17" s="158">
        <v>-19.833892361135</v>
      </c>
      <c r="G17" s="158">
        <v>14.233892361134991</v>
      </c>
      <c r="H17" s="158">
        <v>-19.833892361135</v>
      </c>
      <c r="I17" s="158">
        <v>14.233892361134991</v>
      </c>
    </row>
    <row r="18" spans="1:9" x14ac:dyDescent="0.25">
      <c r="A18" s="158" t="s">
        <v>21</v>
      </c>
      <c r="B18" s="158">
        <v>8.2363636363636399</v>
      </c>
      <c r="C18" s="158">
        <v>4.4619233891426715</v>
      </c>
      <c r="D18" s="158">
        <v>1.8459222442961312</v>
      </c>
      <c r="E18" s="158">
        <v>0.13864315515071865</v>
      </c>
      <c r="F18" s="158">
        <v>-4.1519217171890794</v>
      </c>
      <c r="G18" s="158">
        <v>20.624648989916359</v>
      </c>
      <c r="H18" s="158">
        <v>-4.1519217171890794</v>
      </c>
      <c r="I18" s="158">
        <v>20.624648989916359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-8.3333333333333428</v>
      </c>
      <c r="C20" s="158">
        <v>2.7575424573413883</v>
      </c>
      <c r="D20" s="158">
        <v>-3.0220145155508162</v>
      </c>
      <c r="E20" s="158" t="e">
        <v>#NUM!</v>
      </c>
      <c r="F20" s="158">
        <v>-15.989498591393936</v>
      </c>
      <c r="G20" s="158">
        <v>-0.67716807527275069</v>
      </c>
      <c r="H20" s="158">
        <v>-15.989498591393936</v>
      </c>
      <c r="I20" s="158">
        <v>-0.67716807527275069</v>
      </c>
    </row>
    <row r="21" spans="1:9" x14ac:dyDescent="0.25">
      <c r="A21" s="158" t="s">
        <v>141</v>
      </c>
      <c r="B21" s="158">
        <v>9.5818181818181873</v>
      </c>
      <c r="C21" s="158">
        <v>3.088626608230403</v>
      </c>
      <c r="D21" s="158">
        <v>3.1022908875696023</v>
      </c>
      <c r="E21" s="158">
        <v>3.6140757806570639E-2</v>
      </c>
      <c r="F21" s="158">
        <v>1.0064159536132227</v>
      </c>
      <c r="G21" s="158">
        <v>18.15722041002315</v>
      </c>
      <c r="H21" s="158">
        <v>1.0064159536132227</v>
      </c>
      <c r="I21" s="158">
        <v>18.15722041002315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-2.3515151515151618</v>
      </c>
      <c r="C23" s="158">
        <v>3.5470030288519614</v>
      </c>
      <c r="D23" s="158">
        <v>-0.66295831505851954</v>
      </c>
      <c r="E23" s="158" t="e">
        <v>#NUM!</v>
      </c>
      <c r="F23" s="158">
        <v>-12.199574349092938</v>
      </c>
      <c r="G23" s="158">
        <v>7.4965440460626134</v>
      </c>
      <c r="H23" s="158">
        <v>-12.199574349092938</v>
      </c>
      <c r="I23" s="158">
        <v>7.4965440460626134</v>
      </c>
    </row>
    <row r="24" spans="1:9" x14ac:dyDescent="0.25">
      <c r="A24" s="158" t="s">
        <v>143</v>
      </c>
      <c r="B24" s="158">
        <v>6.787878787878789</v>
      </c>
      <c r="C24" s="158">
        <v>2.1197397487398062</v>
      </c>
      <c r="D24" s="158">
        <v>3.2022227218762165</v>
      </c>
      <c r="E24" s="158">
        <v>3.2831183350085377E-2</v>
      </c>
      <c r="F24" s="158">
        <v>0.90253773819695393</v>
      </c>
      <c r="G24" s="158">
        <v>12.673219837560623</v>
      </c>
      <c r="H24" s="158">
        <v>0.90253773819695393</v>
      </c>
      <c r="I24" s="158">
        <v>12.673219837560623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-3.1818181818181857</v>
      </c>
      <c r="C27" s="158">
        <v>6.4402316745625212</v>
      </c>
      <c r="D27" s="158">
        <v>-0.49405337301539287</v>
      </c>
      <c r="E27" s="158" t="e">
        <v>#NUM!</v>
      </c>
      <c r="F27" s="158">
        <v>-21.062767890997087</v>
      </c>
      <c r="G27" s="158">
        <v>14.699131527360715</v>
      </c>
      <c r="H27" s="158">
        <v>-21.062767890997087</v>
      </c>
      <c r="I27" s="158">
        <v>14.699131527360715</v>
      </c>
    </row>
    <row r="28" spans="1:9" x14ac:dyDescent="0.25">
      <c r="A28" s="158" t="s">
        <v>27</v>
      </c>
      <c r="B28" s="158">
        <v>17.648484848484863</v>
      </c>
      <c r="C28" s="158">
        <v>4.897682216390276</v>
      </c>
      <c r="D28" s="158">
        <v>3.6034360884876424</v>
      </c>
      <c r="E28" s="158">
        <v>2.2688649888988686E-2</v>
      </c>
      <c r="F28" s="158">
        <v>4.0503390319738006</v>
      </c>
      <c r="G28" s="158">
        <v>31.246630664995926</v>
      </c>
      <c r="H28" s="158">
        <v>4.0503390319738006</v>
      </c>
      <c r="I28" s="158">
        <v>31.246630664995926</v>
      </c>
    </row>
    <row r="29" spans="1:9" x14ac:dyDescent="0.25">
      <c r="A29" s="158" t="s">
        <v>12</v>
      </c>
      <c r="B29" s="158">
        <v>8.5636363636363715</v>
      </c>
      <c r="C29" s="158">
        <v>3.917439991646869</v>
      </c>
      <c r="D29" s="158">
        <v>2.1860287284289117</v>
      </c>
      <c r="E29" s="158">
        <v>9.4108457234980472E-2</v>
      </c>
      <c r="F29" s="158">
        <v>-2.3129207260776621</v>
      </c>
      <c r="G29" s="158">
        <v>19.440193453350403</v>
      </c>
      <c r="H29" s="158">
        <v>-2.3129207260776621</v>
      </c>
      <c r="I29" s="158">
        <v>19.440193453350403</v>
      </c>
    </row>
    <row r="30" spans="1:9" x14ac:dyDescent="0.25">
      <c r="A30" s="158" t="s">
        <v>142</v>
      </c>
      <c r="B30" s="158">
        <v>-9.9515151515151512</v>
      </c>
      <c r="C30" s="158">
        <v>3.5470030288519618</v>
      </c>
      <c r="D30" s="158">
        <v>-2.8056122508404231</v>
      </c>
      <c r="E30" s="158">
        <v>4.8533240328110079E-2</v>
      </c>
      <c r="F30" s="158">
        <v>-19.799574349092929</v>
      </c>
      <c r="G30" s="158">
        <v>-0.10345595393737383</v>
      </c>
      <c r="H30" s="158">
        <v>-19.799574349092929</v>
      </c>
      <c r="I30" s="158">
        <v>-0.10345595393737383</v>
      </c>
    </row>
    <row r="31" spans="1:9" ht="15.75" thickBot="1" x14ac:dyDescent="0.3">
      <c r="A31" s="159" t="s">
        <v>140</v>
      </c>
      <c r="B31" s="159">
        <v>2.5636363636363648</v>
      </c>
      <c r="C31" s="159">
        <v>1.9850127158518789</v>
      </c>
      <c r="D31" s="159">
        <v>1.2914961920212016</v>
      </c>
      <c r="E31" s="159">
        <v>0.26610713921674484</v>
      </c>
      <c r="F31" s="159">
        <v>-2.9476424750459622</v>
      </c>
      <c r="G31" s="159">
        <v>8.0749152023186923</v>
      </c>
      <c r="H31" s="159">
        <v>-2.9476424750459622</v>
      </c>
      <c r="I31" s="159">
        <v>8.0749152023186923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1842-895A-4ECA-873F-2E72B67181A1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0.60833014265024454</v>
      </c>
    </row>
    <row r="5" spans="1:9" x14ac:dyDescent="0.25">
      <c r="A5" s="158" t="s">
        <v>150</v>
      </c>
      <c r="B5" s="158">
        <v>0.37006556245686689</v>
      </c>
    </row>
    <row r="6" spans="1:9" x14ac:dyDescent="0.25">
      <c r="A6" s="158" t="s">
        <v>151</v>
      </c>
      <c r="B6" s="158">
        <v>-1.7638164251207726</v>
      </c>
    </row>
    <row r="7" spans="1:9" x14ac:dyDescent="0.25">
      <c r="A7" s="158" t="s">
        <v>152</v>
      </c>
      <c r="B7" s="158">
        <v>5.9393878895400869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103.61835748792274</v>
      </c>
      <c r="D12" s="158">
        <v>7.4013112491373381</v>
      </c>
      <c r="E12" s="158">
        <v>0.32637043935008947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176.38164251207726</v>
      </c>
      <c r="D13" s="158">
        <v>35.276328502415453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11.473429951690822</v>
      </c>
      <c r="C17" s="158">
        <v>5.6149045844517209</v>
      </c>
      <c r="D17" s="158">
        <v>2.0433882320034416</v>
      </c>
      <c r="E17" s="158">
        <v>9.6451565499847236E-2</v>
      </c>
      <c r="F17" s="158">
        <v>-2.9601417819318439</v>
      </c>
      <c r="G17" s="158">
        <v>25.907001685313489</v>
      </c>
      <c r="H17" s="158">
        <v>-2.9601417819318439</v>
      </c>
      <c r="I17" s="158">
        <v>25.907001685313489</v>
      </c>
    </row>
    <row r="18" spans="1:9" x14ac:dyDescent="0.25">
      <c r="A18" s="158" t="s">
        <v>21</v>
      </c>
      <c r="B18" s="158">
        <v>-4.391304347826086</v>
      </c>
      <c r="C18" s="158">
        <v>6.3148704453742326</v>
      </c>
      <c r="D18" s="158">
        <v>-0.69539104338123092</v>
      </c>
      <c r="E18" s="158">
        <v>0.51779698471991398</v>
      </c>
      <c r="F18" s="158">
        <v>-20.624195609101694</v>
      </c>
      <c r="G18" s="158">
        <v>11.841586913449522</v>
      </c>
      <c r="H18" s="158">
        <v>-20.624195609101694</v>
      </c>
      <c r="I18" s="158">
        <v>11.841586913449522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-3.3236714975845403</v>
      </c>
      <c r="C20" s="158">
        <v>5.5231015939474251</v>
      </c>
      <c r="D20" s="158">
        <v>-0.60177627390139565</v>
      </c>
      <c r="E20" s="158" t="e">
        <v>#NUM!</v>
      </c>
      <c r="F20" s="158">
        <v>-17.52125613135977</v>
      </c>
      <c r="G20" s="158">
        <v>10.873913136190689</v>
      </c>
      <c r="H20" s="158">
        <v>-17.52125613135977</v>
      </c>
      <c r="I20" s="158">
        <v>10.873913136190689</v>
      </c>
    </row>
    <row r="21" spans="1:9" x14ac:dyDescent="0.25">
      <c r="A21" s="158" t="s">
        <v>141</v>
      </c>
      <c r="B21" s="158">
        <v>2.2391304347826129</v>
      </c>
      <c r="C21" s="158">
        <v>7.6091518151733437</v>
      </c>
      <c r="D21" s="158">
        <v>0.29426807207573152</v>
      </c>
      <c r="E21" s="158">
        <v>0.78037817426171241</v>
      </c>
      <c r="F21" s="158">
        <v>-17.32081700590108</v>
      </c>
      <c r="G21" s="158">
        <v>21.799077875466306</v>
      </c>
      <c r="H21" s="158">
        <v>-17.32081700590108</v>
      </c>
      <c r="I21" s="158">
        <v>21.799077875466306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-7.3091787439613549</v>
      </c>
      <c r="C23" s="158">
        <v>8.7181421457672634</v>
      </c>
      <c r="D23" s="158">
        <v>-0.83838719554601748</v>
      </c>
      <c r="E23" s="158" t="e">
        <v>#NUM!</v>
      </c>
      <c r="F23" s="158">
        <v>-29.719876584366087</v>
      </c>
      <c r="G23" s="158">
        <v>15.101519096443379</v>
      </c>
      <c r="H23" s="158">
        <v>-29.719876584366087</v>
      </c>
      <c r="I23" s="158">
        <v>15.101519096443379</v>
      </c>
    </row>
    <row r="24" spans="1:9" x14ac:dyDescent="0.25">
      <c r="A24" s="158" t="s">
        <v>143</v>
      </c>
      <c r="B24" s="158">
        <v>-4.5217391304347823</v>
      </c>
      <c r="C24" s="158">
        <v>4.4652877142386327</v>
      </c>
      <c r="D24" s="158">
        <v>-1.012642279693678</v>
      </c>
      <c r="E24" s="158">
        <v>0.35769802143592128</v>
      </c>
      <c r="F24" s="158">
        <v>-16.000126619546613</v>
      </c>
      <c r="G24" s="158">
        <v>6.9566483586770476</v>
      </c>
      <c r="H24" s="158">
        <v>-16.000126619546613</v>
      </c>
      <c r="I24" s="158">
        <v>6.9566483586770476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-2.3961352657004897</v>
      </c>
      <c r="C26" s="158">
        <v>10.76492411564821</v>
      </c>
      <c r="D26" s="158">
        <v>-0.22258728811821321</v>
      </c>
      <c r="E26" s="158" t="e">
        <v>#NUM!</v>
      </c>
      <c r="F26" s="158">
        <v>-30.0682536593891</v>
      </c>
      <c r="G26" s="158">
        <v>25.27598312798812</v>
      </c>
      <c r="H26" s="158">
        <v>-30.0682536593891</v>
      </c>
      <c r="I26" s="158">
        <v>25.27598312798812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9.4371980676328473</v>
      </c>
      <c r="C28" s="158">
        <v>12.174572915556912</v>
      </c>
      <c r="D28" s="158">
        <v>0.77515639629327837</v>
      </c>
      <c r="E28" s="158" t="e">
        <v>#NUM!</v>
      </c>
      <c r="F28" s="158">
        <v>-21.858537925727603</v>
      </c>
      <c r="G28" s="158">
        <v>40.732934060993294</v>
      </c>
      <c r="H28" s="158">
        <v>-21.858537925727603</v>
      </c>
      <c r="I28" s="158">
        <v>40.732934060993294</v>
      </c>
    </row>
    <row r="29" spans="1:9" x14ac:dyDescent="0.25">
      <c r="A29" s="158" t="s">
        <v>12</v>
      </c>
      <c r="B29" s="158">
        <v>5.9130434782608701</v>
      </c>
      <c r="C29" s="158">
        <v>8.4903716301454963</v>
      </c>
      <c r="D29" s="158">
        <v>0.69644106711022025</v>
      </c>
      <c r="E29" s="158">
        <v>0.5171928837073474</v>
      </c>
      <c r="F29" s="158">
        <v>-15.912151611993032</v>
      </c>
      <c r="G29" s="158">
        <v>27.738238568514774</v>
      </c>
      <c r="H29" s="158">
        <v>-15.912151611993032</v>
      </c>
      <c r="I29" s="158">
        <v>27.738238568514774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-2.5555555555555527</v>
      </c>
      <c r="C31" s="159">
        <v>3.9595919263600581</v>
      </c>
      <c r="D31" s="159">
        <v>-0.64540882067733762</v>
      </c>
      <c r="E31" s="159" t="e">
        <v>#NUM!</v>
      </c>
      <c r="F31" s="159">
        <v>-12.734010637988924</v>
      </c>
      <c r="G31" s="159">
        <v>7.622899526877819</v>
      </c>
      <c r="H31" s="159">
        <v>-12.734010637988924</v>
      </c>
      <c r="I31" s="159">
        <v>7.622899526877819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55C-1221-40E1-AC0B-EA3460EBEA74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0.74815634993399405</v>
      </c>
    </row>
    <row r="5" spans="1:9" x14ac:dyDescent="0.25">
      <c r="A5" s="158" t="s">
        <v>150</v>
      </c>
      <c r="B5" s="158">
        <v>0.55973792394655697</v>
      </c>
    </row>
    <row r="6" spans="1:9" x14ac:dyDescent="0.25">
      <c r="A6" s="158" t="s">
        <v>151</v>
      </c>
      <c r="B6" s="158">
        <v>-1.2327338129496404</v>
      </c>
    </row>
    <row r="7" spans="1:9" x14ac:dyDescent="0.25">
      <c r="A7" s="158" t="s">
        <v>152</v>
      </c>
      <c r="B7" s="158">
        <v>4.9653475466469423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156.72661870503595</v>
      </c>
      <c r="D12" s="158">
        <v>11.194758478931139</v>
      </c>
      <c r="E12" s="158">
        <v>0.7063190999578508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123.27338129496405</v>
      </c>
      <c r="D13" s="158">
        <v>24.654676258992811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10.938848920863308</v>
      </c>
      <c r="C17" s="158">
        <v>9.6567701092879137</v>
      </c>
      <c r="D17" s="158">
        <v>1.1327647647262811</v>
      </c>
      <c r="E17" s="158">
        <v>0.30869167755114835</v>
      </c>
      <c r="F17" s="158">
        <v>-13.884668912987916</v>
      </c>
      <c r="G17" s="158">
        <v>35.762366754714535</v>
      </c>
      <c r="H17" s="158">
        <v>-13.884668912987916</v>
      </c>
      <c r="I17" s="158">
        <v>35.762366754714535</v>
      </c>
    </row>
    <row r="18" spans="1:9" x14ac:dyDescent="0.25">
      <c r="A18" s="158" t="s">
        <v>21</v>
      </c>
      <c r="B18" s="158">
        <v>2.8093525179856051</v>
      </c>
      <c r="C18" s="158">
        <v>8.4938782730618563</v>
      </c>
      <c r="D18" s="158">
        <v>0.33075026833094645</v>
      </c>
      <c r="E18" s="158">
        <v>0.75424346125608233</v>
      </c>
      <c r="F18" s="158">
        <v>-19.024856684853155</v>
      </c>
      <c r="G18" s="158">
        <v>24.643561720824366</v>
      </c>
      <c r="H18" s="158">
        <v>-19.024856684853155</v>
      </c>
      <c r="I18" s="158">
        <v>24.643561720824366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2.852517985611509</v>
      </c>
      <c r="C20" s="158">
        <v>5.5354289402081207</v>
      </c>
      <c r="D20" s="158">
        <v>0.51532013443284497</v>
      </c>
      <c r="E20" s="158" t="e">
        <v>#NUM!</v>
      </c>
      <c r="F20" s="158">
        <v>-11.376755100543063</v>
      </c>
      <c r="G20" s="158">
        <v>17.08179107176608</v>
      </c>
      <c r="H20" s="158">
        <v>-11.376755100543063</v>
      </c>
      <c r="I20" s="158">
        <v>17.08179107176608</v>
      </c>
    </row>
    <row r="21" spans="1:9" x14ac:dyDescent="0.25">
      <c r="A21" s="158" t="s">
        <v>141</v>
      </c>
      <c r="B21" s="158">
        <v>-6.5575539568345302</v>
      </c>
      <c r="C21" s="158">
        <v>5.4057376350424322</v>
      </c>
      <c r="D21" s="158">
        <v>-1.2130729235406292</v>
      </c>
      <c r="E21" s="158">
        <v>0.2792798692743782</v>
      </c>
      <c r="F21" s="158">
        <v>-20.453444929690217</v>
      </c>
      <c r="G21" s="158">
        <v>7.338337016021157</v>
      </c>
      <c r="H21" s="158">
        <v>-20.453444929690217</v>
      </c>
      <c r="I21" s="158">
        <v>7.338337016021157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9.183453237410065</v>
      </c>
      <c r="C23" s="158">
        <v>8.6593254046693033</v>
      </c>
      <c r="D23" s="158">
        <v>1.0605275593937307</v>
      </c>
      <c r="E23" s="158" t="e">
        <v>#NUM!</v>
      </c>
      <c r="F23" s="158">
        <v>-13.076051356696928</v>
      </c>
      <c r="G23" s="158">
        <v>31.442957831517056</v>
      </c>
      <c r="H23" s="158">
        <v>-13.076051356696928</v>
      </c>
      <c r="I23" s="158">
        <v>31.442957831517056</v>
      </c>
    </row>
    <row r="24" spans="1:9" x14ac:dyDescent="0.25">
      <c r="A24" s="158" t="s">
        <v>143</v>
      </c>
      <c r="B24" s="158">
        <v>-2.1151079136690658</v>
      </c>
      <c r="C24" s="158">
        <v>4.2742592901794474</v>
      </c>
      <c r="D24" s="158">
        <v>-0.49484782510240893</v>
      </c>
      <c r="E24" s="158">
        <v>0.64168282231151519</v>
      </c>
      <c r="F24" s="158">
        <v>-13.102441205804123</v>
      </c>
      <c r="G24" s="158">
        <v>8.8722253784659912</v>
      </c>
      <c r="H24" s="158">
        <v>-13.102441205804123</v>
      </c>
      <c r="I24" s="158">
        <v>8.8722253784659912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-0.95683453237410143</v>
      </c>
      <c r="C27" s="158">
        <v>10.116497034080885</v>
      </c>
      <c r="D27" s="158">
        <v>-9.4581605584490025E-2</v>
      </c>
      <c r="E27" s="158" t="e">
        <v>#NUM!</v>
      </c>
      <c r="F27" s="158">
        <v>-26.962118048451082</v>
      </c>
      <c r="G27" s="158">
        <v>25.048448983702876</v>
      </c>
      <c r="H27" s="158">
        <v>-26.962118048451082</v>
      </c>
      <c r="I27" s="158">
        <v>25.048448983702876</v>
      </c>
    </row>
    <row r="28" spans="1:9" x14ac:dyDescent="0.25">
      <c r="A28" s="158" t="s">
        <v>27</v>
      </c>
      <c r="B28" s="158">
        <v>-5.2050359712230154</v>
      </c>
      <c r="C28" s="158">
        <v>7.4002388134535284</v>
      </c>
      <c r="D28" s="158">
        <v>-0.70336054044098339</v>
      </c>
      <c r="E28" s="158">
        <v>0.51322405315470054</v>
      </c>
      <c r="F28" s="158">
        <v>-24.227955444457493</v>
      </c>
      <c r="G28" s="158">
        <v>13.817883502011462</v>
      </c>
      <c r="H28" s="158">
        <v>-24.227955444457493</v>
      </c>
      <c r="I28" s="158">
        <v>13.817883502011462</v>
      </c>
    </row>
    <row r="29" spans="1:9" x14ac:dyDescent="0.25">
      <c r="A29" s="158" t="s">
        <v>12</v>
      </c>
      <c r="B29" s="158">
        <v>-7.3525179856115024</v>
      </c>
      <c r="C29" s="158">
        <v>4.9474543441395546</v>
      </c>
      <c r="D29" s="158">
        <v>-1.4861214422970543</v>
      </c>
      <c r="E29" s="158">
        <v>0.19738983178008779</v>
      </c>
      <c r="F29" s="158">
        <v>-20.070354255296621</v>
      </c>
      <c r="G29" s="158">
        <v>5.3653182840736147</v>
      </c>
      <c r="H29" s="158">
        <v>-20.070354255296621</v>
      </c>
      <c r="I29" s="158">
        <v>5.3653182840736147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-0.42446043165467606</v>
      </c>
      <c r="C31" s="159">
        <v>3.598352307690619</v>
      </c>
      <c r="D31" s="159">
        <v>-0.11795966469083453</v>
      </c>
      <c r="E31" s="159" t="e">
        <v>#NUM!</v>
      </c>
      <c r="F31" s="159">
        <v>-9.6743195120241978</v>
      </c>
      <c r="G31" s="159">
        <v>8.8253986487148453</v>
      </c>
      <c r="H31" s="159">
        <v>-9.6743195120241978</v>
      </c>
      <c r="I31" s="159">
        <v>8.8253986487148453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553A-F1D4-43E7-A641-B2EA8A583F6F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0.75925350500436106</v>
      </c>
    </row>
    <row r="5" spans="1:9" x14ac:dyDescent="0.25">
      <c r="A5" s="158" t="s">
        <v>150</v>
      </c>
      <c r="B5" s="158">
        <v>0.57646588486140737</v>
      </c>
    </row>
    <row r="6" spans="1:9" x14ac:dyDescent="0.25">
      <c r="A6" s="158" t="s">
        <v>151</v>
      </c>
      <c r="B6" s="158">
        <v>-1.1858955223880592</v>
      </c>
    </row>
    <row r="7" spans="1:9" x14ac:dyDescent="0.25">
      <c r="A7" s="158" t="s">
        <v>152</v>
      </c>
      <c r="B7" s="158">
        <v>4.8701037409649901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161.41044776119406</v>
      </c>
      <c r="D12" s="158">
        <v>11.529317697228148</v>
      </c>
      <c r="E12" s="158">
        <v>0.75615827267705715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118.58955223880595</v>
      </c>
      <c r="D13" s="158">
        <v>23.717910447761192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10.723880597014926</v>
      </c>
      <c r="C17" s="158">
        <v>3.231556988555663</v>
      </c>
      <c r="D17" s="158">
        <v>3.3184872292188601</v>
      </c>
      <c r="E17" s="158">
        <v>2.1043200756528664E-2</v>
      </c>
      <c r="F17" s="158">
        <v>2.4168989014101481</v>
      </c>
      <c r="G17" s="158">
        <v>19.030862292619702</v>
      </c>
      <c r="H17" s="158">
        <v>2.4168989014101481</v>
      </c>
      <c r="I17" s="158">
        <v>19.030862292619702</v>
      </c>
    </row>
    <row r="18" spans="1:9" x14ac:dyDescent="0.25">
      <c r="A18" s="158" t="s">
        <v>21</v>
      </c>
      <c r="B18" s="158">
        <v>8.2164179104477704</v>
      </c>
      <c r="C18" s="158">
        <v>10.061988756316234</v>
      </c>
      <c r="D18" s="158">
        <v>0.81657991371636751</v>
      </c>
      <c r="E18" s="158">
        <v>0.45130559188099861</v>
      </c>
      <c r="F18" s="158">
        <v>-17.648747616915578</v>
      </c>
      <c r="G18" s="158">
        <v>34.081583437811119</v>
      </c>
      <c r="H18" s="158">
        <v>-17.648747616915578</v>
      </c>
      <c r="I18" s="158">
        <v>34.081583437811119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3.5746268656716453</v>
      </c>
      <c r="C20" s="158">
        <v>3.7864159660127856</v>
      </c>
      <c r="D20" s="158">
        <v>0.94406607666928866</v>
      </c>
      <c r="E20" s="158" t="e">
        <v>#NUM!</v>
      </c>
      <c r="F20" s="158">
        <v>-6.1586652387241525</v>
      </c>
      <c r="G20" s="158">
        <v>13.307918970067442</v>
      </c>
      <c r="H20" s="158">
        <v>-6.1586652387241525</v>
      </c>
      <c r="I20" s="158">
        <v>13.307918970067442</v>
      </c>
    </row>
    <row r="21" spans="1:9" x14ac:dyDescent="0.25">
      <c r="A21" s="158" t="s">
        <v>141</v>
      </c>
      <c r="B21" s="158">
        <v>-6.3507462686567182</v>
      </c>
      <c r="C21" s="158">
        <v>4.6659316110573661</v>
      </c>
      <c r="D21" s="158">
        <v>-1.361088588098176</v>
      </c>
      <c r="E21" s="158">
        <v>0.23161678816414774</v>
      </c>
      <c r="F21" s="158">
        <v>-18.34490531436207</v>
      </c>
      <c r="G21" s="158">
        <v>5.643412777048634</v>
      </c>
      <c r="H21" s="158">
        <v>-18.34490531436207</v>
      </c>
      <c r="I21" s="158">
        <v>5.643412777048634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6.2835820895522456</v>
      </c>
      <c r="C23" s="158">
        <v>7.3353798018038541</v>
      </c>
      <c r="D23" s="158">
        <v>0.85661305335642479</v>
      </c>
      <c r="E23" s="158" t="e">
        <v>#NUM!</v>
      </c>
      <c r="F23" s="158">
        <v>-12.572611986458254</v>
      </c>
      <c r="G23" s="158">
        <v>25.139776165562743</v>
      </c>
      <c r="H23" s="158">
        <v>-12.572611986458254</v>
      </c>
      <c r="I23" s="158">
        <v>25.139776165562743</v>
      </c>
    </row>
    <row r="24" spans="1:9" x14ac:dyDescent="0.25">
      <c r="A24" s="158" t="s">
        <v>143</v>
      </c>
      <c r="B24" s="158">
        <v>1.2537313432835826</v>
      </c>
      <c r="C24" s="158">
        <v>3.2588279951514201</v>
      </c>
      <c r="D24" s="158">
        <v>0.38471847705645124</v>
      </c>
      <c r="E24" s="158">
        <v>0.71626607223253536</v>
      </c>
      <c r="F24" s="158">
        <v>-7.1233527065157674</v>
      </c>
      <c r="G24" s="158">
        <v>9.6308153930829334</v>
      </c>
      <c r="H24" s="158">
        <v>-7.1233527065157674</v>
      </c>
      <c r="I24" s="158">
        <v>9.6308153930829334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-0.14179104477612089</v>
      </c>
      <c r="C26" s="158">
        <v>8.5291690878174613</v>
      </c>
      <c r="D26" s="158">
        <v>-1.6624250652815229E-2</v>
      </c>
      <c r="E26" s="158" t="e">
        <v>#NUM!</v>
      </c>
      <c r="F26" s="158">
        <v>-22.066718174990445</v>
      </c>
      <c r="G26" s="158">
        <v>21.783136085438205</v>
      </c>
      <c r="H26" s="158">
        <v>-22.066718174990445</v>
      </c>
      <c r="I26" s="158">
        <v>21.783136085438205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-6.3582089552238887</v>
      </c>
      <c r="C28" s="158">
        <v>8.5291690878174613</v>
      </c>
      <c r="D28" s="158">
        <v>-0.74546639769465495</v>
      </c>
      <c r="E28" s="158" t="e">
        <v>#NUM!</v>
      </c>
      <c r="F28" s="158">
        <v>-28.283136085438215</v>
      </c>
      <c r="G28" s="158">
        <v>15.566718174990436</v>
      </c>
      <c r="H28" s="158">
        <v>-28.283136085438215</v>
      </c>
      <c r="I28" s="158">
        <v>15.566718174990436</v>
      </c>
    </row>
    <row r="29" spans="1:9" x14ac:dyDescent="0.25">
      <c r="A29" s="158" t="s">
        <v>12</v>
      </c>
      <c r="B29" s="158">
        <v>-9.1940298507462774</v>
      </c>
      <c r="C29" s="158">
        <v>8.7746629159970606</v>
      </c>
      <c r="D29" s="158">
        <v>-1.0477929395993857</v>
      </c>
      <c r="E29" s="158">
        <v>0.34271813601093487</v>
      </c>
      <c r="F29" s="158">
        <v>-31.750018956439902</v>
      </c>
      <c r="G29" s="158">
        <v>13.361959254947349</v>
      </c>
      <c r="H29" s="158">
        <v>-31.750018956439902</v>
      </c>
      <c r="I29" s="158">
        <v>13.361959254947349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-0.35820895522387958</v>
      </c>
      <c r="C31" s="159">
        <v>5.0309943781581197</v>
      </c>
      <c r="D31" s="159">
        <v>-7.1200428443933636E-2</v>
      </c>
      <c r="E31" s="159" t="e">
        <v>#NUM!</v>
      </c>
      <c r="F31" s="159">
        <v>-13.29079171890556</v>
      </c>
      <c r="G31" s="159">
        <v>12.5743738084578</v>
      </c>
      <c r="H31" s="159">
        <v>-13.29079171890556</v>
      </c>
      <c r="I31" s="159">
        <v>12.5743738084578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154D-7362-4F90-A084-05BA86CB27BF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0.85374853125604189</v>
      </c>
    </row>
    <row r="5" spans="1:9" x14ac:dyDescent="0.25">
      <c r="A5" s="158" t="s">
        <v>150</v>
      </c>
      <c r="B5" s="158">
        <v>0.7288865546218487</v>
      </c>
    </row>
    <row r="6" spans="1:9" x14ac:dyDescent="0.25">
      <c r="A6" s="158" t="s">
        <v>151</v>
      </c>
      <c r="B6" s="158">
        <v>-0.75911764705882379</v>
      </c>
    </row>
    <row r="7" spans="1:9" x14ac:dyDescent="0.25">
      <c r="A7" s="158" t="s">
        <v>152</v>
      </c>
      <c r="B7" s="158">
        <v>3.8964538931156967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204.08823529411765</v>
      </c>
      <c r="D12" s="158">
        <v>14.577731092436975</v>
      </c>
      <c r="E12" s="158">
        <v>1.4936071290197599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75.911764705882348</v>
      </c>
      <c r="D13" s="158">
        <v>15.18235294117647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9.9999999999999982</v>
      </c>
      <c r="C17" s="158">
        <v>3.8964538931156962</v>
      </c>
      <c r="D17" s="158">
        <v>2.5664361171238608</v>
      </c>
      <c r="E17" s="158">
        <v>5.0252237990558564E-2</v>
      </c>
      <c r="F17" s="158">
        <v>-1.6153601037613541E-2</v>
      </c>
      <c r="G17" s="158">
        <v>20.016153601037608</v>
      </c>
      <c r="H17" s="158">
        <v>-1.6153601037613541E-2</v>
      </c>
      <c r="I17" s="158">
        <v>20.016153601037608</v>
      </c>
    </row>
    <row r="18" spans="1:9" x14ac:dyDescent="0.25">
      <c r="A18" s="158" t="s">
        <v>21</v>
      </c>
      <c r="B18" s="158">
        <v>2.3308823529411824</v>
      </c>
      <c r="C18" s="158">
        <v>5.8327309583526956</v>
      </c>
      <c r="D18" s="158">
        <v>0.39962109851874256</v>
      </c>
      <c r="E18" s="158">
        <v>0.70593486641926506</v>
      </c>
      <c r="F18" s="158">
        <v>-12.662629900753853</v>
      </c>
      <c r="G18" s="158">
        <v>17.324394606636218</v>
      </c>
      <c r="H18" s="158">
        <v>-12.662629900753853</v>
      </c>
      <c r="I18" s="158">
        <v>17.324394606636218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-6.0588235294117636</v>
      </c>
      <c r="C20" s="158">
        <v>3.2736760709179884</v>
      </c>
      <c r="D20" s="158">
        <v>-1.85077063159544</v>
      </c>
      <c r="E20" s="158" t="e">
        <v>#NUM!</v>
      </c>
      <c r="F20" s="158">
        <v>-14.474075773070805</v>
      </c>
      <c r="G20" s="158">
        <v>2.3564287142472784</v>
      </c>
      <c r="H20" s="158">
        <v>-14.474075773070805</v>
      </c>
      <c r="I20" s="158">
        <v>2.3564287142472784</v>
      </c>
    </row>
    <row r="21" spans="1:9" x14ac:dyDescent="0.25">
      <c r="A21" s="158" t="s">
        <v>141</v>
      </c>
      <c r="B21" s="158">
        <v>1.3455882352941149</v>
      </c>
      <c r="C21" s="158">
        <v>4.8042195535831969</v>
      </c>
      <c r="D21" s="158">
        <v>0.28008466729846193</v>
      </c>
      <c r="E21" s="158">
        <v>0.79063058705318046</v>
      </c>
      <c r="F21" s="158">
        <v>-11.004051283555658</v>
      </c>
      <c r="G21" s="158">
        <v>13.695227754143886</v>
      </c>
      <c r="H21" s="158">
        <v>-11.004051283555658</v>
      </c>
      <c r="I21" s="158">
        <v>13.695227754143886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-4.514705882352942</v>
      </c>
      <c r="C23" s="158">
        <v>5.0339977371859312</v>
      </c>
      <c r="D23" s="158">
        <v>-0.89684304961104733</v>
      </c>
      <c r="E23" s="158" t="e">
        <v>#NUM!</v>
      </c>
      <c r="F23" s="158">
        <v>-17.455009026197409</v>
      </c>
      <c r="G23" s="158">
        <v>8.4255972614915251</v>
      </c>
      <c r="H23" s="158">
        <v>-17.455009026197409</v>
      </c>
      <c r="I23" s="158">
        <v>8.4255972614915251</v>
      </c>
    </row>
    <row r="24" spans="1:9" x14ac:dyDescent="0.25">
      <c r="A24" s="158" t="s">
        <v>143</v>
      </c>
      <c r="B24" s="158">
        <v>4.0661764705882355</v>
      </c>
      <c r="C24" s="158">
        <v>2.8887215806031246</v>
      </c>
      <c r="D24" s="158">
        <v>1.4076041449931893</v>
      </c>
      <c r="E24" s="158">
        <v>0.21827327149073322</v>
      </c>
      <c r="F24" s="158">
        <v>-3.3595187527207822</v>
      </c>
      <c r="G24" s="158">
        <v>11.491871693897252</v>
      </c>
      <c r="H24" s="158">
        <v>-3.3595187527207822</v>
      </c>
      <c r="I24" s="158">
        <v>11.491871693897252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5.1911764705882364</v>
      </c>
      <c r="C28" s="158">
        <v>6.8392282644019993</v>
      </c>
      <c r="D28" s="158">
        <v>0.75902956735750016</v>
      </c>
      <c r="E28" s="158" t="e">
        <v>#NUM!</v>
      </c>
      <c r="F28" s="158">
        <v>-12.389619475654026</v>
      </c>
      <c r="G28" s="158">
        <v>22.771972416830497</v>
      </c>
      <c r="H28" s="158">
        <v>-12.389619475654026</v>
      </c>
      <c r="I28" s="158">
        <v>22.771972416830497</v>
      </c>
    </row>
    <row r="29" spans="1:9" x14ac:dyDescent="0.25">
      <c r="A29" s="158" t="s">
        <v>12</v>
      </c>
      <c r="B29" s="158">
        <v>-2.3970588235294135</v>
      </c>
      <c r="C29" s="158">
        <v>6.5045864840679695</v>
      </c>
      <c r="D29" s="158">
        <v>-0.36851824930003735</v>
      </c>
      <c r="E29" s="158">
        <v>0.72757534397691725</v>
      </c>
      <c r="F29" s="158">
        <v>-19.11763068780002</v>
      </c>
      <c r="G29" s="158">
        <v>14.323513040741194</v>
      </c>
      <c r="H29" s="158">
        <v>-19.11763068780002</v>
      </c>
      <c r="I29" s="158">
        <v>14.323513040741194</v>
      </c>
    </row>
    <row r="30" spans="1:9" x14ac:dyDescent="0.25">
      <c r="A30" s="158" t="s">
        <v>142</v>
      </c>
      <c r="B30" s="158">
        <v>-0.68382352941176372</v>
      </c>
      <c r="C30" s="158">
        <v>5.908792602325879</v>
      </c>
      <c r="D30" s="158">
        <v>-0.1157298242525199</v>
      </c>
      <c r="E30" s="158">
        <v>0.91237097328351302</v>
      </c>
      <c r="F30" s="158">
        <v>-15.872858463492902</v>
      </c>
      <c r="G30" s="158">
        <v>14.505211404669373</v>
      </c>
      <c r="H30" s="158">
        <v>-15.872858463492902</v>
      </c>
      <c r="I30" s="158">
        <v>14.505211404669373</v>
      </c>
    </row>
    <row r="31" spans="1:9" ht="15.75" thickBot="1" x14ac:dyDescent="0.3">
      <c r="A31" s="159" t="s">
        <v>140</v>
      </c>
      <c r="B31" s="159">
        <v>0.16911764705882296</v>
      </c>
      <c r="C31" s="159">
        <v>2.7297678995598007</v>
      </c>
      <c r="D31" s="159">
        <v>6.1953123225639319E-2</v>
      </c>
      <c r="E31" s="159">
        <v>0.95300043304650495</v>
      </c>
      <c r="F31" s="159">
        <v>-6.8479741310526974</v>
      </c>
      <c r="G31" s="159">
        <v>7.1862094251703441</v>
      </c>
      <c r="H31" s="159">
        <v>-6.8479741310526974</v>
      </c>
      <c r="I31" s="159">
        <v>7.1862094251703441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71EC-25E6-475A-88AB-BE68236B4C5B}">
  <sheetPr>
    <tabColor rgb="FF7030A0"/>
  </sheetPr>
  <dimension ref="A1:I31"/>
  <sheetViews>
    <sheetView topLeftCell="A4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0.82306049074692655</v>
      </c>
    </row>
    <row r="5" spans="1:9" x14ac:dyDescent="0.25">
      <c r="A5" s="158" t="s">
        <v>150</v>
      </c>
      <c r="B5" s="158">
        <v>0.6774285714285716</v>
      </c>
    </row>
    <row r="6" spans="1:9" x14ac:dyDescent="0.25">
      <c r="A6" s="158" t="s">
        <v>151</v>
      </c>
      <c r="B6" s="158">
        <v>-0.75266666666666637</v>
      </c>
    </row>
    <row r="7" spans="1:9" x14ac:dyDescent="0.25">
      <c r="A7" s="158" t="s">
        <v>152</v>
      </c>
      <c r="B7" s="158">
        <v>3.879862540520389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189.68000000000004</v>
      </c>
      <c r="D12" s="158">
        <v>13.548571428571432</v>
      </c>
      <c r="E12" s="158">
        <v>1.5750664304694428</v>
      </c>
      <c r="F12" s="158" t="e">
        <v>#NUM!</v>
      </c>
    </row>
    <row r="13" spans="1:9" x14ac:dyDescent="0.25">
      <c r="A13" s="158" t="s">
        <v>156</v>
      </c>
      <c r="B13" s="158">
        <v>6</v>
      </c>
      <c r="C13" s="158">
        <v>90.319999999999965</v>
      </c>
      <c r="D13" s="158">
        <v>15.053333333333327</v>
      </c>
      <c r="E13" s="158"/>
      <c r="F13" s="158"/>
    </row>
    <row r="14" spans="1:9" ht="15.75" thickBot="1" x14ac:dyDescent="0.3">
      <c r="A14" s="159" t="s">
        <v>157</v>
      </c>
      <c r="B14" s="159">
        <v>20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-5.6800000000000015</v>
      </c>
      <c r="C17" s="158">
        <v>6.6535621929213562</v>
      </c>
      <c r="D17" s="158">
        <v>-0.85367805023944687</v>
      </c>
      <c r="E17" s="158">
        <v>0.42604622013528148</v>
      </c>
      <c r="F17" s="158">
        <v>-21.960680182189378</v>
      </c>
      <c r="G17" s="158">
        <v>10.600680182189377</v>
      </c>
      <c r="H17" s="158">
        <v>-21.960680182189378</v>
      </c>
      <c r="I17" s="158">
        <v>10.600680182189377</v>
      </c>
    </row>
    <row r="18" spans="1:9" x14ac:dyDescent="0.25">
      <c r="A18" s="158" t="s">
        <v>21</v>
      </c>
      <c r="B18" s="158">
        <v>10.8</v>
      </c>
      <c r="C18" s="158">
        <v>6.1612157655891968</v>
      </c>
      <c r="D18" s="158">
        <v>1.7529007927816334</v>
      </c>
      <c r="E18" s="158">
        <v>0.13016727954053461</v>
      </c>
      <c r="F18" s="158">
        <v>-4.2759518742814322</v>
      </c>
      <c r="G18" s="158">
        <v>25.875951874281434</v>
      </c>
      <c r="H18" s="158">
        <v>-4.2759518742814322</v>
      </c>
      <c r="I18" s="158">
        <v>25.875951874281434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4.4400000000000048</v>
      </c>
      <c r="C20" s="158">
        <v>6.8148958757343765</v>
      </c>
      <c r="D20" s="158">
        <v>0.6515139894960682</v>
      </c>
      <c r="E20" s="158" t="e">
        <v>#NUM!</v>
      </c>
      <c r="F20" s="158">
        <v>-12.235449482653419</v>
      </c>
      <c r="G20" s="158">
        <v>21.115449482653428</v>
      </c>
      <c r="H20" s="158">
        <v>-12.235449482653419</v>
      </c>
      <c r="I20" s="158">
        <v>21.115449482653428</v>
      </c>
    </row>
    <row r="21" spans="1:9" x14ac:dyDescent="0.25">
      <c r="A21" s="158" t="s">
        <v>141</v>
      </c>
      <c r="B21" s="158">
        <v>-2.1999999999999931</v>
      </c>
      <c r="C21" s="158">
        <v>8.0900726425860245</v>
      </c>
      <c r="D21" s="158">
        <v>-0.27193822567417075</v>
      </c>
      <c r="E21" s="158">
        <v>0.79478482052696131</v>
      </c>
      <c r="F21" s="158">
        <v>-21.995694625767438</v>
      </c>
      <c r="G21" s="158">
        <v>17.595694625767454</v>
      </c>
      <c r="H21" s="158">
        <v>-21.995694625767438</v>
      </c>
      <c r="I21" s="158">
        <v>17.595694625767454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9.68</v>
      </c>
      <c r="C23" s="158">
        <v>5.1573816522772811</v>
      </c>
      <c r="D23" s="158">
        <v>1.8769214017205265</v>
      </c>
      <c r="E23" s="158" t="e">
        <v>#NUM!</v>
      </c>
      <c r="F23" s="158">
        <v>-2.9396582858349039</v>
      </c>
      <c r="G23" s="158">
        <v>22.299658285834902</v>
      </c>
      <c r="H23" s="158">
        <v>-2.9396582858349039</v>
      </c>
      <c r="I23" s="158">
        <v>22.299658285834902</v>
      </c>
    </row>
    <row r="24" spans="1:9" x14ac:dyDescent="0.25">
      <c r="A24" s="158" t="s">
        <v>143</v>
      </c>
      <c r="B24" s="158">
        <v>3.2399999999999998</v>
      </c>
      <c r="C24" s="158">
        <v>2.4750862962557569</v>
      </c>
      <c r="D24" s="158">
        <v>1.3090452663817755</v>
      </c>
      <c r="E24" s="158">
        <v>0.23841576595238187</v>
      </c>
      <c r="F24" s="158">
        <v>-2.8163179909147211</v>
      </c>
      <c r="G24" s="158">
        <v>9.2963179909147211</v>
      </c>
      <c r="H24" s="158">
        <v>-2.8163179909147211</v>
      </c>
      <c r="I24" s="158">
        <v>9.2963179909147211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-8.9199999999999982</v>
      </c>
      <c r="C28" s="158">
        <v>3.3395443584026729</v>
      </c>
      <c r="D28" s="158">
        <v>-2.6710230626391485</v>
      </c>
      <c r="E28" s="158" t="e">
        <v>#NUM!</v>
      </c>
      <c r="F28" s="158">
        <v>-17.091570667999825</v>
      </c>
      <c r="G28" s="158">
        <v>-0.74842933200017292</v>
      </c>
      <c r="H28" s="158">
        <v>-17.091570667999825</v>
      </c>
      <c r="I28" s="158">
        <v>-0.74842933200017292</v>
      </c>
    </row>
    <row r="29" spans="1:9" x14ac:dyDescent="0.25">
      <c r="A29" s="158" t="s">
        <v>12</v>
      </c>
      <c r="B29" s="158">
        <v>0</v>
      </c>
      <c r="C29" s="158">
        <v>0</v>
      </c>
      <c r="D29" s="158">
        <v>65535</v>
      </c>
      <c r="E29" s="158" t="e">
        <v>#NUM!</v>
      </c>
      <c r="F29" s="158">
        <v>0</v>
      </c>
      <c r="G29" s="158">
        <v>0</v>
      </c>
      <c r="H29" s="158">
        <v>0</v>
      </c>
      <c r="I29" s="158">
        <v>0</v>
      </c>
    </row>
    <row r="30" spans="1:9" x14ac:dyDescent="0.25">
      <c r="A30" s="158" t="s">
        <v>142</v>
      </c>
      <c r="B30" s="158">
        <v>8.2399999999999984</v>
      </c>
      <c r="C30" s="158">
        <v>7.2069789043354477</v>
      </c>
      <c r="D30" s="158">
        <v>1.14333621748818</v>
      </c>
      <c r="E30" s="158" t="e">
        <v>#NUM!</v>
      </c>
      <c r="F30" s="158">
        <v>-9.3948420919701974</v>
      </c>
      <c r="G30" s="158">
        <v>25.874842091970194</v>
      </c>
      <c r="H30" s="158">
        <v>-9.3948420919701974</v>
      </c>
      <c r="I30" s="158">
        <v>25.874842091970194</v>
      </c>
    </row>
    <row r="31" spans="1:9" ht="15.75" thickBot="1" x14ac:dyDescent="0.3">
      <c r="A31" s="159" t="s">
        <v>140</v>
      </c>
      <c r="B31" s="159">
        <v>4.3999999999999986</v>
      </c>
      <c r="C31" s="159">
        <v>2.8024833707764003</v>
      </c>
      <c r="D31" s="159">
        <v>1.5700360779593214</v>
      </c>
      <c r="E31" s="159">
        <v>0.16745997541825158</v>
      </c>
      <c r="F31" s="159">
        <v>-2.4574297725894771</v>
      </c>
      <c r="G31" s="159">
        <v>11.257429772589475</v>
      </c>
      <c r="H31" s="159">
        <v>-2.4574297725894771</v>
      </c>
      <c r="I31" s="159">
        <v>11.257429772589475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847F-21A1-4A50-946E-03BCBD69BFD1}">
  <sheetPr>
    <tabColor rgb="FF7030A0"/>
  </sheetPr>
  <dimension ref="A1:I31"/>
  <sheetViews>
    <sheetView topLeftCell="A4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0.81109688155022763</v>
      </c>
    </row>
    <row r="5" spans="1:9" x14ac:dyDescent="0.25">
      <c r="A5" s="158" t="s">
        <v>150</v>
      </c>
      <c r="B5" s="158">
        <v>0.65787815126050397</v>
      </c>
    </row>
    <row r="6" spans="1:9" x14ac:dyDescent="0.25">
      <c r="A6" s="158" t="s">
        <v>151</v>
      </c>
      <c r="B6" s="158">
        <v>-1.197426470588236</v>
      </c>
    </row>
    <row r="7" spans="1:9" x14ac:dyDescent="0.25">
      <c r="A7" s="158" t="s">
        <v>152</v>
      </c>
      <c r="B7" s="158">
        <v>4.8937234711173376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184.2058823529411</v>
      </c>
      <c r="D12" s="158">
        <v>13.157563025210079</v>
      </c>
      <c r="E12" s="158">
        <v>0.76917408658274411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95.794117647058883</v>
      </c>
      <c r="D13" s="158">
        <v>23.948529411764721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6.058823529411776</v>
      </c>
      <c r="C17" s="158">
        <v>7.071786504120551</v>
      </c>
      <c r="D17" s="158">
        <v>0.85675996099167484</v>
      </c>
      <c r="E17" s="158">
        <v>0.43987218098920128</v>
      </c>
      <c r="F17" s="158">
        <v>-13.575603494957544</v>
      </c>
      <c r="G17" s="158">
        <v>25.693250553781095</v>
      </c>
      <c r="H17" s="158">
        <v>-13.575603494957544</v>
      </c>
      <c r="I17" s="158">
        <v>25.693250553781095</v>
      </c>
    </row>
    <row r="18" spans="1:9" x14ac:dyDescent="0.25">
      <c r="A18" s="158" t="s">
        <v>21</v>
      </c>
      <c r="B18" s="158">
        <v>1.4705882352932296E-2</v>
      </c>
      <c r="C18" s="158">
        <v>8.1693889932167725</v>
      </c>
      <c r="D18" s="158">
        <v>1.8001202250428913E-3</v>
      </c>
      <c r="E18" s="158">
        <v>0.99864991074264964</v>
      </c>
      <c r="F18" s="158">
        <v>-22.667154200320507</v>
      </c>
      <c r="G18" s="158">
        <v>22.69656596502637</v>
      </c>
      <c r="H18" s="158">
        <v>-22.667154200320507</v>
      </c>
      <c r="I18" s="158">
        <v>22.69656596502637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1.3676470588235241</v>
      </c>
      <c r="C20" s="158">
        <v>6.4328570702686392</v>
      </c>
      <c r="D20" s="158">
        <v>0.21260336486325981</v>
      </c>
      <c r="E20" s="158" t="e">
        <v>#NUM!</v>
      </c>
      <c r="F20" s="158">
        <v>-16.492827466360854</v>
      </c>
      <c r="G20" s="158">
        <v>19.228121584007905</v>
      </c>
      <c r="H20" s="158">
        <v>-16.492827466360854</v>
      </c>
      <c r="I20" s="158">
        <v>19.228121584007905</v>
      </c>
    </row>
    <row r="21" spans="1:9" x14ac:dyDescent="0.25">
      <c r="A21" s="158" t="s">
        <v>141</v>
      </c>
      <c r="B21" s="158">
        <v>12.76470588235293</v>
      </c>
      <c r="C21" s="158">
        <v>9.039178469575889</v>
      </c>
      <c r="D21" s="158">
        <v>1.4121533196093472</v>
      </c>
      <c r="E21" s="158">
        <v>0.23076104930682642</v>
      </c>
      <c r="F21" s="158">
        <v>-12.332076934510328</v>
      </c>
      <c r="G21" s="158">
        <v>37.861488699216189</v>
      </c>
      <c r="H21" s="158">
        <v>-12.332076934510328</v>
      </c>
      <c r="I21" s="158">
        <v>37.861488699216189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1.8382352941176376</v>
      </c>
      <c r="C23" s="158">
        <v>8.752146919016015</v>
      </c>
      <c r="D23" s="158">
        <v>0.21003249958289166</v>
      </c>
      <c r="E23" s="158" t="e">
        <v>#NUM!</v>
      </c>
      <c r="F23" s="158">
        <v>-22.461620179156327</v>
      </c>
      <c r="G23" s="158">
        <v>26.138090767391603</v>
      </c>
      <c r="H23" s="158">
        <v>-22.461620179156327</v>
      </c>
      <c r="I23" s="158">
        <v>26.138090767391603</v>
      </c>
    </row>
    <row r="24" spans="1:9" x14ac:dyDescent="0.25">
      <c r="A24" s="158" t="s">
        <v>143</v>
      </c>
      <c r="B24" s="158">
        <v>0.39705882352940797</v>
      </c>
      <c r="C24" s="158">
        <v>3.634131203200587</v>
      </c>
      <c r="D24" s="158">
        <v>0.10925825220061329</v>
      </c>
      <c r="E24" s="158">
        <v>0.91825946425178717</v>
      </c>
      <c r="F24" s="158">
        <v>-9.6929069672434292</v>
      </c>
      <c r="G24" s="158">
        <v>10.487024614302245</v>
      </c>
      <c r="H24" s="158">
        <v>-9.6929069672434292</v>
      </c>
      <c r="I24" s="158">
        <v>10.487024614302245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-6.4411764705882453</v>
      </c>
      <c r="C26" s="158">
        <v>12.074944389392464</v>
      </c>
      <c r="D26" s="158">
        <v>-0.5334332203009281</v>
      </c>
      <c r="E26" s="158" t="e">
        <v>#NUM!</v>
      </c>
      <c r="F26" s="158">
        <v>-39.966596716052507</v>
      </c>
      <c r="G26" s="158">
        <v>27.084243774876015</v>
      </c>
      <c r="H26" s="158">
        <v>-39.966596716052507</v>
      </c>
      <c r="I26" s="158">
        <v>27.084243774876015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4.2205882352941124</v>
      </c>
      <c r="C28" s="158">
        <v>6.9588314541747947</v>
      </c>
      <c r="D28" s="158">
        <v>0.60650818504334736</v>
      </c>
      <c r="E28" s="158" t="e">
        <v>#NUM!</v>
      </c>
      <c r="F28" s="158">
        <v>-15.10022529354594</v>
      </c>
      <c r="G28" s="158">
        <v>23.541401764134164</v>
      </c>
      <c r="H28" s="158">
        <v>-15.10022529354594</v>
      </c>
      <c r="I28" s="158">
        <v>23.541401764134164</v>
      </c>
    </row>
    <row r="29" spans="1:9" x14ac:dyDescent="0.25">
      <c r="A29" s="158" t="s">
        <v>12</v>
      </c>
      <c r="B29" s="158">
        <v>-0.64705882352941135</v>
      </c>
      <c r="C29" s="158">
        <v>5.3079883651369348</v>
      </c>
      <c r="D29" s="158">
        <v>-0.12190283380787302</v>
      </c>
      <c r="E29" s="158">
        <v>0.90885482376975779</v>
      </c>
      <c r="F29" s="158">
        <v>-15.384397138360692</v>
      </c>
      <c r="G29" s="158">
        <v>14.090279491301869</v>
      </c>
      <c r="H29" s="158">
        <v>-15.384397138360692</v>
      </c>
      <c r="I29" s="158">
        <v>14.090279491301869</v>
      </c>
    </row>
    <row r="30" spans="1:9" x14ac:dyDescent="0.25">
      <c r="A30" s="158" t="s">
        <v>142</v>
      </c>
      <c r="B30" s="158">
        <v>-11.882352941176455</v>
      </c>
      <c r="C30" s="158">
        <v>10.780575332433322</v>
      </c>
      <c r="D30" s="158">
        <v>-1.1022002606325136</v>
      </c>
      <c r="E30" s="158">
        <v>0.33223234176283417</v>
      </c>
      <c r="F30" s="158">
        <v>-41.814028554127027</v>
      </c>
      <c r="G30" s="158">
        <v>18.049322671774121</v>
      </c>
      <c r="H30" s="158">
        <v>-41.814028554127027</v>
      </c>
      <c r="I30" s="158">
        <v>18.049322671774121</v>
      </c>
    </row>
    <row r="31" spans="1:9" ht="15.75" thickBot="1" x14ac:dyDescent="0.3">
      <c r="A31" s="159" t="s">
        <v>140</v>
      </c>
      <c r="B31" s="159">
        <v>0.10294117647058633</v>
      </c>
      <c r="C31" s="159">
        <v>3.6341312032005857</v>
      </c>
      <c r="D31" s="159">
        <v>2.832621353349209E-2</v>
      </c>
      <c r="E31" s="159">
        <v>0.97875889038765629</v>
      </c>
      <c r="F31" s="159">
        <v>-9.9870246143022463</v>
      </c>
      <c r="G31" s="159">
        <v>10.19290696724342</v>
      </c>
      <c r="H31" s="159">
        <v>-9.9870246143022463</v>
      </c>
      <c r="I31" s="159">
        <v>10.19290696724342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Capa</vt:lpstr>
      <vt:lpstr>Magazine Luiza</vt:lpstr>
      <vt:lpstr>Codificação Magazine Luiza</vt:lpstr>
      <vt:lpstr>Codificação Concorrentes</vt:lpstr>
      <vt:lpstr>Concorrentes</vt:lpstr>
      <vt:lpstr>Rankings</vt:lpstr>
      <vt:lpstr>R-ML</vt:lpstr>
      <vt:lpstr>R-C1</vt:lpstr>
      <vt:lpstr>R-C2</vt:lpstr>
      <vt:lpstr>R-C3</vt:lpstr>
      <vt:lpstr>R-C4</vt:lpstr>
      <vt:lpstr>R-C5</vt:lpstr>
      <vt:lpstr>R-C6</vt:lpstr>
      <vt:lpstr>R-C7</vt:lpstr>
      <vt:lpstr>R-C8</vt:lpstr>
      <vt:lpstr>R-C9</vt:lpstr>
      <vt:lpstr>R-C10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2019-11-27T02:10:29Z</dcterms:modified>
</cp:coreProperties>
</file>