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A6C10C90-FE65-4BBE-8A33-1E41AE1B5CEF}" xr6:coauthVersionLast="45" xr6:coauthVersionMax="45" xr10:uidLastSave="{00000000-0000-0000-0000-000000000000}"/>
  <bookViews>
    <workbookView xWindow="-120" yWindow="-120" windowWidth="20730" windowHeight="11160" tabRatio="831" activeTab="1" xr2:uid="{1F74F286-8743-4412-BE90-FD28B10660CC}"/>
  </bookViews>
  <sheets>
    <sheet name="Capa" sheetId="3" r:id="rId1"/>
    <sheet name="Base" sheetId="4" r:id="rId2"/>
    <sheet name="multiplicativo" sheetId="5" state="hidden" r:id="rId3"/>
    <sheet name="Modelo Multiplicativo" sheetId="11" r:id="rId4"/>
    <sheet name="Modelo aditivo" sheetId="12" r:id="rId5"/>
  </sheets>
  <definedNames>
    <definedName name="solver_adj" localSheetId="4" hidden="1">'Modelo aditivo'!$Q$5:$Q$16</definedName>
    <definedName name="solver_adj" localSheetId="3" hidden="1">'Modelo Multiplicativo'!$O$14:$O$15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'Modelo aditivo'!$Q$18</definedName>
    <definedName name="solver_lhs1" localSheetId="3" hidden="1">'Modelo Multiplicativo'!$O$14</definedName>
    <definedName name="solver_lhs2" localSheetId="3" hidden="1">'Modelo Multiplicativo'!$O$14</definedName>
    <definedName name="solver_lhs3" localSheetId="3" hidden="1">'Modelo Multiplicativo'!$O$15</definedName>
    <definedName name="solver_lhs4" localSheetId="3" hidden="1">'Modelo Multiplicativo'!$O$15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4</definedName>
    <definedName name="solver_nwt" localSheetId="4" hidden="1">1</definedName>
    <definedName name="solver_nwt" localSheetId="3" hidden="1">1</definedName>
    <definedName name="solver_opt" localSheetId="4" hidden="1">'Modelo aditivo'!$Q$20</definedName>
    <definedName name="solver_opt" localSheetId="3" hidden="1">'Modelo Multiplicativo'!$O$4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1" localSheetId="3" hidden="1">1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4" hidden="1">0</definedName>
    <definedName name="solver_rhs1" localSheetId="3" hidden="1">1</definedName>
    <definedName name="solver_rhs2" localSheetId="3" hidden="1">0</definedName>
    <definedName name="solver_rhs3" localSheetId="3" hidden="1">1</definedName>
    <definedName name="solver_rhs4" localSheetId="3" hidden="1">0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2" l="1"/>
  <c r="H9" i="12"/>
  <c r="H5" i="12"/>
  <c r="H17" i="12"/>
  <c r="H29" i="12"/>
  <c r="H41" i="12"/>
  <c r="Q5" i="12"/>
  <c r="I5" i="12"/>
  <c r="I5" i="11"/>
  <c r="J5" i="11"/>
  <c r="O4" i="11"/>
  <c r="R5" i="11"/>
  <c r="H6" i="11"/>
  <c r="I17" i="11"/>
  <c r="L13" i="11"/>
  <c r="I12" i="11"/>
  <c r="H41" i="11"/>
  <c r="G41" i="11"/>
  <c r="O6" i="11"/>
  <c r="H9" i="11"/>
  <c r="H15" i="11"/>
  <c r="H5" i="11"/>
  <c r="H17" i="11"/>
  <c r="H29" i="11"/>
  <c r="L5" i="11"/>
  <c r="H18" i="11"/>
  <c r="H30" i="11"/>
  <c r="H42" i="11"/>
  <c r="T6" i="11"/>
  <c r="H7" i="11"/>
  <c r="H19" i="11"/>
  <c r="H31" i="11"/>
  <c r="H43" i="11"/>
  <c r="T7" i="11"/>
  <c r="H8" i="11"/>
  <c r="H20" i="11"/>
  <c r="H32" i="11"/>
  <c r="H44" i="11"/>
  <c r="T8" i="11"/>
  <c r="H21" i="11"/>
  <c r="H33" i="11"/>
  <c r="T9" i="11"/>
  <c r="H10" i="11"/>
  <c r="H22" i="11"/>
  <c r="H34" i="11"/>
  <c r="T10" i="11"/>
  <c r="H11" i="11"/>
  <c r="H23" i="11"/>
  <c r="H35" i="11"/>
  <c r="T11" i="11"/>
  <c r="H12" i="11"/>
  <c r="H24" i="11"/>
  <c r="H36" i="11"/>
  <c r="T12" i="11"/>
  <c r="H13" i="11"/>
  <c r="H25" i="11"/>
  <c r="H37" i="11"/>
  <c r="T13" i="11"/>
  <c r="H14" i="11"/>
  <c r="H26" i="11"/>
  <c r="H38" i="11"/>
  <c r="T14" i="11"/>
  <c r="H27" i="11"/>
  <c r="H39" i="11"/>
  <c r="T15" i="11"/>
  <c r="H16" i="11"/>
  <c r="H28" i="11"/>
  <c r="H40" i="11"/>
  <c r="T16" i="11"/>
  <c r="T5" i="11"/>
  <c r="S5" i="11"/>
  <c r="S6" i="11"/>
  <c r="S7" i="11"/>
  <c r="S8" i="11"/>
  <c r="S9" i="11"/>
  <c r="S10" i="11"/>
  <c r="S11" i="11"/>
  <c r="S12" i="11"/>
  <c r="S13" i="11"/>
  <c r="S14" i="11"/>
  <c r="S15" i="11"/>
  <c r="S16" i="11"/>
  <c r="R6" i="11"/>
  <c r="L6" i="11"/>
  <c r="R7" i="11"/>
  <c r="L7" i="11"/>
  <c r="R8" i="11"/>
  <c r="L8" i="11"/>
  <c r="R9" i="11"/>
  <c r="L9" i="11"/>
  <c r="R10" i="11"/>
  <c r="L10" i="11"/>
  <c r="R11" i="11"/>
  <c r="L11" i="11"/>
  <c r="R12" i="11"/>
  <c r="L12" i="11"/>
  <c r="R13" i="11"/>
  <c r="R14" i="11"/>
  <c r="L14" i="11"/>
  <c r="R15" i="11"/>
  <c r="L15" i="11"/>
  <c r="R16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2" i="11"/>
  <c r="G43" i="11"/>
  <c r="G44" i="11"/>
  <c r="N14" i="12"/>
  <c r="N15" i="12"/>
  <c r="E6" i="12"/>
  <c r="E5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H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H7" i="12"/>
  <c r="H8" i="12"/>
  <c r="H10" i="12"/>
  <c r="H11" i="12"/>
  <c r="H12" i="12"/>
  <c r="H13" i="12"/>
  <c r="H14" i="12"/>
  <c r="H15" i="12"/>
  <c r="H16" i="12"/>
  <c r="H18" i="12"/>
  <c r="H19" i="12"/>
  <c r="H20" i="12"/>
  <c r="H21" i="12"/>
  <c r="H22" i="12"/>
  <c r="H23" i="12"/>
  <c r="H24" i="12"/>
  <c r="H25" i="12"/>
  <c r="H26" i="12"/>
  <c r="H27" i="12"/>
  <c r="H28" i="12"/>
  <c r="H30" i="12"/>
  <c r="H31" i="12"/>
  <c r="H32" i="12"/>
  <c r="H33" i="12"/>
  <c r="H34" i="12"/>
  <c r="H35" i="12"/>
  <c r="H36" i="12"/>
  <c r="H37" i="12"/>
  <c r="H38" i="12"/>
  <c r="H39" i="12"/>
  <c r="H40" i="12"/>
  <c r="H42" i="12"/>
  <c r="H43" i="12"/>
  <c r="H44" i="12"/>
  <c r="Q6" i="12"/>
  <c r="I6" i="12"/>
  <c r="Q7" i="12"/>
  <c r="I7" i="12"/>
  <c r="Q8" i="12"/>
  <c r="I8" i="12"/>
  <c r="Q9" i="12"/>
  <c r="I9" i="12"/>
  <c r="Q10" i="12"/>
  <c r="I10" i="12"/>
  <c r="Q11" i="12"/>
  <c r="I11" i="12"/>
  <c r="Q12" i="12"/>
  <c r="I12" i="12"/>
  <c r="Q13" i="12"/>
  <c r="I13" i="12"/>
  <c r="Q14" i="12"/>
  <c r="I14" i="12"/>
  <c r="Q15" i="12"/>
  <c r="I15" i="12"/>
  <c r="Q16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G39" i="12"/>
  <c r="J39" i="12"/>
  <c r="K39" i="12"/>
  <c r="G40" i="12"/>
  <c r="J40" i="12"/>
  <c r="K40" i="12"/>
  <c r="G41" i="12"/>
  <c r="J41" i="12"/>
  <c r="K41" i="12"/>
  <c r="G42" i="12"/>
  <c r="J42" i="12"/>
  <c r="K42" i="12"/>
  <c r="G43" i="12"/>
  <c r="J43" i="12"/>
  <c r="K43" i="12"/>
  <c r="G44" i="12"/>
  <c r="J44" i="12"/>
  <c r="K44" i="12"/>
  <c r="J38" i="12"/>
  <c r="K38" i="12"/>
  <c r="J37" i="12"/>
  <c r="K37" i="12"/>
  <c r="J36" i="12"/>
  <c r="K36" i="12"/>
  <c r="J35" i="12"/>
  <c r="K35" i="12"/>
  <c r="J34" i="12"/>
  <c r="K34" i="12"/>
  <c r="J33" i="12"/>
  <c r="K33" i="12"/>
  <c r="J32" i="12"/>
  <c r="K32" i="12"/>
  <c r="J31" i="12"/>
  <c r="K31" i="12"/>
  <c r="J30" i="12"/>
  <c r="K30" i="12"/>
  <c r="J29" i="12"/>
  <c r="K29" i="12"/>
  <c r="J28" i="12"/>
  <c r="K28" i="12"/>
  <c r="J27" i="12"/>
  <c r="K27" i="12"/>
  <c r="J26" i="12"/>
  <c r="K26" i="12"/>
  <c r="J25" i="12"/>
  <c r="K25" i="12"/>
  <c r="J24" i="12"/>
  <c r="K24" i="12"/>
  <c r="J23" i="12"/>
  <c r="K23" i="12"/>
  <c r="J22" i="12"/>
  <c r="K22" i="12"/>
  <c r="J21" i="12"/>
  <c r="K21" i="12"/>
  <c r="J20" i="12"/>
  <c r="K20" i="12"/>
  <c r="J19" i="12"/>
  <c r="K19" i="12"/>
  <c r="Q18" i="12"/>
  <c r="J18" i="12"/>
  <c r="K18" i="12"/>
  <c r="J17" i="12"/>
  <c r="K17" i="12"/>
  <c r="J16" i="12"/>
  <c r="K16" i="12"/>
  <c r="J15" i="12"/>
  <c r="K15" i="12"/>
  <c r="J14" i="12"/>
  <c r="K14" i="12"/>
  <c r="J13" i="12"/>
  <c r="K13" i="12"/>
  <c r="J12" i="12"/>
  <c r="K12" i="12"/>
  <c r="N10" i="12"/>
  <c r="N9" i="12"/>
  <c r="N11" i="12"/>
  <c r="J11" i="12"/>
  <c r="K11" i="12"/>
  <c r="J10" i="12"/>
  <c r="K10" i="12"/>
  <c r="J9" i="12"/>
  <c r="K9" i="12"/>
  <c r="J8" i="12"/>
  <c r="K8" i="12"/>
  <c r="J7" i="12"/>
  <c r="K7" i="12"/>
  <c r="M6" i="12"/>
  <c r="J6" i="12"/>
  <c r="K6" i="12"/>
  <c r="J5" i="12"/>
  <c r="K5" i="12"/>
  <c r="N5" i="12"/>
  <c r="N4" i="12"/>
  <c r="I6" i="11"/>
  <c r="J6" i="11"/>
  <c r="K6" i="11"/>
  <c r="I8" i="11"/>
  <c r="I7" i="11"/>
  <c r="I9" i="11"/>
  <c r="I10" i="11"/>
  <c r="I11" i="11"/>
  <c r="I13" i="11"/>
  <c r="I14" i="11"/>
  <c r="I15" i="11"/>
  <c r="I16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N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K5" i="11"/>
  <c r="O5" i="11"/>
  <c r="O10" i="11"/>
  <c r="O9" i="11"/>
  <c r="O11" i="11"/>
  <c r="R18" i="11"/>
</calcChain>
</file>

<file path=xl/sharedStrings.xml><?xml version="1.0" encoding="utf-8"?>
<sst xmlns="http://schemas.openxmlformats.org/spreadsheetml/2006/main" count="129" uniqueCount="45">
  <si>
    <t>Meses</t>
  </si>
  <si>
    <t>6.</t>
  </si>
  <si>
    <t>Modelo de Previsão com Sazonalidade Multiplicativa</t>
  </si>
  <si>
    <t>Este modelo deve ser utilizado para dados que possuam sazonalidade crescente ou descrecente, mas não possuam tendência de crescimento ou decrescimento.</t>
  </si>
  <si>
    <t>Modelo de Previsão com Sazonalidade Aditiva</t>
  </si>
  <si>
    <t>Este modelo pode ser utilizado quando ocorre sazonalidade, mas onde não se verifica a presença de tendência. Além disso, a amplitudde da sazonalidade é aproximadamente constante ao longo do tempo.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</si>
  <si>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</si>
  <si>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</si>
  <si>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</si>
  <si>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</si>
  <si>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</si>
  <si>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</si>
  <si>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</si>
  <si>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</si>
  <si>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</si>
  <si>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</si>
  <si>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</si>
  <si>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</si>
  <si>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Varas</t>
  </si>
  <si>
    <t>Milhas</t>
  </si>
  <si>
    <t>https://www.youtube.com/watch?v=h1icQ2AcW9U</t>
  </si>
  <si>
    <t>M12</t>
  </si>
  <si>
    <t>ISI</t>
  </si>
  <si>
    <t>IS</t>
  </si>
  <si>
    <t>Forecast</t>
  </si>
  <si>
    <t>Constantes de suavização</t>
  </si>
  <si>
    <t>alfa =</t>
  </si>
  <si>
    <t>beta =</t>
  </si>
  <si>
    <t>Média (Erro ABS) =</t>
  </si>
  <si>
    <t>Média (Erro^2) =</t>
  </si>
  <si>
    <t>Previsão</t>
  </si>
  <si>
    <t>Realizado =</t>
  </si>
  <si>
    <t>Estimado =</t>
  </si>
  <si>
    <t>Variação =</t>
  </si>
  <si>
    <t>Média =</t>
  </si>
  <si>
    <t>Data</t>
  </si>
  <si>
    <t>Obs</t>
  </si>
  <si>
    <t>erro abs</t>
  </si>
  <si>
    <t>(erro abs)²</t>
  </si>
  <si>
    <t>Forecast 01</t>
  </si>
  <si>
    <t>Forecast 02</t>
  </si>
  <si>
    <t>Mínimo</t>
  </si>
  <si>
    <t>Máximo</t>
  </si>
  <si>
    <t>7.</t>
  </si>
  <si>
    <t>Roupas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</si>
</sst>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,##0.0"/>
    <numFmt numFmtId="167" formatCode="0.0%"/>
    <numFmt numFmtId="168" formatCode="#,##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>
      <alignment readingOrder="1"/>
      <protection locked="0"/>
    </xf>
    <xf numFmtId="9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4" fillId="0" borderId="0" xfId="0" applyFont="1"/>
    <xf numFmtId="0" fontId="5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vertical="center" readingOrder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" fontId="0" fillId="3" borderId="0" xfId="0" applyNumberFormat="1" applyFill="1" applyAlignment="1">
      <alignment horizontal="center"/>
    </xf>
    <xf numFmtId="17" fontId="0" fillId="3" borderId="2" xfId="0" applyNumberFormat="1" applyFill="1" applyBorder="1" applyAlignment="1">
      <alignment horizontal="center"/>
    </xf>
    <xf numFmtId="0" fontId="9" fillId="0" borderId="0" xfId="7"/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2" fontId="0" fillId="0" borderId="0" xfId="0" applyNumberFormat="1"/>
    <xf numFmtId="0" fontId="7" fillId="8" borderId="4" xfId="4" applyFill="1" applyBorder="1"/>
    <xf numFmtId="0" fontId="6" fillId="6" borderId="5" xfId="5" applyBorder="1" applyAlignment="1">
      <alignment horizontal="right"/>
    </xf>
    <xf numFmtId="0" fontId="6" fillId="6" borderId="0" xfId="5" applyAlignment="1">
      <alignment horizontal="right"/>
    </xf>
    <xf numFmtId="0" fontId="6" fillId="6" borderId="4" xfId="5" applyBorder="1" applyAlignment="1">
      <alignment horizontal="right"/>
    </xf>
    <xf numFmtId="0" fontId="6" fillId="9" borderId="6" xfId="5" applyFill="1" applyBorder="1" applyAlignment="1">
      <alignment horizontal="right"/>
    </xf>
    <xf numFmtId="166" fontId="6" fillId="7" borderId="4" xfId="6" applyNumberFormat="1" applyBorder="1" applyAlignment="1">
      <alignment horizontal="right" indent="1"/>
    </xf>
    <xf numFmtId="3" fontId="6" fillId="6" borderId="5" xfId="5" applyNumberFormat="1" applyBorder="1" applyAlignment="1">
      <alignment horizontal="right" indent="1"/>
    </xf>
    <xf numFmtId="3" fontId="6" fillId="6" borderId="0" xfId="5" applyNumberFormat="1" applyAlignment="1">
      <alignment horizontal="right" indent="1"/>
    </xf>
    <xf numFmtId="167" fontId="6" fillId="9" borderId="6" xfId="3" applyNumberFormat="1" applyFill="1" applyBorder="1" applyAlignment="1">
      <alignment horizontal="right" indent="1"/>
    </xf>
    <xf numFmtId="166" fontId="6" fillId="6" borderId="5" xfId="5" applyNumberFormat="1" applyBorder="1" applyAlignment="1">
      <alignment horizontal="right" indent="1"/>
    </xf>
    <xf numFmtId="168" fontId="6" fillId="6" borderId="0" xfId="5" applyNumberFormat="1" applyAlignment="1">
      <alignment horizontal="right" inden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8">
    <cellStyle name="_DateRange" xfId="2" xr:uid="{F4733491-A161-4BEF-B652-75B641C66DA8}"/>
    <cellStyle name="40% - Ênfase6" xfId="5" builtinId="51"/>
    <cellStyle name="60% - Ênfase6" xfId="6" builtinId="52"/>
    <cellStyle name="Ênfase6" xfId="4" builtinId="49"/>
    <cellStyle name="Hiperlink" xfId="7" builtinId="8"/>
    <cellStyle name="Normal" xfId="0" builtinId="0"/>
    <cellStyle name="Normal 2" xfId="1" xr:uid="{8D21E08E-CEB5-4D65-906F-946E19A7F3A1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Base!$H$11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Base!$H$12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A-4223-984F-C6766EACA059}"/>
            </c:ext>
          </c:extLst>
        </c:ser>
        <c:ser>
          <c:idx val="1"/>
          <c:order val="1"/>
          <c:tx>
            <c:strRef>
              <c:f>Base!$E$4</c:f>
              <c:strCache>
                <c:ptCount val="1"/>
                <c:pt idx="0">
                  <c:v>Roupas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Base!$E$5:$E$40</c:f>
              <c:numCache>
                <c:formatCode>General</c:formatCode>
                <c:ptCount val="36"/>
                <c:pt idx="0">
                  <c:v>7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42</c:v>
                </c:pt>
                <c:pt idx="5">
                  <c:v>48</c:v>
                </c:pt>
                <c:pt idx="6">
                  <c:v>70</c:v>
                </c:pt>
                <c:pt idx="7">
                  <c:v>75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22</c:v>
                </c:pt>
                <c:pt idx="12">
                  <c:v>10</c:v>
                </c:pt>
                <c:pt idx="13">
                  <c:v>7</c:v>
                </c:pt>
                <c:pt idx="14">
                  <c:v>20</c:v>
                </c:pt>
                <c:pt idx="15">
                  <c:v>32</c:v>
                </c:pt>
                <c:pt idx="16">
                  <c:v>58</c:v>
                </c:pt>
                <c:pt idx="17">
                  <c:v>60</c:v>
                </c:pt>
                <c:pt idx="18">
                  <c:v>90</c:v>
                </c:pt>
                <c:pt idx="19">
                  <c:v>95</c:v>
                </c:pt>
                <c:pt idx="20">
                  <c:v>60</c:v>
                </c:pt>
                <c:pt idx="21">
                  <c:v>40</c:v>
                </c:pt>
                <c:pt idx="22">
                  <c:v>37</c:v>
                </c:pt>
                <c:pt idx="23">
                  <c:v>30</c:v>
                </c:pt>
                <c:pt idx="24">
                  <c:v>16</c:v>
                </c:pt>
                <c:pt idx="25">
                  <c:v>20</c:v>
                </c:pt>
                <c:pt idx="26">
                  <c:v>50</c:v>
                </c:pt>
                <c:pt idx="27">
                  <c:v>80</c:v>
                </c:pt>
                <c:pt idx="28">
                  <c:v>150</c:v>
                </c:pt>
                <c:pt idx="29">
                  <c:v>152</c:v>
                </c:pt>
                <c:pt idx="30">
                  <c:v>235</c:v>
                </c:pt>
                <c:pt idx="31">
                  <c:v>250</c:v>
                </c:pt>
                <c:pt idx="32">
                  <c:v>175</c:v>
                </c:pt>
                <c:pt idx="33">
                  <c:v>110</c:v>
                </c:pt>
                <c:pt idx="34">
                  <c:v>100</c:v>
                </c:pt>
                <c:pt idx="3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A-4223-984F-C6766EAC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89951"/>
        <c:axId val="142015775"/>
      </c:lineChart>
      <c:catAx>
        <c:axId val="19572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15775"/>
        <c:crosses val="autoZero"/>
        <c:auto val="1"/>
        <c:lblAlgn val="ctr"/>
        <c:lblOffset val="100"/>
        <c:noMultiLvlLbl val="0"/>
      </c:catAx>
      <c:valAx>
        <c:axId val="1420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2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multiplicativo!$H$11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multiplicativo!$C$5:$C$40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multiplicativo!$H$12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405-B6FB-95E21241417F}"/>
            </c:ext>
          </c:extLst>
        </c:ser>
        <c:ser>
          <c:idx val="1"/>
          <c:order val="1"/>
          <c:tx>
            <c:strRef>
              <c:f>multiplicativo!$E$4</c:f>
              <c:strCache>
                <c:ptCount val="1"/>
                <c:pt idx="0">
                  <c:v>Varas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multiplicativo!$C$5:$C$40</c:f>
              <c:strCache>
                <c:ptCount val="3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jan</c:v>
                </c:pt>
                <c:pt idx="13">
                  <c:v>fev</c:v>
                </c:pt>
                <c:pt idx="14">
                  <c:v>mar</c:v>
                </c:pt>
                <c:pt idx="15">
                  <c:v>abr</c:v>
                </c:pt>
                <c:pt idx="16">
                  <c:v>mai</c:v>
                </c:pt>
                <c:pt idx="17">
                  <c:v>jun</c:v>
                </c:pt>
                <c:pt idx="18">
                  <c:v>jul</c:v>
                </c:pt>
                <c:pt idx="19">
                  <c:v>ago</c:v>
                </c:pt>
                <c:pt idx="20">
                  <c:v>set</c:v>
                </c:pt>
                <c:pt idx="21">
                  <c:v>out</c:v>
                </c:pt>
                <c:pt idx="22">
                  <c:v>nov</c:v>
                </c:pt>
                <c:pt idx="23">
                  <c:v>dez</c:v>
                </c:pt>
                <c:pt idx="24">
                  <c:v>jan</c:v>
                </c:pt>
                <c:pt idx="25">
                  <c:v>fev</c:v>
                </c:pt>
                <c:pt idx="26">
                  <c:v>mar</c:v>
                </c:pt>
                <c:pt idx="27">
                  <c:v>abr</c:v>
                </c:pt>
                <c:pt idx="28">
                  <c:v>mai</c:v>
                </c:pt>
                <c:pt idx="29">
                  <c:v>jun</c:v>
                </c:pt>
                <c:pt idx="30">
                  <c:v>jul</c:v>
                </c:pt>
                <c:pt idx="31">
                  <c:v>ago</c:v>
                </c:pt>
                <c:pt idx="32">
                  <c:v>set</c:v>
                </c:pt>
                <c:pt idx="33">
                  <c:v>out</c:v>
                </c:pt>
                <c:pt idx="34">
                  <c:v>nov</c:v>
                </c:pt>
                <c:pt idx="35">
                  <c:v>dez</c:v>
                </c:pt>
              </c:strCache>
            </c:strRef>
          </c:cat>
          <c:val>
            <c:numRef>
              <c:f>multiplicativo!$E$5:$E$40</c:f>
              <c:numCache>
                <c:formatCode>General</c:formatCode>
                <c:ptCount val="36"/>
                <c:pt idx="0">
                  <c:v>45</c:v>
                </c:pt>
                <c:pt idx="1">
                  <c:v>68</c:v>
                </c:pt>
                <c:pt idx="2">
                  <c:v>54</c:v>
                </c:pt>
                <c:pt idx="3">
                  <c:v>86</c:v>
                </c:pt>
                <c:pt idx="4">
                  <c:v>100</c:v>
                </c:pt>
                <c:pt idx="5">
                  <c:v>94</c:v>
                </c:pt>
                <c:pt idx="6">
                  <c:v>122</c:v>
                </c:pt>
                <c:pt idx="7">
                  <c:v>130</c:v>
                </c:pt>
                <c:pt idx="8">
                  <c:v>85</c:v>
                </c:pt>
                <c:pt idx="9">
                  <c:v>75</c:v>
                </c:pt>
                <c:pt idx="10">
                  <c:v>82</c:v>
                </c:pt>
                <c:pt idx="11">
                  <c:v>67</c:v>
                </c:pt>
                <c:pt idx="12">
                  <c:v>30</c:v>
                </c:pt>
                <c:pt idx="13">
                  <c:v>50</c:v>
                </c:pt>
                <c:pt idx="14">
                  <c:v>80</c:v>
                </c:pt>
                <c:pt idx="15">
                  <c:v>80</c:v>
                </c:pt>
                <c:pt idx="16">
                  <c:v>121</c:v>
                </c:pt>
                <c:pt idx="17">
                  <c:v>108</c:v>
                </c:pt>
                <c:pt idx="18">
                  <c:v>185</c:v>
                </c:pt>
                <c:pt idx="19">
                  <c:v>175</c:v>
                </c:pt>
                <c:pt idx="20">
                  <c:v>126</c:v>
                </c:pt>
                <c:pt idx="21">
                  <c:v>101</c:v>
                </c:pt>
                <c:pt idx="22">
                  <c:v>45</c:v>
                </c:pt>
                <c:pt idx="23">
                  <c:v>45</c:v>
                </c:pt>
                <c:pt idx="24">
                  <c:v>15</c:v>
                </c:pt>
                <c:pt idx="25">
                  <c:v>69</c:v>
                </c:pt>
                <c:pt idx="26">
                  <c:v>115</c:v>
                </c:pt>
                <c:pt idx="27">
                  <c:v>143</c:v>
                </c:pt>
                <c:pt idx="28">
                  <c:v>198</c:v>
                </c:pt>
                <c:pt idx="29">
                  <c:v>198</c:v>
                </c:pt>
                <c:pt idx="30">
                  <c:v>220</c:v>
                </c:pt>
                <c:pt idx="31">
                  <c:v>200</c:v>
                </c:pt>
                <c:pt idx="32">
                  <c:v>180</c:v>
                </c:pt>
                <c:pt idx="33">
                  <c:v>162</c:v>
                </c:pt>
                <c:pt idx="34">
                  <c:v>152</c:v>
                </c:pt>
                <c:pt idx="3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4-4405-B6FB-95E21241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89951"/>
        <c:axId val="142015775"/>
      </c:lineChart>
      <c:catAx>
        <c:axId val="19572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15775"/>
        <c:crosses val="autoZero"/>
        <c:auto val="1"/>
        <c:lblAlgn val="ctr"/>
        <c:lblOffset val="100"/>
        <c:noMultiLvlLbl val="0"/>
      </c:catAx>
      <c:valAx>
        <c:axId val="1420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2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Multiplicativo'!$F$4</c:f>
              <c:strCache>
                <c:ptCount val="1"/>
                <c:pt idx="0">
                  <c:v>Milhas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Multiplicativo'!$F$5:$F$44</c:f>
              <c:numCache>
                <c:formatCode>General</c:formatCode>
                <c:ptCount val="40"/>
                <c:pt idx="0">
                  <c:v>33.303545999999997</c:v>
                </c:pt>
                <c:pt idx="1">
                  <c:v>31.687273999999999</c:v>
                </c:pt>
                <c:pt idx="2">
                  <c:v>39.056403000000003</c:v>
                </c:pt>
                <c:pt idx="3">
                  <c:v>38.136054999999999</c:v>
                </c:pt>
                <c:pt idx="4">
                  <c:v>38.408752999999997</c:v>
                </c:pt>
                <c:pt idx="5">
                  <c:v>41.145909000000003</c:v>
                </c:pt>
                <c:pt idx="6">
                  <c:v>44.215515000000003</c:v>
                </c:pt>
                <c:pt idx="7">
                  <c:v>42.397035000000002</c:v>
                </c:pt>
                <c:pt idx="8">
                  <c:v>34.675395999999999</c:v>
                </c:pt>
                <c:pt idx="9">
                  <c:v>37.318050999999997</c:v>
                </c:pt>
                <c:pt idx="10">
                  <c:v>34.576582000000002</c:v>
                </c:pt>
                <c:pt idx="11">
                  <c:v>36.459079000000003</c:v>
                </c:pt>
                <c:pt idx="12">
                  <c:v>33.487141000000001</c:v>
                </c:pt>
                <c:pt idx="13">
                  <c:v>30.718097</c:v>
                </c:pt>
                <c:pt idx="14">
                  <c:v>39.369601000000003</c:v>
                </c:pt>
                <c:pt idx="15">
                  <c:v>37.762307</c:v>
                </c:pt>
                <c:pt idx="16">
                  <c:v>38.883682999999998</c:v>
                </c:pt>
                <c:pt idx="17">
                  <c:v>41.901958999999998</c:v>
                </c:pt>
                <c:pt idx="18">
                  <c:v>44.021861000000001</c:v>
                </c:pt>
                <c:pt idx="19">
                  <c:v>42.813205000000004</c:v>
                </c:pt>
                <c:pt idx="20">
                  <c:v>36.131604000000003</c:v>
                </c:pt>
                <c:pt idx="21">
                  <c:v>39.183461000000001</c:v>
                </c:pt>
                <c:pt idx="22">
                  <c:v>36.671543999999997</c:v>
                </c:pt>
                <c:pt idx="23">
                  <c:v>37.426385000000003</c:v>
                </c:pt>
                <c:pt idx="24">
                  <c:v>34.327419999999996</c:v>
                </c:pt>
                <c:pt idx="25">
                  <c:v>31.825085999999999</c:v>
                </c:pt>
                <c:pt idx="26">
                  <c:v>40.506780999999997</c:v>
                </c:pt>
                <c:pt idx="27">
                  <c:v>38.505752000000001</c:v>
                </c:pt>
                <c:pt idx="28">
                  <c:v>40.429592999999997</c:v>
                </c:pt>
                <c:pt idx="29">
                  <c:v>42.570238000000003</c:v>
                </c:pt>
                <c:pt idx="30">
                  <c:v>45.074086000000001</c:v>
                </c:pt>
                <c:pt idx="31">
                  <c:v>42.782321000000003</c:v>
                </c:pt>
                <c:pt idx="32">
                  <c:v>36.698979000000001</c:v>
                </c:pt>
                <c:pt idx="33">
                  <c:v>38.703718000000002</c:v>
                </c:pt>
                <c:pt idx="34">
                  <c:v>36.827824</c:v>
                </c:pt>
                <c:pt idx="35">
                  <c:v>37.493287000000002</c:v>
                </c:pt>
                <c:pt idx="36">
                  <c:v>34.313549999999999</c:v>
                </c:pt>
                <c:pt idx="37">
                  <c:v>33.264167999999998</c:v>
                </c:pt>
                <c:pt idx="38">
                  <c:v>40.781256999999997</c:v>
                </c:pt>
                <c:pt idx="39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3-4D0F-B9FC-38D6E0812EDD}"/>
            </c:ext>
          </c:extLst>
        </c:ser>
        <c:ser>
          <c:idx val="1"/>
          <c:order val="1"/>
          <c:tx>
            <c:strRef>
              <c:f>'Modelo Multiplicativo'!$I$4</c:f>
              <c:strCache>
                <c:ptCount val="1"/>
                <c:pt idx="0">
                  <c:v>Forecast 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Multiplicativo'!$I$5:$I$44</c:f>
              <c:numCache>
                <c:formatCode>0.00</c:formatCode>
                <c:ptCount val="40"/>
                <c:pt idx="0">
                  <c:v>33.85791425</c:v>
                </c:pt>
                <c:pt idx="1">
                  <c:v>31.87365625</c:v>
                </c:pt>
                <c:pt idx="2">
                  <c:v>39.928510500000002</c:v>
                </c:pt>
                <c:pt idx="3">
                  <c:v>38.302659499999997</c:v>
                </c:pt>
                <c:pt idx="4">
                  <c:v>39.240676333333326</c:v>
                </c:pt>
                <c:pt idx="5">
                  <c:v>41.872702000000004</c:v>
                </c:pt>
                <c:pt idx="6">
                  <c:v>44.437154</c:v>
                </c:pt>
                <c:pt idx="7">
                  <c:v>42.664187000000005</c:v>
                </c:pt>
                <c:pt idx="8">
                  <c:v>35.835326333333342</c:v>
                </c:pt>
                <c:pt idx="9">
                  <c:v>38.401743333333336</c:v>
                </c:pt>
                <c:pt idx="10">
                  <c:v>36.025316666666662</c:v>
                </c:pt>
                <c:pt idx="11">
                  <c:v>37.126250333333338</c:v>
                </c:pt>
                <c:pt idx="12">
                  <c:v>33.85791425</c:v>
                </c:pt>
                <c:pt idx="13">
                  <c:v>31.87365625</c:v>
                </c:pt>
                <c:pt idx="14">
                  <c:v>39.928510500000002</c:v>
                </c:pt>
                <c:pt idx="15">
                  <c:v>38.302659499999997</c:v>
                </c:pt>
                <c:pt idx="16">
                  <c:v>39.240676333333326</c:v>
                </c:pt>
                <c:pt idx="17">
                  <c:v>41.872702000000004</c:v>
                </c:pt>
                <c:pt idx="18">
                  <c:v>44.437154</c:v>
                </c:pt>
                <c:pt idx="19">
                  <c:v>42.664187000000005</c:v>
                </c:pt>
                <c:pt idx="20">
                  <c:v>35.835326333333342</c:v>
                </c:pt>
                <c:pt idx="21">
                  <c:v>38.401743333333336</c:v>
                </c:pt>
                <c:pt idx="22">
                  <c:v>36.025316666666662</c:v>
                </c:pt>
                <c:pt idx="23">
                  <c:v>37.126250333333338</c:v>
                </c:pt>
                <c:pt idx="24">
                  <c:v>33.85791425</c:v>
                </c:pt>
                <c:pt idx="25">
                  <c:v>31.87365625</c:v>
                </c:pt>
                <c:pt idx="26">
                  <c:v>39.928510500000002</c:v>
                </c:pt>
                <c:pt idx="27">
                  <c:v>38.302659499999997</c:v>
                </c:pt>
                <c:pt idx="28">
                  <c:v>39.240676333333326</c:v>
                </c:pt>
                <c:pt idx="29">
                  <c:v>41.872702000000004</c:v>
                </c:pt>
                <c:pt idx="30">
                  <c:v>44.437154</c:v>
                </c:pt>
                <c:pt idx="31">
                  <c:v>42.664187000000005</c:v>
                </c:pt>
                <c:pt idx="32">
                  <c:v>35.835326333333342</c:v>
                </c:pt>
                <c:pt idx="33">
                  <c:v>38.401743333333336</c:v>
                </c:pt>
                <c:pt idx="34">
                  <c:v>36.025316666666662</c:v>
                </c:pt>
                <c:pt idx="35">
                  <c:v>37.126250333333338</c:v>
                </c:pt>
                <c:pt idx="36">
                  <c:v>33.85791425</c:v>
                </c:pt>
                <c:pt idx="37">
                  <c:v>31.87365625</c:v>
                </c:pt>
                <c:pt idx="38">
                  <c:v>39.928510500000002</c:v>
                </c:pt>
                <c:pt idx="39">
                  <c:v>38.302659499999997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3-4D0F-B9FC-38D6E081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253551"/>
        <c:axId val="197693903"/>
      </c:lineChart>
      <c:catAx>
        <c:axId val="2362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3903"/>
        <c:crosses val="autoZero"/>
        <c:auto val="1"/>
        <c:lblAlgn val="ctr"/>
        <c:lblOffset val="100"/>
        <c:noMultiLvlLbl val="0"/>
      </c:catAx>
      <c:valAx>
        <c:axId val="1976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'Modelo aditivo'!$F$4</c:f>
              <c:strCache>
                <c:ptCount val="1"/>
                <c:pt idx="0">
                  <c:v>Milhas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'Modelo aditivo'!$F$5:$F$38</c:f>
              <c:numCache>
                <c:formatCode>General</c:formatCode>
                <c:ptCount val="34"/>
                <c:pt idx="0">
                  <c:v>33.303545999999997</c:v>
                </c:pt>
                <c:pt idx="1">
                  <c:v>31.687273999999999</c:v>
                </c:pt>
                <c:pt idx="2">
                  <c:v>39.056403000000003</c:v>
                </c:pt>
                <c:pt idx="3">
                  <c:v>38.136054999999999</c:v>
                </c:pt>
                <c:pt idx="4">
                  <c:v>38.408752999999997</c:v>
                </c:pt>
                <c:pt idx="5">
                  <c:v>41.145909000000003</c:v>
                </c:pt>
                <c:pt idx="6">
                  <c:v>44.215515000000003</c:v>
                </c:pt>
                <c:pt idx="7">
                  <c:v>42.397035000000002</c:v>
                </c:pt>
                <c:pt idx="8">
                  <c:v>34.675395999999999</c:v>
                </c:pt>
                <c:pt idx="9">
                  <c:v>37.318050999999997</c:v>
                </c:pt>
                <c:pt idx="10">
                  <c:v>34.576582000000002</c:v>
                </c:pt>
                <c:pt idx="11">
                  <c:v>36.459079000000003</c:v>
                </c:pt>
                <c:pt idx="12">
                  <c:v>33.487141000000001</c:v>
                </c:pt>
                <c:pt idx="13">
                  <c:v>30.718097</c:v>
                </c:pt>
                <c:pt idx="14">
                  <c:v>39.369601000000003</c:v>
                </c:pt>
                <c:pt idx="15">
                  <c:v>37.762307</c:v>
                </c:pt>
                <c:pt idx="16">
                  <c:v>38.883682999999998</c:v>
                </c:pt>
                <c:pt idx="17">
                  <c:v>41.901958999999998</c:v>
                </c:pt>
                <c:pt idx="18">
                  <c:v>44.021861000000001</c:v>
                </c:pt>
                <c:pt idx="19">
                  <c:v>42.813205000000004</c:v>
                </c:pt>
                <c:pt idx="20">
                  <c:v>36.131604000000003</c:v>
                </c:pt>
                <c:pt idx="21">
                  <c:v>39.183461000000001</c:v>
                </c:pt>
                <c:pt idx="22">
                  <c:v>36.671543999999997</c:v>
                </c:pt>
                <c:pt idx="23">
                  <c:v>37.426385000000003</c:v>
                </c:pt>
                <c:pt idx="24">
                  <c:v>34.327419999999996</c:v>
                </c:pt>
                <c:pt idx="25">
                  <c:v>31.825085999999999</c:v>
                </c:pt>
                <c:pt idx="26">
                  <c:v>40.506780999999997</c:v>
                </c:pt>
                <c:pt idx="27">
                  <c:v>38.505752000000001</c:v>
                </c:pt>
                <c:pt idx="28">
                  <c:v>40.429592999999997</c:v>
                </c:pt>
                <c:pt idx="29">
                  <c:v>42.570238000000003</c:v>
                </c:pt>
                <c:pt idx="30">
                  <c:v>45.074086000000001</c:v>
                </c:pt>
                <c:pt idx="31">
                  <c:v>42.782321000000003</c:v>
                </c:pt>
                <c:pt idx="32">
                  <c:v>36.698979000000001</c:v>
                </c:pt>
                <c:pt idx="33">
                  <c:v>38.703718000000002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AEC-9B4B-9FA343695CF6}"/>
            </c:ext>
          </c:extLst>
        </c:ser>
        <c:ser>
          <c:idx val="1"/>
          <c:order val="1"/>
          <c:tx>
            <c:strRef>
              <c:f>'Modelo aditivo'!$I$4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'Modelo aditivo'!$I$5:$I$38</c:f>
              <c:numCache>
                <c:formatCode>General</c:formatCode>
                <c:ptCount val="34"/>
                <c:pt idx="0">
                  <c:v>32.703666729504782</c:v>
                </c:pt>
                <c:pt idx="1">
                  <c:v>30.816419455860778</c:v>
                </c:pt>
                <c:pt idx="2">
                  <c:v>38.968284432216777</c:v>
                </c:pt>
                <c:pt idx="3">
                  <c:v>37.439444158572769</c:v>
                </c:pt>
                <c:pt idx="4">
                  <c:v>38.474471718262102</c:v>
                </c:pt>
                <c:pt idx="5">
                  <c:v>41.203508111284769</c:v>
                </c:pt>
                <c:pt idx="6">
                  <c:v>43.864970837640762</c:v>
                </c:pt>
                <c:pt idx="7">
                  <c:v>42.189014563996764</c:v>
                </c:pt>
                <c:pt idx="8">
                  <c:v>35.45716462368609</c:v>
                </c:pt>
                <c:pt idx="9">
                  <c:v>38.120592350042088</c:v>
                </c:pt>
                <c:pt idx="10">
                  <c:v>35.841176409731418</c:v>
                </c:pt>
                <c:pt idx="11">
                  <c:v>37.039120802754084</c:v>
                </c:pt>
                <c:pt idx="12">
                  <c:v>33.867795445776743</c:v>
                </c:pt>
                <c:pt idx="13">
                  <c:v>31.980548172132746</c:v>
                </c:pt>
                <c:pt idx="14">
                  <c:v>40.132413148488745</c:v>
                </c:pt>
                <c:pt idx="15">
                  <c:v>38.603572874844744</c:v>
                </c:pt>
                <c:pt idx="16">
                  <c:v>39.638600434534069</c:v>
                </c:pt>
                <c:pt idx="17">
                  <c:v>42.367636827556737</c:v>
                </c:pt>
                <c:pt idx="18">
                  <c:v>45.029099553912729</c:v>
                </c:pt>
                <c:pt idx="19">
                  <c:v>43.353143280268732</c:v>
                </c:pt>
                <c:pt idx="20">
                  <c:v>36.621293339958058</c:v>
                </c:pt>
                <c:pt idx="21">
                  <c:v>39.284721066314056</c:v>
                </c:pt>
                <c:pt idx="22">
                  <c:v>37.005305126003385</c:v>
                </c:pt>
                <c:pt idx="23">
                  <c:v>38.203249519026052</c:v>
                </c:pt>
                <c:pt idx="24">
                  <c:v>35.031924162048711</c:v>
                </c:pt>
                <c:pt idx="25">
                  <c:v>33.144676888404703</c:v>
                </c:pt>
                <c:pt idx="26">
                  <c:v>41.296541864760705</c:v>
                </c:pt>
                <c:pt idx="27">
                  <c:v>39.767701591116705</c:v>
                </c:pt>
                <c:pt idx="28">
                  <c:v>40.80272915080603</c:v>
                </c:pt>
                <c:pt idx="29">
                  <c:v>43.531765543828698</c:v>
                </c:pt>
                <c:pt idx="30">
                  <c:v>46.19322827018469</c:v>
                </c:pt>
                <c:pt idx="31">
                  <c:v>44.517271996540693</c:v>
                </c:pt>
                <c:pt idx="32">
                  <c:v>37.785422056230018</c:v>
                </c:pt>
                <c:pt idx="33">
                  <c:v>40.448849782586016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AEC-9B4B-9FA34369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253551"/>
        <c:axId val="197693903"/>
      </c:lineChart>
      <c:catAx>
        <c:axId val="2362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3903"/>
        <c:crosses val="autoZero"/>
        <c:auto val="1"/>
        <c:lblAlgn val="ctr"/>
        <c:lblOffset val="100"/>
        <c:noMultiLvlLbl val="0"/>
      </c:catAx>
      <c:valAx>
        <c:axId val="1976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702099737532808E-2"/>
                  <c:y val="-0.22584390492855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yVal>
            <c:numRef>
              <c:f>'Modelo aditivo'!$F$5:$F$40</c:f>
              <c:numCache>
                <c:formatCode>General</c:formatCode>
                <c:ptCount val="36"/>
                <c:pt idx="0">
                  <c:v>33.303545999999997</c:v>
                </c:pt>
                <c:pt idx="1">
                  <c:v>31.687273999999999</c:v>
                </c:pt>
                <c:pt idx="2">
                  <c:v>39.056403000000003</c:v>
                </c:pt>
                <c:pt idx="3">
                  <c:v>38.136054999999999</c:v>
                </c:pt>
                <c:pt idx="4">
                  <c:v>38.408752999999997</c:v>
                </c:pt>
                <c:pt idx="5">
                  <c:v>41.145909000000003</c:v>
                </c:pt>
                <c:pt idx="6">
                  <c:v>44.215515000000003</c:v>
                </c:pt>
                <c:pt idx="7">
                  <c:v>42.397035000000002</c:v>
                </c:pt>
                <c:pt idx="8">
                  <c:v>34.675395999999999</c:v>
                </c:pt>
                <c:pt idx="9">
                  <c:v>37.318050999999997</c:v>
                </c:pt>
                <c:pt idx="10">
                  <c:v>34.576582000000002</c:v>
                </c:pt>
                <c:pt idx="11">
                  <c:v>36.459079000000003</c:v>
                </c:pt>
                <c:pt idx="12">
                  <c:v>33.487141000000001</c:v>
                </c:pt>
                <c:pt idx="13">
                  <c:v>30.718097</c:v>
                </c:pt>
                <c:pt idx="14">
                  <c:v>39.369601000000003</c:v>
                </c:pt>
                <c:pt idx="15">
                  <c:v>37.762307</c:v>
                </c:pt>
                <c:pt idx="16">
                  <c:v>38.883682999999998</c:v>
                </c:pt>
                <c:pt idx="17">
                  <c:v>41.901958999999998</c:v>
                </c:pt>
                <c:pt idx="18">
                  <c:v>44.021861000000001</c:v>
                </c:pt>
                <c:pt idx="19">
                  <c:v>42.813205000000004</c:v>
                </c:pt>
                <c:pt idx="20">
                  <c:v>36.131604000000003</c:v>
                </c:pt>
                <c:pt idx="21">
                  <c:v>39.183461000000001</c:v>
                </c:pt>
                <c:pt idx="22">
                  <c:v>36.671543999999997</c:v>
                </c:pt>
                <c:pt idx="23">
                  <c:v>37.426385000000003</c:v>
                </c:pt>
                <c:pt idx="24">
                  <c:v>34.327419999999996</c:v>
                </c:pt>
                <c:pt idx="25">
                  <c:v>31.825085999999999</c:v>
                </c:pt>
                <c:pt idx="26">
                  <c:v>40.506780999999997</c:v>
                </c:pt>
                <c:pt idx="27">
                  <c:v>38.505752000000001</c:v>
                </c:pt>
                <c:pt idx="28">
                  <c:v>40.429592999999997</c:v>
                </c:pt>
                <c:pt idx="29">
                  <c:v>42.570238000000003</c:v>
                </c:pt>
                <c:pt idx="30">
                  <c:v>45.074086000000001</c:v>
                </c:pt>
                <c:pt idx="31">
                  <c:v>42.782321000000003</c:v>
                </c:pt>
                <c:pt idx="32">
                  <c:v>36.698979000000001</c:v>
                </c:pt>
                <c:pt idx="33">
                  <c:v>38.703718000000002</c:v>
                </c:pt>
                <c:pt idx="34">
                  <c:v>36.827824</c:v>
                </c:pt>
                <c:pt idx="35">
                  <c:v>37.493287000000002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A-473B-839D-670F2FEE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8399"/>
        <c:axId val="290188735"/>
      </c:scatterChart>
      <c:valAx>
        <c:axId val="1933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188735"/>
        <c:crosses val="autoZero"/>
        <c:crossBetween val="midCat"/>
      </c:valAx>
      <c:valAx>
        <c:axId val="2901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4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para Séries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Temporais</a:t>
          </a:r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com Sazonalidade e</a:t>
          </a:r>
          <a:r>
            <a:rPr lang="pt-BR" sz="18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Nenhuma Tendência</a:t>
          </a:r>
          <a:endParaRPr lang="pt-BR" sz="18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8</xdr:col>
      <xdr:colOff>0</xdr:colOff>
      <xdr:row>11</xdr:row>
      <xdr:rowOff>0</xdr:rowOff>
    </xdr:from>
    <xdr:to>
      <xdr:col>14</xdr:col>
      <xdr:colOff>607741</xdr:colOff>
      <xdr:row>25</xdr:row>
      <xdr:rowOff>88631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C445FB-D371-43F5-92D4-E94D51C9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276475"/>
          <a:ext cx="4932091" cy="2755631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1066800</xdr:colOff>
      <xdr:row>11</xdr:row>
      <xdr:rowOff>9525</xdr:rowOff>
    </xdr:from>
    <xdr:to>
      <xdr:col>7</xdr:col>
      <xdr:colOff>851176</xdr:colOff>
      <xdr:row>25</xdr:row>
      <xdr:rowOff>98156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B63F357-63AE-407E-A9C2-5F277840A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2286000"/>
          <a:ext cx="4651651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419100</xdr:colOff>
      <xdr:row>1</xdr:row>
      <xdr:rowOff>19050</xdr:rowOff>
    </xdr:from>
    <xdr:ext cx="6524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2057400" y="123825"/>
          <a:ext cx="6524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Dataset::Vendas de Roupas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Inverno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166687</xdr:colOff>
      <xdr:row>3</xdr:row>
      <xdr:rowOff>142875</xdr:rowOff>
    </xdr:from>
    <xdr:to>
      <xdr:col>13</xdr:col>
      <xdr:colOff>138112</xdr:colOff>
      <xdr:row>18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15BB517-ADEC-43F7-BE7D-64D91E4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609147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DE3C31-7F0F-4170-B8AE-E70A9BA0EF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419100</xdr:colOff>
      <xdr:row>1</xdr:row>
      <xdr:rowOff>19050</xdr:rowOff>
    </xdr:from>
    <xdr:ext cx="65246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305461-5A3B-4D39-8F3F-353CF5702C51}"/>
            </a:ext>
          </a:extLst>
        </xdr:cNvPr>
        <xdr:cNvSpPr/>
      </xdr:nvSpPr>
      <xdr:spPr>
        <a:xfrm>
          <a:off x="3124200" y="123825"/>
          <a:ext cx="65246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Dataset::Vendas de Roupas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Inverno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166687</xdr:colOff>
      <xdr:row>3</xdr:row>
      <xdr:rowOff>142875</xdr:rowOff>
    </xdr:from>
    <xdr:to>
      <xdr:col>15</xdr:col>
      <xdr:colOff>114300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4A1046-67D0-45C8-AED1-764383B9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323397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126DAB-6583-4D99-B72C-259A3CE25C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419100</xdr:colOff>
      <xdr:row>1</xdr:row>
      <xdr:rowOff>19050</xdr:rowOff>
    </xdr:from>
    <xdr:ext cx="3952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91C2DC-749D-4CBC-8A2F-909A68AA2A38}"/>
            </a:ext>
          </a:extLst>
        </xdr:cNvPr>
        <xdr:cNvSpPr/>
      </xdr:nvSpPr>
      <xdr:spPr>
        <a:xfrm>
          <a:off x="3124200" y="123825"/>
          <a:ext cx="3952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Dataset::Vendas de Roupas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Inverno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13</xdr:col>
      <xdr:colOff>52387</xdr:colOff>
      <xdr:row>18</xdr:row>
      <xdr:rowOff>133350</xdr:rowOff>
    </xdr:from>
    <xdr:to>
      <xdr:col>21</xdr:col>
      <xdr:colOff>566737</xdr:colOff>
      <xdr:row>33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0C89FB-D775-4755-BAFC-9AC02EEBD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276225</xdr:colOff>
      <xdr:row>1</xdr:row>
      <xdr:rowOff>28575</xdr:rowOff>
    </xdr:from>
    <xdr:to>
      <xdr:col>29</xdr:col>
      <xdr:colOff>189825</xdr:colOff>
      <xdr:row>29</xdr:row>
      <xdr:rowOff>27863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9B620F-C64C-4EA0-BDB5-E2F9E6A1A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9925" y="133350"/>
          <a:ext cx="5400000" cy="56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323397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B6C08A-9996-4EF6-AF94-8271D79F4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419100</xdr:colOff>
      <xdr:row>1</xdr:row>
      <xdr:rowOff>19050</xdr:rowOff>
    </xdr:from>
    <xdr:ext cx="3952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CB14DE-FAEC-4F54-85A9-D220572BA7C3}"/>
            </a:ext>
          </a:extLst>
        </xdr:cNvPr>
        <xdr:cNvSpPr/>
      </xdr:nvSpPr>
      <xdr:spPr>
        <a:xfrm>
          <a:off x="2457450" y="123825"/>
          <a:ext cx="3952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Dataset::Vendas de Roupas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Inverno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12</xdr:col>
      <xdr:colOff>52387</xdr:colOff>
      <xdr:row>18</xdr:row>
      <xdr:rowOff>133350</xdr:rowOff>
    </xdr:from>
    <xdr:to>
      <xdr:col>18</xdr:col>
      <xdr:colOff>566737</xdr:colOff>
      <xdr:row>33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C28AD7-5F9C-4857-ADE1-3DB7D83E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252412</xdr:colOff>
      <xdr:row>34</xdr:row>
      <xdr:rowOff>133350</xdr:rowOff>
    </xdr:from>
    <xdr:to>
      <xdr:col>17</xdr:col>
      <xdr:colOff>347662</xdr:colOff>
      <xdr:row>49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75B02F-C66C-4ED7-B3E0-C9B49CC2D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4</xdr:row>
      <xdr:rowOff>0</xdr:rowOff>
    </xdr:from>
    <xdr:to>
      <xdr:col>26</xdr:col>
      <xdr:colOff>228114</xdr:colOff>
      <xdr:row>26</xdr:row>
      <xdr:rowOff>142332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B55C343-44EA-4422-9936-ABC09BE67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06075" y="1028700"/>
          <a:ext cx="3885714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h1icQ2AcW9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v=h1icQ2AcW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1"/>
  <sheetViews>
    <sheetView showGridLines="0" zoomScaleNormal="100" workbookViewId="0">
      <selection activeCell="C17" sqref="C17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1</v>
      </c>
      <c r="D4" s="4" t="s">
        <v>2</v>
      </c>
      <c r="E4" s="2"/>
    </row>
    <row r="5" spans="2:16" ht="15.75" customHeight="1" x14ac:dyDescent="0.25">
      <c r="E5" s="32" t="s">
        <v>3</v>
      </c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2:16" ht="15.75" customHeight="1" x14ac:dyDescent="0.25"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6" ht="10.5" customHeight="1" x14ac:dyDescent="0.25"/>
    <row r="8" spans="2:16" ht="15.75" x14ac:dyDescent="0.25">
      <c r="C8" s="3" t="s">
        <v>43</v>
      </c>
      <c r="D8" s="4" t="s">
        <v>4</v>
      </c>
    </row>
    <row r="9" spans="2:16" x14ac:dyDescent="0.25">
      <c r="E9" s="33" t="s">
        <v>5</v>
      </c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6" x14ac:dyDescent="0.25"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6" ht="10.5" customHeight="1" x14ac:dyDescent="0.25"/>
  </sheetData>
  <mergeCells count="2">
    <mergeCell ref="E5:O6"/>
    <mergeCell ref="E9:O1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O40"/>
  <sheetViews>
    <sheetView showGridLines="0" tabSelected="1" zoomScaleNormal="100" workbookViewId="0">
      <selection activeCell="E5" sqref="E5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5" width="7.5703125" bestFit="1" customWidth="1"/>
    <col min="6" max="6" width="17.5703125" bestFit="1" customWidth="1"/>
    <col min="7" max="7" width="14.14062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0.5" customHeight="1" x14ac:dyDescent="0.25"/>
    <row r="4" spans="2:15" ht="15.75" thickBot="1" x14ac:dyDescent="0.3">
      <c r="C4" s="7"/>
      <c r="D4" s="7" t="s">
        <v>0</v>
      </c>
      <c r="E4" s="7" t="s">
        <v>44</v>
      </c>
    </row>
    <row r="5" spans="2:15" x14ac:dyDescent="0.25">
      <c r="C5" s="5" t="s">
        <v>6</v>
      </c>
      <c r="D5" s="5">
        <v>1</v>
      </c>
      <c r="E5" s="5">
        <v>7</v>
      </c>
    </row>
    <row r="6" spans="2:15" x14ac:dyDescent="0.25">
      <c r="C6" s="5" t="s">
        <v>7</v>
      </c>
      <c r="D6" s="5">
        <v>2</v>
      </c>
      <c r="E6" s="5">
        <v>5</v>
      </c>
    </row>
    <row r="7" spans="2:15" x14ac:dyDescent="0.25">
      <c r="C7" s="5" t="s">
        <v>8</v>
      </c>
      <c r="D7" s="5">
        <v>3</v>
      </c>
      <c r="E7" s="5">
        <v>15</v>
      </c>
    </row>
    <row r="8" spans="2:15" x14ac:dyDescent="0.25">
      <c r="C8" s="5" t="s">
        <v>9</v>
      </c>
      <c r="D8" s="5">
        <v>4</v>
      </c>
      <c r="E8" s="5">
        <v>25</v>
      </c>
    </row>
    <row r="9" spans="2:15" x14ac:dyDescent="0.25">
      <c r="C9" s="5" t="s">
        <v>10</v>
      </c>
      <c r="D9" s="5">
        <v>5</v>
      </c>
      <c r="E9" s="5">
        <v>42</v>
      </c>
    </row>
    <row r="10" spans="2:15" x14ac:dyDescent="0.25">
      <c r="C10" s="5" t="s">
        <v>11</v>
      </c>
      <c r="D10" s="5">
        <v>6</v>
      </c>
      <c r="E10" s="5">
        <v>48</v>
      </c>
    </row>
    <row r="11" spans="2:15" x14ac:dyDescent="0.25">
      <c r="C11" s="5" t="s">
        <v>12</v>
      </c>
      <c r="D11" s="5">
        <v>7</v>
      </c>
      <c r="E11" s="5">
        <v>70</v>
      </c>
    </row>
    <row r="12" spans="2:15" x14ac:dyDescent="0.25">
      <c r="C12" s="5" t="s">
        <v>13</v>
      </c>
      <c r="D12" s="5">
        <v>8</v>
      </c>
      <c r="E12" s="5">
        <v>75</v>
      </c>
    </row>
    <row r="13" spans="2:15" x14ac:dyDescent="0.25">
      <c r="C13" s="5" t="s">
        <v>14</v>
      </c>
      <c r="D13" s="5">
        <v>9</v>
      </c>
      <c r="E13" s="5">
        <v>40</v>
      </c>
    </row>
    <row r="14" spans="2:15" x14ac:dyDescent="0.25">
      <c r="C14" s="5" t="s">
        <v>15</v>
      </c>
      <c r="D14" s="5">
        <v>10</v>
      </c>
      <c r="E14" s="5">
        <v>30</v>
      </c>
    </row>
    <row r="15" spans="2:15" x14ac:dyDescent="0.25">
      <c r="C15" s="5" t="s">
        <v>16</v>
      </c>
      <c r="D15" s="5">
        <v>11</v>
      </c>
      <c r="E15" s="5">
        <v>25</v>
      </c>
    </row>
    <row r="16" spans="2:15" x14ac:dyDescent="0.25">
      <c r="C16" s="5" t="s">
        <v>17</v>
      </c>
      <c r="D16" s="5">
        <v>12</v>
      </c>
      <c r="E16" s="5">
        <v>22</v>
      </c>
    </row>
    <row r="17" spans="3:5" x14ac:dyDescent="0.25">
      <c r="C17" s="5" t="s">
        <v>6</v>
      </c>
      <c r="D17" s="5">
        <v>13</v>
      </c>
      <c r="E17" s="5">
        <v>10</v>
      </c>
    </row>
    <row r="18" spans="3:5" x14ac:dyDescent="0.25">
      <c r="C18" s="5" t="s">
        <v>7</v>
      </c>
      <c r="D18" s="5">
        <v>14</v>
      </c>
      <c r="E18" s="5">
        <v>7</v>
      </c>
    </row>
    <row r="19" spans="3:5" x14ac:dyDescent="0.25">
      <c r="C19" s="5" t="s">
        <v>8</v>
      </c>
      <c r="D19" s="5">
        <v>15</v>
      </c>
      <c r="E19" s="5">
        <v>20</v>
      </c>
    </row>
    <row r="20" spans="3:5" x14ac:dyDescent="0.25">
      <c r="C20" s="5" t="s">
        <v>9</v>
      </c>
      <c r="D20" s="5">
        <v>16</v>
      </c>
      <c r="E20" s="5">
        <v>32</v>
      </c>
    </row>
    <row r="21" spans="3:5" x14ac:dyDescent="0.25">
      <c r="C21" s="5" t="s">
        <v>10</v>
      </c>
      <c r="D21" s="5">
        <v>17</v>
      </c>
      <c r="E21" s="5">
        <v>58</v>
      </c>
    </row>
    <row r="22" spans="3:5" x14ac:dyDescent="0.25">
      <c r="C22" s="5" t="s">
        <v>11</v>
      </c>
      <c r="D22" s="5">
        <v>18</v>
      </c>
      <c r="E22" s="5">
        <v>60</v>
      </c>
    </row>
    <row r="23" spans="3:5" x14ac:dyDescent="0.25">
      <c r="C23" s="5" t="s">
        <v>12</v>
      </c>
      <c r="D23" s="5">
        <v>19</v>
      </c>
      <c r="E23" s="5">
        <v>90</v>
      </c>
    </row>
    <row r="24" spans="3:5" x14ac:dyDescent="0.25">
      <c r="C24" s="5" t="s">
        <v>13</v>
      </c>
      <c r="D24" s="5">
        <v>20</v>
      </c>
      <c r="E24" s="5">
        <v>95</v>
      </c>
    </row>
    <row r="25" spans="3:5" x14ac:dyDescent="0.25">
      <c r="C25" s="5" t="s">
        <v>14</v>
      </c>
      <c r="D25" s="5">
        <v>21</v>
      </c>
      <c r="E25" s="5">
        <v>60</v>
      </c>
    </row>
    <row r="26" spans="3:5" x14ac:dyDescent="0.25">
      <c r="C26" s="5" t="s">
        <v>15</v>
      </c>
      <c r="D26" s="5">
        <v>22</v>
      </c>
      <c r="E26" s="8">
        <v>40</v>
      </c>
    </row>
    <row r="27" spans="3:5" x14ac:dyDescent="0.25">
      <c r="C27" s="5" t="s">
        <v>16</v>
      </c>
      <c r="D27" s="5">
        <v>23</v>
      </c>
      <c r="E27" s="8">
        <v>37</v>
      </c>
    </row>
    <row r="28" spans="3:5" x14ac:dyDescent="0.25">
      <c r="C28" s="5" t="s">
        <v>17</v>
      </c>
      <c r="D28" s="5">
        <v>24</v>
      </c>
      <c r="E28" s="8">
        <v>30</v>
      </c>
    </row>
    <row r="29" spans="3:5" x14ac:dyDescent="0.25">
      <c r="C29" s="5" t="s">
        <v>6</v>
      </c>
      <c r="D29" s="5">
        <v>25</v>
      </c>
      <c r="E29" s="8">
        <v>16</v>
      </c>
    </row>
    <row r="30" spans="3:5" x14ac:dyDescent="0.25">
      <c r="C30" s="5" t="s">
        <v>7</v>
      </c>
      <c r="D30" s="5">
        <v>26</v>
      </c>
      <c r="E30" s="8">
        <v>20</v>
      </c>
    </row>
    <row r="31" spans="3:5" x14ac:dyDescent="0.25">
      <c r="C31" s="5" t="s">
        <v>8</v>
      </c>
      <c r="D31" s="5">
        <v>27</v>
      </c>
      <c r="E31" s="8">
        <v>50</v>
      </c>
    </row>
    <row r="32" spans="3:5" x14ac:dyDescent="0.25">
      <c r="C32" s="5" t="s">
        <v>9</v>
      </c>
      <c r="D32" s="5">
        <v>28</v>
      </c>
      <c r="E32" s="8">
        <v>80</v>
      </c>
    </row>
    <row r="33" spans="3:5" x14ac:dyDescent="0.25">
      <c r="C33" s="5" t="s">
        <v>10</v>
      </c>
      <c r="D33" s="5">
        <v>29</v>
      </c>
      <c r="E33" s="8">
        <v>150</v>
      </c>
    </row>
    <row r="34" spans="3:5" x14ac:dyDescent="0.25">
      <c r="C34" s="5" t="s">
        <v>11</v>
      </c>
      <c r="D34" s="5">
        <v>30</v>
      </c>
      <c r="E34" s="8">
        <v>152</v>
      </c>
    </row>
    <row r="35" spans="3:5" x14ac:dyDescent="0.25">
      <c r="C35" s="5" t="s">
        <v>12</v>
      </c>
      <c r="D35" s="5">
        <v>31</v>
      </c>
      <c r="E35" s="8">
        <v>235</v>
      </c>
    </row>
    <row r="36" spans="3:5" x14ac:dyDescent="0.25">
      <c r="C36" s="5" t="s">
        <v>13</v>
      </c>
      <c r="D36" s="5">
        <v>32</v>
      </c>
      <c r="E36" s="8">
        <v>250</v>
      </c>
    </row>
    <row r="37" spans="3:5" x14ac:dyDescent="0.25">
      <c r="C37" s="5" t="s">
        <v>14</v>
      </c>
      <c r="D37" s="5">
        <v>33</v>
      </c>
      <c r="E37" s="8">
        <v>175</v>
      </c>
    </row>
    <row r="38" spans="3:5" x14ac:dyDescent="0.25">
      <c r="C38" s="5" t="s">
        <v>15</v>
      </c>
      <c r="D38" s="5">
        <v>34</v>
      </c>
      <c r="E38" s="8">
        <v>110</v>
      </c>
    </row>
    <row r="39" spans="3:5" x14ac:dyDescent="0.25">
      <c r="C39" s="5" t="s">
        <v>16</v>
      </c>
      <c r="D39" s="5">
        <v>35</v>
      </c>
      <c r="E39" s="8">
        <v>100</v>
      </c>
    </row>
    <row r="40" spans="3:5" ht="15.75" thickBot="1" x14ac:dyDescent="0.3">
      <c r="C40" s="6" t="s">
        <v>17</v>
      </c>
      <c r="D40" s="6">
        <v>36</v>
      </c>
      <c r="E40" s="6">
        <v>80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4360-0609-4CD3-9D13-C87000B99174}">
  <dimension ref="B1:O40"/>
  <sheetViews>
    <sheetView showGridLines="0" topLeftCell="A3" zoomScaleNormal="100" workbookViewId="0">
      <selection activeCell="H23" sqref="H23"/>
    </sheetView>
  </sheetViews>
  <sheetFormatPr defaultRowHeight="15" x14ac:dyDescent="0.25"/>
  <cols>
    <col min="1" max="1" width="2.140625" customWidth="1"/>
    <col min="2" max="2" width="2.28515625" customWidth="1"/>
    <col min="3" max="4" width="14.28515625" bestFit="1" customWidth="1"/>
    <col min="5" max="5" width="7.5703125" bestFit="1" customWidth="1"/>
    <col min="6" max="6" width="17.5703125" bestFit="1" customWidth="1"/>
    <col min="7" max="7" width="14.14062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0.5" customHeight="1" x14ac:dyDescent="0.25"/>
    <row r="4" spans="2:15" ht="15.75" thickBot="1" x14ac:dyDescent="0.3">
      <c r="C4" s="7"/>
      <c r="D4" s="7" t="s">
        <v>0</v>
      </c>
      <c r="E4" s="7" t="s">
        <v>18</v>
      </c>
    </row>
    <row r="5" spans="2:15" x14ac:dyDescent="0.25">
      <c r="C5" s="5" t="s">
        <v>6</v>
      </c>
      <c r="D5" s="5">
        <v>1</v>
      </c>
      <c r="E5" s="5">
        <v>45</v>
      </c>
    </row>
    <row r="6" spans="2:15" x14ac:dyDescent="0.25">
      <c r="C6" s="5" t="s">
        <v>7</v>
      </c>
      <c r="D6" s="5">
        <v>2</v>
      </c>
      <c r="E6" s="5">
        <v>68</v>
      </c>
    </row>
    <row r="7" spans="2:15" x14ac:dyDescent="0.25">
      <c r="C7" s="5" t="s">
        <v>8</v>
      </c>
      <c r="D7" s="5">
        <v>3</v>
      </c>
      <c r="E7" s="5">
        <v>54</v>
      </c>
    </row>
    <row r="8" spans="2:15" x14ac:dyDescent="0.25">
      <c r="C8" s="5" t="s">
        <v>9</v>
      </c>
      <c r="D8" s="5">
        <v>4</v>
      </c>
      <c r="E8" s="5">
        <v>86</v>
      </c>
    </row>
    <row r="9" spans="2:15" x14ac:dyDescent="0.25">
      <c r="C9" s="5" t="s">
        <v>10</v>
      </c>
      <c r="D9" s="5">
        <v>5</v>
      </c>
      <c r="E9" s="5">
        <v>100</v>
      </c>
    </row>
    <row r="10" spans="2:15" x14ac:dyDescent="0.25">
      <c r="C10" s="5" t="s">
        <v>11</v>
      </c>
      <c r="D10" s="5">
        <v>6</v>
      </c>
      <c r="E10" s="5">
        <v>94</v>
      </c>
    </row>
    <row r="11" spans="2:15" x14ac:dyDescent="0.25">
      <c r="C11" s="5" t="s">
        <v>12</v>
      </c>
      <c r="D11" s="5">
        <v>7</v>
      </c>
      <c r="E11" s="5">
        <v>122</v>
      </c>
    </row>
    <row r="12" spans="2:15" x14ac:dyDescent="0.25">
      <c r="C12" s="5" t="s">
        <v>13</v>
      </c>
      <c r="D12" s="5">
        <v>8</v>
      </c>
      <c r="E12" s="5">
        <v>130</v>
      </c>
    </row>
    <row r="13" spans="2:15" x14ac:dyDescent="0.25">
      <c r="C13" s="5" t="s">
        <v>14</v>
      </c>
      <c r="D13" s="5">
        <v>9</v>
      </c>
      <c r="E13" s="5">
        <v>85</v>
      </c>
    </row>
    <row r="14" spans="2:15" x14ac:dyDescent="0.25">
      <c r="C14" s="5" t="s">
        <v>15</v>
      </c>
      <c r="D14" s="5">
        <v>10</v>
      </c>
      <c r="E14" s="5">
        <v>75</v>
      </c>
    </row>
    <row r="15" spans="2:15" x14ac:dyDescent="0.25">
      <c r="C15" s="5" t="s">
        <v>16</v>
      </c>
      <c r="D15" s="5">
        <v>11</v>
      </c>
      <c r="E15" s="5">
        <v>82</v>
      </c>
    </row>
    <row r="16" spans="2:15" x14ac:dyDescent="0.25">
      <c r="C16" s="5" t="s">
        <v>17</v>
      </c>
      <c r="D16" s="5">
        <v>12</v>
      </c>
      <c r="E16" s="5">
        <v>67</v>
      </c>
    </row>
    <row r="17" spans="3:5" x14ac:dyDescent="0.25">
      <c r="C17" s="5" t="s">
        <v>6</v>
      </c>
      <c r="D17" s="5">
        <v>13</v>
      </c>
      <c r="E17" s="5">
        <v>30</v>
      </c>
    </row>
    <row r="18" spans="3:5" x14ac:dyDescent="0.25">
      <c r="C18" s="5" t="s">
        <v>7</v>
      </c>
      <c r="D18" s="5">
        <v>14</v>
      </c>
      <c r="E18" s="5">
        <v>50</v>
      </c>
    </row>
    <row r="19" spans="3:5" x14ac:dyDescent="0.25">
      <c r="C19" s="5" t="s">
        <v>8</v>
      </c>
      <c r="D19" s="5">
        <v>15</v>
      </c>
      <c r="E19" s="5">
        <v>80</v>
      </c>
    </row>
    <row r="20" spans="3:5" x14ac:dyDescent="0.25">
      <c r="C20" s="5" t="s">
        <v>9</v>
      </c>
      <c r="D20" s="5">
        <v>16</v>
      </c>
      <c r="E20" s="5">
        <v>80</v>
      </c>
    </row>
    <row r="21" spans="3:5" x14ac:dyDescent="0.25">
      <c r="C21" s="5" t="s">
        <v>10</v>
      </c>
      <c r="D21" s="5">
        <v>17</v>
      </c>
      <c r="E21" s="5">
        <v>121</v>
      </c>
    </row>
    <row r="22" spans="3:5" x14ac:dyDescent="0.25">
      <c r="C22" s="5" t="s">
        <v>11</v>
      </c>
      <c r="D22" s="5">
        <v>18</v>
      </c>
      <c r="E22" s="5">
        <v>108</v>
      </c>
    </row>
    <row r="23" spans="3:5" x14ac:dyDescent="0.25">
      <c r="C23" s="5" t="s">
        <v>12</v>
      </c>
      <c r="D23" s="5">
        <v>19</v>
      </c>
      <c r="E23" s="5">
        <v>185</v>
      </c>
    </row>
    <row r="24" spans="3:5" x14ac:dyDescent="0.25">
      <c r="C24" s="5" t="s">
        <v>13</v>
      </c>
      <c r="D24" s="5">
        <v>20</v>
      </c>
      <c r="E24" s="5">
        <v>175</v>
      </c>
    </row>
    <row r="25" spans="3:5" x14ac:dyDescent="0.25">
      <c r="C25" s="5" t="s">
        <v>14</v>
      </c>
      <c r="D25" s="5">
        <v>21</v>
      </c>
      <c r="E25" s="5">
        <v>126</v>
      </c>
    </row>
    <row r="26" spans="3:5" x14ac:dyDescent="0.25">
      <c r="C26" s="5" t="s">
        <v>15</v>
      </c>
      <c r="D26" s="5">
        <v>22</v>
      </c>
      <c r="E26" s="8">
        <v>101</v>
      </c>
    </row>
    <row r="27" spans="3:5" x14ac:dyDescent="0.25">
      <c r="C27" s="5" t="s">
        <v>16</v>
      </c>
      <c r="D27" s="5">
        <v>23</v>
      </c>
      <c r="E27" s="8">
        <v>45</v>
      </c>
    </row>
    <row r="28" spans="3:5" x14ac:dyDescent="0.25">
      <c r="C28" s="5" t="s">
        <v>17</v>
      </c>
      <c r="D28" s="5">
        <v>24</v>
      </c>
      <c r="E28" s="8">
        <v>45</v>
      </c>
    </row>
    <row r="29" spans="3:5" x14ac:dyDescent="0.25">
      <c r="C29" s="5" t="s">
        <v>6</v>
      </c>
      <c r="D29" s="5">
        <v>25</v>
      </c>
      <c r="E29" s="8">
        <v>15</v>
      </c>
    </row>
    <row r="30" spans="3:5" x14ac:dyDescent="0.25">
      <c r="C30" s="5" t="s">
        <v>7</v>
      </c>
      <c r="D30" s="5">
        <v>26</v>
      </c>
      <c r="E30" s="8">
        <v>69</v>
      </c>
    </row>
    <row r="31" spans="3:5" x14ac:dyDescent="0.25">
      <c r="C31" s="5" t="s">
        <v>8</v>
      </c>
      <c r="D31" s="5">
        <v>27</v>
      </c>
      <c r="E31" s="8">
        <v>115</v>
      </c>
    </row>
    <row r="32" spans="3:5" x14ac:dyDescent="0.25">
      <c r="C32" s="5" t="s">
        <v>9</v>
      </c>
      <c r="D32" s="5">
        <v>28</v>
      </c>
      <c r="E32" s="8">
        <v>143</v>
      </c>
    </row>
    <row r="33" spans="3:5" x14ac:dyDescent="0.25">
      <c r="C33" s="5" t="s">
        <v>10</v>
      </c>
      <c r="D33" s="5">
        <v>29</v>
      </c>
      <c r="E33" s="8">
        <v>198</v>
      </c>
    </row>
    <row r="34" spans="3:5" x14ac:dyDescent="0.25">
      <c r="C34" s="5" t="s">
        <v>11</v>
      </c>
      <c r="D34" s="5">
        <v>30</v>
      </c>
      <c r="E34" s="8">
        <v>198</v>
      </c>
    </row>
    <row r="35" spans="3:5" x14ac:dyDescent="0.25">
      <c r="C35" s="5" t="s">
        <v>12</v>
      </c>
      <c r="D35" s="5">
        <v>31</v>
      </c>
      <c r="E35" s="8">
        <v>220</v>
      </c>
    </row>
    <row r="36" spans="3:5" x14ac:dyDescent="0.25">
      <c r="C36" s="5" t="s">
        <v>13</v>
      </c>
      <c r="D36" s="5">
        <v>32</v>
      </c>
      <c r="E36" s="8">
        <v>200</v>
      </c>
    </row>
    <row r="37" spans="3:5" x14ac:dyDescent="0.25">
      <c r="C37" s="5" t="s">
        <v>14</v>
      </c>
      <c r="D37" s="5">
        <v>33</v>
      </c>
      <c r="E37" s="8">
        <v>180</v>
      </c>
    </row>
    <row r="38" spans="3:5" x14ac:dyDescent="0.25">
      <c r="C38" s="5" t="s">
        <v>15</v>
      </c>
      <c r="D38" s="5">
        <v>34</v>
      </c>
      <c r="E38" s="8">
        <v>162</v>
      </c>
    </row>
    <row r="39" spans="3:5" x14ac:dyDescent="0.25">
      <c r="C39" s="5" t="s">
        <v>16</v>
      </c>
      <c r="D39" s="5">
        <v>35</v>
      </c>
      <c r="E39" s="8">
        <v>152</v>
      </c>
    </row>
    <row r="40" spans="3:5" ht="15.75" thickBot="1" x14ac:dyDescent="0.3">
      <c r="C40" s="6" t="s">
        <v>17</v>
      </c>
      <c r="D40" s="6">
        <v>36</v>
      </c>
      <c r="E40" s="6"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7031-09F4-4C7F-B28D-EBCE775ACDF1}">
  <dimension ref="B1:V44"/>
  <sheetViews>
    <sheetView showGridLines="0" zoomScaleNormal="100" workbookViewId="0">
      <selection activeCell="O4" sqref="O4"/>
    </sheetView>
  </sheetViews>
  <sheetFormatPr defaultRowHeight="15" x14ac:dyDescent="0.25"/>
  <cols>
    <col min="1" max="1" width="2.140625" customWidth="1"/>
    <col min="2" max="2" width="2.28515625" customWidth="1"/>
    <col min="3" max="3" width="4.42578125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8" style="20" bestFit="1" customWidth="1"/>
    <col min="8" max="8" width="7.5703125" bestFit="1" customWidth="1"/>
    <col min="9" max="9" width="12.140625" bestFit="1" customWidth="1"/>
    <col min="10" max="10" width="9.5703125" bestFit="1" customWidth="1"/>
    <col min="11" max="11" width="10.42578125" bestFit="1" customWidth="1"/>
    <col min="12" max="12" width="11" bestFit="1" customWidth="1"/>
    <col min="13" max="13" width="1.85546875" customWidth="1"/>
    <col min="14" max="14" width="23.85546875" bestFit="1" customWidth="1"/>
    <col min="16" max="16" width="1.85546875" customWidth="1"/>
    <col min="18" max="18" width="7.7109375" bestFit="1" customWidth="1"/>
    <col min="19" max="19" width="7.7109375" customWidth="1"/>
    <col min="20" max="20" width="7.7109375" bestFit="1" customWidth="1"/>
  </cols>
  <sheetData>
    <row r="1" spans="2:22" ht="8.25" customHeight="1" x14ac:dyDescent="0.25">
      <c r="G1"/>
    </row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1" t="s">
        <v>20</v>
      </c>
    </row>
    <row r="3" spans="2:22" ht="10.5" customHeight="1" x14ac:dyDescent="0.25">
      <c r="G3"/>
    </row>
    <row r="4" spans="2:22" ht="15.75" thickBot="1" x14ac:dyDescent="0.3">
      <c r="C4" s="7" t="s">
        <v>36</v>
      </c>
      <c r="D4" s="7" t="s">
        <v>35</v>
      </c>
      <c r="E4" s="7" t="s">
        <v>0</v>
      </c>
      <c r="F4" s="7" t="s">
        <v>19</v>
      </c>
      <c r="G4" s="7" t="s">
        <v>21</v>
      </c>
      <c r="H4" s="7" t="s">
        <v>22</v>
      </c>
      <c r="I4" s="7" t="s">
        <v>39</v>
      </c>
      <c r="J4" s="7" t="s">
        <v>37</v>
      </c>
      <c r="K4" s="7" t="s">
        <v>38</v>
      </c>
      <c r="L4" s="7" t="s">
        <v>40</v>
      </c>
      <c r="N4" s="24" t="s">
        <v>28</v>
      </c>
      <c r="O4" s="26">
        <f>AVERAGE(J5:J44)</f>
        <v>0.58164747916666593</v>
      </c>
      <c r="Q4" s="7" t="s">
        <v>0</v>
      </c>
      <c r="R4" s="7" t="s">
        <v>23</v>
      </c>
      <c r="S4" s="7" t="s">
        <v>41</v>
      </c>
      <c r="T4" s="7" t="s">
        <v>42</v>
      </c>
    </row>
    <row r="5" spans="2:22" x14ac:dyDescent="0.25">
      <c r="C5" s="5">
        <v>1</v>
      </c>
      <c r="D5" s="9">
        <v>39814</v>
      </c>
      <c r="E5" s="5">
        <f t="shared" ref="E5:E44" si="0">MONTH(D5)</f>
        <v>1</v>
      </c>
      <c r="F5" s="8">
        <v>33.303545999999997</v>
      </c>
      <c r="G5" s="5"/>
      <c r="H5" s="15">
        <f>F5/$O$6</f>
        <v>0.87072378550212159</v>
      </c>
      <c r="I5" s="15">
        <f>$O$6*VLOOKUP(E5,$Q$5:$R$16,2,FALSE)</f>
        <v>33.85791425</v>
      </c>
      <c r="J5" s="15">
        <f t="shared" ref="J5:J44" si="1">ABS(F5-I5)</f>
        <v>0.55436825000000312</v>
      </c>
      <c r="K5" s="15">
        <f>J5^2</f>
        <v>0.30732415660806595</v>
      </c>
      <c r="L5" s="15">
        <f>$O$14*($O$15^C5)*VLOOKUP(E5,$Q$5:$R$16,2,TRUE)</f>
        <v>33.178314325209008</v>
      </c>
      <c r="N5" s="24" t="s">
        <v>29</v>
      </c>
      <c r="O5" s="26">
        <f>AVERAGE(K5:K44)</f>
        <v>0.46994556580467045</v>
      </c>
      <c r="Q5" s="5">
        <v>1</v>
      </c>
      <c r="R5" s="16">
        <f>AVERAGEIF($E$5:$E$44,Q5,$H$5:$H$44)</f>
        <v>0.88521778626715086</v>
      </c>
      <c r="S5" s="15">
        <f>_xlfn.MINIFS($H$5:$H$44,$E$5:$E$44,Q5)</f>
        <v>0.87072378550212159</v>
      </c>
      <c r="T5" s="15">
        <f>_xlfn.MAXIFS($H$5:$H$44,$E$5:$E$44,Q5)</f>
        <v>0.89749305040734217</v>
      </c>
    </row>
    <row r="6" spans="2:22" x14ac:dyDescent="0.25">
      <c r="C6" s="5">
        <v>2</v>
      </c>
      <c r="D6" s="9">
        <v>39845</v>
      </c>
      <c r="E6" s="5">
        <f t="shared" si="0"/>
        <v>2</v>
      </c>
      <c r="F6" s="8">
        <v>31.687273999999999</v>
      </c>
      <c r="G6" s="5"/>
      <c r="H6" s="15">
        <f>F6/$O$6</f>
        <v>0.82846622907731671</v>
      </c>
      <c r="I6" s="15">
        <f>$O$6*VLOOKUP(E6,$Q$5:$R$16,2,FALSE)</f>
        <v>31.87365625</v>
      </c>
      <c r="J6" s="15">
        <f t="shared" si="1"/>
        <v>0.18638225000000119</v>
      </c>
      <c r="K6" s="15">
        <f>J6^2</f>
        <v>3.4738343115062943E-2</v>
      </c>
      <c r="L6" s="15">
        <f t="shared" ref="L6:L44" si="2">$O$14*($O$15^C6)*VLOOKUP(E6,$Q$5:$R$16,2,TRUE)</f>
        <v>31.280534555955228</v>
      </c>
      <c r="N6" s="24" t="str">
        <f>"Média de "&amp;G4&amp; " ="</f>
        <v>Média de M12 =</v>
      </c>
      <c r="O6" s="26">
        <f>AVERAGE($G$17:$G$44)</f>
        <v>38.248117892857138</v>
      </c>
      <c r="Q6" s="5">
        <v>2</v>
      </c>
      <c r="R6" s="16">
        <f t="shared" ref="R6:R16" si="3">AVERAGEIF($E$5:$E$44,Q6,$H$5:$H$44)</f>
        <v>0.83333920741633216</v>
      </c>
      <c r="S6" s="15">
        <f t="shared" ref="S6:S16" si="4">_xlfn.MINIFS($H$5:$H$44,$E$5:$E$44,Q6)</f>
        <v>0.80312702146676418</v>
      </c>
      <c r="T6" s="15">
        <f t="shared" ref="T6:T16" si="5">_xlfn.MAXIFS($H$5:$H$44,$E$5:$E$44,Q6)</f>
        <v>0.86969424464705758</v>
      </c>
    </row>
    <row r="7" spans="2:22" x14ac:dyDescent="0.25">
      <c r="C7" s="5">
        <v>3</v>
      </c>
      <c r="D7" s="9">
        <v>39873</v>
      </c>
      <c r="E7" s="5">
        <f t="shared" si="0"/>
        <v>3</v>
      </c>
      <c r="F7" s="8">
        <v>39.056403000000003</v>
      </c>
      <c r="G7" s="5"/>
      <c r="H7" s="15">
        <f t="shared" ref="H7:H44" si="6">F7/$O$6</f>
        <v>1.0211326766301829</v>
      </c>
      <c r="I7" s="15">
        <f t="shared" ref="I7:I44" si="7">$O$6*VLOOKUP(E7,$Q$5:$R$16,2,FALSE)</f>
        <v>39.928510500000002</v>
      </c>
      <c r="J7" s="15">
        <f t="shared" si="1"/>
        <v>0.87210749999999848</v>
      </c>
      <c r="K7" s="15">
        <f t="shared" ref="K7:K44" si="8">J7^2</f>
        <v>0.76057149155624737</v>
      </c>
      <c r="L7" s="15">
        <f t="shared" si="2"/>
        <v>39.244026125574713</v>
      </c>
      <c r="Q7" s="5">
        <v>3</v>
      </c>
      <c r="R7" s="16">
        <f t="shared" si="3"/>
        <v>1.0439339946569417</v>
      </c>
      <c r="S7" s="15">
        <f t="shared" si="4"/>
        <v>1.0211326766301829</v>
      </c>
      <c r="T7" s="15">
        <f t="shared" si="5"/>
        <v>1.0662291178415324</v>
      </c>
    </row>
    <row r="8" spans="2:22" x14ac:dyDescent="0.25">
      <c r="C8" s="5">
        <v>4</v>
      </c>
      <c r="D8" s="9">
        <v>39904</v>
      </c>
      <c r="E8" s="5">
        <f t="shared" si="0"/>
        <v>4</v>
      </c>
      <c r="F8" s="8">
        <v>38.136054999999999</v>
      </c>
      <c r="G8" s="5"/>
      <c r="H8" s="15">
        <f t="shared" si="6"/>
        <v>0.99707010700053122</v>
      </c>
      <c r="I8" s="15">
        <f>$O$6*VLOOKUP(E8,$Q$5:$R$16,2,FALSE)</f>
        <v>38.302659499999997</v>
      </c>
      <c r="J8" s="15">
        <f t="shared" si="1"/>
        <v>0.16660449999999827</v>
      </c>
      <c r="K8" s="15">
        <f t="shared" si="8"/>
        <v>2.7757059420249423E-2</v>
      </c>
      <c r="L8" s="15">
        <f t="shared" si="2"/>
        <v>37.702273665886189</v>
      </c>
      <c r="N8" s="21" t="s">
        <v>30</v>
      </c>
      <c r="O8" s="21"/>
      <c r="Q8" s="5">
        <v>4</v>
      </c>
      <c r="R8" s="16">
        <f t="shared" si="3"/>
        <v>1.0014259945364017</v>
      </c>
      <c r="S8" s="15">
        <f t="shared" si="4"/>
        <v>0.98729843663894734</v>
      </c>
      <c r="T8" s="15">
        <f t="shared" si="5"/>
        <v>1.0145995708522733</v>
      </c>
    </row>
    <row r="9" spans="2:22" x14ac:dyDescent="0.25">
      <c r="C9" s="5">
        <v>5</v>
      </c>
      <c r="D9" s="9">
        <v>39934</v>
      </c>
      <c r="E9" s="5">
        <f t="shared" si="0"/>
        <v>5</v>
      </c>
      <c r="F9" s="8">
        <v>38.408752999999997</v>
      </c>
      <c r="G9" s="5"/>
      <c r="H9" s="15">
        <f>F9/$O$6</f>
        <v>1.0041998172980129</v>
      </c>
      <c r="I9" s="15">
        <f t="shared" si="7"/>
        <v>39.240676333333326</v>
      </c>
      <c r="J9" s="15">
        <f t="shared" si="1"/>
        <v>0.83192333333332869</v>
      </c>
      <c r="K9" s="15">
        <f t="shared" si="8"/>
        <v>0.69209643254443676</v>
      </c>
      <c r="L9" s="15">
        <f t="shared" si="2"/>
        <v>38.683277289023117</v>
      </c>
      <c r="N9" s="22" t="s">
        <v>31</v>
      </c>
      <c r="O9" s="27">
        <f>F28</f>
        <v>37.426385000000003</v>
      </c>
      <c r="Q9" s="5">
        <v>5</v>
      </c>
      <c r="R9" s="16">
        <f t="shared" si="3"/>
        <v>1.0259505171798675</v>
      </c>
      <c r="S9" s="15">
        <f t="shared" si="4"/>
        <v>1.0041998172980129</v>
      </c>
      <c r="T9" s="15">
        <f t="shared" si="5"/>
        <v>1.0570348353676835</v>
      </c>
    </row>
    <row r="10" spans="2:22" x14ac:dyDescent="0.25">
      <c r="C10" s="5">
        <v>6</v>
      </c>
      <c r="D10" s="9">
        <v>39965</v>
      </c>
      <c r="E10" s="5">
        <f t="shared" si="0"/>
        <v>6</v>
      </c>
      <c r="F10" s="8">
        <v>41.145909000000003</v>
      </c>
      <c r="G10" s="5"/>
      <c r="H10" s="15">
        <f t="shared" si="6"/>
        <v>1.0757629725797313</v>
      </c>
      <c r="I10" s="15">
        <f t="shared" si="7"/>
        <v>41.872702000000004</v>
      </c>
      <c r="J10" s="15">
        <f t="shared" si="1"/>
        <v>0.72679300000000069</v>
      </c>
      <c r="K10" s="15">
        <f t="shared" si="8"/>
        <v>0.52822806484900098</v>
      </c>
      <c r="L10" s="15">
        <f t="shared" si="2"/>
        <v>41.339567457695139</v>
      </c>
      <c r="N10" s="23" t="s">
        <v>32</v>
      </c>
      <c r="O10" s="28">
        <f>I28</f>
        <v>37.126250333333338</v>
      </c>
      <c r="Q10" s="5">
        <v>6</v>
      </c>
      <c r="R10" s="16">
        <f t="shared" si="3"/>
        <v>1.0947650317669555</v>
      </c>
      <c r="S10" s="15">
        <f t="shared" si="4"/>
        <v>1.0757629725797313</v>
      </c>
      <c r="T10" s="15">
        <f t="shared" si="5"/>
        <v>1.1130021644267631</v>
      </c>
    </row>
    <row r="11" spans="2:22" x14ac:dyDescent="0.25">
      <c r="C11" s="5">
        <v>7</v>
      </c>
      <c r="D11" s="9">
        <v>39995</v>
      </c>
      <c r="E11" s="5">
        <f t="shared" si="0"/>
        <v>7</v>
      </c>
      <c r="F11" s="8">
        <v>44.215515000000003</v>
      </c>
      <c r="G11" s="5"/>
      <c r="H11" s="15">
        <f t="shared" si="6"/>
        <v>1.1560180588194977</v>
      </c>
      <c r="I11" s="15">
        <f t="shared" si="7"/>
        <v>44.437154</v>
      </c>
      <c r="J11" s="15">
        <f t="shared" si="1"/>
        <v>0.22163899999999614</v>
      </c>
      <c r="K11" s="15">
        <f t="shared" si="8"/>
        <v>4.9123846320998289E-2</v>
      </c>
      <c r="L11" s="15">
        <f t="shared" si="2"/>
        <v>43.936893100152567</v>
      </c>
      <c r="N11" s="25" t="s">
        <v>33</v>
      </c>
      <c r="O11" s="29">
        <f>ABS(1-O10/O9)</f>
        <v>8.0193335975853319E-3</v>
      </c>
      <c r="Q11" s="5">
        <v>7</v>
      </c>
      <c r="R11" s="16">
        <f t="shared" si="3"/>
        <v>1.1618128276136346</v>
      </c>
      <c r="S11" s="15">
        <f t="shared" si="4"/>
        <v>1.1509549600144147</v>
      </c>
      <c r="T11" s="15">
        <f t="shared" si="5"/>
        <v>1.1784654640069916</v>
      </c>
    </row>
    <row r="12" spans="2:22" x14ac:dyDescent="0.25">
      <c r="C12" s="5">
        <v>8</v>
      </c>
      <c r="D12" s="9">
        <v>40026</v>
      </c>
      <c r="E12" s="5">
        <f t="shared" si="0"/>
        <v>8</v>
      </c>
      <c r="F12" s="8">
        <v>42.397035000000002</v>
      </c>
      <c r="G12" s="5"/>
      <c r="H12" s="15">
        <f t="shared" si="6"/>
        <v>1.1084737585981368</v>
      </c>
      <c r="I12" s="15">
        <f>$O$6*VLOOKUP(E12,$Q$5:$R$16,2,FALSE)</f>
        <v>42.664187000000005</v>
      </c>
      <c r="J12" s="15">
        <f t="shared" si="1"/>
        <v>0.26715200000000294</v>
      </c>
      <c r="K12" s="15">
        <f t="shared" si="8"/>
        <v>7.1370191104001571E-2</v>
      </c>
      <c r="L12" s="15">
        <f t="shared" si="2"/>
        <v>42.246890225731633</v>
      </c>
      <c r="Q12" s="5">
        <v>8</v>
      </c>
      <c r="R12" s="16">
        <f t="shared" si="3"/>
        <v>1.1154584682967517</v>
      </c>
      <c r="S12" s="15">
        <f t="shared" si="4"/>
        <v>1.1084737585981368</v>
      </c>
      <c r="T12" s="15">
        <f t="shared" si="5"/>
        <v>1.1193545554301745</v>
      </c>
    </row>
    <row r="13" spans="2:22" x14ac:dyDescent="0.25">
      <c r="C13" s="5">
        <v>9</v>
      </c>
      <c r="D13" s="9">
        <v>40057</v>
      </c>
      <c r="E13" s="5">
        <f t="shared" si="0"/>
        <v>9</v>
      </c>
      <c r="F13" s="8">
        <v>34.675395999999999</v>
      </c>
      <c r="G13" s="5"/>
      <c r="H13" s="15">
        <f t="shared" si="6"/>
        <v>0.90659090983600144</v>
      </c>
      <c r="I13" s="15">
        <f t="shared" si="7"/>
        <v>35.835326333333342</v>
      </c>
      <c r="J13" s="15">
        <f t="shared" si="1"/>
        <v>1.1599303333333424</v>
      </c>
      <c r="K13" s="15">
        <f t="shared" si="8"/>
        <v>1.3454383781867987</v>
      </c>
      <c r="L13" s="15">
        <f>$O$14*($O$15^C13)*VLOOKUP(E13,$Q$5:$R$16,2,TRUE)</f>
        <v>35.537821431361202</v>
      </c>
      <c r="N13" s="21" t="s">
        <v>25</v>
      </c>
      <c r="O13" s="21"/>
      <c r="Q13" s="5">
        <v>9</v>
      </c>
      <c r="R13" s="16">
        <f t="shared" si="3"/>
        <v>0.93691737809733144</v>
      </c>
      <c r="S13" s="15">
        <f t="shared" si="4"/>
        <v>0.90659090983600144</v>
      </c>
      <c r="T13" s="15">
        <f t="shared" si="5"/>
        <v>0.9594976438527858</v>
      </c>
    </row>
    <row r="14" spans="2:22" x14ac:dyDescent="0.25">
      <c r="C14" s="5">
        <v>10</v>
      </c>
      <c r="D14" s="9">
        <v>40087</v>
      </c>
      <c r="E14" s="5">
        <f t="shared" si="0"/>
        <v>10</v>
      </c>
      <c r="F14" s="8">
        <v>37.318050999999997</v>
      </c>
      <c r="G14" s="5"/>
      <c r="H14" s="15">
        <f t="shared" si="6"/>
        <v>0.97568332916504552</v>
      </c>
      <c r="I14" s="15">
        <f t="shared" si="7"/>
        <v>38.401743333333336</v>
      </c>
      <c r="J14" s="15">
        <f t="shared" si="1"/>
        <v>1.0836923333333388</v>
      </c>
      <c r="K14" s="15">
        <f t="shared" si="8"/>
        <v>1.1743890733254563</v>
      </c>
      <c r="L14" s="15">
        <f t="shared" si="2"/>
        <v>38.13981154155222</v>
      </c>
      <c r="N14" s="22" t="s">
        <v>26</v>
      </c>
      <c r="O14" s="30">
        <v>37.4245012051976</v>
      </c>
      <c r="Q14" s="5">
        <v>10</v>
      </c>
      <c r="R14" s="16">
        <f t="shared" si="3"/>
        <v>1.004016549020962</v>
      </c>
      <c r="S14" s="15">
        <f t="shared" si="4"/>
        <v>0.97568332916504552</v>
      </c>
      <c r="T14" s="15">
        <f t="shared" si="5"/>
        <v>1.0244546178654594</v>
      </c>
    </row>
    <row r="15" spans="2:22" x14ac:dyDescent="0.25">
      <c r="C15" s="5">
        <v>11</v>
      </c>
      <c r="D15" s="9">
        <v>40118</v>
      </c>
      <c r="E15" s="5">
        <f t="shared" si="0"/>
        <v>11</v>
      </c>
      <c r="F15" s="8">
        <v>34.576582000000002</v>
      </c>
      <c r="G15" s="5"/>
      <c r="H15" s="15">
        <f>F15/$O$6</f>
        <v>0.90400741016480712</v>
      </c>
      <c r="I15" s="15">
        <f t="shared" si="7"/>
        <v>36.025316666666662</v>
      </c>
      <c r="J15" s="15">
        <f t="shared" si="1"/>
        <v>1.4487346666666596</v>
      </c>
      <c r="K15" s="15">
        <f t="shared" si="8"/>
        <v>2.0988321344017575</v>
      </c>
      <c r="L15" s="15">
        <f t="shared" si="2"/>
        <v>35.833033389402921</v>
      </c>
      <c r="N15" s="23" t="s">
        <v>27</v>
      </c>
      <c r="O15" s="31">
        <v>1.0014935694998757</v>
      </c>
      <c r="Q15" s="5">
        <v>11</v>
      </c>
      <c r="R15" s="16">
        <f t="shared" si="3"/>
        <v>0.94188469005410635</v>
      </c>
      <c r="S15" s="15">
        <f t="shared" si="4"/>
        <v>0.90400741016480712</v>
      </c>
      <c r="T15" s="15">
        <f t="shared" si="5"/>
        <v>0.96286630634124926</v>
      </c>
    </row>
    <row r="16" spans="2:22" ht="15.75" thickBot="1" x14ac:dyDescent="0.3">
      <c r="C16" s="5">
        <v>12</v>
      </c>
      <c r="D16" s="9">
        <v>40148</v>
      </c>
      <c r="E16" s="5">
        <f t="shared" si="0"/>
        <v>12</v>
      </c>
      <c r="F16" s="8">
        <v>36.459079000000003</v>
      </c>
      <c r="G16" s="5"/>
      <c r="H16" s="15">
        <f t="shared" si="6"/>
        <v>0.95322543980154273</v>
      </c>
      <c r="I16" s="15">
        <f t="shared" si="7"/>
        <v>37.126250333333338</v>
      </c>
      <c r="J16" s="15">
        <f t="shared" si="1"/>
        <v>0.66717133333333578</v>
      </c>
      <c r="K16" s="15">
        <f t="shared" si="8"/>
        <v>0.44511758802178103</v>
      </c>
      <c r="L16" s="15">
        <f t="shared" si="2"/>
        <v>36.983245549399129</v>
      </c>
      <c r="Q16" s="6">
        <v>12</v>
      </c>
      <c r="R16" s="19">
        <f t="shared" si="3"/>
        <v>0.97066868590327926</v>
      </c>
      <c r="S16" s="18">
        <f t="shared" si="4"/>
        <v>0.95322543980154273</v>
      </c>
      <c r="T16" s="18">
        <f t="shared" si="5"/>
        <v>0.98026488793588196</v>
      </c>
    </row>
    <row r="17" spans="3:20" x14ac:dyDescent="0.25">
      <c r="C17" s="5">
        <v>13</v>
      </c>
      <c r="D17" s="9">
        <v>40179</v>
      </c>
      <c r="E17" s="5">
        <f t="shared" si="0"/>
        <v>1</v>
      </c>
      <c r="F17" s="8">
        <v>33.487141000000001</v>
      </c>
      <c r="G17" s="15">
        <f>AVERAGE(F5:F16)</f>
        <v>37.614966500000001</v>
      </c>
      <c r="H17" s="15">
        <f t="shared" si="6"/>
        <v>0.87552389097435168</v>
      </c>
      <c r="I17" s="15">
        <f>$O$6*VLOOKUP(E17,$Q$5:$R$16,2,FALSE)</f>
        <v>33.85791425</v>
      </c>
      <c r="J17" s="15">
        <f t="shared" si="1"/>
        <v>0.37077324999999917</v>
      </c>
      <c r="K17" s="15">
        <f t="shared" si="8"/>
        <v>0.13747280291556188</v>
      </c>
      <c r="L17" s="15">
        <f t="shared" si="2"/>
        <v>33.777872972859747</v>
      </c>
    </row>
    <row r="18" spans="3:20" x14ac:dyDescent="0.25">
      <c r="C18" s="5">
        <v>14</v>
      </c>
      <c r="D18" s="9">
        <v>40210</v>
      </c>
      <c r="E18" s="5">
        <f t="shared" si="0"/>
        <v>2</v>
      </c>
      <c r="F18" s="8">
        <v>30.718097</v>
      </c>
      <c r="G18" s="12">
        <f>AVERAGE(F6:F17)</f>
        <v>37.630266083333332</v>
      </c>
      <c r="H18" s="15">
        <f t="shared" si="6"/>
        <v>0.80312702146676418</v>
      </c>
      <c r="I18" s="15">
        <f t="shared" si="7"/>
        <v>31.87365625</v>
      </c>
      <c r="J18" s="15">
        <f t="shared" si="1"/>
        <v>1.1555592499999996</v>
      </c>
      <c r="K18" s="15">
        <f t="shared" si="8"/>
        <v>1.3353171802605615</v>
      </c>
      <c r="L18" s="15">
        <f t="shared" si="2"/>
        <v>31.84579880694556</v>
      </c>
      <c r="Q18" t="s">
        <v>34</v>
      </c>
      <c r="R18" s="20">
        <f>AVERAGE(R5:R16)</f>
        <v>1.0012825942341428</v>
      </c>
      <c r="S18" s="20"/>
      <c r="T18" s="20"/>
    </row>
    <row r="19" spans="3:20" x14ac:dyDescent="0.25">
      <c r="C19" s="5">
        <v>15</v>
      </c>
      <c r="D19" s="9">
        <v>40238</v>
      </c>
      <c r="E19" s="5">
        <f t="shared" si="0"/>
        <v>3</v>
      </c>
      <c r="F19" s="8">
        <v>39.369601000000003</v>
      </c>
      <c r="G19" s="12">
        <f t="shared" ref="G19:G44" si="9">AVERAGE(F7:F18)</f>
        <v>37.549501333333332</v>
      </c>
      <c r="H19" s="15">
        <f t="shared" si="6"/>
        <v>1.0293212625594919</v>
      </c>
      <c r="I19" s="15">
        <f t="shared" si="7"/>
        <v>39.928510500000002</v>
      </c>
      <c r="J19" s="15">
        <f t="shared" si="1"/>
        <v>0.55890949999999862</v>
      </c>
      <c r="K19" s="15">
        <f t="shared" si="8"/>
        <v>0.31237982919024843</v>
      </c>
      <c r="L19" s="15">
        <f t="shared" si="2"/>
        <v>39.953197031654845</v>
      </c>
      <c r="R19" s="20"/>
      <c r="S19" s="20"/>
      <c r="T19" s="20"/>
    </row>
    <row r="20" spans="3:20" x14ac:dyDescent="0.25">
      <c r="C20" s="5">
        <v>16</v>
      </c>
      <c r="D20" s="9">
        <v>40269</v>
      </c>
      <c r="E20" s="5">
        <f t="shared" si="0"/>
        <v>4</v>
      </c>
      <c r="F20" s="8">
        <v>37.762307</v>
      </c>
      <c r="G20" s="12">
        <f t="shared" si="9"/>
        <v>37.575601166666665</v>
      </c>
      <c r="H20" s="15">
        <f t="shared" si="6"/>
        <v>0.98729843663894734</v>
      </c>
      <c r="I20" s="15">
        <f t="shared" si="7"/>
        <v>38.302659499999997</v>
      </c>
      <c r="J20" s="15">
        <f t="shared" si="1"/>
        <v>0.54035249999999735</v>
      </c>
      <c r="K20" s="15">
        <f t="shared" si="8"/>
        <v>0.29198082425624716</v>
      </c>
      <c r="L20" s="15">
        <f t="shared" si="2"/>
        <v>38.383583873237555</v>
      </c>
      <c r="R20" s="20"/>
      <c r="S20" s="20"/>
      <c r="T20" s="20"/>
    </row>
    <row r="21" spans="3:20" x14ac:dyDescent="0.25">
      <c r="C21" s="5">
        <v>17</v>
      </c>
      <c r="D21" s="9">
        <v>40299</v>
      </c>
      <c r="E21" s="5">
        <f t="shared" si="0"/>
        <v>5</v>
      </c>
      <c r="F21" s="8">
        <v>38.883682999999998</v>
      </c>
      <c r="G21" s="12">
        <f t="shared" si="9"/>
        <v>37.544455500000005</v>
      </c>
      <c r="H21" s="15">
        <f t="shared" si="6"/>
        <v>1.0166168988739064</v>
      </c>
      <c r="I21" s="15">
        <f t="shared" si="7"/>
        <v>39.240676333333326</v>
      </c>
      <c r="J21" s="15">
        <f t="shared" si="1"/>
        <v>0.35699333333332817</v>
      </c>
      <c r="K21" s="15">
        <f t="shared" si="8"/>
        <v>0.12744424004444074</v>
      </c>
      <c r="L21" s="15">
        <f t="shared" si="2"/>
        <v>39.382315015616818</v>
      </c>
    </row>
    <row r="22" spans="3:20" x14ac:dyDescent="0.25">
      <c r="C22" s="5">
        <v>18</v>
      </c>
      <c r="D22" s="9">
        <v>40330</v>
      </c>
      <c r="E22" s="5">
        <f t="shared" si="0"/>
        <v>6</v>
      </c>
      <c r="F22" s="8">
        <v>41.901958999999998</v>
      </c>
      <c r="G22" s="12">
        <f t="shared" si="9"/>
        <v>37.584032999999998</v>
      </c>
      <c r="H22" s="15">
        <f t="shared" si="6"/>
        <v>1.0955299582943718</v>
      </c>
      <c r="I22" s="15">
        <f t="shared" si="7"/>
        <v>41.872702000000004</v>
      </c>
      <c r="J22" s="15">
        <f t="shared" si="1"/>
        <v>2.9256999999994093E-2</v>
      </c>
      <c r="K22" s="15">
        <f t="shared" si="8"/>
        <v>8.5597204899965436E-4</v>
      </c>
      <c r="L22" s="15">
        <f t="shared" si="2"/>
        <v>42.086606469878163</v>
      </c>
    </row>
    <row r="23" spans="3:20" x14ac:dyDescent="0.25">
      <c r="C23" s="5">
        <v>19</v>
      </c>
      <c r="D23" s="9">
        <v>40360</v>
      </c>
      <c r="E23" s="5">
        <f t="shared" si="0"/>
        <v>7</v>
      </c>
      <c r="F23" s="8">
        <v>44.021861000000001</v>
      </c>
      <c r="G23" s="12">
        <f t="shared" si="9"/>
        <v>37.647037166666671</v>
      </c>
      <c r="H23" s="15">
        <f t="shared" si="6"/>
        <v>1.1509549600144147</v>
      </c>
      <c r="I23" s="15">
        <f t="shared" si="7"/>
        <v>44.437154</v>
      </c>
      <c r="J23" s="15">
        <f t="shared" si="1"/>
        <v>0.41529299999999836</v>
      </c>
      <c r="K23" s="15">
        <f t="shared" si="8"/>
        <v>0.17246827584899863</v>
      </c>
      <c r="L23" s="15">
        <f t="shared" si="2"/>
        <v>44.730867861826553</v>
      </c>
    </row>
    <row r="24" spans="3:20" x14ac:dyDescent="0.25">
      <c r="C24" s="5">
        <v>20</v>
      </c>
      <c r="D24" s="9">
        <v>40391</v>
      </c>
      <c r="E24" s="5">
        <f t="shared" si="0"/>
        <v>8</v>
      </c>
      <c r="F24" s="8">
        <v>42.813205000000004</v>
      </c>
      <c r="G24" s="12">
        <f t="shared" si="9"/>
        <v>37.630899333333339</v>
      </c>
      <c r="H24" s="15">
        <f t="shared" si="6"/>
        <v>1.1193545554301745</v>
      </c>
      <c r="I24" s="15">
        <f t="shared" si="7"/>
        <v>42.664187000000005</v>
      </c>
      <c r="J24" s="15">
        <f t="shared" si="1"/>
        <v>0.1490179999999981</v>
      </c>
      <c r="K24" s="15">
        <f t="shared" si="8"/>
        <v>2.2206364323999434E-2</v>
      </c>
      <c r="L24" s="15">
        <f t="shared" si="2"/>
        <v>43.010325285238054</v>
      </c>
    </row>
    <row r="25" spans="3:20" x14ac:dyDescent="0.25">
      <c r="C25" s="5">
        <v>21</v>
      </c>
      <c r="D25" s="9">
        <v>40422</v>
      </c>
      <c r="E25" s="5">
        <f t="shared" si="0"/>
        <v>9</v>
      </c>
      <c r="F25" s="8">
        <v>36.131604000000003</v>
      </c>
      <c r="G25" s="12">
        <f t="shared" si="9"/>
        <v>37.665580166666665</v>
      </c>
      <c r="H25" s="15">
        <f t="shared" si="6"/>
        <v>0.94466358060320677</v>
      </c>
      <c r="I25" s="15">
        <f t="shared" si="7"/>
        <v>35.835326333333342</v>
      </c>
      <c r="J25" s="15">
        <f t="shared" si="1"/>
        <v>0.29627766666666133</v>
      </c>
      <c r="K25" s="15">
        <f t="shared" si="8"/>
        <v>8.7780455765441287E-2</v>
      </c>
      <c r="L25" s="15">
        <f t="shared" si="2"/>
        <v>36.180018257546891</v>
      </c>
    </row>
    <row r="26" spans="3:20" x14ac:dyDescent="0.25">
      <c r="C26" s="5">
        <v>22</v>
      </c>
      <c r="D26" s="9">
        <v>40452</v>
      </c>
      <c r="E26" s="5">
        <f t="shared" si="0"/>
        <v>10</v>
      </c>
      <c r="F26" s="8">
        <v>39.183461000000001</v>
      </c>
      <c r="G26" s="12">
        <f t="shared" si="9"/>
        <v>37.786930833333329</v>
      </c>
      <c r="H26" s="15">
        <f t="shared" si="6"/>
        <v>1.0244546178654594</v>
      </c>
      <c r="I26" s="15">
        <f t="shared" si="7"/>
        <v>38.401743333333336</v>
      </c>
      <c r="J26" s="15">
        <f t="shared" si="1"/>
        <v>0.78171766666666542</v>
      </c>
      <c r="K26" s="15">
        <f t="shared" si="8"/>
        <v>0.61108251037877581</v>
      </c>
      <c r="L26" s="15">
        <f t="shared" si="2"/>
        <v>38.829028407887499</v>
      </c>
    </row>
    <row r="27" spans="3:20" x14ac:dyDescent="0.25">
      <c r="C27" s="5">
        <v>23</v>
      </c>
      <c r="D27" s="9">
        <v>40483</v>
      </c>
      <c r="E27" s="5">
        <f t="shared" si="0"/>
        <v>11</v>
      </c>
      <c r="F27" s="8">
        <v>36.671543999999997</v>
      </c>
      <c r="G27" s="12">
        <f t="shared" si="9"/>
        <v>37.942381666666662</v>
      </c>
      <c r="H27" s="15">
        <f t="shared" si="6"/>
        <v>0.95878035365626268</v>
      </c>
      <c r="I27" s="15">
        <f t="shared" si="7"/>
        <v>36.025316666666662</v>
      </c>
      <c r="J27" s="15">
        <f t="shared" si="1"/>
        <v>0.64622733333333571</v>
      </c>
      <c r="K27" s="15">
        <f t="shared" si="8"/>
        <v>0.41760976634711416</v>
      </c>
      <c r="L27" s="15">
        <f t="shared" si="2"/>
        <v>36.480564931529841</v>
      </c>
    </row>
    <row r="28" spans="3:20" x14ac:dyDescent="0.25">
      <c r="C28" s="5">
        <v>24</v>
      </c>
      <c r="D28" s="9">
        <v>40513</v>
      </c>
      <c r="E28" s="5">
        <f t="shared" si="0"/>
        <v>12</v>
      </c>
      <c r="F28" s="8">
        <v>37.426385000000003</v>
      </c>
      <c r="G28" s="12">
        <f t="shared" si="9"/>
        <v>38.116961833333328</v>
      </c>
      <c r="H28" s="15">
        <f t="shared" si="6"/>
        <v>0.97851572997241276</v>
      </c>
      <c r="I28" s="15">
        <f t="shared" si="7"/>
        <v>37.126250333333338</v>
      </c>
      <c r="J28" s="15">
        <f t="shared" si="1"/>
        <v>0.30013466666666488</v>
      </c>
      <c r="K28" s="15">
        <f t="shared" si="8"/>
        <v>9.0080818135110041E-2</v>
      </c>
      <c r="L28" s="15">
        <f t="shared" si="2"/>
        <v>37.651562344218483</v>
      </c>
    </row>
    <row r="29" spans="3:20" x14ac:dyDescent="0.25">
      <c r="C29" s="5">
        <v>25</v>
      </c>
      <c r="D29" s="9">
        <v>40544</v>
      </c>
      <c r="E29" s="5">
        <f t="shared" si="0"/>
        <v>1</v>
      </c>
      <c r="F29" s="8">
        <v>34.327419999999996</v>
      </c>
      <c r="G29" s="12">
        <f t="shared" si="9"/>
        <v>38.197570666666664</v>
      </c>
      <c r="H29" s="15">
        <f t="shared" si="6"/>
        <v>0.89749305040734217</v>
      </c>
      <c r="I29" s="15">
        <f t="shared" si="7"/>
        <v>33.85791425</v>
      </c>
      <c r="J29" s="15">
        <f t="shared" si="1"/>
        <v>0.46950574999999617</v>
      </c>
      <c r="K29" s="15">
        <f t="shared" si="8"/>
        <v>0.22043564928305889</v>
      </c>
      <c r="L29" s="15">
        <f t="shared" si="2"/>
        <v>34.388266124290553</v>
      </c>
    </row>
    <row r="30" spans="3:20" x14ac:dyDescent="0.25">
      <c r="C30" s="5">
        <v>26</v>
      </c>
      <c r="D30" s="9">
        <v>40575</v>
      </c>
      <c r="E30" s="5">
        <f t="shared" si="0"/>
        <v>2</v>
      </c>
      <c r="F30" s="8">
        <v>31.825085999999999</v>
      </c>
      <c r="G30" s="12">
        <f t="shared" si="9"/>
        <v>38.267593916666662</v>
      </c>
      <c r="H30" s="15">
        <f t="shared" si="6"/>
        <v>0.83206933447419007</v>
      </c>
      <c r="I30" s="15">
        <f t="shared" si="7"/>
        <v>31.87365625</v>
      </c>
      <c r="J30" s="15">
        <f t="shared" si="1"/>
        <v>4.8570250000000925E-2</v>
      </c>
      <c r="K30" s="15">
        <f t="shared" si="8"/>
        <v>2.3590691850625899E-3</v>
      </c>
      <c r="L30" s="15">
        <f t="shared" si="2"/>
        <v>32.421277834568798</v>
      </c>
    </row>
    <row r="31" spans="3:20" x14ac:dyDescent="0.25">
      <c r="C31" s="5">
        <v>27</v>
      </c>
      <c r="D31" s="9">
        <v>40603</v>
      </c>
      <c r="E31" s="5">
        <f t="shared" si="0"/>
        <v>3</v>
      </c>
      <c r="F31" s="8">
        <v>40.506780999999997</v>
      </c>
      <c r="G31" s="12">
        <f t="shared" si="9"/>
        <v>38.359843000000005</v>
      </c>
      <c r="H31" s="15">
        <f t="shared" si="6"/>
        <v>1.0590529215965596</v>
      </c>
      <c r="I31" s="15">
        <f t="shared" si="7"/>
        <v>39.928510500000002</v>
      </c>
      <c r="J31" s="15">
        <f t="shared" si="1"/>
        <v>0.57827049999999502</v>
      </c>
      <c r="K31" s="15">
        <f t="shared" si="8"/>
        <v>0.33439677117024424</v>
      </c>
      <c r="L31" s="15">
        <f t="shared" si="2"/>
        <v>40.675183222599507</v>
      </c>
    </row>
    <row r="32" spans="3:20" x14ac:dyDescent="0.25">
      <c r="C32" s="5">
        <v>28</v>
      </c>
      <c r="D32" s="9">
        <v>40634</v>
      </c>
      <c r="E32" s="5">
        <f t="shared" si="0"/>
        <v>4</v>
      </c>
      <c r="F32" s="8">
        <v>38.505752000000001</v>
      </c>
      <c r="G32" s="12">
        <f t="shared" si="9"/>
        <v>38.454608</v>
      </c>
      <c r="H32" s="15">
        <f t="shared" si="6"/>
        <v>1.006735863653855</v>
      </c>
      <c r="I32" s="15">
        <f t="shared" si="7"/>
        <v>38.302659499999997</v>
      </c>
      <c r="J32" s="15">
        <f t="shared" si="1"/>
        <v>0.20309250000000389</v>
      </c>
      <c r="K32" s="15">
        <f t="shared" si="8"/>
        <v>4.1246563556251579E-2</v>
      </c>
      <c r="L32" s="15">
        <f t="shared" si="2"/>
        <v>39.077205900368128</v>
      </c>
    </row>
    <row r="33" spans="3:12" x14ac:dyDescent="0.25">
      <c r="C33" s="5">
        <v>29</v>
      </c>
      <c r="D33" s="9">
        <v>40664</v>
      </c>
      <c r="E33" s="5">
        <f t="shared" si="0"/>
        <v>5</v>
      </c>
      <c r="F33" s="8">
        <v>40.429592999999997</v>
      </c>
      <c r="G33" s="12">
        <f t="shared" si="9"/>
        <v>38.516561750000001</v>
      </c>
      <c r="H33" s="15">
        <f t="shared" si="6"/>
        <v>1.0570348353676835</v>
      </c>
      <c r="I33" s="15">
        <f t="shared" si="7"/>
        <v>39.240676333333326</v>
      </c>
      <c r="J33" s="15">
        <f t="shared" si="1"/>
        <v>1.1889166666666711</v>
      </c>
      <c r="K33" s="15">
        <f t="shared" si="8"/>
        <v>1.4135228402777882</v>
      </c>
      <c r="L33" s="15">
        <f t="shared" si="2"/>
        <v>40.093984912425825</v>
      </c>
    </row>
    <row r="34" spans="3:12" x14ac:dyDescent="0.25">
      <c r="C34" s="5">
        <v>30</v>
      </c>
      <c r="D34" s="9">
        <v>40695</v>
      </c>
      <c r="E34" s="5">
        <f t="shared" si="0"/>
        <v>6</v>
      </c>
      <c r="F34" s="8">
        <v>42.570238000000003</v>
      </c>
      <c r="G34" s="12">
        <f t="shared" si="9"/>
        <v>38.645387583333338</v>
      </c>
      <c r="H34" s="15">
        <f t="shared" si="6"/>
        <v>1.1130021644267631</v>
      </c>
      <c r="I34" s="15">
        <f t="shared" si="7"/>
        <v>41.872702000000004</v>
      </c>
      <c r="J34" s="15">
        <f t="shared" si="1"/>
        <v>0.69753599999999949</v>
      </c>
      <c r="K34" s="15">
        <f t="shared" si="8"/>
        <v>0.48655647129599927</v>
      </c>
      <c r="L34" s="15">
        <f t="shared" si="2"/>
        <v>42.847145073857703</v>
      </c>
    </row>
    <row r="35" spans="3:12" x14ac:dyDescent="0.25">
      <c r="C35" s="5">
        <v>31</v>
      </c>
      <c r="D35" s="9">
        <v>40725</v>
      </c>
      <c r="E35" s="5">
        <f t="shared" si="0"/>
        <v>7</v>
      </c>
      <c r="F35" s="8">
        <v>45.074086000000001</v>
      </c>
      <c r="G35" s="12">
        <f t="shared" si="9"/>
        <v>38.701077500000004</v>
      </c>
      <c r="H35" s="15">
        <f t="shared" si="6"/>
        <v>1.1784654640069916</v>
      </c>
      <c r="I35" s="15">
        <f t="shared" si="7"/>
        <v>44.437154</v>
      </c>
      <c r="J35" s="15">
        <f t="shared" si="1"/>
        <v>0.63693200000000161</v>
      </c>
      <c r="K35" s="15">
        <f t="shared" si="8"/>
        <v>0.40568237262400203</v>
      </c>
      <c r="L35" s="15">
        <f t="shared" si="2"/>
        <v>45.539190381789645</v>
      </c>
    </row>
    <row r="36" spans="3:12" x14ac:dyDescent="0.25">
      <c r="C36" s="5">
        <v>32</v>
      </c>
      <c r="D36" s="9">
        <v>40756</v>
      </c>
      <c r="E36" s="5">
        <f t="shared" si="0"/>
        <v>8</v>
      </c>
      <c r="F36" s="8">
        <v>42.782321000000003</v>
      </c>
      <c r="G36" s="12">
        <f t="shared" si="9"/>
        <v>38.788762916666677</v>
      </c>
      <c r="H36" s="15">
        <f t="shared" si="6"/>
        <v>1.1185470908619435</v>
      </c>
      <c r="I36" s="15">
        <f t="shared" si="7"/>
        <v>42.664187000000005</v>
      </c>
      <c r="J36" s="15">
        <f t="shared" si="1"/>
        <v>0.11813399999999774</v>
      </c>
      <c r="K36" s="15">
        <f t="shared" si="8"/>
        <v>1.3955641955999467E-2</v>
      </c>
      <c r="L36" s="15">
        <f t="shared" si="2"/>
        <v>43.787556226215742</v>
      </c>
    </row>
    <row r="37" spans="3:12" x14ac:dyDescent="0.25">
      <c r="C37" s="5">
        <v>33</v>
      </c>
      <c r="D37" s="9">
        <v>40787</v>
      </c>
      <c r="E37" s="5">
        <f t="shared" si="0"/>
        <v>9</v>
      </c>
      <c r="F37" s="8">
        <v>36.698979000000001</v>
      </c>
      <c r="G37" s="12">
        <f t="shared" si="9"/>
        <v>38.786189250000007</v>
      </c>
      <c r="H37" s="15">
        <f t="shared" si="6"/>
        <v>0.9594976438527858</v>
      </c>
      <c r="I37" s="15">
        <f t="shared" si="7"/>
        <v>35.835326333333342</v>
      </c>
      <c r="J37" s="15">
        <f t="shared" si="1"/>
        <v>0.86365266666665974</v>
      </c>
      <c r="K37" s="15">
        <f t="shared" si="8"/>
        <v>0.74589592864043253</v>
      </c>
      <c r="L37" s="15">
        <f t="shared" si="2"/>
        <v>36.833820093464517</v>
      </c>
    </row>
    <row r="38" spans="3:12" x14ac:dyDescent="0.25">
      <c r="C38" s="5">
        <v>34</v>
      </c>
      <c r="D38" s="9">
        <v>40817</v>
      </c>
      <c r="E38" s="5">
        <f t="shared" si="0"/>
        <v>10</v>
      </c>
      <c r="F38" s="8">
        <v>38.703718000000002</v>
      </c>
      <c r="G38" s="13">
        <f t="shared" si="9"/>
        <v>38.833470500000004</v>
      </c>
      <c r="H38" s="17">
        <f t="shared" si="6"/>
        <v>1.0119117000323812</v>
      </c>
      <c r="I38" s="15">
        <f t="shared" si="7"/>
        <v>38.401743333333336</v>
      </c>
      <c r="J38" s="17">
        <f t="shared" si="1"/>
        <v>0.30197466666666628</v>
      </c>
      <c r="K38" s="17">
        <f t="shared" si="8"/>
        <v>9.1188699308444213E-2</v>
      </c>
      <c r="L38" s="15">
        <f t="shared" si="2"/>
        <v>39.530699973646833</v>
      </c>
    </row>
    <row r="39" spans="3:12" x14ac:dyDescent="0.25">
      <c r="C39" s="5">
        <v>35</v>
      </c>
      <c r="D39" s="9">
        <v>40848</v>
      </c>
      <c r="E39" s="5">
        <f t="shared" si="0"/>
        <v>11</v>
      </c>
      <c r="F39" s="8">
        <v>36.827824</v>
      </c>
      <c r="G39" s="13">
        <f t="shared" si="9"/>
        <v>38.793491916666667</v>
      </c>
      <c r="H39" s="17">
        <f t="shared" si="6"/>
        <v>0.96286630634124926</v>
      </c>
      <c r="I39" s="15">
        <f t="shared" si="7"/>
        <v>36.025316666666662</v>
      </c>
      <c r="J39" s="17">
        <f t="shared" si="1"/>
        <v>0.80250733333333812</v>
      </c>
      <c r="K39" s="17">
        <f t="shared" si="8"/>
        <v>0.6440180200537855</v>
      </c>
      <c r="L39" s="15">
        <f t="shared" si="2"/>
        <v>37.139797885967923</v>
      </c>
    </row>
    <row r="40" spans="3:12" x14ac:dyDescent="0.25">
      <c r="C40" s="5">
        <v>36</v>
      </c>
      <c r="D40" s="9">
        <v>40878</v>
      </c>
      <c r="E40" s="5">
        <f t="shared" si="0"/>
        <v>12</v>
      </c>
      <c r="F40" s="8">
        <v>37.493287000000002</v>
      </c>
      <c r="G40" s="13">
        <f t="shared" si="9"/>
        <v>38.806515250000004</v>
      </c>
      <c r="H40" s="17">
        <f t="shared" si="6"/>
        <v>0.98026488793588196</v>
      </c>
      <c r="I40" s="15">
        <f t="shared" si="7"/>
        <v>37.126250333333338</v>
      </c>
      <c r="J40" s="17">
        <f t="shared" si="1"/>
        <v>0.36703666666666379</v>
      </c>
      <c r="K40" s="17">
        <f t="shared" si="8"/>
        <v>0.13471591467777566</v>
      </c>
      <c r="L40" s="15">
        <f t="shared" si="2"/>
        <v>38.331956157471531</v>
      </c>
    </row>
    <row r="41" spans="3:12" x14ac:dyDescent="0.25">
      <c r="C41" s="5">
        <v>37</v>
      </c>
      <c r="D41" s="9">
        <v>40909</v>
      </c>
      <c r="E41" s="5">
        <f t="shared" si="0"/>
        <v>1</v>
      </c>
      <c r="F41" s="8">
        <v>34.313549999999999</v>
      </c>
      <c r="G41" s="13">
        <f>AVERAGE(F29:F40)</f>
        <v>38.81209041666667</v>
      </c>
      <c r="H41" s="17">
        <f>F41/$O$6</f>
        <v>0.89713041818478811</v>
      </c>
      <c r="I41" s="15">
        <f t="shared" si="7"/>
        <v>33.85791425</v>
      </c>
      <c r="J41" s="17">
        <f t="shared" si="1"/>
        <v>0.45563574999999901</v>
      </c>
      <c r="K41" s="17">
        <f t="shared" si="8"/>
        <v>0.2076039366780616</v>
      </c>
      <c r="L41" s="15">
        <f t="shared" si="2"/>
        <v>35.009689567640955</v>
      </c>
    </row>
    <row r="42" spans="3:12" x14ac:dyDescent="0.25">
      <c r="C42" s="5">
        <v>38</v>
      </c>
      <c r="D42" s="9">
        <v>40940</v>
      </c>
      <c r="E42" s="5">
        <f t="shared" si="0"/>
        <v>2</v>
      </c>
      <c r="F42" s="8">
        <v>33.264167999999998</v>
      </c>
      <c r="G42" s="13">
        <f t="shared" si="9"/>
        <v>38.810934583333335</v>
      </c>
      <c r="H42" s="17">
        <f t="shared" si="6"/>
        <v>0.86969424464705758</v>
      </c>
      <c r="I42" s="15">
        <f t="shared" si="7"/>
        <v>31.87365625</v>
      </c>
      <c r="J42" s="17">
        <f t="shared" si="1"/>
        <v>1.3905117499999982</v>
      </c>
      <c r="K42" s="17">
        <f t="shared" si="8"/>
        <v>1.9335229268880574</v>
      </c>
      <c r="L42" s="15">
        <f t="shared" si="2"/>
        <v>33.007156227999822</v>
      </c>
    </row>
    <row r="43" spans="3:12" x14ac:dyDescent="0.25">
      <c r="C43" s="5">
        <v>39</v>
      </c>
      <c r="D43" s="9">
        <v>40969</v>
      </c>
      <c r="E43" s="5">
        <f t="shared" si="0"/>
        <v>3</v>
      </c>
      <c r="F43" s="8">
        <v>40.781256999999997</v>
      </c>
      <c r="G43" s="13">
        <f t="shared" si="9"/>
        <v>38.930858083333334</v>
      </c>
      <c r="H43" s="17">
        <f t="shared" si="6"/>
        <v>1.0662291178415324</v>
      </c>
      <c r="I43" s="15">
        <f t="shared" si="7"/>
        <v>39.928510500000002</v>
      </c>
      <c r="J43" s="17">
        <f t="shared" si="1"/>
        <v>0.85274649999999497</v>
      </c>
      <c r="K43" s="17">
        <f t="shared" si="8"/>
        <v>0.72717659326224138</v>
      </c>
      <c r="L43" s="15">
        <f t="shared" si="2"/>
        <v>41.410216280844978</v>
      </c>
    </row>
    <row r="44" spans="3:12" ht="15.75" thickBot="1" x14ac:dyDescent="0.3">
      <c r="C44" s="6">
        <v>40</v>
      </c>
      <c r="D44" s="10">
        <v>41000</v>
      </c>
      <c r="E44" s="6">
        <f t="shared" si="0"/>
        <v>4</v>
      </c>
      <c r="F44" s="6">
        <v>38.806524000000003</v>
      </c>
      <c r="G44" s="14">
        <f t="shared" si="9"/>
        <v>38.953731083333331</v>
      </c>
      <c r="H44" s="18">
        <f t="shared" si="6"/>
        <v>1.0145995708522733</v>
      </c>
      <c r="I44" s="18">
        <f t="shared" si="7"/>
        <v>38.302659499999997</v>
      </c>
      <c r="J44" s="18">
        <f t="shared" si="1"/>
        <v>0.50386450000000593</v>
      </c>
      <c r="K44" s="18">
        <f t="shared" si="8"/>
        <v>0.25387943436025595</v>
      </c>
      <c r="L44" s="18">
        <f t="shared" si="2"/>
        <v>39.783362231697858</v>
      </c>
    </row>
  </sheetData>
  <hyperlinks>
    <hyperlink ref="V2" r:id="rId1" xr:uid="{07815860-77DD-41D2-9904-D64F2724193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ignoredErrors>
    <ignoredError sqref="G17:G40 G42:G44" formulaRange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AC2B-7BC6-4649-8135-56DD05CE7AD8}">
  <dimension ref="B1:S44"/>
  <sheetViews>
    <sheetView showGridLines="0" zoomScaleNormal="100" workbookViewId="0">
      <selection activeCell="S12" sqref="S12"/>
    </sheetView>
  </sheetViews>
  <sheetFormatPr defaultRowHeight="15" x14ac:dyDescent="0.25"/>
  <cols>
    <col min="1" max="1" width="2.140625" customWidth="1"/>
    <col min="2" max="2" width="2.28515625" customWidth="1"/>
    <col min="3" max="3" width="4.42578125" bestFit="1" customWidth="1"/>
    <col min="4" max="4" width="7.28515625" bestFit="1" customWidth="1"/>
    <col min="5" max="5" width="6.85546875" bestFit="1" customWidth="1"/>
    <col min="6" max="6" width="7.5703125" bestFit="1" customWidth="1"/>
    <col min="7" max="7" width="8" style="20" bestFit="1" customWidth="1"/>
    <col min="8" max="8" width="7.5703125" bestFit="1" customWidth="1"/>
    <col min="9" max="9" width="12" bestFit="1" customWidth="1"/>
    <col min="10" max="10" width="8.140625" bestFit="1" customWidth="1"/>
    <col min="11" max="11" width="10.28515625" bestFit="1" customWidth="1"/>
    <col min="12" max="12" width="1.85546875" customWidth="1"/>
    <col min="13" max="13" width="23.85546875" bestFit="1" customWidth="1"/>
    <col min="15" max="15" width="1.85546875" customWidth="1"/>
    <col min="17" max="17" width="7.7109375" bestFit="1" customWidth="1"/>
  </cols>
  <sheetData>
    <row r="1" spans="2:19" ht="8.25" customHeight="1" x14ac:dyDescent="0.25">
      <c r="G1"/>
    </row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1" t="s">
        <v>20</v>
      </c>
    </row>
    <row r="3" spans="2:19" ht="10.5" customHeight="1" x14ac:dyDescent="0.25">
      <c r="G3"/>
    </row>
    <row r="4" spans="2:19" ht="15.75" thickBot="1" x14ac:dyDescent="0.3">
      <c r="C4" s="7" t="s">
        <v>36</v>
      </c>
      <c r="D4" s="7" t="s">
        <v>35</v>
      </c>
      <c r="E4" s="7" t="s">
        <v>0</v>
      </c>
      <c r="F4" s="7" t="s">
        <v>19</v>
      </c>
      <c r="G4" s="7" t="s">
        <v>21</v>
      </c>
      <c r="H4" s="7" t="s">
        <v>22</v>
      </c>
      <c r="I4" s="7" t="s">
        <v>24</v>
      </c>
      <c r="J4" s="7" t="s">
        <v>37</v>
      </c>
      <c r="K4" s="7" t="s">
        <v>38</v>
      </c>
      <c r="M4" s="24" t="s">
        <v>28</v>
      </c>
      <c r="N4" s="26">
        <f>AVERAGE(J5:J38)</f>
        <v>0.74055764509681399</v>
      </c>
      <c r="P4" s="7" t="s">
        <v>0</v>
      </c>
      <c r="Q4" s="7" t="s">
        <v>23</v>
      </c>
    </row>
    <row r="5" spans="2:19" x14ac:dyDescent="0.25">
      <c r="C5" s="5">
        <v>1</v>
      </c>
      <c r="D5" s="9">
        <v>39814</v>
      </c>
      <c r="E5" s="5">
        <f t="shared" ref="E5:E44" si="0">MONTH(D5)</f>
        <v>1</v>
      </c>
      <c r="F5" s="8">
        <v>33.303545999999997</v>
      </c>
      <c r="G5" s="5"/>
      <c r="H5" s="15">
        <f>F5-$N$6</f>
        <v>-4.7800758030303001</v>
      </c>
      <c r="I5" s="5">
        <f>$N$14+$N$15*C5+VLOOKUP(E5,$P$5:$Q$16,2,FALSE)</f>
        <v>32.703666729504782</v>
      </c>
      <c r="J5" s="15">
        <f t="shared" ref="J5:J38" si="1">ABS(F5-I5)</f>
        <v>0.59987927049521517</v>
      </c>
      <c r="K5" s="15">
        <f>J5^2</f>
        <v>0.35985513916987155</v>
      </c>
      <c r="M5" s="24" t="s">
        <v>29</v>
      </c>
      <c r="N5" s="26">
        <f>AVERAGE(K5:K38)</f>
        <v>0.73729560218759982</v>
      </c>
      <c r="P5" s="5">
        <v>1</v>
      </c>
      <c r="Q5" s="15">
        <f>AVERAGEIF($E$5:$E$44,P5,$H$5:$H$44)</f>
        <v>-4.2257075530302988</v>
      </c>
    </row>
    <row r="6" spans="2:19" x14ac:dyDescent="0.25">
      <c r="C6" s="5">
        <v>2</v>
      </c>
      <c r="D6" s="9">
        <v>39845</v>
      </c>
      <c r="E6" s="5">
        <f t="shared" si="0"/>
        <v>2</v>
      </c>
      <c r="F6" s="8">
        <v>31.687273999999999</v>
      </c>
      <c r="G6" s="5"/>
      <c r="H6" s="15">
        <f t="shared" ref="H6:H44" si="2">F6-$N$6</f>
        <v>-6.3963478030302987</v>
      </c>
      <c r="I6" s="5">
        <f t="shared" ref="I6:I44" si="3">$N$14+$N$15*C6+VLOOKUP(E6,$P$5:$Q$16,2,FALSE)</f>
        <v>30.816419455860778</v>
      </c>
      <c r="J6" s="15">
        <f t="shared" si="1"/>
        <v>0.87085454413922037</v>
      </c>
      <c r="K6" s="15">
        <f>J6^2</f>
        <v>0.75838763704792933</v>
      </c>
      <c r="M6" s="24" t="str">
        <f>"Média de "&amp;G4&amp; " ="</f>
        <v>Média de M12 =</v>
      </c>
      <c r="N6" s="26">
        <f>AVERAGE($G$17:$G$38)</f>
        <v>38.083621803030297</v>
      </c>
      <c r="P6" s="5">
        <v>2</v>
      </c>
      <c r="Q6" s="15">
        <f t="shared" ref="Q6:Q16" si="4">AVERAGEIF($E$5:$E$44,P6,$H$5:$H$44)</f>
        <v>-6.2099655530302984</v>
      </c>
    </row>
    <row r="7" spans="2:19" x14ac:dyDescent="0.25">
      <c r="C7" s="5">
        <v>3</v>
      </c>
      <c r="D7" s="9">
        <v>39873</v>
      </c>
      <c r="E7" s="5">
        <f t="shared" si="0"/>
        <v>3</v>
      </c>
      <c r="F7" s="8">
        <v>39.056403000000003</v>
      </c>
      <c r="G7" s="5"/>
      <c r="H7" s="15">
        <f t="shared" si="2"/>
        <v>0.97278119696970577</v>
      </c>
      <c r="I7" s="5">
        <f t="shared" si="3"/>
        <v>38.968284432216777</v>
      </c>
      <c r="J7" s="15">
        <f t="shared" si="1"/>
        <v>8.8118567783226354E-2</v>
      </c>
      <c r="K7" s="15">
        <f t="shared" ref="K7:K44" si="5">J7^2</f>
        <v>7.7648819881670572E-3</v>
      </c>
      <c r="P7" s="5">
        <v>3</v>
      </c>
      <c r="Q7" s="15">
        <f t="shared" si="4"/>
        <v>1.8448886969697025</v>
      </c>
    </row>
    <row r="8" spans="2:19" x14ac:dyDescent="0.25">
      <c r="C8" s="5">
        <v>4</v>
      </c>
      <c r="D8" s="9">
        <v>39904</v>
      </c>
      <c r="E8" s="5">
        <f t="shared" si="0"/>
        <v>4</v>
      </c>
      <c r="F8" s="8">
        <v>38.136054999999999</v>
      </c>
      <c r="G8" s="5"/>
      <c r="H8" s="15">
        <f t="shared" si="2"/>
        <v>5.2433196969701612E-2</v>
      </c>
      <c r="I8" s="5">
        <f t="shared" si="3"/>
        <v>37.439444158572769</v>
      </c>
      <c r="J8" s="15">
        <f t="shared" si="1"/>
        <v>0.69661084142722984</v>
      </c>
      <c r="K8" s="15">
        <f t="shared" si="5"/>
        <v>0.48526666439395316</v>
      </c>
      <c r="M8" s="21" t="s">
        <v>30</v>
      </c>
      <c r="N8" s="21"/>
      <c r="P8" s="5">
        <v>4</v>
      </c>
      <c r="Q8" s="15">
        <f t="shared" si="4"/>
        <v>0.21903769696970343</v>
      </c>
    </row>
    <row r="9" spans="2:19" x14ac:dyDescent="0.25">
      <c r="C9" s="5">
        <v>5</v>
      </c>
      <c r="D9" s="9">
        <v>39934</v>
      </c>
      <c r="E9" s="5">
        <f t="shared" si="0"/>
        <v>5</v>
      </c>
      <c r="F9" s="8">
        <v>38.408752999999997</v>
      </c>
      <c r="G9" s="5"/>
      <c r="H9" s="15">
        <f>F9-$N$6</f>
        <v>0.32513119696969994</v>
      </c>
      <c r="I9" s="5">
        <f t="shared" si="3"/>
        <v>38.474471718262102</v>
      </c>
      <c r="J9" s="15">
        <f t="shared" si="1"/>
        <v>6.5718718262104403E-2</v>
      </c>
      <c r="K9" s="15">
        <f t="shared" si="5"/>
        <v>4.3189499300138549E-3</v>
      </c>
      <c r="M9" s="22" t="s">
        <v>31</v>
      </c>
      <c r="N9" s="27">
        <f>F28</f>
        <v>37.426385000000003</v>
      </c>
      <c r="P9" s="5">
        <v>5</v>
      </c>
      <c r="Q9" s="15">
        <f t="shared" si="4"/>
        <v>1.1570545303030333</v>
      </c>
    </row>
    <row r="10" spans="2:19" x14ac:dyDescent="0.25">
      <c r="C10" s="5">
        <v>6</v>
      </c>
      <c r="D10" s="9">
        <v>39965</v>
      </c>
      <c r="E10" s="5">
        <f t="shared" si="0"/>
        <v>6</v>
      </c>
      <c r="F10" s="8">
        <v>41.145909000000003</v>
      </c>
      <c r="G10" s="5"/>
      <c r="H10" s="15">
        <f t="shared" si="2"/>
        <v>3.0622871969697059</v>
      </c>
      <c r="I10" s="5">
        <f t="shared" si="3"/>
        <v>41.203508111284769</v>
      </c>
      <c r="J10" s="15">
        <f t="shared" si="1"/>
        <v>5.7599111284766025E-2</v>
      </c>
      <c r="K10" s="15">
        <f t="shared" si="5"/>
        <v>3.3176576207948607E-3</v>
      </c>
      <c r="M10" s="23" t="s">
        <v>32</v>
      </c>
      <c r="N10" s="28">
        <f>I28</f>
        <v>38.203249519026052</v>
      </c>
      <c r="P10" s="5">
        <v>6</v>
      </c>
      <c r="Q10" s="15">
        <f t="shared" si="4"/>
        <v>3.7890801969697043</v>
      </c>
    </row>
    <row r="11" spans="2:19" x14ac:dyDescent="0.25">
      <c r="C11" s="5">
        <v>7</v>
      </c>
      <c r="D11" s="9">
        <v>39995</v>
      </c>
      <c r="E11" s="5">
        <f t="shared" si="0"/>
        <v>7</v>
      </c>
      <c r="F11" s="8">
        <v>44.215515000000003</v>
      </c>
      <c r="G11" s="5"/>
      <c r="H11" s="15">
        <f t="shared" si="2"/>
        <v>6.1318931969697061</v>
      </c>
      <c r="I11" s="5">
        <f t="shared" si="3"/>
        <v>43.864970837640762</v>
      </c>
      <c r="J11" s="15">
        <f t="shared" si="1"/>
        <v>0.3505441623592418</v>
      </c>
      <c r="K11" s="15">
        <f t="shared" si="5"/>
        <v>0.12288120976414248</v>
      </c>
      <c r="M11" s="25" t="s">
        <v>33</v>
      </c>
      <c r="N11" s="29">
        <f>ABS(1-N10/N9)</f>
        <v>2.0757134813475853E-2</v>
      </c>
      <c r="P11" s="5">
        <v>7</v>
      </c>
      <c r="Q11" s="15">
        <f t="shared" si="4"/>
        <v>6.3535321969697049</v>
      </c>
    </row>
    <row r="12" spans="2:19" x14ac:dyDescent="0.25">
      <c r="C12" s="5">
        <v>8</v>
      </c>
      <c r="D12" s="9">
        <v>40026</v>
      </c>
      <c r="E12" s="5">
        <f t="shared" si="0"/>
        <v>8</v>
      </c>
      <c r="F12" s="8">
        <v>42.397035000000002</v>
      </c>
      <c r="G12" s="5"/>
      <c r="H12" s="15">
        <f t="shared" si="2"/>
        <v>4.3134131969697052</v>
      </c>
      <c r="I12" s="5">
        <f t="shared" si="3"/>
        <v>42.189014563996764</v>
      </c>
      <c r="J12" s="15">
        <f t="shared" si="1"/>
        <v>0.20802043600323827</v>
      </c>
      <c r="K12" s="15">
        <f t="shared" si="5"/>
        <v>4.3272501794977353E-2</v>
      </c>
      <c r="P12" s="5">
        <v>8</v>
      </c>
      <c r="Q12" s="15">
        <f t="shared" si="4"/>
        <v>4.5805651969697054</v>
      </c>
    </row>
    <row r="13" spans="2:19" x14ac:dyDescent="0.25">
      <c r="C13" s="5">
        <v>9</v>
      </c>
      <c r="D13" s="9">
        <v>40057</v>
      </c>
      <c r="E13" s="5">
        <f t="shared" si="0"/>
        <v>9</v>
      </c>
      <c r="F13" s="8">
        <v>34.675395999999999</v>
      </c>
      <c r="G13" s="5"/>
      <c r="H13" s="15">
        <f t="shared" si="2"/>
        <v>-3.4082258030302981</v>
      </c>
      <c r="I13" s="5">
        <f t="shared" si="3"/>
        <v>35.45716462368609</v>
      </c>
      <c r="J13" s="15">
        <f t="shared" si="1"/>
        <v>0.78176862368609079</v>
      </c>
      <c r="K13" s="15">
        <f t="shared" si="5"/>
        <v>0.6111621809800446</v>
      </c>
      <c r="M13" s="21" t="s">
        <v>25</v>
      </c>
      <c r="N13" s="21"/>
      <c r="P13" s="5">
        <v>9</v>
      </c>
      <c r="Q13" s="15">
        <f t="shared" si="4"/>
        <v>-2.2482954696969628</v>
      </c>
    </row>
    <row r="14" spans="2:19" x14ac:dyDescent="0.25">
      <c r="C14" s="5">
        <v>10</v>
      </c>
      <c r="D14" s="9">
        <v>40087</v>
      </c>
      <c r="E14" s="5">
        <f t="shared" si="0"/>
        <v>10</v>
      </c>
      <c r="F14" s="8">
        <v>37.318050999999997</v>
      </c>
      <c r="G14" s="5"/>
      <c r="H14" s="15">
        <f t="shared" si="2"/>
        <v>-0.76557080303030034</v>
      </c>
      <c r="I14" s="5">
        <f t="shared" si="3"/>
        <v>38.120592350042088</v>
      </c>
      <c r="J14" s="15">
        <f t="shared" si="1"/>
        <v>0.80254135004209104</v>
      </c>
      <c r="K14" s="15">
        <f t="shared" si="5"/>
        <v>0.64407261852738207</v>
      </c>
      <c r="M14" s="22" t="s">
        <v>26</v>
      </c>
      <c r="N14" s="30">
        <f>INTERCEPT(F5:F40,C5:C40)</f>
        <v>36.832363556179082</v>
      </c>
      <c r="P14" s="5">
        <v>10</v>
      </c>
      <c r="Q14" s="15">
        <f t="shared" si="4"/>
        <v>0.31812153030303608</v>
      </c>
    </row>
    <row r="15" spans="2:19" x14ac:dyDescent="0.25">
      <c r="C15" s="5">
        <v>11</v>
      </c>
      <c r="D15" s="9">
        <v>40118</v>
      </c>
      <c r="E15" s="5">
        <f t="shared" si="0"/>
        <v>11</v>
      </c>
      <c r="F15" s="8">
        <v>34.576582000000002</v>
      </c>
      <c r="G15" s="5"/>
      <c r="H15" s="15">
        <f t="shared" si="2"/>
        <v>-3.5070398030302954</v>
      </c>
      <c r="I15" s="5">
        <f t="shared" si="3"/>
        <v>35.841176409731418</v>
      </c>
      <c r="J15" s="15">
        <f t="shared" si="1"/>
        <v>1.2645944097314157</v>
      </c>
      <c r="K15" s="15">
        <f t="shared" si="5"/>
        <v>1.5991990211239477</v>
      </c>
      <c r="M15" s="23" t="s">
        <v>27</v>
      </c>
      <c r="N15" s="31">
        <f>SLOPE(F5:F38,C5:C38)</f>
        <v>9.7010726355996973E-2</v>
      </c>
      <c r="P15" s="5">
        <v>11</v>
      </c>
      <c r="Q15" s="15">
        <f t="shared" si="4"/>
        <v>-2.0583051363636309</v>
      </c>
    </row>
    <row r="16" spans="2:19" ht="15.75" thickBot="1" x14ac:dyDescent="0.3">
      <c r="C16" s="5">
        <v>12</v>
      </c>
      <c r="D16" s="9">
        <v>40148</v>
      </c>
      <c r="E16" s="5">
        <f t="shared" si="0"/>
        <v>12</v>
      </c>
      <c r="F16" s="8">
        <v>36.459079000000003</v>
      </c>
      <c r="G16" s="5"/>
      <c r="H16" s="15">
        <f t="shared" si="2"/>
        <v>-1.6245428030302946</v>
      </c>
      <c r="I16" s="5">
        <f t="shared" si="3"/>
        <v>37.039120802754084</v>
      </c>
      <c r="J16" s="15">
        <f t="shared" si="1"/>
        <v>0.58004180275408146</v>
      </c>
      <c r="K16" s="15">
        <f t="shared" si="5"/>
        <v>0.33644849294220475</v>
      </c>
      <c r="P16" s="6">
        <v>12</v>
      </c>
      <c r="Q16" s="18">
        <f t="shared" si="4"/>
        <v>-0.95737146969696119</v>
      </c>
    </row>
    <row r="17" spans="3:17" x14ac:dyDescent="0.25">
      <c r="C17" s="5">
        <v>13</v>
      </c>
      <c r="D17" s="9">
        <v>40179</v>
      </c>
      <c r="E17" s="5">
        <f t="shared" si="0"/>
        <v>1</v>
      </c>
      <c r="F17" s="8">
        <v>33.487141000000001</v>
      </c>
      <c r="G17" s="15">
        <f>AVERAGE(F5:F16)</f>
        <v>37.614966500000001</v>
      </c>
      <c r="H17" s="15">
        <f t="shared" si="2"/>
        <v>-4.5964808030302962</v>
      </c>
      <c r="I17" s="5">
        <f t="shared" si="3"/>
        <v>33.867795445776743</v>
      </c>
      <c r="J17" s="15">
        <f t="shared" si="1"/>
        <v>0.38065444577674157</v>
      </c>
      <c r="K17" s="15">
        <f t="shared" si="5"/>
        <v>0.14489780708959829</v>
      </c>
    </row>
    <row r="18" spans="3:17" x14ac:dyDescent="0.25">
      <c r="C18" s="5">
        <v>14</v>
      </c>
      <c r="D18" s="9">
        <v>40210</v>
      </c>
      <c r="E18" s="5">
        <f t="shared" si="0"/>
        <v>2</v>
      </c>
      <c r="F18" s="8">
        <v>30.718097</v>
      </c>
      <c r="G18" s="12">
        <f>AVERAGE(F6:F17)</f>
        <v>37.630266083333332</v>
      </c>
      <c r="H18" s="15">
        <f t="shared" si="2"/>
        <v>-7.3655248030302971</v>
      </c>
      <c r="I18" s="5">
        <f t="shared" si="3"/>
        <v>31.980548172132746</v>
      </c>
      <c r="J18" s="15">
        <f t="shared" si="1"/>
        <v>1.2624511721327458</v>
      </c>
      <c r="K18" s="15">
        <f t="shared" si="5"/>
        <v>1.5937829620193438</v>
      </c>
      <c r="P18" t="s">
        <v>34</v>
      </c>
      <c r="Q18" s="20">
        <f>AVERAGE(Q5:Q16)</f>
        <v>0.21355290530303636</v>
      </c>
    </row>
    <row r="19" spans="3:17" x14ac:dyDescent="0.25">
      <c r="C19" s="5">
        <v>15</v>
      </c>
      <c r="D19" s="9">
        <v>40238</v>
      </c>
      <c r="E19" s="5">
        <f t="shared" si="0"/>
        <v>3</v>
      </c>
      <c r="F19" s="8">
        <v>39.369601000000003</v>
      </c>
      <c r="G19" s="12">
        <f t="shared" ref="G19:G44" si="6">AVERAGE(F7:F18)</f>
        <v>37.549501333333332</v>
      </c>
      <c r="H19" s="15">
        <f t="shared" si="2"/>
        <v>1.2859791969697056</v>
      </c>
      <c r="I19" s="5">
        <f t="shared" si="3"/>
        <v>40.132413148488745</v>
      </c>
      <c r="J19" s="15">
        <f t="shared" si="1"/>
        <v>0.76281214848874157</v>
      </c>
      <c r="K19" s="15">
        <f t="shared" si="5"/>
        <v>0.58188237388200992</v>
      </c>
      <c r="Q19" s="20"/>
    </row>
    <row r="20" spans="3:17" x14ac:dyDescent="0.25">
      <c r="C20" s="5">
        <v>16</v>
      </c>
      <c r="D20" s="9">
        <v>40269</v>
      </c>
      <c r="E20" s="5">
        <f t="shared" si="0"/>
        <v>4</v>
      </c>
      <c r="F20" s="8">
        <v>37.762307</v>
      </c>
      <c r="G20" s="12">
        <f t="shared" si="6"/>
        <v>37.575601166666665</v>
      </c>
      <c r="H20" s="15">
        <f t="shared" si="2"/>
        <v>-0.32131480303029747</v>
      </c>
      <c r="I20" s="5">
        <f t="shared" si="3"/>
        <v>38.603572874844744</v>
      </c>
      <c r="J20" s="15">
        <f t="shared" si="1"/>
        <v>0.84126587484474413</v>
      </c>
      <c r="K20" s="15">
        <f t="shared" si="5"/>
        <v>0.70772827217829271</v>
      </c>
      <c r="Q20" s="20"/>
    </row>
    <row r="21" spans="3:17" x14ac:dyDescent="0.25">
      <c r="C21" s="5">
        <v>17</v>
      </c>
      <c r="D21" s="9">
        <v>40299</v>
      </c>
      <c r="E21" s="5">
        <f t="shared" si="0"/>
        <v>5</v>
      </c>
      <c r="F21" s="8">
        <v>38.883682999999998</v>
      </c>
      <c r="G21" s="12">
        <f t="shared" si="6"/>
        <v>37.544455500000005</v>
      </c>
      <c r="H21" s="15">
        <f t="shared" si="2"/>
        <v>0.80006119696970046</v>
      </c>
      <c r="I21" s="5">
        <f t="shared" si="3"/>
        <v>39.638600434534069</v>
      </c>
      <c r="J21" s="15">
        <f t="shared" si="1"/>
        <v>0.75491743453407167</v>
      </c>
      <c r="K21" s="15">
        <f t="shared" si="5"/>
        <v>0.5699003329635044</v>
      </c>
    </row>
    <row r="22" spans="3:17" x14ac:dyDescent="0.25">
      <c r="C22" s="5">
        <v>18</v>
      </c>
      <c r="D22" s="9">
        <v>40330</v>
      </c>
      <c r="E22" s="5">
        <f t="shared" si="0"/>
        <v>6</v>
      </c>
      <c r="F22" s="8">
        <v>41.901958999999998</v>
      </c>
      <c r="G22" s="12">
        <f t="shared" si="6"/>
        <v>37.584032999999998</v>
      </c>
      <c r="H22" s="15">
        <f t="shared" si="2"/>
        <v>3.8183371969697006</v>
      </c>
      <c r="I22" s="5">
        <f t="shared" si="3"/>
        <v>42.367636827556737</v>
      </c>
      <c r="J22" s="15">
        <f t="shared" si="1"/>
        <v>0.46567782755673903</v>
      </c>
      <c r="K22" s="15">
        <f t="shared" si="5"/>
        <v>0.21685583907796396</v>
      </c>
    </row>
    <row r="23" spans="3:17" x14ac:dyDescent="0.25">
      <c r="C23" s="5">
        <v>19</v>
      </c>
      <c r="D23" s="9">
        <v>40360</v>
      </c>
      <c r="E23" s="5">
        <f t="shared" si="0"/>
        <v>7</v>
      </c>
      <c r="F23" s="8">
        <v>44.021861000000001</v>
      </c>
      <c r="G23" s="12">
        <f t="shared" si="6"/>
        <v>37.647037166666671</v>
      </c>
      <c r="H23" s="15">
        <f t="shared" si="2"/>
        <v>5.9382391969697039</v>
      </c>
      <c r="I23" s="5">
        <f t="shared" si="3"/>
        <v>45.029099553912729</v>
      </c>
      <c r="J23" s="15">
        <f t="shared" si="1"/>
        <v>1.0072385539127282</v>
      </c>
      <c r="K23" s="15">
        <f t="shared" si="5"/>
        <v>1.0145295044882039</v>
      </c>
    </row>
    <row r="24" spans="3:17" x14ac:dyDescent="0.25">
      <c r="C24" s="5">
        <v>20</v>
      </c>
      <c r="D24" s="9">
        <v>40391</v>
      </c>
      <c r="E24" s="5">
        <f t="shared" si="0"/>
        <v>8</v>
      </c>
      <c r="F24" s="8">
        <v>42.813205000000004</v>
      </c>
      <c r="G24" s="12">
        <f t="shared" si="6"/>
        <v>37.630899333333339</v>
      </c>
      <c r="H24" s="15">
        <f t="shared" si="2"/>
        <v>4.7295831969697062</v>
      </c>
      <c r="I24" s="5">
        <f t="shared" si="3"/>
        <v>43.353143280268732</v>
      </c>
      <c r="J24" s="15">
        <f t="shared" si="1"/>
        <v>0.53993828026872848</v>
      </c>
      <c r="K24" s="15">
        <f t="shared" si="5"/>
        <v>0.29153334649955198</v>
      </c>
    </row>
    <row r="25" spans="3:17" x14ac:dyDescent="0.25">
      <c r="C25" s="5">
        <v>21</v>
      </c>
      <c r="D25" s="9">
        <v>40422</v>
      </c>
      <c r="E25" s="5">
        <f t="shared" si="0"/>
        <v>9</v>
      </c>
      <c r="F25" s="8">
        <v>36.131604000000003</v>
      </c>
      <c r="G25" s="12">
        <f t="shared" si="6"/>
        <v>37.665580166666665</v>
      </c>
      <c r="H25" s="15">
        <f t="shared" si="2"/>
        <v>-1.9520178030302944</v>
      </c>
      <c r="I25" s="5">
        <f t="shared" si="3"/>
        <v>36.621293339958058</v>
      </c>
      <c r="J25" s="15">
        <f t="shared" si="1"/>
        <v>0.48968933995805486</v>
      </c>
      <c r="K25" s="15">
        <f t="shared" si="5"/>
        <v>0.23979564966855543</v>
      </c>
    </row>
    <row r="26" spans="3:17" x14ac:dyDescent="0.25">
      <c r="C26" s="5">
        <v>22</v>
      </c>
      <c r="D26" s="9">
        <v>40452</v>
      </c>
      <c r="E26" s="5">
        <f t="shared" si="0"/>
        <v>10</v>
      </c>
      <c r="F26" s="8">
        <v>39.183461000000001</v>
      </c>
      <c r="G26" s="12">
        <f t="shared" si="6"/>
        <v>37.786930833333329</v>
      </c>
      <c r="H26" s="15">
        <f t="shared" si="2"/>
        <v>1.0998391969697039</v>
      </c>
      <c r="I26" s="5">
        <f t="shared" si="3"/>
        <v>39.284721066314056</v>
      </c>
      <c r="J26" s="15">
        <f t="shared" si="1"/>
        <v>0.1012600663140546</v>
      </c>
      <c r="K26" s="15">
        <f t="shared" si="5"/>
        <v>1.0253601029926734E-2</v>
      </c>
    </row>
    <row r="27" spans="3:17" x14ac:dyDescent="0.25">
      <c r="C27" s="5">
        <v>23</v>
      </c>
      <c r="D27" s="9">
        <v>40483</v>
      </c>
      <c r="E27" s="5">
        <f t="shared" si="0"/>
        <v>11</v>
      </c>
      <c r="F27" s="8">
        <v>36.671543999999997</v>
      </c>
      <c r="G27" s="12">
        <f t="shared" si="6"/>
        <v>37.942381666666662</v>
      </c>
      <c r="H27" s="15">
        <f t="shared" si="2"/>
        <v>-1.4120778030303001</v>
      </c>
      <c r="I27" s="5">
        <f t="shared" si="3"/>
        <v>37.005305126003385</v>
      </c>
      <c r="J27" s="15">
        <f t="shared" si="1"/>
        <v>0.33376112600338814</v>
      </c>
      <c r="K27" s="15">
        <f t="shared" si="5"/>
        <v>0.11139648923104954</v>
      </c>
    </row>
    <row r="28" spans="3:17" x14ac:dyDescent="0.25">
      <c r="C28" s="5">
        <v>24</v>
      </c>
      <c r="D28" s="9">
        <v>40513</v>
      </c>
      <c r="E28" s="5">
        <f t="shared" si="0"/>
        <v>12</v>
      </c>
      <c r="F28" s="8">
        <v>37.426385000000003</v>
      </c>
      <c r="G28" s="12">
        <f t="shared" si="6"/>
        <v>38.116961833333328</v>
      </c>
      <c r="H28" s="15">
        <f t="shared" si="2"/>
        <v>-0.65723680303029397</v>
      </c>
      <c r="I28" s="5">
        <f t="shared" si="3"/>
        <v>38.203249519026052</v>
      </c>
      <c r="J28" s="15">
        <f t="shared" si="1"/>
        <v>0.77686451902604858</v>
      </c>
      <c r="K28" s="15">
        <f t="shared" si="5"/>
        <v>0.60351848092157379</v>
      </c>
    </row>
    <row r="29" spans="3:17" x14ac:dyDescent="0.25">
      <c r="C29" s="5">
        <v>25</v>
      </c>
      <c r="D29" s="9">
        <v>40544</v>
      </c>
      <c r="E29" s="5">
        <f t="shared" si="0"/>
        <v>1</v>
      </c>
      <c r="F29" s="8">
        <v>34.327419999999996</v>
      </c>
      <c r="G29" s="12">
        <f t="shared" si="6"/>
        <v>38.197570666666664</v>
      </c>
      <c r="H29" s="15">
        <f t="shared" si="2"/>
        <v>-3.7562018030303008</v>
      </c>
      <c r="I29" s="5">
        <f t="shared" si="3"/>
        <v>35.031924162048711</v>
      </c>
      <c r="J29" s="15">
        <f t="shared" si="1"/>
        <v>0.70450416204871402</v>
      </c>
      <c r="K29" s="15">
        <f t="shared" si="5"/>
        <v>0.49632611434396073</v>
      </c>
    </row>
    <row r="30" spans="3:17" x14ac:dyDescent="0.25">
      <c r="C30" s="5">
        <v>26</v>
      </c>
      <c r="D30" s="9">
        <v>40575</v>
      </c>
      <c r="E30" s="5">
        <f t="shared" si="0"/>
        <v>2</v>
      </c>
      <c r="F30" s="8">
        <v>31.825085999999999</v>
      </c>
      <c r="G30" s="12">
        <f t="shared" si="6"/>
        <v>38.267593916666662</v>
      </c>
      <c r="H30" s="15">
        <f t="shared" si="2"/>
        <v>-6.2585358030302984</v>
      </c>
      <c r="I30" s="5">
        <f t="shared" si="3"/>
        <v>33.144676888404703</v>
      </c>
      <c r="J30" s="15">
        <f t="shared" si="1"/>
        <v>1.3195908884047043</v>
      </c>
      <c r="K30" s="15">
        <f t="shared" si="5"/>
        <v>1.7413201127607167</v>
      </c>
    </row>
    <row r="31" spans="3:17" x14ac:dyDescent="0.25">
      <c r="C31" s="5">
        <v>27</v>
      </c>
      <c r="D31" s="9">
        <v>40603</v>
      </c>
      <c r="E31" s="5">
        <f t="shared" si="0"/>
        <v>3</v>
      </c>
      <c r="F31" s="8">
        <v>40.506780999999997</v>
      </c>
      <c r="G31" s="12">
        <f t="shared" si="6"/>
        <v>38.359843000000005</v>
      </c>
      <c r="H31" s="15">
        <f t="shared" si="2"/>
        <v>2.4231591969696993</v>
      </c>
      <c r="I31" s="5">
        <f t="shared" si="3"/>
        <v>41.296541864760705</v>
      </c>
      <c r="J31" s="15">
        <f t="shared" si="1"/>
        <v>0.78976086476070861</v>
      </c>
      <c r="K31" s="15">
        <f t="shared" si="5"/>
        <v>0.62372222350758233</v>
      </c>
    </row>
    <row r="32" spans="3:17" x14ac:dyDescent="0.25">
      <c r="C32" s="5">
        <v>28</v>
      </c>
      <c r="D32" s="9">
        <v>40634</v>
      </c>
      <c r="E32" s="5">
        <f t="shared" si="0"/>
        <v>4</v>
      </c>
      <c r="F32" s="8">
        <v>38.505752000000001</v>
      </c>
      <c r="G32" s="12">
        <f t="shared" si="6"/>
        <v>38.454608</v>
      </c>
      <c r="H32" s="15">
        <f t="shared" si="2"/>
        <v>0.42213019696970377</v>
      </c>
      <c r="I32" s="5">
        <f t="shared" si="3"/>
        <v>39.767701591116705</v>
      </c>
      <c r="J32" s="15">
        <f t="shared" si="1"/>
        <v>1.2619495911167036</v>
      </c>
      <c r="K32" s="15">
        <f t="shared" si="5"/>
        <v>1.5925167705196153</v>
      </c>
    </row>
    <row r="33" spans="3:11" x14ac:dyDescent="0.25">
      <c r="C33" s="5">
        <v>29</v>
      </c>
      <c r="D33" s="9">
        <v>40664</v>
      </c>
      <c r="E33" s="5">
        <f t="shared" si="0"/>
        <v>5</v>
      </c>
      <c r="F33" s="8">
        <v>40.429592999999997</v>
      </c>
      <c r="G33" s="12">
        <f t="shared" si="6"/>
        <v>38.516561750000001</v>
      </c>
      <c r="H33" s="15">
        <f t="shared" si="2"/>
        <v>2.3459711969696997</v>
      </c>
      <c r="I33" s="5">
        <f t="shared" si="3"/>
        <v>40.80272915080603</v>
      </c>
      <c r="J33" s="15">
        <f t="shared" si="1"/>
        <v>0.37313615080603313</v>
      </c>
      <c r="K33" s="15">
        <f t="shared" si="5"/>
        <v>0.13923058703834271</v>
      </c>
    </row>
    <row r="34" spans="3:11" x14ac:dyDescent="0.25">
      <c r="C34" s="5">
        <v>30</v>
      </c>
      <c r="D34" s="9">
        <v>40695</v>
      </c>
      <c r="E34" s="5">
        <f t="shared" si="0"/>
        <v>6</v>
      </c>
      <c r="F34" s="8">
        <v>42.570238000000003</v>
      </c>
      <c r="G34" s="12">
        <f t="shared" si="6"/>
        <v>38.645387583333338</v>
      </c>
      <c r="H34" s="15">
        <f t="shared" si="2"/>
        <v>4.486616196969706</v>
      </c>
      <c r="I34" s="5">
        <f t="shared" si="3"/>
        <v>43.531765543828698</v>
      </c>
      <c r="J34" s="15">
        <f t="shared" si="1"/>
        <v>0.96152754382869432</v>
      </c>
      <c r="K34" s="15">
        <f t="shared" si="5"/>
        <v>0.92453521754124168</v>
      </c>
    </row>
    <row r="35" spans="3:11" x14ac:dyDescent="0.25">
      <c r="C35" s="5">
        <v>31</v>
      </c>
      <c r="D35" s="9">
        <v>40725</v>
      </c>
      <c r="E35" s="5">
        <f t="shared" si="0"/>
        <v>7</v>
      </c>
      <c r="F35" s="8">
        <v>45.074086000000001</v>
      </c>
      <c r="G35" s="12">
        <f t="shared" si="6"/>
        <v>38.701077500000004</v>
      </c>
      <c r="H35" s="15">
        <f t="shared" si="2"/>
        <v>6.9904641969697039</v>
      </c>
      <c r="I35" s="5">
        <f t="shared" si="3"/>
        <v>46.19322827018469</v>
      </c>
      <c r="J35" s="15">
        <f t="shared" si="1"/>
        <v>1.1191422701846889</v>
      </c>
      <c r="K35" s="15">
        <f t="shared" si="5"/>
        <v>1.2524794209141392</v>
      </c>
    </row>
    <row r="36" spans="3:11" x14ac:dyDescent="0.25">
      <c r="C36" s="5">
        <v>32</v>
      </c>
      <c r="D36" s="9">
        <v>40756</v>
      </c>
      <c r="E36" s="5">
        <f t="shared" si="0"/>
        <v>8</v>
      </c>
      <c r="F36" s="8">
        <v>42.782321000000003</v>
      </c>
      <c r="G36" s="12">
        <f t="shared" si="6"/>
        <v>38.788762916666677</v>
      </c>
      <c r="H36" s="15">
        <f t="shared" si="2"/>
        <v>4.6986991969697058</v>
      </c>
      <c r="I36" s="5">
        <f t="shared" si="3"/>
        <v>44.517271996540693</v>
      </c>
      <c r="J36" s="15">
        <f t="shared" si="1"/>
        <v>1.7349509965406895</v>
      </c>
      <c r="K36" s="15">
        <f t="shared" si="5"/>
        <v>3.0100549603975315</v>
      </c>
    </row>
    <row r="37" spans="3:11" x14ac:dyDescent="0.25">
      <c r="C37" s="5">
        <v>33</v>
      </c>
      <c r="D37" s="9">
        <v>40787</v>
      </c>
      <c r="E37" s="5">
        <f t="shared" si="0"/>
        <v>9</v>
      </c>
      <c r="F37" s="8">
        <v>36.698979000000001</v>
      </c>
      <c r="G37" s="12">
        <f t="shared" si="6"/>
        <v>38.786189250000007</v>
      </c>
      <c r="H37" s="15">
        <f t="shared" si="2"/>
        <v>-1.384642803030296</v>
      </c>
      <c r="I37" s="5">
        <f t="shared" si="3"/>
        <v>37.785422056230018</v>
      </c>
      <c r="J37" s="15">
        <f t="shared" si="1"/>
        <v>1.0864430562300171</v>
      </c>
      <c r="K37" s="15">
        <f t="shared" si="5"/>
        <v>1.1803585144304203</v>
      </c>
    </row>
    <row r="38" spans="3:11" x14ac:dyDescent="0.25">
      <c r="C38" s="5">
        <v>34</v>
      </c>
      <c r="D38" s="9">
        <v>40817</v>
      </c>
      <c r="E38" s="5">
        <f t="shared" si="0"/>
        <v>10</v>
      </c>
      <c r="F38" s="8">
        <v>38.703718000000002</v>
      </c>
      <c r="G38" s="13">
        <f t="shared" si="6"/>
        <v>38.833470500000004</v>
      </c>
      <c r="H38" s="17">
        <f t="shared" si="2"/>
        <v>0.62009619696970475</v>
      </c>
      <c r="I38" s="5">
        <f t="shared" si="3"/>
        <v>40.448849782586016</v>
      </c>
      <c r="J38" s="17">
        <f t="shared" si="1"/>
        <v>1.7451317825860144</v>
      </c>
      <c r="K38" s="17">
        <f t="shared" si="5"/>
        <v>3.0454849385918403</v>
      </c>
    </row>
    <row r="39" spans="3:11" x14ac:dyDescent="0.25">
      <c r="C39" s="5">
        <v>34</v>
      </c>
      <c r="D39" s="9">
        <v>40848</v>
      </c>
      <c r="E39" s="5">
        <f t="shared" si="0"/>
        <v>11</v>
      </c>
      <c r="F39" s="8">
        <v>36.827824</v>
      </c>
      <c r="G39" s="13">
        <f t="shared" si="6"/>
        <v>38.793491916666667</v>
      </c>
      <c r="H39" s="17">
        <f t="shared" si="2"/>
        <v>-1.2557978030302976</v>
      </c>
      <c r="I39" s="5">
        <f t="shared" si="3"/>
        <v>38.072423115919349</v>
      </c>
      <c r="J39" s="17">
        <f t="shared" ref="J39:J44" si="7">ABS(F39-I39)</f>
        <v>1.2445991159193497</v>
      </c>
      <c r="K39" s="17">
        <f t="shared" si="5"/>
        <v>1.5490269593472268</v>
      </c>
    </row>
    <row r="40" spans="3:11" x14ac:dyDescent="0.25">
      <c r="C40" s="5">
        <v>34</v>
      </c>
      <c r="D40" s="9">
        <v>40878</v>
      </c>
      <c r="E40" s="5">
        <f t="shared" si="0"/>
        <v>12</v>
      </c>
      <c r="F40" s="8">
        <v>37.493287000000002</v>
      </c>
      <c r="G40" s="13">
        <f t="shared" si="6"/>
        <v>38.806515250000004</v>
      </c>
      <c r="H40" s="17">
        <f t="shared" si="2"/>
        <v>-0.59033480303029506</v>
      </c>
      <c r="I40" s="5">
        <f t="shared" si="3"/>
        <v>39.173356782586019</v>
      </c>
      <c r="J40" s="17">
        <f t="shared" si="7"/>
        <v>1.6800697825860169</v>
      </c>
      <c r="K40" s="17">
        <f t="shared" si="5"/>
        <v>2.822634474358626</v>
      </c>
    </row>
    <row r="41" spans="3:11" x14ac:dyDescent="0.25">
      <c r="C41" s="5">
        <v>34</v>
      </c>
      <c r="D41" s="9">
        <v>40909</v>
      </c>
      <c r="E41" s="5">
        <f t="shared" si="0"/>
        <v>1</v>
      </c>
      <c r="F41" s="8">
        <v>34.313549999999999</v>
      </c>
      <c r="G41" s="13">
        <f t="shared" si="6"/>
        <v>38.81209041666667</v>
      </c>
      <c r="H41" s="17">
        <f t="shared" si="2"/>
        <v>-3.770071803030298</v>
      </c>
      <c r="I41" s="5">
        <f t="shared" si="3"/>
        <v>35.905020699252681</v>
      </c>
      <c r="J41" s="17">
        <f t="shared" si="7"/>
        <v>1.5914706992526817</v>
      </c>
      <c r="K41" s="17">
        <f t="shared" si="5"/>
        <v>2.5327789865798196</v>
      </c>
    </row>
    <row r="42" spans="3:11" x14ac:dyDescent="0.25">
      <c r="C42" s="5">
        <v>34</v>
      </c>
      <c r="D42" s="9">
        <v>40940</v>
      </c>
      <c r="E42" s="5">
        <f t="shared" si="0"/>
        <v>2</v>
      </c>
      <c r="F42" s="8">
        <v>33.264167999999998</v>
      </c>
      <c r="G42" s="13">
        <f t="shared" si="6"/>
        <v>38.810934583333335</v>
      </c>
      <c r="H42" s="17">
        <f t="shared" si="2"/>
        <v>-4.8194538030302994</v>
      </c>
      <c r="I42" s="5">
        <f t="shared" si="3"/>
        <v>33.920762699252677</v>
      </c>
      <c r="J42" s="17">
        <f t="shared" si="7"/>
        <v>0.65659469925267899</v>
      </c>
      <c r="K42" s="17">
        <f t="shared" si="5"/>
        <v>0.43111659908671596</v>
      </c>
    </row>
    <row r="43" spans="3:11" x14ac:dyDescent="0.25">
      <c r="C43" s="5">
        <v>34</v>
      </c>
      <c r="D43" s="9">
        <v>40969</v>
      </c>
      <c r="E43" s="5">
        <f t="shared" si="0"/>
        <v>3</v>
      </c>
      <c r="F43" s="8">
        <v>40.781256999999997</v>
      </c>
      <c r="G43" s="13">
        <f t="shared" si="6"/>
        <v>38.930858083333334</v>
      </c>
      <c r="H43" s="17">
        <f t="shared" si="2"/>
        <v>2.6976351969696992</v>
      </c>
      <c r="I43" s="5">
        <f t="shared" si="3"/>
        <v>41.975616949252682</v>
      </c>
      <c r="J43" s="17">
        <f t="shared" si="7"/>
        <v>1.1943599492526857</v>
      </c>
      <c r="K43" s="17">
        <f t="shared" si="5"/>
        <v>1.426495688378878</v>
      </c>
    </row>
    <row r="44" spans="3:11" ht="15.75" thickBot="1" x14ac:dyDescent="0.3">
      <c r="C44" s="6">
        <v>34</v>
      </c>
      <c r="D44" s="10">
        <v>41000</v>
      </c>
      <c r="E44" s="6">
        <f t="shared" si="0"/>
        <v>4</v>
      </c>
      <c r="F44" s="6">
        <v>38.806524000000003</v>
      </c>
      <c r="G44" s="14">
        <f t="shared" si="6"/>
        <v>38.953731083333331</v>
      </c>
      <c r="H44" s="18">
        <f t="shared" si="2"/>
        <v>0.72290219696970581</v>
      </c>
      <c r="I44" s="6">
        <f t="shared" si="3"/>
        <v>40.349765949252685</v>
      </c>
      <c r="J44" s="18">
        <f t="shared" si="7"/>
        <v>1.5432419492526819</v>
      </c>
      <c r="K44" s="18">
        <f t="shared" si="5"/>
        <v>2.3815957139332173</v>
      </c>
    </row>
  </sheetData>
  <hyperlinks>
    <hyperlink ref="S2" r:id="rId1" xr:uid="{A2F34C32-4163-490E-B9D2-FCFCE7F58E14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ignoredErrors>
    <ignoredError sqref="G5:G44 N14:N15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Base</vt:lpstr>
      <vt:lpstr>multiplicativo</vt:lpstr>
      <vt:lpstr>Modelo Multiplicativo</vt:lpstr>
      <vt:lpstr>Modelo 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2019-10-25T16:52:54Z</dcterms:modified>
</cp:coreProperties>
</file>