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49DDD042-5C20-4335-B37F-08AA09CB47D0}" xr6:coauthVersionLast="45" xr6:coauthVersionMax="45" xr10:uidLastSave="{00000000-0000-0000-0000-000000000000}"/>
  <bookViews>
    <workbookView xWindow="-120" yWindow="-120" windowWidth="20730" windowHeight="11160" tabRatio="748" xr2:uid="{BA7A0BC6-DBD8-4505-A048-8C730079A6F2}"/>
  </bookViews>
  <sheets>
    <sheet name="Base" sheetId="4" r:id="rId1"/>
    <sheet name="Multiplicativo (1)" sheetId="1" r:id="rId2"/>
    <sheet name="Multiplicativo (2)" sheetId="5" r:id="rId3"/>
    <sheet name="Multiplicativo (3)" sheetId="7" r:id="rId4"/>
  </sheets>
  <definedNames>
    <definedName name="solver_adj" localSheetId="3" hidden="1">'Multiplicativo (3)'!$M$14:$M$15,'Multiplicativo (3)'!$P$9:$P$20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'Multiplicativo (3)'!$M$14</definedName>
    <definedName name="solver_lhs2" localSheetId="3" hidden="1">'Multiplicativo (3)'!$M$15</definedName>
    <definedName name="solver_lhs3" localSheetId="3" hidden="1">'Multiplicativo (3)'!$P$22</definedName>
    <definedName name="solver_lhs4" localSheetId="3" hidden="1">'Multiplicativo (3)'!$P$9:$P$20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'Multiplicativo (3)'!$M$9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2</definedName>
    <definedName name="solver_rel4" localSheetId="3" hidden="1">1</definedName>
    <definedName name="solver_rhs1" localSheetId="3" hidden="1">100</definedName>
    <definedName name="solver_rhs2" localSheetId="3" hidden="1">3</definedName>
    <definedName name="solver_rhs3" localSheetId="3" hidden="1">1</definedName>
    <definedName name="solver_rhs4" localSheetId="3" hidden="1">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7" l="1"/>
  <c r="I10" i="7"/>
  <c r="H5" i="7"/>
  <c r="I5" i="7"/>
  <c r="H6" i="7"/>
  <c r="I6" i="7"/>
  <c r="H7" i="7"/>
  <c r="I7" i="7"/>
  <c r="H8" i="7"/>
  <c r="I8" i="7"/>
  <c r="H9" i="7"/>
  <c r="I9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M9" i="7"/>
  <c r="J10" i="7"/>
  <c r="J5" i="7"/>
  <c r="J6" i="7"/>
  <c r="J7" i="7"/>
  <c r="J8" i="7"/>
  <c r="J9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M10" i="7"/>
  <c r="M9" i="5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M11" i="7"/>
  <c r="D40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P22" i="7"/>
  <c r="M6" i="7"/>
  <c r="P6" i="7"/>
  <c r="Q6" i="7"/>
  <c r="O6" i="7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7" i="5"/>
  <c r="M11" i="5"/>
  <c r="F40" i="5"/>
  <c r="D40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P20" i="5"/>
  <c r="H40" i="5"/>
  <c r="I40" i="5"/>
  <c r="J40" i="5"/>
  <c r="P19" i="5"/>
  <c r="H39" i="5"/>
  <c r="I39" i="5"/>
  <c r="J39" i="5"/>
  <c r="P18" i="5"/>
  <c r="H38" i="5"/>
  <c r="I38" i="5"/>
  <c r="J38" i="5"/>
  <c r="P17" i="5"/>
  <c r="H37" i="5"/>
  <c r="I37" i="5"/>
  <c r="J37" i="5"/>
  <c r="P16" i="5"/>
  <c r="H36" i="5"/>
  <c r="I36" i="5"/>
  <c r="J36" i="5"/>
  <c r="P15" i="5"/>
  <c r="H35" i="5"/>
  <c r="I35" i="5"/>
  <c r="J35" i="5"/>
  <c r="P14" i="5"/>
  <c r="H34" i="5"/>
  <c r="I34" i="5"/>
  <c r="J34" i="5"/>
  <c r="P13" i="5"/>
  <c r="H33" i="5"/>
  <c r="I33" i="5"/>
  <c r="J33" i="5"/>
  <c r="P12" i="5"/>
  <c r="H32" i="5"/>
  <c r="I32" i="5"/>
  <c r="J32" i="5"/>
  <c r="P11" i="5"/>
  <c r="H31" i="5"/>
  <c r="I31" i="5"/>
  <c r="J31" i="5"/>
  <c r="P10" i="5"/>
  <c r="H30" i="5"/>
  <c r="I30" i="5"/>
  <c r="J30" i="5"/>
  <c r="P9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P22" i="5"/>
  <c r="H22" i="5"/>
  <c r="I22" i="5"/>
  <c r="J22" i="5"/>
  <c r="H21" i="5"/>
  <c r="I21" i="5"/>
  <c r="J21" i="5"/>
  <c r="H20" i="5"/>
  <c r="I20" i="5"/>
  <c r="J20" i="5"/>
  <c r="H19" i="5"/>
  <c r="I19" i="5"/>
  <c r="J19" i="5"/>
  <c r="H18" i="5"/>
  <c r="I18" i="5"/>
  <c r="J18" i="5"/>
  <c r="H17" i="5"/>
  <c r="I17" i="5"/>
  <c r="J17" i="5"/>
  <c r="D16" i="5"/>
  <c r="D15" i="5"/>
  <c r="D14" i="5"/>
  <c r="D13" i="5"/>
  <c r="D12" i="5"/>
  <c r="D11" i="5"/>
  <c r="M10" i="5"/>
  <c r="D10" i="5"/>
  <c r="D9" i="5"/>
  <c r="D8" i="5"/>
  <c r="D7" i="5"/>
  <c r="O6" i="5"/>
  <c r="M6" i="5"/>
  <c r="P6" i="5"/>
  <c r="Q6" i="5"/>
  <c r="D6" i="5"/>
  <c r="D5" i="5"/>
  <c r="Q6" i="1"/>
  <c r="P6" i="1"/>
  <c r="O6" i="1"/>
  <c r="M6" i="1"/>
  <c r="P22" i="1"/>
  <c r="M10" i="1"/>
  <c r="M9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17" i="1"/>
  <c r="I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7" i="1"/>
  <c r="P10" i="1"/>
  <c r="P11" i="1"/>
  <c r="P12" i="1"/>
  <c r="P13" i="1"/>
  <c r="P14" i="1"/>
  <c r="P15" i="1"/>
  <c r="P16" i="1"/>
  <c r="P17" i="1"/>
  <c r="P18" i="1"/>
  <c r="P19" i="1"/>
  <c r="P20" i="1"/>
  <c r="P9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5" i="1"/>
</calcChain>
</file>

<file path=xl/sharedStrings.xml><?xml version="1.0" encoding="utf-8"?>
<sst xmlns="http://schemas.openxmlformats.org/spreadsheetml/2006/main" count="94" uniqueCount="35">
  <si>
    <t>Obs</t>
  </si>
  <si>
    <t>Data</t>
  </si>
  <si>
    <t>Meses</t>
  </si>
  <si>
    <t>Milhas</t>
  </si>
  <si>
    <t>Milhas (bilhões)</t>
  </si>
  <si>
    <t>M12</t>
  </si>
  <si>
    <t>Forecast 01</t>
  </si>
  <si>
    <t>Forecast 02</t>
  </si>
  <si>
    <t>Previsão 01</t>
  </si>
  <si>
    <t>Previsão 02</t>
  </si>
  <si>
    <t>(Erro P2)²</t>
  </si>
  <si>
    <t>Erro P2</t>
  </si>
  <si>
    <t>Erro P1</t>
  </si>
  <si>
    <t>(Erro P1)²</t>
  </si>
  <si>
    <t>ISI-1</t>
  </si>
  <si>
    <t>ISI-2</t>
  </si>
  <si>
    <t>MM12</t>
  </si>
  <si>
    <t>Média =</t>
  </si>
  <si>
    <t>Forecasting para Venda de Milhas Aéreas</t>
  </si>
  <si>
    <t>Variação</t>
  </si>
  <si>
    <t>IS-1</t>
  </si>
  <si>
    <t>Média</t>
  </si>
  <si>
    <t>Erro P1 =</t>
  </si>
  <si>
    <t>(Erro P1)² =</t>
  </si>
  <si>
    <t>MM12 =</t>
  </si>
  <si>
    <t>IS-2</t>
  </si>
  <si>
    <t>alfa =</t>
  </si>
  <si>
    <t>beta =</t>
  </si>
  <si>
    <t>ISI-3</t>
  </si>
  <si>
    <t>Previsão 03</t>
  </si>
  <si>
    <t>Erro P3</t>
  </si>
  <si>
    <t>(Erro P3)²</t>
  </si>
  <si>
    <t>Forecast 03</t>
  </si>
  <si>
    <t>IS-3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</si>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</sst>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6" borderId="1" xfId="0" applyFill="1" applyBorder="1"/>
    <xf numFmtId="0" fontId="3" fillId="7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7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1" fillId="4" borderId="4" xfId="4" applyBorder="1" applyAlignment="1">
      <alignment horizontal="right"/>
    </xf>
    <xf numFmtId="164" fontId="0" fillId="8" borderId="0" xfId="0" applyNumberFormat="1" applyFill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2" fontId="0" fillId="0" borderId="0" xfId="0" applyNumberFormat="1"/>
    <xf numFmtId="0" fontId="3" fillId="2" borderId="4" xfId="2" applyFont="1" applyBorder="1"/>
    <xf numFmtId="0" fontId="3" fillId="7" borderId="3" xfId="0" applyFont="1" applyFill="1" applyBorder="1" applyAlignment="1">
      <alignment horizontal="center"/>
    </xf>
    <xf numFmtId="0" fontId="2" fillId="10" borderId="3" xfId="3" applyFont="1" applyFill="1" applyBorder="1" applyAlignment="1">
      <alignment horizontal="left"/>
    </xf>
    <xf numFmtId="1" fontId="0" fillId="8" borderId="3" xfId="0" applyNumberFormat="1" applyFill="1" applyBorder="1" applyAlignment="1">
      <alignment horizontal="center"/>
    </xf>
    <xf numFmtId="165" fontId="0" fillId="8" borderId="3" xfId="1" applyNumberFormat="1" applyFont="1" applyFill="1" applyBorder="1" applyAlignment="1">
      <alignment horizontal="center"/>
    </xf>
    <xf numFmtId="2" fontId="3" fillId="2" borderId="4" xfId="2" applyNumberFormat="1" applyFont="1" applyBorder="1" applyAlignment="1">
      <alignment horizontal="center"/>
    </xf>
    <xf numFmtId="0" fontId="4" fillId="9" borderId="4" xfId="3" applyFill="1" applyBorder="1" applyAlignment="1">
      <alignment horizontal="center"/>
    </xf>
    <xf numFmtId="4" fontId="1" fillId="5" borderId="4" xfId="5" applyNumberFormat="1" applyBorder="1" applyAlignment="1">
      <alignment horizontal="center"/>
    </xf>
    <xf numFmtId="0" fontId="6" fillId="9" borderId="4" xfId="3" applyFont="1" applyFill="1" applyBorder="1" applyAlignment="1">
      <alignment horizontal="left"/>
    </xf>
  </cellXfs>
  <cellStyles count="6">
    <cellStyle name="40% - Ênfase6" xfId="4" builtinId="51"/>
    <cellStyle name="60% - Ênfase4" xfId="2" builtinId="44"/>
    <cellStyle name="60% - Ênfase6" xfId="5" builtinId="52"/>
    <cellStyle name="Ênfase6" xfId="3" builtinId="4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'Multiplicativo (1)'!$E$4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6-4824-B9BA-8F8765DED93E}"/>
            </c:ext>
          </c:extLst>
        </c:ser>
        <c:ser>
          <c:idx val="1"/>
          <c:order val="1"/>
          <c:tx>
            <c:strRef>
              <c:f>'Multiplicativo (1)'!$H$4</c:f>
              <c:strCache>
                <c:ptCount val="1"/>
                <c:pt idx="0">
                  <c:v>Previsão 01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(1)'!$H$17:$H$40</c:f>
              <c:numCache>
                <c:formatCode>0.00</c:formatCode>
                <c:ptCount val="24"/>
                <c:pt idx="0">
                  <c:v>33.649731324722929</c:v>
                </c:pt>
                <c:pt idx="1">
                  <c:v>31.011598432055749</c:v>
                </c:pt>
                <c:pt idx="2">
                  <c:v>39.51405140014338</c:v>
                </c:pt>
                <c:pt idx="3">
                  <c:v>37.696447502437962</c:v>
                </c:pt>
                <c:pt idx="4">
                  <c:v>39.145907399394197</c:v>
                </c:pt>
                <c:pt idx="5">
                  <c:v>41.651182857142857</c:v>
                </c:pt>
                <c:pt idx="6">
                  <c:v>43.931670686016972</c:v>
                </c:pt>
                <c:pt idx="7">
                  <c:v>42.156705158227169</c:v>
                </c:pt>
                <c:pt idx="8">
                  <c:v>35.884732940873157</c:v>
                </c:pt>
                <c:pt idx="9">
                  <c:v>38.418059483702066</c:v>
                </c:pt>
                <c:pt idx="10">
                  <c:v>36.345331235366139</c:v>
                </c:pt>
                <c:pt idx="11">
                  <c:v>37.125907578002533</c:v>
                </c:pt>
                <c:pt idx="12">
                  <c:v>34.167809419374848</c:v>
                </c:pt>
                <c:pt idx="13">
                  <c:v>31.533494242692651</c:v>
                </c:pt>
                <c:pt idx="14">
                  <c:v>40.362854226305394</c:v>
                </c:pt>
                <c:pt idx="15">
                  <c:v>38.575033707366835</c:v>
                </c:pt>
                <c:pt idx="16">
                  <c:v>40.157223011363641</c:v>
                </c:pt>
                <c:pt idx="17">
                  <c:v>42.825834312573448</c:v>
                </c:pt>
                <c:pt idx="18">
                  <c:v>45.160800610916816</c:v>
                </c:pt>
                <c:pt idx="19">
                  <c:v>43.453389321936307</c:v>
                </c:pt>
                <c:pt idx="20">
                  <c:v>36.952565543485477</c:v>
                </c:pt>
                <c:pt idx="21">
                  <c:v>39.48306258821453</c:v>
                </c:pt>
                <c:pt idx="22">
                  <c:v>37.161963650340432</c:v>
                </c:pt>
                <c:pt idx="23">
                  <c:v>37.799610616760312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6-4824-B9BA-8F8765DE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'Multiplicativo (2)'!$E$4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D-4BF8-82A3-D25527D9E654}"/>
            </c:ext>
          </c:extLst>
        </c:ser>
        <c:ser>
          <c:idx val="1"/>
          <c:order val="1"/>
          <c:tx>
            <c:strRef>
              <c:f>'Multiplicativo (2)'!$H$4</c:f>
              <c:strCache>
                <c:ptCount val="1"/>
                <c:pt idx="0">
                  <c:v>Previsão 02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(2)'!$H$17:$H$40</c:f>
              <c:numCache>
                <c:formatCode>0.00</c:formatCode>
                <c:ptCount val="24"/>
                <c:pt idx="0">
                  <c:v>33.441917367288461</c:v>
                </c:pt>
                <c:pt idx="1">
                  <c:v>30.856272097350313</c:v>
                </c:pt>
                <c:pt idx="2">
                  <c:v>39.320620746658314</c:v>
                </c:pt>
                <c:pt idx="3">
                  <c:v>37.569439441881457</c:v>
                </c:pt>
                <c:pt idx="4">
                  <c:v>39.033976048383863</c:v>
                </c:pt>
                <c:pt idx="5">
                  <c:v>41.616938831985486</c:v>
                </c:pt>
                <c:pt idx="6">
                  <c:v>43.966122772969413</c:v>
                </c:pt>
                <c:pt idx="7">
                  <c:v>42.220165746057525</c:v>
                </c:pt>
                <c:pt idx="8">
                  <c:v>35.958481595706331</c:v>
                </c:pt>
                <c:pt idx="9">
                  <c:v>38.575181639764494</c:v>
                </c:pt>
                <c:pt idx="10">
                  <c:v>36.555034463673863</c:v>
                </c:pt>
                <c:pt idx="11">
                  <c:v>37.432311159821872</c:v>
                </c:pt>
                <c:pt idx="12">
                  <c:v>33.956795916063747</c:v>
                </c:pt>
                <c:pt idx="13">
                  <c:v>31.375553912983321</c:v>
                </c:pt>
                <c:pt idx="14">
                  <c:v>40.165268481668527</c:v>
                </c:pt>
                <c:pt idx="15">
                  <c:v>38.445065486442104</c:v>
                </c:pt>
                <c:pt idx="16">
                  <c:v>40.042399967957707</c:v>
                </c:pt>
                <c:pt idx="17">
                  <c:v>42.790624533475096</c:v>
                </c:pt>
                <c:pt idx="18">
                  <c:v>45.196216605919808</c:v>
                </c:pt>
                <c:pt idx="19">
                  <c:v>43.518801873017843</c:v>
                </c:pt>
                <c:pt idx="20">
                  <c:v>37.028508758834384</c:v>
                </c:pt>
                <c:pt idx="21">
                  <c:v>39.644540393319176</c:v>
                </c:pt>
                <c:pt idx="22">
                  <c:v>37.376378637983954</c:v>
                </c:pt>
                <c:pt idx="23">
                  <c:v>38.111574332664567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D-4BF8-82A3-D25527D9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Forecasting para Vendas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'Multiplicativo (3)'!$E$4</c:f>
              <c:strCache>
                <c:ptCount val="1"/>
                <c:pt idx="0">
                  <c:v>Milhas (bilhões)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(3)'!$C$5:$C$40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'Multiplicativo (3)'!$E$5:$E$40</c:f>
              <c:numCache>
                <c:formatCode>0.00</c:formatCode>
                <c:ptCount val="36"/>
                <c:pt idx="0">
                  <c:v>33.299999999999997</c:v>
                </c:pt>
                <c:pt idx="1">
                  <c:v>31.69</c:v>
                </c:pt>
                <c:pt idx="2">
                  <c:v>39.06</c:v>
                </c:pt>
                <c:pt idx="3">
                  <c:v>38.14</c:v>
                </c:pt>
                <c:pt idx="4">
                  <c:v>38.409999999999997</c:v>
                </c:pt>
                <c:pt idx="5">
                  <c:v>41.15</c:v>
                </c:pt>
                <c:pt idx="6">
                  <c:v>44.22</c:v>
                </c:pt>
                <c:pt idx="7">
                  <c:v>42.4</c:v>
                </c:pt>
                <c:pt idx="8">
                  <c:v>34.68</c:v>
                </c:pt>
                <c:pt idx="9">
                  <c:v>37.32</c:v>
                </c:pt>
                <c:pt idx="10">
                  <c:v>34.58</c:v>
                </c:pt>
                <c:pt idx="11">
                  <c:v>36.46</c:v>
                </c:pt>
                <c:pt idx="12">
                  <c:v>33.49</c:v>
                </c:pt>
                <c:pt idx="13">
                  <c:v>30.72</c:v>
                </c:pt>
                <c:pt idx="14">
                  <c:v>39.369999999999997</c:v>
                </c:pt>
                <c:pt idx="15">
                  <c:v>37.76</c:v>
                </c:pt>
                <c:pt idx="16">
                  <c:v>38.880000000000003</c:v>
                </c:pt>
                <c:pt idx="17">
                  <c:v>41.9</c:v>
                </c:pt>
                <c:pt idx="18">
                  <c:v>44.02</c:v>
                </c:pt>
                <c:pt idx="19">
                  <c:v>42.81</c:v>
                </c:pt>
                <c:pt idx="20">
                  <c:v>36.130000000000003</c:v>
                </c:pt>
                <c:pt idx="21">
                  <c:v>39.18</c:v>
                </c:pt>
                <c:pt idx="22">
                  <c:v>36.67</c:v>
                </c:pt>
                <c:pt idx="23">
                  <c:v>37.43</c:v>
                </c:pt>
                <c:pt idx="24">
                  <c:v>34.33</c:v>
                </c:pt>
                <c:pt idx="25">
                  <c:v>31.83</c:v>
                </c:pt>
                <c:pt idx="26">
                  <c:v>40.51</c:v>
                </c:pt>
                <c:pt idx="27">
                  <c:v>38.51</c:v>
                </c:pt>
                <c:pt idx="28">
                  <c:v>40.43</c:v>
                </c:pt>
                <c:pt idx="29">
                  <c:v>42.57</c:v>
                </c:pt>
                <c:pt idx="30">
                  <c:v>45.07</c:v>
                </c:pt>
                <c:pt idx="31">
                  <c:v>42.78</c:v>
                </c:pt>
                <c:pt idx="32">
                  <c:v>36.700000000000003</c:v>
                </c:pt>
                <c:pt idx="33">
                  <c:v>38.700000000000003</c:v>
                </c:pt>
                <c:pt idx="34">
                  <c:v>36.83</c:v>
                </c:pt>
                <c:pt idx="35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5DE-8658-E4FFE7A9C7F2}"/>
            </c:ext>
          </c:extLst>
        </c:ser>
        <c:ser>
          <c:idx val="1"/>
          <c:order val="1"/>
          <c:tx>
            <c:strRef>
              <c:f>'Multiplicativo (3)'!$H$4</c:f>
              <c:strCache>
                <c:ptCount val="1"/>
                <c:pt idx="0">
                  <c:v>Previsão 03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(3)'!$C$5:$C$40</c:f>
              <c:numCache>
                <c:formatCode>mmm\-yy</c:formatCode>
                <c:ptCount val="36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</c:numCache>
            </c:numRef>
          </c:cat>
          <c:val>
            <c:numRef>
              <c:f>'Multiplicativo (3)'!$H$5:$H$40</c:f>
              <c:numCache>
                <c:formatCode>0.00</c:formatCode>
                <c:ptCount val="36"/>
                <c:pt idx="0">
                  <c:v>33.306057562153718</c:v>
                </c:pt>
                <c:pt idx="1">
                  <c:v>31.599649898555892</c:v>
                </c:pt>
                <c:pt idx="2">
                  <c:v>39.249670735155739</c:v>
                </c:pt>
                <c:pt idx="3">
                  <c:v>38.024459620609278</c:v>
                </c:pt>
                <c:pt idx="4">
                  <c:v>38.718735857700679</c:v>
                </c:pt>
                <c:pt idx="5">
                  <c:v>41.819193668178883</c:v>
                </c:pt>
                <c:pt idx="6">
                  <c:v>44.140589821138434</c:v>
                </c:pt>
                <c:pt idx="7">
                  <c:v>42.746492388180229</c:v>
                </c:pt>
                <c:pt idx="8">
                  <c:v>36.019117663957921</c:v>
                </c:pt>
                <c:pt idx="9">
                  <c:v>38.618189132024618</c:v>
                </c:pt>
                <c:pt idx="10">
                  <c:v>36.20051486602032</c:v>
                </c:pt>
                <c:pt idx="11">
                  <c:v>37.285662123631305</c:v>
                </c:pt>
                <c:pt idx="12">
                  <c:v>33.306057562153718</c:v>
                </c:pt>
                <c:pt idx="13">
                  <c:v>31.599649898555892</c:v>
                </c:pt>
                <c:pt idx="14">
                  <c:v>39.249670735155739</c:v>
                </c:pt>
                <c:pt idx="15">
                  <c:v>38.024459620609278</c:v>
                </c:pt>
                <c:pt idx="16">
                  <c:v>38.718735857700679</c:v>
                </c:pt>
                <c:pt idx="17">
                  <c:v>41.819193668178883</c:v>
                </c:pt>
                <c:pt idx="18">
                  <c:v>44.140589821138434</c:v>
                </c:pt>
                <c:pt idx="19">
                  <c:v>42.746492388180229</c:v>
                </c:pt>
                <c:pt idx="20">
                  <c:v>36.019117663957921</c:v>
                </c:pt>
                <c:pt idx="21">
                  <c:v>38.618189132024618</c:v>
                </c:pt>
                <c:pt idx="22">
                  <c:v>36.20051486602032</c:v>
                </c:pt>
                <c:pt idx="23">
                  <c:v>37.285662123631305</c:v>
                </c:pt>
                <c:pt idx="24">
                  <c:v>33.306057562153718</c:v>
                </c:pt>
                <c:pt idx="25">
                  <c:v>31.599649898555892</c:v>
                </c:pt>
                <c:pt idx="26">
                  <c:v>39.249670735155739</c:v>
                </c:pt>
                <c:pt idx="27">
                  <c:v>38.024459620609278</c:v>
                </c:pt>
                <c:pt idx="28">
                  <c:v>38.718735857700679</c:v>
                </c:pt>
                <c:pt idx="29">
                  <c:v>41.819193668178883</c:v>
                </c:pt>
                <c:pt idx="30">
                  <c:v>44.140589821138434</c:v>
                </c:pt>
                <c:pt idx="31">
                  <c:v>42.746492388180229</c:v>
                </c:pt>
                <c:pt idx="32">
                  <c:v>36.019117663957921</c:v>
                </c:pt>
                <c:pt idx="33">
                  <c:v>38.618189132024618</c:v>
                </c:pt>
                <c:pt idx="34">
                  <c:v>36.20051486602032</c:v>
                </c:pt>
                <c:pt idx="35">
                  <c:v>37.285662123631305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5DE-8658-E4FFE7A9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39823"/>
        <c:axId val="2037506975"/>
      </c:lineChart>
      <c:dateAx>
        <c:axId val="2269398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506975"/>
        <c:crosses val="autoZero"/>
        <c:auto val="1"/>
        <c:lblOffset val="100"/>
        <c:baseTimeUnit val="months"/>
      </c:dateAx>
      <c:valAx>
        <c:axId val="20375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9398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F8858270-75C9-4E32-81B3-665D9B67D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6582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F053E2-2592-41AF-8823-3748ADD4FE45}"/>
            </a:ext>
          </a:extLst>
        </xdr:cNvPr>
        <xdr:cNvSpPr/>
      </xdr:nvSpPr>
      <xdr:spPr>
        <a:xfrm>
          <a:off x="2933700" y="123825"/>
          <a:ext cx="86582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4" name="Imagem 3">
          <a:extLst>
            <a:ext uri="{FF2B5EF4-FFF2-40B4-BE49-F238E27FC236}">
              <a16:creationId xmlns:a16="http://schemas.microsoft.com/office/drawing/2014/main" id="{623A1192-6F0B-4AC8-A463-21346677F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410575" cy="56882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F90DE68-AF2C-4AD1-B3A5-5798B8ABCE74}"/>
            </a:ext>
          </a:extLst>
        </xdr:cNvPr>
        <xdr:cNvSpPr/>
      </xdr:nvSpPr>
      <xdr:spPr>
        <a:xfrm>
          <a:off x="2457450" y="123825"/>
          <a:ext cx="8410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2F4BD5-0C39-4DEE-877F-A0E47DC2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28BFC09D-69AF-459E-BF9D-F12F7BFF6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1629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1F3F6DF-FAFB-4D4D-8D45-F7A427CC3E3F}"/>
            </a:ext>
          </a:extLst>
        </xdr:cNvPr>
        <xdr:cNvSpPr/>
      </xdr:nvSpPr>
      <xdr:spPr>
        <a:xfrm>
          <a:off x="2457450" y="123825"/>
          <a:ext cx="81629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A948EF-E740-408E-8885-3D8368B5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62E5C99D-C7B3-4BA7-B421-B99D156BE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4922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048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19BA78E-1D52-44D8-BC6A-D1F50AA5951B}"/>
            </a:ext>
          </a:extLst>
        </xdr:cNvPr>
        <xdr:cNvSpPr/>
      </xdr:nvSpPr>
      <xdr:spPr>
        <a:xfrm>
          <a:off x="2457450" y="123825"/>
          <a:ext cx="8048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Vendas de Milhas Aéreas</a:t>
          </a:r>
        </a:p>
      </xdr:txBody>
    </xdr:sp>
    <xdr:clientData/>
  </xdr:oneCellAnchor>
  <xdr:twoCellAnchor>
    <xdr:from>
      <xdr:col>10</xdr:col>
      <xdr:colOff>185737</xdr:colOff>
      <xdr:row>22</xdr:row>
      <xdr:rowOff>171450</xdr:rowOff>
    </xdr:from>
    <xdr:to>
      <xdr:col>17</xdr:col>
      <xdr:colOff>433387</xdr:colOff>
      <xdr:row>37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21D1FA-80A5-4A6E-89D4-709B48484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7F3C-CF9C-46FC-8376-FDE1EF696A2B}">
  <dimension ref="B1:S40"/>
  <sheetViews>
    <sheetView showGridLines="0" tabSelected="1" workbookViewId="0">
      <selection activeCell="S11" sqref="S11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15</v>
      </c>
      <c r="H4" s="2" t="s">
        <v>9</v>
      </c>
      <c r="I4" s="2" t="s">
        <v>11</v>
      </c>
      <c r="J4" s="2" t="s">
        <v>10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/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7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/>
      <c r="E6" s="7">
        <v>31.69</v>
      </c>
      <c r="F6" s="3"/>
      <c r="G6" s="3"/>
      <c r="H6" s="7"/>
      <c r="I6" s="7"/>
      <c r="J6" s="7"/>
      <c r="L6" s="6">
        <v>40909</v>
      </c>
      <c r="M6" s="16"/>
      <c r="N6" s="8">
        <v>34.31</v>
      </c>
      <c r="O6" s="8"/>
      <c r="P6" s="8"/>
      <c r="Q6" s="17"/>
    </row>
    <row r="7" spans="2:19" x14ac:dyDescent="0.25">
      <c r="B7" s="3">
        <v>3</v>
      </c>
      <c r="C7" s="4">
        <v>39873</v>
      </c>
      <c r="D7" s="3"/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/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25</v>
      </c>
    </row>
    <row r="9" spans="2:19" x14ac:dyDescent="0.25">
      <c r="B9" s="3">
        <v>5</v>
      </c>
      <c r="C9" s="4">
        <v>39934</v>
      </c>
      <c r="D9" s="3"/>
      <c r="E9" s="7">
        <v>38.409999999999997</v>
      </c>
      <c r="F9" s="3"/>
      <c r="G9" s="3"/>
      <c r="H9" s="7"/>
      <c r="I9" s="7"/>
      <c r="J9" s="7"/>
      <c r="L9" s="9" t="s">
        <v>22</v>
      </c>
      <c r="M9" s="20"/>
      <c r="O9" s="3">
        <v>1</v>
      </c>
      <c r="P9" s="10"/>
    </row>
    <row r="10" spans="2:19" x14ac:dyDescent="0.25">
      <c r="B10" s="3">
        <v>6</v>
      </c>
      <c r="C10" s="4">
        <v>39965</v>
      </c>
      <c r="D10" s="3"/>
      <c r="E10" s="7">
        <v>41.15</v>
      </c>
      <c r="F10" s="3"/>
      <c r="G10" s="3"/>
      <c r="H10" s="7"/>
      <c r="I10" s="7"/>
      <c r="J10" s="7"/>
      <c r="L10" s="9" t="s">
        <v>23</v>
      </c>
      <c r="M10" s="20"/>
      <c r="O10" s="3">
        <v>2</v>
      </c>
      <c r="P10" s="10"/>
    </row>
    <row r="11" spans="2:19" x14ac:dyDescent="0.25">
      <c r="B11" s="3">
        <v>7</v>
      </c>
      <c r="C11" s="4">
        <v>39995</v>
      </c>
      <c r="D11" s="3"/>
      <c r="E11" s="7">
        <v>44.22</v>
      </c>
      <c r="F11" s="3"/>
      <c r="G11" s="3"/>
      <c r="H11" s="7"/>
      <c r="I11" s="7"/>
      <c r="J11" s="7"/>
      <c r="L11" s="9" t="s">
        <v>24</v>
      </c>
      <c r="M11" s="20"/>
      <c r="O11" s="3">
        <v>3</v>
      </c>
      <c r="P11" s="10"/>
    </row>
    <row r="12" spans="2:19" x14ac:dyDescent="0.25">
      <c r="B12" s="3">
        <v>8</v>
      </c>
      <c r="C12" s="4">
        <v>40026</v>
      </c>
      <c r="D12" s="3"/>
      <c r="E12" s="7">
        <v>42.4</v>
      </c>
      <c r="F12" s="3"/>
      <c r="G12" s="3"/>
      <c r="H12" s="7"/>
      <c r="I12" s="7"/>
      <c r="J12" s="7"/>
      <c r="O12" s="3">
        <v>4</v>
      </c>
      <c r="P12" s="10"/>
    </row>
    <row r="13" spans="2:19" x14ac:dyDescent="0.25">
      <c r="B13" s="3">
        <v>9</v>
      </c>
      <c r="C13" s="4">
        <v>40057</v>
      </c>
      <c r="D13" s="3"/>
      <c r="E13" s="7">
        <v>34.68</v>
      </c>
      <c r="F13" s="3"/>
      <c r="G13" s="3"/>
      <c r="H13" s="7"/>
      <c r="I13" s="7"/>
      <c r="J13" s="7"/>
      <c r="O13" s="3">
        <v>5</v>
      </c>
      <c r="P13" s="10"/>
    </row>
    <row r="14" spans="2:19" x14ac:dyDescent="0.25">
      <c r="B14" s="3">
        <v>10</v>
      </c>
      <c r="C14" s="4">
        <v>40087</v>
      </c>
      <c r="D14" s="3"/>
      <c r="E14" s="7">
        <v>37.32</v>
      </c>
      <c r="F14" s="3"/>
      <c r="G14" s="3"/>
      <c r="H14" s="7"/>
      <c r="I14" s="7"/>
      <c r="J14" s="7"/>
      <c r="O14" s="3">
        <v>6</v>
      </c>
      <c r="P14" s="10"/>
    </row>
    <row r="15" spans="2:19" x14ac:dyDescent="0.25">
      <c r="B15" s="3">
        <v>11</v>
      </c>
      <c r="C15" s="4">
        <v>40118</v>
      </c>
      <c r="D15" s="3"/>
      <c r="E15" s="7">
        <v>34.58</v>
      </c>
      <c r="F15" s="3"/>
      <c r="G15" s="3"/>
      <c r="H15" s="7"/>
      <c r="I15" s="7"/>
      <c r="J15" s="7"/>
      <c r="O15" s="3">
        <v>7</v>
      </c>
      <c r="P15" s="10"/>
    </row>
    <row r="16" spans="2:19" x14ac:dyDescent="0.25">
      <c r="B16" s="3">
        <v>12</v>
      </c>
      <c r="C16" s="4">
        <v>40148</v>
      </c>
      <c r="D16" s="3"/>
      <c r="E16" s="7">
        <v>36.46</v>
      </c>
      <c r="F16" s="3"/>
      <c r="G16" s="3"/>
      <c r="H16" s="7"/>
      <c r="I16" s="7"/>
      <c r="J16" s="7"/>
      <c r="O16" s="3">
        <v>8</v>
      </c>
      <c r="P16" s="10"/>
    </row>
    <row r="17" spans="2:18" x14ac:dyDescent="0.25">
      <c r="B17" s="3">
        <v>13</v>
      </c>
      <c r="C17" s="4">
        <v>40179</v>
      </c>
      <c r="D17" s="3"/>
      <c r="E17" s="7">
        <v>33.49</v>
      </c>
      <c r="F17" s="7"/>
      <c r="G17" s="10"/>
      <c r="H17" s="7"/>
      <c r="I17" s="7"/>
      <c r="J17" s="7"/>
      <c r="O17" s="3">
        <v>9</v>
      </c>
      <c r="P17" s="10"/>
    </row>
    <row r="18" spans="2:18" x14ac:dyDescent="0.25">
      <c r="B18" s="3">
        <v>14</v>
      </c>
      <c r="C18" s="4">
        <v>40210</v>
      </c>
      <c r="D18" s="3"/>
      <c r="E18" s="7">
        <v>30.72</v>
      </c>
      <c r="F18" s="7"/>
      <c r="G18" s="10"/>
      <c r="H18" s="7"/>
      <c r="I18" s="7"/>
      <c r="J18" s="7"/>
      <c r="O18" s="3">
        <v>10</v>
      </c>
      <c r="P18" s="10"/>
    </row>
    <row r="19" spans="2:18" x14ac:dyDescent="0.25">
      <c r="B19" s="3">
        <v>15</v>
      </c>
      <c r="C19" s="4">
        <v>40238</v>
      </c>
      <c r="D19" s="3"/>
      <c r="E19" s="7">
        <v>39.369999999999997</v>
      </c>
      <c r="F19" s="7"/>
      <c r="G19" s="10"/>
      <c r="H19" s="7"/>
      <c r="I19" s="7"/>
      <c r="J19" s="7"/>
      <c r="O19" s="3">
        <v>11</v>
      </c>
      <c r="P19" s="10"/>
    </row>
    <row r="20" spans="2:18" ht="15.75" thickBot="1" x14ac:dyDescent="0.3">
      <c r="B20" s="3">
        <v>16</v>
      </c>
      <c r="C20" s="4">
        <v>40269</v>
      </c>
      <c r="D20" s="3"/>
      <c r="E20" s="7">
        <v>37.76</v>
      </c>
      <c r="F20" s="7"/>
      <c r="G20" s="10"/>
      <c r="H20" s="7"/>
      <c r="I20" s="7"/>
      <c r="J20" s="7"/>
      <c r="O20" s="5">
        <v>12</v>
      </c>
      <c r="P20" s="11"/>
    </row>
    <row r="21" spans="2:18" x14ac:dyDescent="0.25">
      <c r="B21" s="3">
        <v>17</v>
      </c>
      <c r="C21" s="4">
        <v>40299</v>
      </c>
      <c r="D21" s="3"/>
      <c r="E21" s="7">
        <v>38.880000000000003</v>
      </c>
      <c r="F21" s="7"/>
      <c r="G21" s="10"/>
      <c r="H21" s="7"/>
      <c r="I21" s="7"/>
      <c r="J21" s="7"/>
    </row>
    <row r="22" spans="2:18" x14ac:dyDescent="0.25">
      <c r="B22" s="3">
        <v>18</v>
      </c>
      <c r="C22" s="4">
        <v>40330</v>
      </c>
      <c r="D22" s="3"/>
      <c r="E22" s="7">
        <v>41.9</v>
      </c>
      <c r="F22" s="7"/>
      <c r="G22" s="10"/>
      <c r="H22" s="7"/>
      <c r="I22" s="7"/>
      <c r="J22" s="7"/>
      <c r="O22" s="13" t="s">
        <v>17</v>
      </c>
      <c r="P22" s="18"/>
      <c r="Q22" s="12"/>
      <c r="R22" s="12"/>
    </row>
    <row r="23" spans="2:18" x14ac:dyDescent="0.25">
      <c r="B23" s="3">
        <v>19</v>
      </c>
      <c r="C23" s="4">
        <v>40360</v>
      </c>
      <c r="D23" s="3"/>
      <c r="E23" s="7">
        <v>44.02</v>
      </c>
      <c r="F23" s="7"/>
      <c r="G23" s="10"/>
      <c r="H23" s="7"/>
      <c r="I23" s="7"/>
      <c r="J23" s="7"/>
    </row>
    <row r="24" spans="2:18" x14ac:dyDescent="0.25">
      <c r="B24" s="3">
        <v>20</v>
      </c>
      <c r="C24" s="4">
        <v>40391</v>
      </c>
      <c r="D24" s="3"/>
      <c r="E24" s="7">
        <v>42.81</v>
      </c>
      <c r="F24" s="7"/>
      <c r="G24" s="10"/>
      <c r="H24" s="7"/>
      <c r="I24" s="7"/>
      <c r="J24" s="7"/>
    </row>
    <row r="25" spans="2:18" x14ac:dyDescent="0.25">
      <c r="B25" s="3">
        <v>21</v>
      </c>
      <c r="C25" s="4">
        <v>40422</v>
      </c>
      <c r="D25" s="3"/>
      <c r="E25" s="7">
        <v>36.130000000000003</v>
      </c>
      <c r="F25" s="7"/>
      <c r="G25" s="10"/>
      <c r="H25" s="7"/>
      <c r="I25" s="7"/>
      <c r="J25" s="7"/>
    </row>
    <row r="26" spans="2:18" x14ac:dyDescent="0.25">
      <c r="B26" s="3">
        <v>22</v>
      </c>
      <c r="C26" s="4">
        <v>40452</v>
      </c>
      <c r="D26" s="3"/>
      <c r="E26" s="7">
        <v>39.18</v>
      </c>
      <c r="F26" s="7"/>
      <c r="G26" s="10"/>
      <c r="H26" s="7"/>
      <c r="I26" s="7"/>
      <c r="J26" s="7"/>
    </row>
    <row r="27" spans="2:18" x14ac:dyDescent="0.25">
      <c r="B27" s="3">
        <v>23</v>
      </c>
      <c r="C27" s="4">
        <v>40483</v>
      </c>
      <c r="D27" s="3"/>
      <c r="E27" s="7">
        <v>36.67</v>
      </c>
      <c r="F27" s="7"/>
      <c r="G27" s="10"/>
      <c r="H27" s="7"/>
      <c r="I27" s="7"/>
      <c r="J27" s="7"/>
    </row>
    <row r="28" spans="2:18" x14ac:dyDescent="0.25">
      <c r="B28" s="3">
        <v>24</v>
      </c>
      <c r="C28" s="4">
        <v>40513</v>
      </c>
      <c r="D28" s="3"/>
      <c r="E28" s="7">
        <v>37.43</v>
      </c>
      <c r="F28" s="7"/>
      <c r="G28" s="10"/>
      <c r="H28" s="7"/>
      <c r="I28" s="7"/>
      <c r="J28" s="7"/>
    </row>
    <row r="29" spans="2:18" x14ac:dyDescent="0.25">
      <c r="B29" s="3">
        <v>25</v>
      </c>
      <c r="C29" s="4">
        <v>40544</v>
      </c>
      <c r="D29" s="3"/>
      <c r="E29" s="7">
        <v>34.33</v>
      </c>
      <c r="F29" s="7"/>
      <c r="G29" s="10"/>
      <c r="H29" s="7"/>
      <c r="I29" s="7"/>
      <c r="J29" s="7"/>
    </row>
    <row r="30" spans="2:18" x14ac:dyDescent="0.25">
      <c r="B30" s="3">
        <v>26</v>
      </c>
      <c r="C30" s="4">
        <v>40575</v>
      </c>
      <c r="D30" s="3"/>
      <c r="E30" s="7">
        <v>31.83</v>
      </c>
      <c r="F30" s="7"/>
      <c r="G30" s="10"/>
      <c r="H30" s="7"/>
      <c r="I30" s="7"/>
      <c r="J30" s="7"/>
    </row>
    <row r="31" spans="2:18" x14ac:dyDescent="0.25">
      <c r="B31" s="3">
        <v>27</v>
      </c>
      <c r="C31" s="4">
        <v>40603</v>
      </c>
      <c r="D31" s="3"/>
      <c r="E31" s="7">
        <v>40.51</v>
      </c>
      <c r="F31" s="7"/>
      <c r="G31" s="10"/>
      <c r="H31" s="7"/>
      <c r="I31" s="7"/>
      <c r="J31" s="7"/>
    </row>
    <row r="32" spans="2:18" x14ac:dyDescent="0.25">
      <c r="B32" s="3">
        <v>28</v>
      </c>
      <c r="C32" s="4">
        <v>40634</v>
      </c>
      <c r="D32" s="3"/>
      <c r="E32" s="7">
        <v>38.51</v>
      </c>
      <c r="F32" s="7"/>
      <c r="G32" s="10"/>
      <c r="H32" s="7"/>
      <c r="I32" s="7"/>
      <c r="J32" s="7"/>
    </row>
    <row r="33" spans="2:10" x14ac:dyDescent="0.25">
      <c r="B33" s="3">
        <v>29</v>
      </c>
      <c r="C33" s="4">
        <v>40664</v>
      </c>
      <c r="D33" s="3"/>
      <c r="E33" s="7">
        <v>40.43</v>
      </c>
      <c r="F33" s="7"/>
      <c r="G33" s="10"/>
      <c r="H33" s="7"/>
      <c r="I33" s="7"/>
      <c r="J33" s="7"/>
    </row>
    <row r="34" spans="2:10" x14ac:dyDescent="0.25">
      <c r="B34" s="3">
        <v>30</v>
      </c>
      <c r="C34" s="4">
        <v>40695</v>
      </c>
      <c r="D34" s="3"/>
      <c r="E34" s="7">
        <v>42.57</v>
      </c>
      <c r="F34" s="7"/>
      <c r="G34" s="10"/>
      <c r="H34" s="7"/>
      <c r="I34" s="7"/>
      <c r="J34" s="7"/>
    </row>
    <row r="35" spans="2:10" x14ac:dyDescent="0.25">
      <c r="B35" s="3">
        <v>31</v>
      </c>
      <c r="C35" s="4">
        <v>40725</v>
      </c>
      <c r="D35" s="3"/>
      <c r="E35" s="7">
        <v>45.07</v>
      </c>
      <c r="F35" s="7"/>
      <c r="G35" s="10"/>
      <c r="H35" s="7"/>
      <c r="I35" s="7"/>
      <c r="J35" s="7"/>
    </row>
    <row r="36" spans="2:10" x14ac:dyDescent="0.25">
      <c r="B36" s="3">
        <v>32</v>
      </c>
      <c r="C36" s="4">
        <v>40756</v>
      </c>
      <c r="D36" s="3"/>
      <c r="E36" s="7">
        <v>42.78</v>
      </c>
      <c r="F36" s="7"/>
      <c r="G36" s="10"/>
      <c r="H36" s="7"/>
      <c r="I36" s="7"/>
      <c r="J36" s="7"/>
    </row>
    <row r="37" spans="2:10" x14ac:dyDescent="0.25">
      <c r="B37" s="3">
        <v>33</v>
      </c>
      <c r="C37" s="4">
        <v>40787</v>
      </c>
      <c r="D37" s="3"/>
      <c r="E37" s="7">
        <v>36.700000000000003</v>
      </c>
      <c r="F37" s="7"/>
      <c r="G37" s="10"/>
      <c r="H37" s="7"/>
      <c r="I37" s="7"/>
      <c r="J37" s="7"/>
    </row>
    <row r="38" spans="2:10" x14ac:dyDescent="0.25">
      <c r="B38" s="3">
        <v>34</v>
      </c>
      <c r="C38" s="4">
        <v>40817</v>
      </c>
      <c r="D38" s="3"/>
      <c r="E38" s="7">
        <v>38.700000000000003</v>
      </c>
      <c r="F38" s="7"/>
      <c r="G38" s="10"/>
      <c r="H38" s="7"/>
      <c r="I38" s="7"/>
      <c r="J38" s="7"/>
    </row>
    <row r="39" spans="2:10" x14ac:dyDescent="0.25">
      <c r="B39" s="3">
        <v>35</v>
      </c>
      <c r="C39" s="4">
        <v>40848</v>
      </c>
      <c r="D39" s="3"/>
      <c r="E39" s="7">
        <v>36.83</v>
      </c>
      <c r="F39" s="7"/>
      <c r="G39" s="10"/>
      <c r="H39" s="7"/>
      <c r="I39" s="7"/>
      <c r="J39" s="7"/>
    </row>
    <row r="40" spans="2:10" ht="15.75" thickBot="1" x14ac:dyDescent="0.3">
      <c r="B40" s="5">
        <v>36</v>
      </c>
      <c r="C40" s="6">
        <v>40878</v>
      </c>
      <c r="D40" s="5"/>
      <c r="E40" s="8">
        <v>37.49</v>
      </c>
      <c r="F40" s="8"/>
      <c r="G40" s="11"/>
      <c r="H40" s="8"/>
      <c r="I40" s="8"/>
      <c r="J40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9132-D72F-4FF5-A048-0CDCF237106C}">
  <dimension ref="B1:S40"/>
  <sheetViews>
    <sheetView showGridLines="0" workbookViewId="0">
      <selection activeCell="M12" sqref="M12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14</v>
      </c>
      <c r="H4" s="2" t="s">
        <v>8</v>
      </c>
      <c r="I4" s="2" t="s">
        <v>12</v>
      </c>
      <c r="J4" s="2" t="s">
        <v>13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6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O6*VLOOKUP(M6,O9:P20,2,FALSE)</f>
        <v>34.718686702752926</v>
      </c>
      <c r="Q6" s="17">
        <f>ABS(1-P6/N6)</f>
        <v>1.1911591453014347E-2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20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22</v>
      </c>
      <c r="M9" s="20">
        <f>AVERAGE(I17:I40)</f>
        <v>0.29967210693354235</v>
      </c>
      <c r="O9" s="3">
        <v>1</v>
      </c>
      <c r="P9" s="10">
        <f>AVERAGEIF($D$17:$D$40,O9,$G$17:$G$40)</f>
        <v>0.89452332889540576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23</v>
      </c>
      <c r="M10" s="20">
        <f>AVERAGE(J17:J40)</f>
        <v>0.13190965753551762</v>
      </c>
      <c r="O10" s="3">
        <v>2</v>
      </c>
      <c r="P10" s="10">
        <f t="shared" ref="P10:P20" si="1">AVERAGEIF($D$17:$D$40,O10,$G$17:$G$40)</f>
        <v>0.82404601679510403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O11" s="3">
        <v>3</v>
      </c>
      <c r="P11" s="10">
        <f t="shared" si="1"/>
        <v>1.0522349084653053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0">
        <f t="shared" si="1"/>
        <v>1.0031431454944242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0">
        <f t="shared" si="1"/>
        <v>1.0425934144014792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0">
        <f t="shared" si="1"/>
        <v>1.1081617504062131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0">
        <f t="shared" si="1"/>
        <v>1.1668954983226429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0">
        <f t="shared" si="1"/>
        <v>1.1202454978048761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>E17/F17</f>
        <v>0.89027713165415034</v>
      </c>
      <c r="H17" s="7">
        <f>F17*VLOOKUP(D17,$O$9:$P$20,2,TRUE)</f>
        <v>33.649731324722929</v>
      </c>
      <c r="I17" s="7">
        <f>ABS(E17-H17)</f>
        <v>0.15973132472292662</v>
      </c>
      <c r="J17" s="7">
        <f>I17^2</f>
        <v>2.5514096097741027E-2</v>
      </c>
      <c r="O17" s="3">
        <v>9</v>
      </c>
      <c r="P17" s="10">
        <f t="shared" si="1"/>
        <v>0.95271310270244447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2">AVERAGE(E6:E17)</f>
        <v>37.633333333333333</v>
      </c>
      <c r="G18" s="10">
        <f t="shared" ref="G18:G40" si="3">E18/F18</f>
        <v>0.81629760850310007</v>
      </c>
      <c r="H18" s="7">
        <f t="shared" ref="H18:H40" si="4">F18*VLOOKUP(D18,$O$9:$P$20,2,TRUE)</f>
        <v>31.011598432055749</v>
      </c>
      <c r="I18" s="7">
        <f t="shared" ref="I18:I40" si="5">ABS(E18-H18)</f>
        <v>0.29159843205574987</v>
      </c>
      <c r="J18" s="7">
        <f t="shared" ref="J18:J40" si="6">I18^2</f>
        <v>8.5029645577371776E-2</v>
      </c>
      <c r="O18" s="3">
        <v>10</v>
      </c>
      <c r="P18" s="10">
        <f t="shared" si="1"/>
        <v>1.0167094076491372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2"/>
        <v>37.552500000000002</v>
      </c>
      <c r="G19" s="10">
        <f t="shared" si="3"/>
        <v>1.0483989081951932</v>
      </c>
      <c r="H19" s="7">
        <f t="shared" si="4"/>
        <v>39.51405140014338</v>
      </c>
      <c r="I19" s="7">
        <f t="shared" si="5"/>
        <v>0.14405140014338258</v>
      </c>
      <c r="J19" s="7">
        <f t="shared" si="6"/>
        <v>2.0750805883268924E-2</v>
      </c>
      <c r="O19" s="3">
        <v>11</v>
      </c>
      <c r="P19" s="10">
        <f t="shared" si="1"/>
        <v>0.9579265864801092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2"/>
        <v>37.578333333333326</v>
      </c>
      <c r="G20" s="10">
        <f t="shared" si="3"/>
        <v>1.0048343460327318</v>
      </c>
      <c r="H20" s="7">
        <f t="shared" si="4"/>
        <v>37.696447502437962</v>
      </c>
      <c r="I20" s="7">
        <f t="shared" si="5"/>
        <v>6.3552497562035626E-2</v>
      </c>
      <c r="J20" s="7">
        <f t="shared" si="6"/>
        <v>4.0389199463725439E-3</v>
      </c>
      <c r="O20" s="5">
        <v>12</v>
      </c>
      <c r="P20" s="11">
        <f t="shared" si="1"/>
        <v>0.97402848977028444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2"/>
        <v>37.54666666666666</v>
      </c>
      <c r="G21" s="10">
        <f t="shared" si="3"/>
        <v>1.035511363636364</v>
      </c>
      <c r="H21" s="7">
        <f t="shared" si="4"/>
        <v>39.145907399394197</v>
      </c>
      <c r="I21" s="7">
        <f t="shared" si="5"/>
        <v>0.2659073993941945</v>
      </c>
      <c r="J21" s="7">
        <f t="shared" si="6"/>
        <v>7.0706745052583675E-2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2"/>
        <v>37.585833333333333</v>
      </c>
      <c r="G22" s="10">
        <f t="shared" si="3"/>
        <v>1.1147817218366849</v>
      </c>
      <c r="H22" s="7">
        <f t="shared" si="4"/>
        <v>41.651182857142857</v>
      </c>
      <c r="I22" s="7">
        <f t="shared" si="5"/>
        <v>0.24881714285714196</v>
      </c>
      <c r="J22" s="7">
        <f t="shared" si="6"/>
        <v>6.190997057959139E-2</v>
      </c>
      <c r="O22" s="13" t="s">
        <v>17</v>
      </c>
      <c r="P22" s="18">
        <f>AVERAGE(P9:P20)</f>
        <v>1.0094350955989519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2"/>
        <v>37.648333333333333</v>
      </c>
      <c r="G23" s="10">
        <f t="shared" si="3"/>
        <v>1.1692416662977556</v>
      </c>
      <c r="H23" s="7">
        <f t="shared" si="4"/>
        <v>43.931670686016972</v>
      </c>
      <c r="I23" s="7">
        <f t="shared" si="5"/>
        <v>8.8329313983031454E-2</v>
      </c>
      <c r="J23" s="7">
        <f t="shared" si="6"/>
        <v>7.8020677087129557E-3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2"/>
        <v>37.631666666666668</v>
      </c>
      <c r="G24" s="10">
        <f t="shared" si="3"/>
        <v>1.1376057398467603</v>
      </c>
      <c r="H24" s="7">
        <f t="shared" si="4"/>
        <v>42.156705158227169</v>
      </c>
      <c r="I24" s="7">
        <f t="shared" si="5"/>
        <v>0.65329484177283348</v>
      </c>
      <c r="J24" s="7">
        <f t="shared" si="6"/>
        <v>0.42679415028699152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2"/>
        <v>37.665833333333332</v>
      </c>
      <c r="G25" s="10">
        <f t="shared" si="3"/>
        <v>0.95922476160977022</v>
      </c>
      <c r="H25" s="7">
        <f t="shared" si="4"/>
        <v>35.884732940873157</v>
      </c>
      <c r="I25" s="7">
        <f t="shared" si="5"/>
        <v>0.24526705912684577</v>
      </c>
      <c r="J25" s="7">
        <f t="shared" si="6"/>
        <v>6.0155930292731655E-2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2"/>
        <v>37.786666666666669</v>
      </c>
      <c r="G26" s="10">
        <f t="shared" si="3"/>
        <v>1.0368736767819335</v>
      </c>
      <c r="H26" s="7">
        <f t="shared" si="4"/>
        <v>38.418059483702066</v>
      </c>
      <c r="I26" s="7">
        <f t="shared" si="5"/>
        <v>0.76194051629793336</v>
      </c>
      <c r="J26" s="7">
        <f t="shared" si="6"/>
        <v>0.58055335037636124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2"/>
        <v>37.941666666666663</v>
      </c>
      <c r="G27" s="10">
        <f t="shared" si="3"/>
        <v>0.96648363716231067</v>
      </c>
      <c r="H27" s="7">
        <f t="shared" si="4"/>
        <v>36.345331235366139</v>
      </c>
      <c r="I27" s="7">
        <f t="shared" si="5"/>
        <v>0.32466876463386285</v>
      </c>
      <c r="J27" s="7">
        <f t="shared" si="6"/>
        <v>0.10540980672887863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2"/>
        <v>38.115833333333335</v>
      </c>
      <c r="G28" s="10">
        <f t="shared" si="3"/>
        <v>0.98200660268042583</v>
      </c>
      <c r="H28" s="7">
        <f t="shared" si="4"/>
        <v>37.125907578002533</v>
      </c>
      <c r="I28" s="7">
        <f t="shared" si="5"/>
        <v>0.304092421997467</v>
      </c>
      <c r="J28" s="7">
        <f t="shared" si="6"/>
        <v>9.2472201116285555E-2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2"/>
        <v>38.196666666666665</v>
      </c>
      <c r="G29" s="10">
        <f t="shared" si="3"/>
        <v>0.89876952613666117</v>
      </c>
      <c r="H29" s="7">
        <f t="shared" si="4"/>
        <v>34.167809419374848</v>
      </c>
      <c r="I29" s="7">
        <f t="shared" si="5"/>
        <v>0.16219058062515046</v>
      </c>
      <c r="J29" s="7">
        <f t="shared" si="6"/>
        <v>2.6305784443523432E-2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2"/>
        <v>38.266666666666673</v>
      </c>
      <c r="G30" s="10">
        <f t="shared" si="3"/>
        <v>0.83179442508710788</v>
      </c>
      <c r="H30" s="7">
        <f t="shared" si="4"/>
        <v>31.533494242692651</v>
      </c>
      <c r="I30" s="7">
        <f t="shared" si="5"/>
        <v>0.2965057573073473</v>
      </c>
      <c r="J30" s="7">
        <f t="shared" si="6"/>
        <v>8.791566411640353E-2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2"/>
        <v>38.359166666666667</v>
      </c>
      <c r="G31" s="10">
        <f t="shared" si="3"/>
        <v>1.0560709087354174</v>
      </c>
      <c r="H31" s="7">
        <f t="shared" si="4"/>
        <v>40.362854226305394</v>
      </c>
      <c r="I31" s="7">
        <f t="shared" si="5"/>
        <v>0.14714577369460358</v>
      </c>
      <c r="J31" s="7">
        <f t="shared" si="6"/>
        <v>2.165187871618349E-2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2"/>
        <v>38.454166666666666</v>
      </c>
      <c r="G32" s="10">
        <f t="shared" si="3"/>
        <v>1.0014519449561166</v>
      </c>
      <c r="H32" s="7">
        <f t="shared" si="4"/>
        <v>38.575033707366835</v>
      </c>
      <c r="I32" s="7">
        <f t="shared" si="5"/>
        <v>6.5033707366836779E-2</v>
      </c>
      <c r="J32" s="7">
        <f t="shared" si="6"/>
        <v>4.2293830938753604E-3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2"/>
        <v>38.516666666666666</v>
      </c>
      <c r="G33" s="10">
        <f t="shared" si="3"/>
        <v>1.0496754651665945</v>
      </c>
      <c r="H33" s="7">
        <f t="shared" si="4"/>
        <v>40.157223011363641</v>
      </c>
      <c r="I33" s="7">
        <f t="shared" si="5"/>
        <v>0.27277698863635891</v>
      </c>
      <c r="J33" s="7">
        <f t="shared" si="6"/>
        <v>7.4407285529520278E-2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2"/>
        <v>38.645833333333336</v>
      </c>
      <c r="G34" s="10">
        <f t="shared" si="3"/>
        <v>1.1015417789757411</v>
      </c>
      <c r="H34" s="7">
        <f t="shared" si="4"/>
        <v>42.825834312573448</v>
      </c>
      <c r="I34" s="7">
        <f t="shared" si="5"/>
        <v>0.25583431257344813</v>
      </c>
      <c r="J34" s="7">
        <f t="shared" si="6"/>
        <v>6.5451195489928754E-2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2"/>
        <v>38.701666666666661</v>
      </c>
      <c r="G35" s="10">
        <f t="shared" si="3"/>
        <v>1.1645493303475305</v>
      </c>
      <c r="H35" s="7">
        <f t="shared" si="4"/>
        <v>45.160800610916816</v>
      </c>
      <c r="I35" s="7">
        <f t="shared" si="5"/>
        <v>9.0800610916815572E-2</v>
      </c>
      <c r="J35" s="7">
        <f t="shared" si="6"/>
        <v>8.2447509428669272E-3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2"/>
        <v>38.789166666666667</v>
      </c>
      <c r="G36" s="10">
        <f t="shared" si="3"/>
        <v>1.1028852557629922</v>
      </c>
      <c r="H36" s="7">
        <f t="shared" si="4"/>
        <v>43.453389321936307</v>
      </c>
      <c r="I36" s="7">
        <f t="shared" si="5"/>
        <v>0.67338932193630541</v>
      </c>
      <c r="J36" s="7">
        <f t="shared" si="6"/>
        <v>0.45345317889783715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2"/>
        <v>38.786666666666662</v>
      </c>
      <c r="G37" s="10">
        <f t="shared" si="3"/>
        <v>0.94620144379511884</v>
      </c>
      <c r="H37" s="7">
        <f t="shared" si="4"/>
        <v>36.952565543485477</v>
      </c>
      <c r="I37" s="7">
        <f t="shared" si="5"/>
        <v>0.25256554348547411</v>
      </c>
      <c r="J37" s="7">
        <f t="shared" si="6"/>
        <v>6.3789353756112915E-2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2"/>
        <v>38.834166666666661</v>
      </c>
      <c r="G38" s="10">
        <f t="shared" si="3"/>
        <v>0.99654513851634108</v>
      </c>
      <c r="H38" s="7">
        <f t="shared" si="4"/>
        <v>39.48306258821453</v>
      </c>
      <c r="I38" s="7">
        <f t="shared" si="5"/>
        <v>0.78306258821452701</v>
      </c>
      <c r="J38" s="7">
        <f t="shared" si="6"/>
        <v>0.61318701706123391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2"/>
        <v>38.794166666666662</v>
      </c>
      <c r="G39" s="10">
        <f t="shared" si="3"/>
        <v>0.94936953579790784</v>
      </c>
      <c r="H39" s="7">
        <f t="shared" si="4"/>
        <v>37.161963650340432</v>
      </c>
      <c r="I39" s="7">
        <f t="shared" si="5"/>
        <v>0.33196365034043396</v>
      </c>
      <c r="J39" s="7">
        <f t="shared" si="6"/>
        <v>0.11019986514734589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2"/>
        <v>38.807499999999997</v>
      </c>
      <c r="G40" s="11">
        <f t="shared" si="3"/>
        <v>0.96605037686014317</v>
      </c>
      <c r="H40" s="8">
        <f t="shared" si="4"/>
        <v>37.799610616760312</v>
      </c>
      <c r="I40" s="8">
        <f t="shared" si="5"/>
        <v>0.30961061676030965</v>
      </c>
      <c r="J40" s="8">
        <f t="shared" si="6"/>
        <v>9.5858734010699331E-2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F17 O6 F18:F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83A1-46AF-4DD8-BC24-F1AFA6CBA6A7}">
  <dimension ref="B1:S40"/>
  <sheetViews>
    <sheetView showGridLines="0" workbookViewId="0">
      <selection activeCell="M9" sqref="M9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15</v>
      </c>
      <c r="H4" s="2" t="s">
        <v>9</v>
      </c>
      <c r="I4" s="2" t="s">
        <v>11</v>
      </c>
      <c r="J4" s="2" t="s">
        <v>10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/>
      <c r="H5" s="7"/>
      <c r="I5" s="7"/>
      <c r="J5" s="7"/>
      <c r="L5" s="14" t="s">
        <v>1</v>
      </c>
      <c r="M5" s="14" t="s">
        <v>2</v>
      </c>
      <c r="N5" s="14" t="s">
        <v>3</v>
      </c>
      <c r="O5" s="14" t="s">
        <v>5</v>
      </c>
      <c r="P5" s="14" t="s">
        <v>7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O6*VLOOKUP(M6,O9:P20,2,FALSE)</f>
        <v>34.504271092387398</v>
      </c>
      <c r="Q6" s="17">
        <f>ABS(1-P6/N6)</f>
        <v>5.6622294487729263E-3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19" t="s">
        <v>21</v>
      </c>
      <c r="O8" s="2" t="s">
        <v>2</v>
      </c>
      <c r="P8" s="2" t="s">
        <v>25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22</v>
      </c>
      <c r="M9" s="20">
        <f>AVERAGE(I17:I40)</f>
        <v>0.31459241956958817</v>
      </c>
      <c r="O9" s="3">
        <v>1</v>
      </c>
      <c r="P9" s="10">
        <f>AVERAGEIF($D$17:$D$40,O9,$G$17:$G$40)</f>
        <v>0.88899893313719569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23</v>
      </c>
      <c r="M10" s="20">
        <f>AVERAGE(J17:J40)</f>
        <v>0.15988353417254977</v>
      </c>
      <c r="O10" s="3">
        <v>2</v>
      </c>
      <c r="P10" s="10">
        <f t="shared" ref="P10:P20" si="1">AVERAGEIF($D$17:$D$40,O10,$G$17:$G$40)</f>
        <v>0.81991865626263016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L11" s="9" t="s">
        <v>24</v>
      </c>
      <c r="M11" s="20">
        <f>AVERAGE(F17:F40)</f>
        <v>38.144027777777779</v>
      </c>
      <c r="O11" s="3">
        <v>3</v>
      </c>
      <c r="P11" s="10">
        <f t="shared" si="1"/>
        <v>1.0470839690209257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0">
        <f t="shared" si="1"/>
        <v>0.999763323951252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0">
        <f t="shared" si="1"/>
        <v>1.039612288220451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0">
        <f t="shared" si="1"/>
        <v>1.1072506617826439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0">
        <f t="shared" si="1"/>
        <v>1.1678106009022819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0">
        <f t="shared" si="1"/>
        <v>1.1219318591449805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>E17/$M$11</f>
        <v>0.87798803511544332</v>
      </c>
      <c r="H17" s="7">
        <f>F17*VLOOKUP(D17,$O$9:$P$20,2,TRUE)</f>
        <v>33.441917367288461</v>
      </c>
      <c r="I17" s="7">
        <f>ABS(E17-H17)</f>
        <v>4.8082632711540896E-2</v>
      </c>
      <c r="J17" s="7">
        <f>I17^2</f>
        <v>2.3119395684729426E-3</v>
      </c>
      <c r="O17" s="3">
        <v>9</v>
      </c>
      <c r="P17" s="10">
        <f t="shared" si="1"/>
        <v>0.95467107490978997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2">AVERAGE(E6:E17)</f>
        <v>37.633333333333333</v>
      </c>
      <c r="G18" s="10">
        <f t="shared" ref="G18:G40" si="3">E18/$M$11</f>
        <v>0.80536854101960031</v>
      </c>
      <c r="H18" s="7">
        <f t="shared" ref="H18:H40" si="4">F18*VLOOKUP(D18,$O$9:$P$20,2,TRUE)</f>
        <v>30.856272097350313</v>
      </c>
      <c r="I18" s="7">
        <f t="shared" ref="I18:I40" si="5">ABS(E18-H18)</f>
        <v>0.13627209735031443</v>
      </c>
      <c r="J18" s="7">
        <f t="shared" ref="J18:J40" si="6">I18^2</f>
        <v>1.8570084516253572E-2</v>
      </c>
      <c r="O18" s="3">
        <v>10</v>
      </c>
      <c r="P18" s="10">
        <f t="shared" si="1"/>
        <v>1.0208675451596108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2"/>
        <v>37.552500000000002</v>
      </c>
      <c r="G19" s="10">
        <f t="shared" si="3"/>
        <v>1.0321406074199762</v>
      </c>
      <c r="H19" s="7">
        <f t="shared" si="4"/>
        <v>39.320620746658314</v>
      </c>
      <c r="I19" s="7">
        <f t="shared" si="5"/>
        <v>4.9379253341683693E-2</v>
      </c>
      <c r="J19" s="7">
        <f t="shared" si="6"/>
        <v>2.4383106605821801E-3</v>
      </c>
      <c r="O19" s="3">
        <v>11</v>
      </c>
      <c r="P19" s="10">
        <f t="shared" si="1"/>
        <v>0.96345357690333056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2"/>
        <v>37.578333333333326</v>
      </c>
      <c r="G20" s="10">
        <f t="shared" si="3"/>
        <v>0.98993216500325876</v>
      </c>
      <c r="H20" s="7">
        <f t="shared" si="4"/>
        <v>37.569439441881457</v>
      </c>
      <c r="I20" s="7">
        <f t="shared" si="5"/>
        <v>0.19056055811854122</v>
      </c>
      <c r="J20" s="7">
        <f t="shared" si="6"/>
        <v>3.631332631044993E-2</v>
      </c>
      <c r="O20" s="5">
        <v>12</v>
      </c>
      <c r="P20" s="11">
        <f t="shared" si="1"/>
        <v>0.98206723784486427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2"/>
        <v>37.54666666666666</v>
      </c>
      <c r="G21" s="10">
        <f t="shared" si="3"/>
        <v>1.0192945597279317</v>
      </c>
      <c r="H21" s="7">
        <f t="shared" si="4"/>
        <v>39.033976048383863</v>
      </c>
      <c r="I21" s="7">
        <f t="shared" si="5"/>
        <v>0.15397604838386059</v>
      </c>
      <c r="J21" s="7">
        <f t="shared" si="6"/>
        <v>2.3708623475908977E-2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2"/>
        <v>37.585833333333333</v>
      </c>
      <c r="G22" s="10">
        <f t="shared" si="3"/>
        <v>1.0984681597891033</v>
      </c>
      <c r="H22" s="7">
        <f t="shared" si="4"/>
        <v>41.616938831985486</v>
      </c>
      <c r="I22" s="7">
        <f t="shared" si="5"/>
        <v>0.28306116801451253</v>
      </c>
      <c r="J22" s="7">
        <f t="shared" si="6"/>
        <v>8.012362483774009E-2</v>
      </c>
      <c r="O22" s="13" t="s">
        <v>17</v>
      </c>
      <c r="P22" s="18">
        <f>AVERAGE(P9:P20)</f>
        <v>1.0094524772699964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2"/>
        <v>37.648333333333333</v>
      </c>
      <c r="G23" s="10">
        <f t="shared" si="3"/>
        <v>1.1540469783750915</v>
      </c>
      <c r="H23" s="7">
        <f t="shared" si="4"/>
        <v>43.966122772969413</v>
      </c>
      <c r="I23" s="7">
        <f t="shared" si="5"/>
        <v>5.3877227030589836E-2</v>
      </c>
      <c r="J23" s="7">
        <f t="shared" si="6"/>
        <v>2.9027555925057202E-3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2"/>
        <v>37.631666666666668</v>
      </c>
      <c r="G24" s="10">
        <f t="shared" si="3"/>
        <v>1.1223251055029002</v>
      </c>
      <c r="H24" s="7">
        <f t="shared" si="4"/>
        <v>42.220165746057525</v>
      </c>
      <c r="I24" s="7">
        <f t="shared" si="5"/>
        <v>0.58983425394247746</v>
      </c>
      <c r="J24" s="7">
        <f t="shared" si="6"/>
        <v>0.34790444712387897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2"/>
        <v>37.665833333333332</v>
      </c>
      <c r="G25" s="10">
        <f t="shared" si="3"/>
        <v>0.9471993941093152</v>
      </c>
      <c r="H25" s="7">
        <f t="shared" si="4"/>
        <v>35.958481595706331</v>
      </c>
      <c r="I25" s="7">
        <f t="shared" si="5"/>
        <v>0.17151840429367127</v>
      </c>
      <c r="J25" s="7">
        <f t="shared" si="6"/>
        <v>2.9418563011447268E-2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2"/>
        <v>37.786666666666669</v>
      </c>
      <c r="G26" s="10">
        <f t="shared" si="3"/>
        <v>1.0271594868863263</v>
      </c>
      <c r="H26" s="7">
        <f t="shared" si="4"/>
        <v>38.575181639764494</v>
      </c>
      <c r="I26" s="7">
        <f t="shared" si="5"/>
        <v>0.60481836023550528</v>
      </c>
      <c r="J26" s="7">
        <f t="shared" si="6"/>
        <v>0.36580524887796545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2"/>
        <v>37.941666666666663</v>
      </c>
      <c r="G27" s="10">
        <f t="shared" si="3"/>
        <v>0.96135626299442534</v>
      </c>
      <c r="H27" s="7">
        <f t="shared" si="4"/>
        <v>36.555034463673863</v>
      </c>
      <c r="I27" s="7">
        <f t="shared" si="5"/>
        <v>0.11496553632613882</v>
      </c>
      <c r="J27" s="7">
        <f t="shared" si="6"/>
        <v>1.3217074542756745E-2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2"/>
        <v>38.115833333333335</v>
      </c>
      <c r="G28" s="10">
        <f t="shared" si="3"/>
        <v>0.98128074512902486</v>
      </c>
      <c r="H28" s="7">
        <f t="shared" si="4"/>
        <v>37.432311159821872</v>
      </c>
      <c r="I28" s="7">
        <f t="shared" si="5"/>
        <v>2.3111598218719109E-3</v>
      </c>
      <c r="J28" s="7">
        <f t="shared" si="6"/>
        <v>5.3414597222350032E-6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2"/>
        <v>38.196666666666665</v>
      </c>
      <c r="G29" s="10">
        <f t="shared" si="3"/>
        <v>0.90000983115894795</v>
      </c>
      <c r="H29" s="7">
        <f t="shared" si="4"/>
        <v>33.956795916063747</v>
      </c>
      <c r="I29" s="7">
        <f t="shared" si="5"/>
        <v>0.37320408393625115</v>
      </c>
      <c r="J29" s="7">
        <f t="shared" si="6"/>
        <v>0.13928128826669639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2"/>
        <v>38.266666666666673</v>
      </c>
      <c r="G30" s="10">
        <f t="shared" si="3"/>
        <v>0.83446877150566012</v>
      </c>
      <c r="H30" s="7">
        <f t="shared" si="4"/>
        <v>31.375553912983321</v>
      </c>
      <c r="I30" s="7">
        <f t="shared" si="5"/>
        <v>0.45444608701667732</v>
      </c>
      <c r="J30" s="7">
        <f t="shared" si="6"/>
        <v>0.20652124600476945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2"/>
        <v>38.359166666666667</v>
      </c>
      <c r="G31" s="10">
        <f t="shared" si="3"/>
        <v>1.0620273306218753</v>
      </c>
      <c r="H31" s="7">
        <f t="shared" si="4"/>
        <v>40.165268481668527</v>
      </c>
      <c r="I31" s="7">
        <f t="shared" si="5"/>
        <v>0.34473151833147142</v>
      </c>
      <c r="J31" s="7">
        <f t="shared" si="6"/>
        <v>0.11883981973112162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2"/>
        <v>38.454166666666666</v>
      </c>
      <c r="G32" s="10">
        <f t="shared" si="3"/>
        <v>1.0095944828992451</v>
      </c>
      <c r="H32" s="7">
        <f t="shared" si="4"/>
        <v>38.445065486442104</v>
      </c>
      <c r="I32" s="7">
        <f t="shared" si="5"/>
        <v>6.4934513557894036E-2</v>
      </c>
      <c r="J32" s="7">
        <f t="shared" si="6"/>
        <v>4.2164910510003239E-3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2"/>
        <v>38.516666666666666</v>
      </c>
      <c r="G33" s="10">
        <f t="shared" si="3"/>
        <v>1.0599300167129702</v>
      </c>
      <c r="H33" s="7">
        <f t="shared" si="4"/>
        <v>40.042399967957707</v>
      </c>
      <c r="I33" s="7">
        <f t="shared" si="5"/>
        <v>0.38760003204229321</v>
      </c>
      <c r="J33" s="7">
        <f t="shared" si="6"/>
        <v>0.15023378483918673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2"/>
        <v>38.645833333333336</v>
      </c>
      <c r="G34" s="10">
        <f t="shared" si="3"/>
        <v>1.1160331637761844</v>
      </c>
      <c r="H34" s="7">
        <f t="shared" si="4"/>
        <v>42.790624533475096</v>
      </c>
      <c r="I34" s="7">
        <f t="shared" si="5"/>
        <v>0.22062453347509603</v>
      </c>
      <c r="J34" s="7">
        <f t="shared" si="6"/>
        <v>4.8675184771103767E-2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2"/>
        <v>38.701666666666661</v>
      </c>
      <c r="G35" s="10">
        <f t="shared" si="3"/>
        <v>1.1815742234294724</v>
      </c>
      <c r="H35" s="7">
        <f t="shared" si="4"/>
        <v>45.196216605919808</v>
      </c>
      <c r="I35" s="7">
        <f t="shared" si="5"/>
        <v>0.12621660591980799</v>
      </c>
      <c r="J35" s="7">
        <f t="shared" si="6"/>
        <v>1.5930631609916108E-2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2"/>
        <v>38.789166666666667</v>
      </c>
      <c r="G36" s="10">
        <f t="shared" si="3"/>
        <v>1.1215386127870608</v>
      </c>
      <c r="H36" s="7">
        <f t="shared" si="4"/>
        <v>43.518801873017843</v>
      </c>
      <c r="I36" s="7">
        <f t="shared" si="5"/>
        <v>0.73880187301784161</v>
      </c>
      <c r="J36" s="7">
        <f t="shared" si="6"/>
        <v>0.54582820757467099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2"/>
        <v>38.786666666666662</v>
      </c>
      <c r="G37" s="10">
        <f t="shared" si="3"/>
        <v>0.96214275571026486</v>
      </c>
      <c r="H37" s="7">
        <f t="shared" si="4"/>
        <v>37.028508758834384</v>
      </c>
      <c r="I37" s="7">
        <f t="shared" si="5"/>
        <v>0.32850875883438135</v>
      </c>
      <c r="J37" s="7">
        <f t="shared" si="6"/>
        <v>0.10791800463090573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2"/>
        <v>38.834166666666661</v>
      </c>
      <c r="G38" s="10">
        <f t="shared" si="3"/>
        <v>1.014575603432895</v>
      </c>
      <c r="H38" s="7">
        <f t="shared" si="4"/>
        <v>39.644540393319176</v>
      </c>
      <c r="I38" s="7">
        <f t="shared" si="5"/>
        <v>0.94454039331917272</v>
      </c>
      <c r="J38" s="7">
        <f t="shared" si="6"/>
        <v>0.89215655461153753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2"/>
        <v>38.794166666666662</v>
      </c>
      <c r="G39" s="10">
        <f t="shared" si="3"/>
        <v>0.96555089081223566</v>
      </c>
      <c r="H39" s="7">
        <f t="shared" si="4"/>
        <v>37.376378637983954</v>
      </c>
      <c r="I39" s="7">
        <f t="shared" si="5"/>
        <v>0.54637863798395614</v>
      </c>
      <c r="J39" s="7">
        <f t="shared" si="6"/>
        <v>0.29852961604520301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2"/>
        <v>38.807499999999997</v>
      </c>
      <c r="G40" s="11">
        <f t="shared" si="3"/>
        <v>0.9828537305607038</v>
      </c>
      <c r="H40" s="8">
        <f t="shared" si="4"/>
        <v>38.111574332664567</v>
      </c>
      <c r="I40" s="8">
        <f t="shared" si="5"/>
        <v>0.62157433266456508</v>
      </c>
      <c r="J40" s="8">
        <f t="shared" si="6"/>
        <v>0.38635465102739941</v>
      </c>
    </row>
  </sheetData>
  <pageMargins left="0.511811024" right="0.511811024" top="0.78740157499999996" bottom="0.78740157499999996" header="0.31496062000000002" footer="0.31496062000000002"/>
  <ignoredErrors>
    <ignoredError sqref="F17:F40 O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D19F-4DD6-4739-BCBF-C37868D61228}">
  <dimension ref="B1:S40"/>
  <sheetViews>
    <sheetView showGridLines="0" workbookViewId="0">
      <selection activeCell="T14" sqref="T14"/>
    </sheetView>
  </sheetViews>
  <sheetFormatPr defaultRowHeight="15" x14ac:dyDescent="0.25"/>
  <cols>
    <col min="1" max="1" width="2" customWidth="1"/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7" bestFit="1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16</v>
      </c>
      <c r="G4" s="2" t="s">
        <v>28</v>
      </c>
      <c r="H4" s="2" t="s">
        <v>29</v>
      </c>
      <c r="I4" s="2" t="s">
        <v>30</v>
      </c>
      <c r="J4" s="2" t="s">
        <v>31</v>
      </c>
      <c r="L4" s="15" t="s">
        <v>18</v>
      </c>
      <c r="M4" s="15"/>
      <c r="N4" s="15"/>
      <c r="O4" s="15"/>
      <c r="P4" s="15"/>
      <c r="Q4" s="15"/>
    </row>
    <row r="5" spans="2:19" ht="15.75" thickBot="1" x14ac:dyDescent="0.3">
      <c r="B5" s="3">
        <v>1</v>
      </c>
      <c r="C5" s="4">
        <v>39814</v>
      </c>
      <c r="D5" s="3">
        <f>MONTH(C5)</f>
        <v>1</v>
      </c>
      <c r="E5" s="7">
        <v>33.299999999999997</v>
      </c>
      <c r="F5" s="3"/>
      <c r="G5" s="3">
        <f>E5/$M$11</f>
        <v>0.87300691458179336</v>
      </c>
      <c r="H5" s="7">
        <f>$M$11*VLOOKUP(D5,$O$9:$P$20,2,FALSE)</f>
        <v>33.306057562153718</v>
      </c>
      <c r="I5" s="7">
        <f>ABS(E5-H5)</f>
        <v>6.0575621537211077E-3</v>
      </c>
      <c r="J5" s="7">
        <f>I5^2</f>
        <v>3.6694059246194306E-5</v>
      </c>
      <c r="L5" s="14" t="s">
        <v>1</v>
      </c>
      <c r="M5" s="14" t="s">
        <v>2</v>
      </c>
      <c r="N5" s="14" t="s">
        <v>3</v>
      </c>
      <c r="O5" s="14" t="s">
        <v>5</v>
      </c>
      <c r="P5" s="14" t="s">
        <v>32</v>
      </c>
      <c r="Q5" s="14" t="s">
        <v>19</v>
      </c>
    </row>
    <row r="6" spans="2:19" ht="15.75" thickBot="1" x14ac:dyDescent="0.3">
      <c r="B6" s="3">
        <v>2</v>
      </c>
      <c r="C6" s="4">
        <v>39845</v>
      </c>
      <c r="D6" s="3">
        <f t="shared" ref="D6:D40" si="0">MONTH(C6)</f>
        <v>2</v>
      </c>
      <c r="E6" s="7">
        <v>31.69</v>
      </c>
      <c r="F6" s="3"/>
      <c r="G6" s="3">
        <f t="shared" ref="G6:G40" si="1">E6/$M$11</f>
        <v>0.83079847216507607</v>
      </c>
      <c r="H6" s="7">
        <f t="shared" ref="H6:H40" si="2">$M$11*VLOOKUP(D6,$O$9:$P$20,2,FALSE)</f>
        <v>31.599649898555892</v>
      </c>
      <c r="I6" s="7">
        <f t="shared" ref="I6:I40" si="3">ABS(E6-H6)</f>
        <v>9.0350101444109043E-2</v>
      </c>
      <c r="J6" s="7">
        <f t="shared" ref="J6:J40" si="4">I6^2</f>
        <v>8.1631408309607943E-3</v>
      </c>
      <c r="L6" s="6">
        <v>40909</v>
      </c>
      <c r="M6" s="16">
        <f>MONTH(L6)</f>
        <v>1</v>
      </c>
      <c r="N6" s="8">
        <v>34.31</v>
      </c>
      <c r="O6" s="8">
        <f>AVERAGE(E29:E40)</f>
        <v>38.812499999999993</v>
      </c>
      <c r="P6" s="8">
        <f>M11*VLOOKUP(M6,O9:P20,2,FALSE)</f>
        <v>33.306057562153718</v>
      </c>
      <c r="Q6" s="17">
        <f>ABS(1-P6/N6)</f>
        <v>2.9260927946554438E-2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>
        <f t="shared" si="1"/>
        <v>1.0240135160229684</v>
      </c>
      <c r="H7" s="7">
        <f t="shared" si="2"/>
        <v>39.249670735155739</v>
      </c>
      <c r="I7" s="7">
        <f t="shared" si="3"/>
        <v>0.18967073515573674</v>
      </c>
      <c r="J7" s="7">
        <f t="shared" si="4"/>
        <v>3.5974987774517631E-2</v>
      </c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10">
        <f t="shared" si="1"/>
        <v>0.99989440607055857</v>
      </c>
      <c r="H8" s="7">
        <f t="shared" si="2"/>
        <v>38.024459620609278</v>
      </c>
      <c r="I8" s="7">
        <f t="shared" si="3"/>
        <v>0.11554037939072259</v>
      </c>
      <c r="J8" s="7">
        <f t="shared" si="4"/>
        <v>1.3349579269752113E-2</v>
      </c>
      <c r="M8" s="19" t="s">
        <v>21</v>
      </c>
      <c r="O8" s="2" t="s">
        <v>2</v>
      </c>
      <c r="P8" s="2" t="s">
        <v>33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>
        <f t="shared" si="1"/>
        <v>1.0069728405131135</v>
      </c>
      <c r="H9" s="7">
        <f t="shared" si="2"/>
        <v>38.718735857700679</v>
      </c>
      <c r="I9" s="7">
        <f t="shared" si="3"/>
        <v>0.30873585770068246</v>
      </c>
      <c r="J9" s="7">
        <f t="shared" si="4"/>
        <v>9.5317829830176046E-2</v>
      </c>
      <c r="L9" s="9" t="s">
        <v>22</v>
      </c>
      <c r="M9" s="20">
        <f>AVERAGE(I5:I40)</f>
        <v>0.50199074063036109</v>
      </c>
      <c r="O9" s="3">
        <v>1</v>
      </c>
      <c r="P9" s="10">
        <v>0.87316572219878152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>
        <f t="shared" si="1"/>
        <v>1.078805841893117</v>
      </c>
      <c r="H10" s="7">
        <f t="shared" si="2"/>
        <v>41.819193668178883</v>
      </c>
      <c r="I10" s="7">
        <f>ABS(E10-H10)</f>
        <v>0.66919366817888459</v>
      </c>
      <c r="J10" s="7">
        <f t="shared" si="4"/>
        <v>0.44782016553071108</v>
      </c>
      <c r="L10" s="9" t="s">
        <v>23</v>
      </c>
      <c r="M10" s="20">
        <f>AVERAGE(J5:J40)</f>
        <v>0.47824237904635286</v>
      </c>
      <c r="O10" s="3">
        <v>2</v>
      </c>
      <c r="P10" s="10">
        <v>0.82842981560970452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>
        <f t="shared" si="1"/>
        <v>1.1592902631473545</v>
      </c>
      <c r="H11" s="7">
        <f t="shared" si="2"/>
        <v>44.140589821138434</v>
      </c>
      <c r="I11" s="7">
        <f t="shared" si="3"/>
        <v>7.9410178861564873E-2</v>
      </c>
      <c r="J11" s="7">
        <f t="shared" si="4"/>
        <v>6.3059765068257242E-3</v>
      </c>
      <c r="L11" s="9" t="s">
        <v>24</v>
      </c>
      <c r="M11" s="20">
        <f>AVERAGE(F17:F40)</f>
        <v>38.144027777777779</v>
      </c>
      <c r="O11" s="3">
        <v>3</v>
      </c>
      <c r="P11" s="10">
        <v>1.0289860044098986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>
        <f t="shared" si="1"/>
        <v>1.1115763717197609</v>
      </c>
      <c r="H12" s="7">
        <f t="shared" si="2"/>
        <v>42.746492388180229</v>
      </c>
      <c r="I12" s="7">
        <f t="shared" si="3"/>
        <v>0.34649238818023065</v>
      </c>
      <c r="J12" s="7">
        <f t="shared" si="4"/>
        <v>0.12005697506683964</v>
      </c>
      <c r="O12" s="3">
        <v>4</v>
      </c>
      <c r="P12" s="10">
        <v>0.99686535051135416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>
        <f t="shared" si="1"/>
        <v>0.90918557951040824</v>
      </c>
      <c r="H13" s="7">
        <f t="shared" si="2"/>
        <v>36.019117663957921</v>
      </c>
      <c r="I13" s="7">
        <f t="shared" si="3"/>
        <v>1.3391176639579214</v>
      </c>
      <c r="J13" s="7">
        <f t="shared" si="4"/>
        <v>1.7932361179241205</v>
      </c>
      <c r="L13" s="21" t="s">
        <v>34</v>
      </c>
      <c r="M13" s="19"/>
      <c r="O13" s="3">
        <v>5</v>
      </c>
      <c r="P13" s="10">
        <v>1.0150667906197812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>
        <f t="shared" si="1"/>
        <v>0.97839693850428011</v>
      </c>
      <c r="H14" s="7">
        <f t="shared" si="2"/>
        <v>38.618189132024618</v>
      </c>
      <c r="I14" s="7">
        <f t="shared" si="3"/>
        <v>1.2981891320246177</v>
      </c>
      <c r="J14" s="7">
        <f t="shared" si="4"/>
        <v>1.6852950225068304</v>
      </c>
      <c r="L14" s="9" t="s">
        <v>26</v>
      </c>
      <c r="M14" s="20">
        <v>36.876984126984119</v>
      </c>
      <c r="O14" s="3">
        <v>6</v>
      </c>
      <c r="P14" s="10">
        <v>1.0963497067434029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>
        <f t="shared" si="1"/>
        <v>0.90656393712427674</v>
      </c>
      <c r="H15" s="7">
        <f t="shared" si="2"/>
        <v>36.20051486602032</v>
      </c>
      <c r="I15" s="7">
        <f t="shared" si="3"/>
        <v>1.6205148660203221</v>
      </c>
      <c r="J15" s="7">
        <f t="shared" si="4"/>
        <v>2.6260684309928628</v>
      </c>
      <c r="L15" s="9" t="s">
        <v>27</v>
      </c>
      <c r="M15" s="20">
        <v>7.1994851994852019E-2</v>
      </c>
      <c r="O15" s="3">
        <v>7</v>
      </c>
      <c r="P15" s="10">
        <v>1.1572084122394168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>
        <f t="shared" si="1"/>
        <v>0.95585081398354921</v>
      </c>
      <c r="H16" s="7">
        <f t="shared" si="2"/>
        <v>37.285662123631305</v>
      </c>
      <c r="I16" s="7">
        <f t="shared" si="3"/>
        <v>0.82566212363130376</v>
      </c>
      <c r="J16" s="7">
        <f t="shared" si="4"/>
        <v>0.68171794239935435</v>
      </c>
      <c r="O16" s="3">
        <v>8</v>
      </c>
      <c r="P16" s="10">
        <v>1.1206601630330131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0">
        <f t="shared" si="1"/>
        <v>0.87798803511544332</v>
      </c>
      <c r="H17" s="7">
        <f t="shared" si="2"/>
        <v>33.306057562153718</v>
      </c>
      <c r="I17" s="7">
        <f t="shared" si="3"/>
        <v>0.18394243784628372</v>
      </c>
      <c r="J17" s="7">
        <f t="shared" si="4"/>
        <v>3.3834820440833954E-2</v>
      </c>
      <c r="O17" s="3">
        <v>9</v>
      </c>
      <c r="P17" s="10">
        <v>0.94429245578890331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5">AVERAGE(E6:E17)</f>
        <v>37.633333333333333</v>
      </c>
      <c r="G18" s="10">
        <f t="shared" si="1"/>
        <v>0.80536854101960031</v>
      </c>
      <c r="H18" s="7">
        <f t="shared" si="2"/>
        <v>31.599649898555892</v>
      </c>
      <c r="I18" s="7">
        <f t="shared" si="3"/>
        <v>0.87964989855589337</v>
      </c>
      <c r="J18" s="7">
        <f t="shared" si="4"/>
        <v>0.77378394402939354</v>
      </c>
      <c r="O18" s="3">
        <v>10</v>
      </c>
      <c r="P18" s="10">
        <v>1.0124308150415904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5"/>
        <v>37.552500000000002</v>
      </c>
      <c r="G19" s="10">
        <f t="shared" si="1"/>
        <v>1.0321406074199762</v>
      </c>
      <c r="H19" s="7">
        <f t="shared" si="2"/>
        <v>39.249670735155739</v>
      </c>
      <c r="I19" s="7">
        <f t="shared" si="3"/>
        <v>0.12032926484425843</v>
      </c>
      <c r="J19" s="7">
        <f t="shared" si="4"/>
        <v>1.4479131977959688E-2</v>
      </c>
      <c r="O19" s="3">
        <v>11</v>
      </c>
      <c r="P19" s="10">
        <v>0.94904804172542778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5"/>
        <v>37.578333333333326</v>
      </c>
      <c r="G20" s="10">
        <f t="shared" si="1"/>
        <v>0.98993216500325876</v>
      </c>
      <c r="H20" s="7">
        <f t="shared" si="2"/>
        <v>38.024459620609278</v>
      </c>
      <c r="I20" s="7">
        <f t="shared" si="3"/>
        <v>0.26445962060927997</v>
      </c>
      <c r="J20" s="7">
        <f t="shared" si="4"/>
        <v>6.9938890932804296E-2</v>
      </c>
      <c r="O20" s="5">
        <v>12</v>
      </c>
      <c r="P20" s="11">
        <v>0.97749672218290107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5"/>
        <v>37.54666666666666</v>
      </c>
      <c r="G21" s="10">
        <f t="shared" si="1"/>
        <v>1.0192945597279317</v>
      </c>
      <c r="H21" s="7">
        <f t="shared" si="2"/>
        <v>38.718735857700679</v>
      </c>
      <c r="I21" s="7">
        <f t="shared" si="3"/>
        <v>0.16126414229932351</v>
      </c>
      <c r="J21" s="7">
        <f t="shared" si="4"/>
        <v>2.6006123591536461E-2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5"/>
        <v>37.585833333333333</v>
      </c>
      <c r="G22" s="10">
        <f t="shared" si="1"/>
        <v>1.0984681597891033</v>
      </c>
      <c r="H22" s="7">
        <f t="shared" si="2"/>
        <v>41.819193668178883</v>
      </c>
      <c r="I22" s="7">
        <f t="shared" si="3"/>
        <v>8.0806331821115407E-2</v>
      </c>
      <c r="J22" s="7">
        <f t="shared" si="4"/>
        <v>6.5296632623842088E-3</v>
      </c>
      <c r="O22" s="13" t="s">
        <v>17</v>
      </c>
      <c r="P22" s="18">
        <f>AVERAGE(P9:P20)</f>
        <v>1.0000000000086813</v>
      </c>
      <c r="Q22" s="12"/>
      <c r="R22" s="12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5"/>
        <v>37.648333333333333</v>
      </c>
      <c r="G23" s="10">
        <f t="shared" si="1"/>
        <v>1.1540469783750915</v>
      </c>
      <c r="H23" s="7">
        <f t="shared" si="2"/>
        <v>44.140589821138434</v>
      </c>
      <c r="I23" s="7">
        <f t="shared" si="3"/>
        <v>0.12058982113843086</v>
      </c>
      <c r="J23" s="7">
        <f t="shared" si="4"/>
        <v>1.4541904962198747E-2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5"/>
        <v>37.631666666666668</v>
      </c>
      <c r="G24" s="10">
        <f t="shared" si="1"/>
        <v>1.1223251055029002</v>
      </c>
      <c r="H24" s="7">
        <f t="shared" si="2"/>
        <v>42.746492388180229</v>
      </c>
      <c r="I24" s="7">
        <f t="shared" si="3"/>
        <v>6.3507611819773047E-2</v>
      </c>
      <c r="J24" s="7">
        <f t="shared" si="4"/>
        <v>4.0332167590509775E-3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5"/>
        <v>37.665833333333332</v>
      </c>
      <c r="G25" s="10">
        <f t="shared" si="1"/>
        <v>0.9471993941093152</v>
      </c>
      <c r="H25" s="7">
        <f t="shared" si="2"/>
        <v>36.019117663957921</v>
      </c>
      <c r="I25" s="7">
        <f t="shared" si="3"/>
        <v>0.11088233604208142</v>
      </c>
      <c r="J25" s="7">
        <f t="shared" si="4"/>
        <v>1.2294892446149069E-2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5"/>
        <v>37.786666666666669</v>
      </c>
      <c r="G26" s="10">
        <f t="shared" si="1"/>
        <v>1.0271594868863263</v>
      </c>
      <c r="H26" s="7">
        <f t="shared" si="2"/>
        <v>38.618189132024618</v>
      </c>
      <c r="I26" s="7">
        <f t="shared" si="3"/>
        <v>0.56181086797538171</v>
      </c>
      <c r="J26" s="7">
        <f t="shared" si="4"/>
        <v>0.31563145137525178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5"/>
        <v>37.941666666666663</v>
      </c>
      <c r="G27" s="10">
        <f t="shared" si="1"/>
        <v>0.96135626299442534</v>
      </c>
      <c r="H27" s="7">
        <f t="shared" si="2"/>
        <v>36.20051486602032</v>
      </c>
      <c r="I27" s="7">
        <f t="shared" si="3"/>
        <v>0.46948513397968128</v>
      </c>
      <c r="J27" s="7">
        <f t="shared" si="4"/>
        <v>0.22041629102791929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5"/>
        <v>38.115833333333335</v>
      </c>
      <c r="G28" s="10">
        <f t="shared" si="1"/>
        <v>0.98128074512902486</v>
      </c>
      <c r="H28" s="7">
        <f t="shared" si="2"/>
        <v>37.285662123631305</v>
      </c>
      <c r="I28" s="7">
        <f t="shared" si="3"/>
        <v>0.14433787636869511</v>
      </c>
      <c r="J28" s="7">
        <f t="shared" si="4"/>
        <v>2.0833422554624711E-2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5"/>
        <v>38.196666666666665</v>
      </c>
      <c r="G29" s="10">
        <f t="shared" si="1"/>
        <v>0.90000983115894795</v>
      </c>
      <c r="H29" s="7">
        <f t="shared" si="2"/>
        <v>33.306057562153718</v>
      </c>
      <c r="I29" s="7">
        <f t="shared" si="3"/>
        <v>1.02394243784628</v>
      </c>
      <c r="J29" s="7">
        <f t="shared" si="4"/>
        <v>1.048458116022583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5"/>
        <v>38.266666666666673</v>
      </c>
      <c r="G30" s="10">
        <f t="shared" si="1"/>
        <v>0.83446877150566012</v>
      </c>
      <c r="H30" s="7">
        <f t="shared" si="2"/>
        <v>31.599649898555892</v>
      </c>
      <c r="I30" s="7">
        <f t="shared" si="3"/>
        <v>0.23035010144410606</v>
      </c>
      <c r="J30" s="7">
        <f t="shared" si="4"/>
        <v>5.306116923530995E-2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5"/>
        <v>38.359166666666667</v>
      </c>
      <c r="G31" s="10">
        <f t="shared" si="1"/>
        <v>1.0620273306218753</v>
      </c>
      <c r="H31" s="7">
        <f t="shared" si="2"/>
        <v>39.249670735155739</v>
      </c>
      <c r="I31" s="7">
        <f t="shared" si="3"/>
        <v>1.260329264844259</v>
      </c>
      <c r="J31" s="7">
        <f t="shared" si="4"/>
        <v>1.5884298558228704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5"/>
        <v>38.454166666666666</v>
      </c>
      <c r="G32" s="10">
        <f t="shared" si="1"/>
        <v>1.0095944828992451</v>
      </c>
      <c r="H32" s="7">
        <f t="shared" si="2"/>
        <v>38.024459620609278</v>
      </c>
      <c r="I32" s="7">
        <f t="shared" si="3"/>
        <v>0.48554037939072003</v>
      </c>
      <c r="J32" s="7">
        <f t="shared" si="4"/>
        <v>0.23574946001888436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5"/>
        <v>38.516666666666666</v>
      </c>
      <c r="G33" s="10">
        <f t="shared" si="1"/>
        <v>1.0599300167129702</v>
      </c>
      <c r="H33" s="7">
        <f t="shared" si="2"/>
        <v>38.718735857700679</v>
      </c>
      <c r="I33" s="7">
        <f t="shared" si="3"/>
        <v>1.7112641422993207</v>
      </c>
      <c r="J33" s="7">
        <f t="shared" si="4"/>
        <v>2.9284249647194298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5"/>
        <v>38.645833333333336</v>
      </c>
      <c r="G34" s="10">
        <f t="shared" si="1"/>
        <v>1.1160331637761844</v>
      </c>
      <c r="H34" s="7">
        <f t="shared" si="2"/>
        <v>41.819193668178883</v>
      </c>
      <c r="I34" s="7">
        <f t="shared" si="3"/>
        <v>0.75080633182111711</v>
      </c>
      <c r="J34" s="7">
        <f t="shared" si="4"/>
        <v>0.56371014790268137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5"/>
        <v>38.701666666666661</v>
      </c>
      <c r="G35" s="10">
        <f t="shared" si="1"/>
        <v>1.1815742234294724</v>
      </c>
      <c r="H35" s="7">
        <f t="shared" si="2"/>
        <v>44.140589821138434</v>
      </c>
      <c r="I35" s="7">
        <f t="shared" si="3"/>
        <v>0.92941017886156629</v>
      </c>
      <c r="J35" s="7">
        <f t="shared" si="4"/>
        <v>0.8638032805714887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5"/>
        <v>38.789166666666667</v>
      </c>
      <c r="G36" s="10">
        <f t="shared" si="1"/>
        <v>1.1215386127870608</v>
      </c>
      <c r="H36" s="7">
        <f t="shared" si="2"/>
        <v>42.746492388180229</v>
      </c>
      <c r="I36" s="7">
        <f t="shared" si="3"/>
        <v>3.350761181977191E-2</v>
      </c>
      <c r="J36" s="7">
        <f t="shared" si="4"/>
        <v>1.1227600498645181E-3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5"/>
        <v>38.786666666666662</v>
      </c>
      <c r="G37" s="10">
        <f t="shared" si="1"/>
        <v>0.96214275571026486</v>
      </c>
      <c r="H37" s="7">
        <f t="shared" si="2"/>
        <v>36.019117663957921</v>
      </c>
      <c r="I37" s="7">
        <f t="shared" si="3"/>
        <v>0.6808823360420817</v>
      </c>
      <c r="J37" s="7">
        <f t="shared" si="4"/>
        <v>0.46360075553412228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5"/>
        <v>38.834166666666661</v>
      </c>
      <c r="G38" s="10">
        <f t="shared" si="1"/>
        <v>1.014575603432895</v>
      </c>
      <c r="H38" s="7">
        <f t="shared" si="2"/>
        <v>38.618189132024618</v>
      </c>
      <c r="I38" s="7">
        <f t="shared" si="3"/>
        <v>8.1810867975384838E-2</v>
      </c>
      <c r="J38" s="7">
        <f t="shared" si="4"/>
        <v>6.6930181188858484E-3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5"/>
        <v>38.794166666666662</v>
      </c>
      <c r="G39" s="10">
        <f t="shared" si="1"/>
        <v>0.96555089081223566</v>
      </c>
      <c r="H39" s="7">
        <f t="shared" si="2"/>
        <v>36.20051486602032</v>
      </c>
      <c r="I39" s="7">
        <f t="shared" si="3"/>
        <v>0.62948513397967787</v>
      </c>
      <c r="J39" s="7">
        <f t="shared" si="4"/>
        <v>0.39625153390141299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5"/>
        <v>38.807499999999997</v>
      </c>
      <c r="G40" s="11">
        <f t="shared" si="1"/>
        <v>0.9828537305607038</v>
      </c>
      <c r="H40" s="8">
        <f t="shared" si="2"/>
        <v>37.285662123631305</v>
      </c>
      <c r="I40" s="8">
        <f t="shared" si="3"/>
        <v>0.20433787636869738</v>
      </c>
      <c r="J40" s="8">
        <f t="shared" si="4"/>
        <v>4.1753967718869058E-2</v>
      </c>
    </row>
  </sheetData>
  <pageMargins left="0.511811024" right="0.511811024" top="0.78740157499999996" bottom="0.78740157499999996" header="0.31496062000000002" footer="0.31496062000000002"/>
  <ignoredErrors>
    <ignoredError sqref="O6 F17:F4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Multiplicativo (1)</vt:lpstr>
      <vt:lpstr>Multiplicativo (2)</vt:lpstr>
      <vt:lpstr>Multiplicativo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2019-10-24T20:28:55Z</dcterms:created>
  <dcterms:modified xsi:type="dcterms:W3CDTF">2019-10-26T13:22:04Z</dcterms:modified>
</cp:coreProperties>
</file>