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23_Marketing_Analytics\Atividades Curso MA\Modulo IV - Forecasting\"/>
    </mc:Choice>
  </mc:AlternateContent>
  <xr:revisionPtr revIDLastSave="0" documentId="13_ncr:1_{0F1664D5-3C5F-4764-84D5-1EDEBCD5891A}" xr6:coauthVersionLast="45" xr6:coauthVersionMax="45" xr10:uidLastSave="{00000000-0000-0000-0000-000000000000}"/>
  <bookViews>
    <workbookView xWindow="390" yWindow="390" windowWidth="19275" windowHeight="10875" activeTab="2" xr2:uid="{BA7A0BC6-DBD8-4505-A048-8C730079A6F2}"/>
  </bookViews>
  <sheets>
    <sheet name="Base" sheetId="4" r:id="rId1"/>
    <sheet name="Multiplicativo (1)" sheetId="1" r:id="rId2"/>
    <sheet name="Multiplicativo (2)" sheetId="5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" i="5" l="1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17" i="5"/>
  <c r="M11" i="5"/>
  <c r="F40" i="5"/>
  <c r="D40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P20" i="5"/>
  <c r="H40" i="5"/>
  <c r="I40" i="5"/>
  <c r="J40" i="5"/>
  <c r="P19" i="5"/>
  <c r="H39" i="5"/>
  <c r="I39" i="5"/>
  <c r="J39" i="5"/>
  <c r="P18" i="5"/>
  <c r="H38" i="5"/>
  <c r="I38" i="5"/>
  <c r="J38" i="5"/>
  <c r="P17" i="5"/>
  <c r="H37" i="5"/>
  <c r="I37" i="5"/>
  <c r="J37" i="5"/>
  <c r="P16" i="5"/>
  <c r="H36" i="5"/>
  <c r="I36" i="5"/>
  <c r="J36" i="5"/>
  <c r="P15" i="5"/>
  <c r="H35" i="5"/>
  <c r="I35" i="5"/>
  <c r="J35" i="5"/>
  <c r="P14" i="5"/>
  <c r="H34" i="5"/>
  <c r="I34" i="5"/>
  <c r="J34" i="5"/>
  <c r="P13" i="5"/>
  <c r="H33" i="5"/>
  <c r="I33" i="5"/>
  <c r="J33" i="5"/>
  <c r="P12" i="5"/>
  <c r="H32" i="5"/>
  <c r="I32" i="5"/>
  <c r="J32" i="5"/>
  <c r="P11" i="5"/>
  <c r="H31" i="5"/>
  <c r="I31" i="5"/>
  <c r="J31" i="5"/>
  <c r="P10" i="5"/>
  <c r="H30" i="5"/>
  <c r="I30" i="5"/>
  <c r="J30" i="5"/>
  <c r="P9" i="5"/>
  <c r="H29" i="5"/>
  <c r="I29" i="5"/>
  <c r="J29" i="5"/>
  <c r="H28" i="5"/>
  <c r="I28" i="5"/>
  <c r="J28" i="5"/>
  <c r="H27" i="5"/>
  <c r="I27" i="5"/>
  <c r="J27" i="5"/>
  <c r="H26" i="5"/>
  <c r="I26" i="5"/>
  <c r="J26" i="5"/>
  <c r="H25" i="5"/>
  <c r="I25" i="5"/>
  <c r="J25" i="5"/>
  <c r="H24" i="5"/>
  <c r="I24" i="5"/>
  <c r="J24" i="5"/>
  <c r="H23" i="5"/>
  <c r="I23" i="5"/>
  <c r="J23" i="5"/>
  <c r="P22" i="5"/>
  <c r="H22" i="5"/>
  <c r="I22" i="5"/>
  <c r="J22" i="5"/>
  <c r="H21" i="5"/>
  <c r="I21" i="5"/>
  <c r="J21" i="5"/>
  <c r="H20" i="5"/>
  <c r="I20" i="5"/>
  <c r="J20" i="5"/>
  <c r="H19" i="5"/>
  <c r="I19" i="5"/>
  <c r="J19" i="5"/>
  <c r="H18" i="5"/>
  <c r="I18" i="5"/>
  <c r="J18" i="5"/>
  <c r="H17" i="5"/>
  <c r="I17" i="5"/>
  <c r="J17" i="5"/>
  <c r="D16" i="5"/>
  <c r="D15" i="5"/>
  <c r="D14" i="5"/>
  <c r="D13" i="5"/>
  <c r="D12" i="5"/>
  <c r="D11" i="5"/>
  <c r="M10" i="5"/>
  <c r="D10" i="5"/>
  <c r="M9" i="5"/>
  <c r="D9" i="5"/>
  <c r="D8" i="5"/>
  <c r="D7" i="5"/>
  <c r="O6" i="5"/>
  <c r="M6" i="5"/>
  <c r="P6" i="5"/>
  <c r="Q6" i="5"/>
  <c r="D6" i="5"/>
  <c r="D5" i="5"/>
  <c r="Q6" i="1"/>
  <c r="P6" i="1"/>
  <c r="O6" i="1"/>
  <c r="M6" i="1"/>
  <c r="P22" i="1"/>
  <c r="M10" i="1"/>
  <c r="M9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J17" i="1"/>
  <c r="I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17" i="1"/>
  <c r="P10" i="1"/>
  <c r="P11" i="1"/>
  <c r="P12" i="1"/>
  <c r="P13" i="1"/>
  <c r="P14" i="1"/>
  <c r="P15" i="1"/>
  <c r="P16" i="1"/>
  <c r="P17" i="1"/>
  <c r="P18" i="1"/>
  <c r="P19" i="1"/>
  <c r="P20" i="1"/>
  <c r="P9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17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5" i="1"/>
</calcChain>
</file>

<file path=xl/sharedStrings.xml><?xml version="1.0" encoding="utf-8"?>
<sst xmlns="http://schemas.openxmlformats.org/spreadsheetml/2006/main" count="68" uniqueCount="26">
  <si>
    <t>Obs</t>
  </si>
  <si>
    <t>Data</t>
  </si>
  <si>
    <t>Meses</t>
  </si>
  <si>
    <t>Milhas</t>
  </si>
  <si>
    <t>Milhas (bilhões)</t>
  </si>
  <si>
    <t>M12</t>
  </si>
  <si>
    <t>Forecast 01</t>
  </si>
  <si>
    <t>Forecast 02</t>
  </si>
  <si>
    <t>Previsão 01</t>
  </si>
  <si>
    <t>Previsão 02</t>
  </si>
  <si>
    <t>(Erro P2)²</t>
  </si>
  <si>
    <t>Erro P2</t>
  </si>
  <si>
    <t>Erro P1</t>
  </si>
  <si>
    <t>(Erro P1)²</t>
  </si>
  <si>
    <t>ISI-1</t>
  </si>
  <si>
    <t>ISI-2</t>
  </si>
  <si>
    <t>MM12</t>
  </si>
  <si>
    <t>Média =</t>
  </si>
  <si>
    <t>Forecasting para Venda de Milhas Aéreas</t>
  </si>
  <si>
    <t>Variação</t>
  </si>
  <si>
    <t>IS-1</t>
  </si>
  <si>
    <t>Média</t>
  </si>
  <si>
    <t>Erro P1 =</t>
  </si>
  <si>
    <t>(Erro P1)² =</t>
  </si>
  <si>
    <t>MM12 =</t>
  </si>
  <si>
    <t>IS-2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</si>
</sst>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41A4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21">
    <xf numFmtId="0" fontId="0" fillId="0" borderId="0" xfId="0"/>
    <xf numFmtId="0" fontId="0" fillId="6" borderId="1" xfId="0" applyFill="1" applyBorder="1"/>
    <xf numFmtId="0" fontId="3" fillId="7" borderId="2" xfId="0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17" fontId="0" fillId="8" borderId="0" xfId="0" applyNumberFormat="1" applyFill="1" applyAlignment="1">
      <alignment horizontal="center"/>
    </xf>
    <xf numFmtId="0" fontId="0" fillId="8" borderId="3" xfId="0" applyFill="1" applyBorder="1" applyAlignment="1">
      <alignment horizontal="center"/>
    </xf>
    <xf numFmtId="17" fontId="0" fillId="8" borderId="3" xfId="0" applyNumberFormat="1" applyFill="1" applyBorder="1" applyAlignment="1">
      <alignment horizontal="center"/>
    </xf>
    <xf numFmtId="2" fontId="0" fillId="8" borderId="0" xfId="0" applyNumberFormat="1" applyFill="1" applyAlignment="1">
      <alignment horizontal="center"/>
    </xf>
    <xf numFmtId="2" fontId="0" fillId="8" borderId="3" xfId="0" applyNumberFormat="1" applyFill="1" applyBorder="1" applyAlignment="1">
      <alignment horizontal="center"/>
    </xf>
    <xf numFmtId="0" fontId="1" fillId="4" borderId="4" xfId="4" applyBorder="1" applyAlignment="1">
      <alignment horizontal="right"/>
    </xf>
    <xf numFmtId="164" fontId="0" fillId="8" borderId="0" xfId="0" applyNumberFormat="1" applyFill="1" applyAlignment="1">
      <alignment horizontal="center"/>
    </xf>
    <xf numFmtId="164" fontId="0" fillId="8" borderId="3" xfId="0" applyNumberFormat="1" applyFill="1" applyBorder="1" applyAlignment="1">
      <alignment horizontal="center"/>
    </xf>
    <xf numFmtId="2" fontId="0" fillId="0" borderId="0" xfId="0" applyNumberFormat="1"/>
    <xf numFmtId="0" fontId="3" fillId="2" borderId="4" xfId="2" applyFont="1" applyBorder="1"/>
    <xf numFmtId="0" fontId="3" fillId="7" borderId="3" xfId="0" applyFont="1" applyFill="1" applyBorder="1" applyAlignment="1">
      <alignment horizontal="center"/>
    </xf>
    <xf numFmtId="0" fontId="2" fillId="10" borderId="3" xfId="3" applyFont="1" applyFill="1" applyBorder="1" applyAlignment="1">
      <alignment horizontal="left"/>
    </xf>
    <xf numFmtId="1" fontId="0" fillId="8" borderId="3" xfId="0" applyNumberFormat="1" applyFill="1" applyBorder="1" applyAlignment="1">
      <alignment horizontal="center"/>
    </xf>
    <xf numFmtId="165" fontId="0" fillId="8" borderId="3" xfId="1" applyNumberFormat="1" applyFont="1" applyFill="1" applyBorder="1" applyAlignment="1">
      <alignment horizontal="center"/>
    </xf>
    <xf numFmtId="2" fontId="3" fillId="2" borderId="4" xfId="2" applyNumberFormat="1" applyFont="1" applyBorder="1" applyAlignment="1">
      <alignment horizontal="center"/>
    </xf>
    <xf numFmtId="0" fontId="4" fillId="9" borderId="4" xfId="3" applyFill="1" applyBorder="1" applyAlignment="1">
      <alignment horizontal="center"/>
    </xf>
    <xf numFmtId="4" fontId="1" fillId="5" borderId="4" xfId="5" applyNumberFormat="1" applyBorder="1" applyAlignment="1">
      <alignment horizontal="center"/>
    </xf>
  </cellXfs>
  <cellStyles count="6">
    <cellStyle name="40% - Ênfase6" xfId="4" builtinId="51"/>
    <cellStyle name="60% - Ênfase4" xfId="2" builtinId="44"/>
    <cellStyle name="60% - Ênfase6" xfId="5" builtinId="52"/>
    <cellStyle name="Ênfase6" xfId="3" builtinId="49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Forecasting para Vendas de Milhas Aéreas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'Multiplicativo (1)'!$E$4</c:f>
              <c:strCache>
                <c:ptCount val="1"/>
                <c:pt idx="0">
                  <c:v>Milhas (bilhões)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'Multiplicativo (1)'!$C$17:$C$40</c:f>
              <c:numCache>
                <c:formatCode>mmm\-yy</c:formatCode>
                <c:ptCount val="24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</c:numCache>
            </c:numRef>
          </c:cat>
          <c:val>
            <c:numRef>
              <c:f>'Multiplicativo (1)'!$E$17:$E$40</c:f>
              <c:numCache>
                <c:formatCode>0.00</c:formatCode>
                <c:ptCount val="24"/>
                <c:pt idx="0">
                  <c:v>33.49</c:v>
                </c:pt>
                <c:pt idx="1">
                  <c:v>30.72</c:v>
                </c:pt>
                <c:pt idx="2">
                  <c:v>39.369999999999997</c:v>
                </c:pt>
                <c:pt idx="3">
                  <c:v>37.76</c:v>
                </c:pt>
                <c:pt idx="4">
                  <c:v>38.880000000000003</c:v>
                </c:pt>
                <c:pt idx="5">
                  <c:v>41.9</c:v>
                </c:pt>
                <c:pt idx="6">
                  <c:v>44.02</c:v>
                </c:pt>
                <c:pt idx="7">
                  <c:v>42.81</c:v>
                </c:pt>
                <c:pt idx="8">
                  <c:v>36.130000000000003</c:v>
                </c:pt>
                <c:pt idx="9">
                  <c:v>39.18</c:v>
                </c:pt>
                <c:pt idx="10">
                  <c:v>36.67</c:v>
                </c:pt>
                <c:pt idx="11">
                  <c:v>37.43</c:v>
                </c:pt>
                <c:pt idx="12">
                  <c:v>34.33</c:v>
                </c:pt>
                <c:pt idx="13">
                  <c:v>31.83</c:v>
                </c:pt>
                <c:pt idx="14">
                  <c:v>40.51</c:v>
                </c:pt>
                <c:pt idx="15">
                  <c:v>38.51</c:v>
                </c:pt>
                <c:pt idx="16">
                  <c:v>40.43</c:v>
                </c:pt>
                <c:pt idx="17">
                  <c:v>42.57</c:v>
                </c:pt>
                <c:pt idx="18">
                  <c:v>45.07</c:v>
                </c:pt>
                <c:pt idx="19">
                  <c:v>42.78</c:v>
                </c:pt>
                <c:pt idx="20">
                  <c:v>36.700000000000003</c:v>
                </c:pt>
                <c:pt idx="21">
                  <c:v>38.700000000000003</c:v>
                </c:pt>
                <c:pt idx="22">
                  <c:v>36.83</c:v>
                </c:pt>
                <c:pt idx="23">
                  <c:v>37.49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C6-4824-B9BA-8F8765DED93E}"/>
            </c:ext>
          </c:extLst>
        </c:ser>
        <c:ser>
          <c:idx val="1"/>
          <c:order val="1"/>
          <c:tx>
            <c:strRef>
              <c:f>'Multiplicativo (1)'!$H$4</c:f>
              <c:strCache>
                <c:ptCount val="1"/>
                <c:pt idx="0">
                  <c:v>Previsão 01</c:v>
                </c:pt>
              </c:strCache>
            </c:strRef>
          </c:tx>
          <c:spPr>
            <a:ln w="2222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'Multiplicativo (1)'!$C$17:$C$40</c:f>
              <c:numCache>
                <c:formatCode>mmm\-yy</c:formatCode>
                <c:ptCount val="24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</c:numCache>
            </c:numRef>
          </c:cat>
          <c:val>
            <c:numRef>
              <c:f>'Multiplicativo (1)'!$H$17:$H$40</c:f>
              <c:numCache>
                <c:formatCode>0.00</c:formatCode>
                <c:ptCount val="24"/>
                <c:pt idx="0">
                  <c:v>33.649731324722929</c:v>
                </c:pt>
                <c:pt idx="1">
                  <c:v>31.011598432055749</c:v>
                </c:pt>
                <c:pt idx="2">
                  <c:v>39.51405140014338</c:v>
                </c:pt>
                <c:pt idx="3">
                  <c:v>37.696447502437962</c:v>
                </c:pt>
                <c:pt idx="4">
                  <c:v>39.145907399394197</c:v>
                </c:pt>
                <c:pt idx="5">
                  <c:v>41.651182857142857</c:v>
                </c:pt>
                <c:pt idx="6">
                  <c:v>43.931670686016972</c:v>
                </c:pt>
                <c:pt idx="7">
                  <c:v>42.156705158227169</c:v>
                </c:pt>
                <c:pt idx="8">
                  <c:v>35.884732940873157</c:v>
                </c:pt>
                <c:pt idx="9">
                  <c:v>38.418059483702066</c:v>
                </c:pt>
                <c:pt idx="10">
                  <c:v>36.345331235366139</c:v>
                </c:pt>
                <c:pt idx="11">
                  <c:v>37.125907578002533</c:v>
                </c:pt>
                <c:pt idx="12">
                  <c:v>34.167809419374848</c:v>
                </c:pt>
                <c:pt idx="13">
                  <c:v>31.533494242692651</c:v>
                </c:pt>
                <c:pt idx="14">
                  <c:v>40.362854226305394</c:v>
                </c:pt>
                <c:pt idx="15">
                  <c:v>38.575033707366835</c:v>
                </c:pt>
                <c:pt idx="16">
                  <c:v>40.157223011363641</c:v>
                </c:pt>
                <c:pt idx="17">
                  <c:v>42.825834312573448</c:v>
                </c:pt>
                <c:pt idx="18">
                  <c:v>45.160800610916816</c:v>
                </c:pt>
                <c:pt idx="19">
                  <c:v>43.453389321936307</c:v>
                </c:pt>
                <c:pt idx="20">
                  <c:v>36.952565543485477</c:v>
                </c:pt>
                <c:pt idx="21">
                  <c:v>39.48306258821453</c:v>
                </c:pt>
                <c:pt idx="22">
                  <c:v>37.161963650340432</c:v>
                </c:pt>
                <c:pt idx="23">
                  <c:v>37.799610616760312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C6-4824-B9BA-8F8765DED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939823"/>
        <c:axId val="2037506975"/>
      </c:lineChart>
      <c:dateAx>
        <c:axId val="226939823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7506975"/>
        <c:crosses val="autoZero"/>
        <c:auto val="1"/>
        <c:lblOffset val="100"/>
        <c:baseTimeUnit val="months"/>
      </c:dateAx>
      <c:valAx>
        <c:axId val="203750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693982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Forecasting para Vendas de Milhas Aéreas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'Multiplicativo (2)'!$E$4</c:f>
              <c:strCache>
                <c:ptCount val="1"/>
                <c:pt idx="0">
                  <c:v>Milhas (bilhões)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'Multiplicativo (2)'!$C$17:$C$40</c:f>
              <c:numCache>
                <c:formatCode>mmm\-yy</c:formatCode>
                <c:ptCount val="24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</c:numCache>
            </c:numRef>
          </c:cat>
          <c:val>
            <c:numRef>
              <c:f>'Multiplicativo (2)'!$E$17:$E$40</c:f>
              <c:numCache>
                <c:formatCode>0.00</c:formatCode>
                <c:ptCount val="24"/>
                <c:pt idx="0">
                  <c:v>33.49</c:v>
                </c:pt>
                <c:pt idx="1">
                  <c:v>30.72</c:v>
                </c:pt>
                <c:pt idx="2">
                  <c:v>39.369999999999997</c:v>
                </c:pt>
                <c:pt idx="3">
                  <c:v>37.76</c:v>
                </c:pt>
                <c:pt idx="4">
                  <c:v>38.880000000000003</c:v>
                </c:pt>
                <c:pt idx="5">
                  <c:v>41.9</c:v>
                </c:pt>
                <c:pt idx="6">
                  <c:v>44.02</c:v>
                </c:pt>
                <c:pt idx="7">
                  <c:v>42.81</c:v>
                </c:pt>
                <c:pt idx="8">
                  <c:v>36.130000000000003</c:v>
                </c:pt>
                <c:pt idx="9">
                  <c:v>39.18</c:v>
                </c:pt>
                <c:pt idx="10">
                  <c:v>36.67</c:v>
                </c:pt>
                <c:pt idx="11">
                  <c:v>37.43</c:v>
                </c:pt>
                <c:pt idx="12">
                  <c:v>34.33</c:v>
                </c:pt>
                <c:pt idx="13">
                  <c:v>31.83</c:v>
                </c:pt>
                <c:pt idx="14">
                  <c:v>40.51</c:v>
                </c:pt>
                <c:pt idx="15">
                  <c:v>38.51</c:v>
                </c:pt>
                <c:pt idx="16">
                  <c:v>40.43</c:v>
                </c:pt>
                <c:pt idx="17">
                  <c:v>42.57</c:v>
                </c:pt>
                <c:pt idx="18">
                  <c:v>45.07</c:v>
                </c:pt>
                <c:pt idx="19">
                  <c:v>42.78</c:v>
                </c:pt>
                <c:pt idx="20">
                  <c:v>36.700000000000003</c:v>
                </c:pt>
                <c:pt idx="21">
                  <c:v>38.700000000000003</c:v>
                </c:pt>
                <c:pt idx="22">
                  <c:v>36.83</c:v>
                </c:pt>
                <c:pt idx="23">
                  <c:v>37.49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AD-4BF8-82A3-D25527D9E654}"/>
            </c:ext>
          </c:extLst>
        </c:ser>
        <c:ser>
          <c:idx val="1"/>
          <c:order val="1"/>
          <c:tx>
            <c:strRef>
              <c:f>'Multiplicativo (2)'!$H$4</c:f>
              <c:strCache>
                <c:ptCount val="1"/>
                <c:pt idx="0">
                  <c:v>Previsão 02</c:v>
                </c:pt>
              </c:strCache>
            </c:strRef>
          </c:tx>
          <c:spPr>
            <a:ln w="2222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'Multiplicativo (2)'!$C$17:$C$40</c:f>
              <c:numCache>
                <c:formatCode>mmm\-yy</c:formatCode>
                <c:ptCount val="24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</c:numCache>
            </c:numRef>
          </c:cat>
          <c:val>
            <c:numRef>
              <c:f>'Multiplicativo (2)'!$H$17:$H$40</c:f>
              <c:numCache>
                <c:formatCode>0.00</c:formatCode>
                <c:ptCount val="24"/>
                <c:pt idx="0">
                  <c:v>33.441917367288461</c:v>
                </c:pt>
                <c:pt idx="1">
                  <c:v>30.856272097350313</c:v>
                </c:pt>
                <c:pt idx="2">
                  <c:v>39.320620746658314</c:v>
                </c:pt>
                <c:pt idx="3">
                  <c:v>37.569439441881457</c:v>
                </c:pt>
                <c:pt idx="4">
                  <c:v>39.033976048383863</c:v>
                </c:pt>
                <c:pt idx="5">
                  <c:v>41.616938831985486</c:v>
                </c:pt>
                <c:pt idx="6">
                  <c:v>43.966122772969413</c:v>
                </c:pt>
                <c:pt idx="7">
                  <c:v>42.220165746057525</c:v>
                </c:pt>
                <c:pt idx="8">
                  <c:v>35.958481595706331</c:v>
                </c:pt>
                <c:pt idx="9">
                  <c:v>38.575181639764494</c:v>
                </c:pt>
                <c:pt idx="10">
                  <c:v>36.555034463673863</c:v>
                </c:pt>
                <c:pt idx="11">
                  <c:v>37.432311159821872</c:v>
                </c:pt>
                <c:pt idx="12">
                  <c:v>33.956795916063747</c:v>
                </c:pt>
                <c:pt idx="13">
                  <c:v>31.375553912983321</c:v>
                </c:pt>
                <c:pt idx="14">
                  <c:v>40.165268481668527</c:v>
                </c:pt>
                <c:pt idx="15">
                  <c:v>38.445065486442104</c:v>
                </c:pt>
                <c:pt idx="16">
                  <c:v>40.042399967957707</c:v>
                </c:pt>
                <c:pt idx="17">
                  <c:v>42.790624533475096</c:v>
                </c:pt>
                <c:pt idx="18">
                  <c:v>45.196216605919808</c:v>
                </c:pt>
                <c:pt idx="19">
                  <c:v>43.518801873017843</c:v>
                </c:pt>
                <c:pt idx="20">
                  <c:v>37.028508758834384</c:v>
                </c:pt>
                <c:pt idx="21">
                  <c:v>39.644540393319176</c:v>
                </c:pt>
                <c:pt idx="22">
                  <c:v>37.376378637983954</c:v>
                </c:pt>
                <c:pt idx="23">
                  <c:v>38.111574332664567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AD-4BF8-82A3-D25527D9E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939823"/>
        <c:axId val="2037506975"/>
      </c:lineChart>
      <c:dateAx>
        <c:axId val="226939823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7506975"/>
        <c:crosses val="autoZero"/>
        <c:auto val="1"/>
        <c:lblOffset val="100"/>
        <c:baseTimeUnit val="months"/>
      </c:dateAx>
      <c:valAx>
        <c:axId val="203750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693982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15876</xdr:colOff>
      <xdr:row>1</xdr:row>
      <xdr:rowOff>15876</xdr:rowOff>
    </xdr:from>
    <xdr:ext cx="1698171" cy="550846"/>
    <xdr:pic>
      <xdr:nvPicPr>
        <xdr:cNvPr id="2" name="Imagem 1">
          <a:extLst>
            <a:ext uri="{FF2B5EF4-FFF2-40B4-BE49-F238E27FC236}">
              <a16:creationId xmlns:a16="http://schemas.microsoft.com/office/drawing/2014/main" id="{F8858270-75C9-4E32-81B3-665D9B67DF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625476" y="120651"/>
          <a:ext cx="1698171" cy="550846"/>
        </a:xfrm>
        <a:prstGeom prst="rect">
          <a:avLst/>
        </a:prstGeom>
      </xdr:spPr>
    </xdr:pic>
    <xdr:clientData/>
  </xdr:oneCellAnchor>
  <xdr:oneCellAnchor>
    <xdr:from>
      <xdr:col>4</xdr:col>
      <xdr:colOff>495300</xdr:colOff>
      <xdr:row>1</xdr:row>
      <xdr:rowOff>19050</xdr:rowOff>
    </xdr:from>
    <xdr:ext cx="8658225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F0F053E2-2592-41AF-8823-3748ADD4FE45}"/>
            </a:ext>
          </a:extLst>
        </xdr:cNvPr>
        <xdr:cNvSpPr/>
      </xdr:nvSpPr>
      <xdr:spPr>
        <a:xfrm>
          <a:off x="2933700" y="123825"/>
          <a:ext cx="8658225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Estudo de Caso Vendas de Milhas Aéreas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15876</xdr:colOff>
      <xdr:row>1</xdr:row>
      <xdr:rowOff>15876</xdr:rowOff>
    </xdr:from>
    <xdr:ext cx="1698171" cy="550846"/>
    <xdr:pic>
      <xdr:nvPicPr>
        <xdr:cNvPr id="4" name="Imagem 3">
          <a:extLst>
            <a:ext uri="{FF2B5EF4-FFF2-40B4-BE49-F238E27FC236}">
              <a16:creationId xmlns:a16="http://schemas.microsoft.com/office/drawing/2014/main" id="{623A1192-6F0B-4AC8-A463-21346677F8E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oneCellAnchor>
  <xdr:oneCellAnchor>
    <xdr:from>
      <xdr:col>4</xdr:col>
      <xdr:colOff>495300</xdr:colOff>
      <xdr:row>1</xdr:row>
      <xdr:rowOff>19050</xdr:rowOff>
    </xdr:from>
    <xdr:ext cx="9029701" cy="568827"/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1F90DE68-AF2C-4AD1-B3A5-5798B8ABCE74}"/>
            </a:ext>
          </a:extLst>
        </xdr:cNvPr>
        <xdr:cNvSpPr/>
      </xdr:nvSpPr>
      <xdr:spPr>
        <a:xfrm>
          <a:off x="2933700" y="123825"/>
          <a:ext cx="9029701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Estudo de Caso Vendas de Milhas Aéreas</a:t>
          </a:r>
        </a:p>
      </xdr:txBody>
    </xdr:sp>
    <xdr:clientData/>
  </xdr:oneCellAnchor>
  <xdr:twoCellAnchor>
    <xdr:from>
      <xdr:col>10</xdr:col>
      <xdr:colOff>185737</xdr:colOff>
      <xdr:row>22</xdr:row>
      <xdr:rowOff>171450</xdr:rowOff>
    </xdr:from>
    <xdr:to>
      <xdr:col>17</xdr:col>
      <xdr:colOff>433387</xdr:colOff>
      <xdr:row>37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2F4BD5-0C39-4DEE-877F-A0E47DC29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15876</xdr:colOff>
      <xdr:row>1</xdr:row>
      <xdr:rowOff>15876</xdr:rowOff>
    </xdr:from>
    <xdr:ext cx="1698171" cy="550846"/>
    <xdr:pic>
      <xdr:nvPicPr>
        <xdr:cNvPr id="2" name="Imagem 1">
          <a:extLst>
            <a:ext uri="{FF2B5EF4-FFF2-40B4-BE49-F238E27FC236}">
              <a16:creationId xmlns:a16="http://schemas.microsoft.com/office/drawing/2014/main" id="{28BFC09D-69AF-459E-BF9D-F12F7BFF6AB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625476" y="120651"/>
          <a:ext cx="1698171" cy="550846"/>
        </a:xfrm>
        <a:prstGeom prst="rect">
          <a:avLst/>
        </a:prstGeom>
      </xdr:spPr>
    </xdr:pic>
    <xdr:clientData/>
  </xdr:oneCellAnchor>
  <xdr:oneCellAnchor>
    <xdr:from>
      <xdr:col>4</xdr:col>
      <xdr:colOff>495300</xdr:colOff>
      <xdr:row>1</xdr:row>
      <xdr:rowOff>19050</xdr:rowOff>
    </xdr:from>
    <xdr:ext cx="9029701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D1F3F6DF-FAFB-4D4D-8D45-F7A427CC3E3F}"/>
            </a:ext>
          </a:extLst>
        </xdr:cNvPr>
        <xdr:cNvSpPr/>
      </xdr:nvSpPr>
      <xdr:spPr>
        <a:xfrm>
          <a:off x="2933700" y="123825"/>
          <a:ext cx="9029701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Estudo de Caso Vendas de Milhas Aéreas</a:t>
          </a:r>
        </a:p>
      </xdr:txBody>
    </xdr:sp>
    <xdr:clientData/>
  </xdr:oneCellAnchor>
  <xdr:twoCellAnchor>
    <xdr:from>
      <xdr:col>10</xdr:col>
      <xdr:colOff>185737</xdr:colOff>
      <xdr:row>22</xdr:row>
      <xdr:rowOff>171450</xdr:rowOff>
    </xdr:from>
    <xdr:to>
      <xdr:col>17</xdr:col>
      <xdr:colOff>433387</xdr:colOff>
      <xdr:row>37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8A948EF-E740-408E-8885-3D8368B5F4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97F3C-CF9C-46FC-8376-FDE1EF696A2B}">
  <dimension ref="B1:S40"/>
  <sheetViews>
    <sheetView showGridLines="0" workbookViewId="0">
      <selection activeCell="L11" sqref="L11:M11"/>
    </sheetView>
  </sheetViews>
  <sheetFormatPr defaultRowHeight="15" x14ac:dyDescent="0.25"/>
  <cols>
    <col min="5" max="5" width="15.5703125" bestFit="1" customWidth="1"/>
    <col min="6" max="6" width="6.7109375" bestFit="1" customWidth="1"/>
    <col min="7" max="7" width="6" customWidth="1"/>
    <col min="8" max="8" width="10.85546875" bestFit="1" customWidth="1"/>
    <col min="9" max="9" width="8.140625" bestFit="1" customWidth="1"/>
    <col min="10" max="10" width="10.28515625" bestFit="1" customWidth="1"/>
    <col min="12" max="12" width="11.42578125" customWidth="1"/>
    <col min="13" max="13" width="11" bestFit="1" customWidth="1"/>
    <col min="14" max="14" width="6" customWidth="1"/>
    <col min="15" max="15" width="6.28515625" customWidth="1"/>
    <col min="16" max="16" width="10.85546875" bestFit="1" customWidth="1"/>
  </cols>
  <sheetData>
    <row r="1" spans="2:19" ht="8.25" customHeight="1" x14ac:dyDescent="0.25"/>
    <row r="2" spans="2:19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4" spans="2:19" ht="15.75" thickBot="1" x14ac:dyDescent="0.3">
      <c r="B4" s="2" t="s">
        <v>0</v>
      </c>
      <c r="C4" s="2" t="s">
        <v>1</v>
      </c>
      <c r="D4" s="2" t="s">
        <v>2</v>
      </c>
      <c r="E4" s="2" t="s">
        <v>4</v>
      </c>
      <c r="F4" s="2" t="s">
        <v>16</v>
      </c>
      <c r="G4" s="2" t="s">
        <v>15</v>
      </c>
      <c r="H4" s="2" t="s">
        <v>9</v>
      </c>
      <c r="I4" s="2" t="s">
        <v>11</v>
      </c>
      <c r="J4" s="2" t="s">
        <v>10</v>
      </c>
      <c r="L4" s="15" t="s">
        <v>18</v>
      </c>
      <c r="M4" s="15"/>
      <c r="N4" s="15"/>
      <c r="O4" s="15"/>
      <c r="P4" s="15"/>
      <c r="Q4" s="15"/>
    </row>
    <row r="5" spans="2:19" ht="15.75" thickBot="1" x14ac:dyDescent="0.3">
      <c r="B5" s="3">
        <v>1</v>
      </c>
      <c r="C5" s="4">
        <v>39814</v>
      </c>
      <c r="D5" s="3"/>
      <c r="E5" s="7">
        <v>33.299999999999997</v>
      </c>
      <c r="F5" s="3"/>
      <c r="G5" s="3"/>
      <c r="H5" s="7"/>
      <c r="I5" s="7"/>
      <c r="J5" s="7"/>
      <c r="L5" s="14" t="s">
        <v>1</v>
      </c>
      <c r="M5" s="14" t="s">
        <v>2</v>
      </c>
      <c r="N5" s="14" t="s">
        <v>3</v>
      </c>
      <c r="O5" s="14" t="s">
        <v>5</v>
      </c>
      <c r="P5" s="14" t="s">
        <v>7</v>
      </c>
      <c r="Q5" s="14" t="s">
        <v>19</v>
      </c>
    </row>
    <row r="6" spans="2:19" ht="15.75" thickBot="1" x14ac:dyDescent="0.3">
      <c r="B6" s="3">
        <v>2</v>
      </c>
      <c r="C6" s="4">
        <v>39845</v>
      </c>
      <c r="D6" s="3"/>
      <c r="E6" s="7">
        <v>31.69</v>
      </c>
      <c r="F6" s="3"/>
      <c r="G6" s="3"/>
      <c r="H6" s="7"/>
      <c r="I6" s="7"/>
      <c r="J6" s="7"/>
      <c r="L6" s="6">
        <v>40909</v>
      </c>
      <c r="M6" s="16"/>
      <c r="N6" s="8">
        <v>34.31</v>
      </c>
      <c r="O6" s="8"/>
      <c r="P6" s="8"/>
      <c r="Q6" s="17"/>
    </row>
    <row r="7" spans="2:19" x14ac:dyDescent="0.25">
      <c r="B7" s="3">
        <v>3</v>
      </c>
      <c r="C7" s="4">
        <v>39873</v>
      </c>
      <c r="D7" s="3"/>
      <c r="E7" s="7">
        <v>39.06</v>
      </c>
      <c r="F7" s="3"/>
      <c r="G7" s="3"/>
      <c r="H7" s="7"/>
      <c r="I7" s="7"/>
      <c r="J7" s="7"/>
    </row>
    <row r="8" spans="2:19" ht="15.75" thickBot="1" x14ac:dyDescent="0.3">
      <c r="B8" s="3">
        <v>4</v>
      </c>
      <c r="C8" s="4">
        <v>39904</v>
      </c>
      <c r="D8" s="3"/>
      <c r="E8" s="7">
        <v>38.14</v>
      </c>
      <c r="F8" s="3"/>
      <c r="G8" s="3"/>
      <c r="H8" s="7"/>
      <c r="I8" s="7"/>
      <c r="J8" s="7"/>
      <c r="M8" s="19" t="s">
        <v>21</v>
      </c>
      <c r="O8" s="2" t="s">
        <v>2</v>
      </c>
      <c r="P8" s="2" t="s">
        <v>25</v>
      </c>
    </row>
    <row r="9" spans="2:19" x14ac:dyDescent="0.25">
      <c r="B9" s="3">
        <v>5</v>
      </c>
      <c r="C9" s="4">
        <v>39934</v>
      </c>
      <c r="D9" s="3"/>
      <c r="E9" s="7">
        <v>38.409999999999997</v>
      </c>
      <c r="F9" s="3"/>
      <c r="G9" s="3"/>
      <c r="H9" s="7"/>
      <c r="I9" s="7"/>
      <c r="J9" s="7"/>
      <c r="L9" s="9" t="s">
        <v>22</v>
      </c>
      <c r="M9" s="20"/>
      <c r="O9" s="3">
        <v>1</v>
      </c>
      <c r="P9" s="10"/>
    </row>
    <row r="10" spans="2:19" x14ac:dyDescent="0.25">
      <c r="B10" s="3">
        <v>6</v>
      </c>
      <c r="C10" s="4">
        <v>39965</v>
      </c>
      <c r="D10" s="3"/>
      <c r="E10" s="7">
        <v>41.15</v>
      </c>
      <c r="F10" s="3"/>
      <c r="G10" s="3"/>
      <c r="H10" s="7"/>
      <c r="I10" s="7"/>
      <c r="J10" s="7"/>
      <c r="L10" s="9" t="s">
        <v>23</v>
      </c>
      <c r="M10" s="20"/>
      <c r="O10" s="3">
        <v>2</v>
      </c>
      <c r="P10" s="10"/>
    </row>
    <row r="11" spans="2:19" x14ac:dyDescent="0.25">
      <c r="B11" s="3">
        <v>7</v>
      </c>
      <c r="C11" s="4">
        <v>39995</v>
      </c>
      <c r="D11" s="3"/>
      <c r="E11" s="7">
        <v>44.22</v>
      </c>
      <c r="F11" s="3"/>
      <c r="G11" s="3"/>
      <c r="H11" s="7"/>
      <c r="I11" s="7"/>
      <c r="J11" s="7"/>
      <c r="L11" s="9" t="s">
        <v>24</v>
      </c>
      <c r="M11" s="20"/>
      <c r="O11" s="3">
        <v>3</v>
      </c>
      <c r="P11" s="10"/>
    </row>
    <row r="12" spans="2:19" x14ac:dyDescent="0.25">
      <c r="B12" s="3">
        <v>8</v>
      </c>
      <c r="C12" s="4">
        <v>40026</v>
      </c>
      <c r="D12" s="3"/>
      <c r="E12" s="7">
        <v>42.4</v>
      </c>
      <c r="F12" s="3"/>
      <c r="G12" s="3"/>
      <c r="H12" s="7"/>
      <c r="I12" s="7"/>
      <c r="J12" s="7"/>
      <c r="O12" s="3">
        <v>4</v>
      </c>
      <c r="P12" s="10"/>
    </row>
    <row r="13" spans="2:19" x14ac:dyDescent="0.25">
      <c r="B13" s="3">
        <v>9</v>
      </c>
      <c r="C13" s="4">
        <v>40057</v>
      </c>
      <c r="D13" s="3"/>
      <c r="E13" s="7">
        <v>34.68</v>
      </c>
      <c r="F13" s="3"/>
      <c r="G13" s="3"/>
      <c r="H13" s="7"/>
      <c r="I13" s="7"/>
      <c r="J13" s="7"/>
      <c r="O13" s="3">
        <v>5</v>
      </c>
      <c r="P13" s="10"/>
    </row>
    <row r="14" spans="2:19" x14ac:dyDescent="0.25">
      <c r="B14" s="3">
        <v>10</v>
      </c>
      <c r="C14" s="4">
        <v>40087</v>
      </c>
      <c r="D14" s="3"/>
      <c r="E14" s="7">
        <v>37.32</v>
      </c>
      <c r="F14" s="3"/>
      <c r="G14" s="3"/>
      <c r="H14" s="7"/>
      <c r="I14" s="7"/>
      <c r="J14" s="7"/>
      <c r="O14" s="3">
        <v>6</v>
      </c>
      <c r="P14" s="10"/>
    </row>
    <row r="15" spans="2:19" x14ac:dyDescent="0.25">
      <c r="B15" s="3">
        <v>11</v>
      </c>
      <c r="C15" s="4">
        <v>40118</v>
      </c>
      <c r="D15" s="3"/>
      <c r="E15" s="7">
        <v>34.58</v>
      </c>
      <c r="F15" s="3"/>
      <c r="G15" s="3"/>
      <c r="H15" s="7"/>
      <c r="I15" s="7"/>
      <c r="J15" s="7"/>
      <c r="O15" s="3">
        <v>7</v>
      </c>
      <c r="P15" s="10"/>
    </row>
    <row r="16" spans="2:19" x14ac:dyDescent="0.25">
      <c r="B16" s="3">
        <v>12</v>
      </c>
      <c r="C16" s="4">
        <v>40148</v>
      </c>
      <c r="D16" s="3"/>
      <c r="E16" s="7">
        <v>36.46</v>
      </c>
      <c r="F16" s="3"/>
      <c r="G16" s="3"/>
      <c r="H16" s="7"/>
      <c r="I16" s="7"/>
      <c r="J16" s="7"/>
      <c r="O16" s="3">
        <v>8</v>
      </c>
      <c r="P16" s="10"/>
    </row>
    <row r="17" spans="2:18" x14ac:dyDescent="0.25">
      <c r="B17" s="3">
        <v>13</v>
      </c>
      <c r="C17" s="4">
        <v>40179</v>
      </c>
      <c r="D17" s="3"/>
      <c r="E17" s="7">
        <v>33.49</v>
      </c>
      <c r="F17" s="7"/>
      <c r="G17" s="10"/>
      <c r="H17" s="7"/>
      <c r="I17" s="7"/>
      <c r="J17" s="7"/>
      <c r="O17" s="3">
        <v>9</v>
      </c>
      <c r="P17" s="10"/>
    </row>
    <row r="18" spans="2:18" x14ac:dyDescent="0.25">
      <c r="B18" s="3">
        <v>14</v>
      </c>
      <c r="C18" s="4">
        <v>40210</v>
      </c>
      <c r="D18" s="3"/>
      <c r="E18" s="7">
        <v>30.72</v>
      </c>
      <c r="F18" s="7"/>
      <c r="G18" s="10"/>
      <c r="H18" s="7"/>
      <c r="I18" s="7"/>
      <c r="J18" s="7"/>
      <c r="O18" s="3">
        <v>10</v>
      </c>
      <c r="P18" s="10"/>
    </row>
    <row r="19" spans="2:18" x14ac:dyDescent="0.25">
      <c r="B19" s="3">
        <v>15</v>
      </c>
      <c r="C19" s="4">
        <v>40238</v>
      </c>
      <c r="D19" s="3"/>
      <c r="E19" s="7">
        <v>39.369999999999997</v>
      </c>
      <c r="F19" s="7"/>
      <c r="G19" s="10"/>
      <c r="H19" s="7"/>
      <c r="I19" s="7"/>
      <c r="J19" s="7"/>
      <c r="O19" s="3">
        <v>11</v>
      </c>
      <c r="P19" s="10"/>
    </row>
    <row r="20" spans="2:18" ht="15.75" thickBot="1" x14ac:dyDescent="0.3">
      <c r="B20" s="3">
        <v>16</v>
      </c>
      <c r="C20" s="4">
        <v>40269</v>
      </c>
      <c r="D20" s="3"/>
      <c r="E20" s="7">
        <v>37.76</v>
      </c>
      <c r="F20" s="7"/>
      <c r="G20" s="10"/>
      <c r="H20" s="7"/>
      <c r="I20" s="7"/>
      <c r="J20" s="7"/>
      <c r="O20" s="5">
        <v>12</v>
      </c>
      <c r="P20" s="11"/>
    </row>
    <row r="21" spans="2:18" x14ac:dyDescent="0.25">
      <c r="B21" s="3">
        <v>17</v>
      </c>
      <c r="C21" s="4">
        <v>40299</v>
      </c>
      <c r="D21" s="3"/>
      <c r="E21" s="7">
        <v>38.880000000000003</v>
      </c>
      <c r="F21" s="7"/>
      <c r="G21" s="10"/>
      <c r="H21" s="7"/>
      <c r="I21" s="7"/>
      <c r="J21" s="7"/>
    </row>
    <row r="22" spans="2:18" x14ac:dyDescent="0.25">
      <c r="B22" s="3">
        <v>18</v>
      </c>
      <c r="C22" s="4">
        <v>40330</v>
      </c>
      <c r="D22" s="3"/>
      <c r="E22" s="7">
        <v>41.9</v>
      </c>
      <c r="F22" s="7"/>
      <c r="G22" s="10"/>
      <c r="H22" s="7"/>
      <c r="I22" s="7"/>
      <c r="J22" s="7"/>
      <c r="O22" s="13" t="s">
        <v>17</v>
      </c>
      <c r="P22" s="18"/>
      <c r="Q22" s="12"/>
      <c r="R22" s="12"/>
    </row>
    <row r="23" spans="2:18" x14ac:dyDescent="0.25">
      <c r="B23" s="3">
        <v>19</v>
      </c>
      <c r="C23" s="4">
        <v>40360</v>
      </c>
      <c r="D23" s="3"/>
      <c r="E23" s="7">
        <v>44.02</v>
      </c>
      <c r="F23" s="7"/>
      <c r="G23" s="10"/>
      <c r="H23" s="7"/>
      <c r="I23" s="7"/>
      <c r="J23" s="7"/>
    </row>
    <row r="24" spans="2:18" x14ac:dyDescent="0.25">
      <c r="B24" s="3">
        <v>20</v>
      </c>
      <c r="C24" s="4">
        <v>40391</v>
      </c>
      <c r="D24" s="3"/>
      <c r="E24" s="7">
        <v>42.81</v>
      </c>
      <c r="F24" s="7"/>
      <c r="G24" s="10"/>
      <c r="H24" s="7"/>
      <c r="I24" s="7"/>
      <c r="J24" s="7"/>
    </row>
    <row r="25" spans="2:18" x14ac:dyDescent="0.25">
      <c r="B25" s="3">
        <v>21</v>
      </c>
      <c r="C25" s="4">
        <v>40422</v>
      </c>
      <c r="D25" s="3"/>
      <c r="E25" s="7">
        <v>36.130000000000003</v>
      </c>
      <c r="F25" s="7"/>
      <c r="G25" s="10"/>
      <c r="H25" s="7"/>
      <c r="I25" s="7"/>
      <c r="J25" s="7"/>
    </row>
    <row r="26" spans="2:18" x14ac:dyDescent="0.25">
      <c r="B26" s="3">
        <v>22</v>
      </c>
      <c r="C26" s="4">
        <v>40452</v>
      </c>
      <c r="D26" s="3"/>
      <c r="E26" s="7">
        <v>39.18</v>
      </c>
      <c r="F26" s="7"/>
      <c r="G26" s="10"/>
      <c r="H26" s="7"/>
      <c r="I26" s="7"/>
      <c r="J26" s="7"/>
    </row>
    <row r="27" spans="2:18" x14ac:dyDescent="0.25">
      <c r="B27" s="3">
        <v>23</v>
      </c>
      <c r="C27" s="4">
        <v>40483</v>
      </c>
      <c r="D27" s="3"/>
      <c r="E27" s="7">
        <v>36.67</v>
      </c>
      <c r="F27" s="7"/>
      <c r="G27" s="10"/>
      <c r="H27" s="7"/>
      <c r="I27" s="7"/>
      <c r="J27" s="7"/>
    </row>
    <row r="28" spans="2:18" x14ac:dyDescent="0.25">
      <c r="B28" s="3">
        <v>24</v>
      </c>
      <c r="C28" s="4">
        <v>40513</v>
      </c>
      <c r="D28" s="3"/>
      <c r="E28" s="7">
        <v>37.43</v>
      </c>
      <c r="F28" s="7"/>
      <c r="G28" s="10"/>
      <c r="H28" s="7"/>
      <c r="I28" s="7"/>
      <c r="J28" s="7"/>
    </row>
    <row r="29" spans="2:18" x14ac:dyDescent="0.25">
      <c r="B29" s="3">
        <v>25</v>
      </c>
      <c r="C29" s="4">
        <v>40544</v>
      </c>
      <c r="D29" s="3"/>
      <c r="E29" s="7">
        <v>34.33</v>
      </c>
      <c r="F29" s="7"/>
      <c r="G29" s="10"/>
      <c r="H29" s="7"/>
      <c r="I29" s="7"/>
      <c r="J29" s="7"/>
    </row>
    <row r="30" spans="2:18" x14ac:dyDescent="0.25">
      <c r="B30" s="3">
        <v>26</v>
      </c>
      <c r="C30" s="4">
        <v>40575</v>
      </c>
      <c r="D30" s="3"/>
      <c r="E30" s="7">
        <v>31.83</v>
      </c>
      <c r="F30" s="7"/>
      <c r="G30" s="10"/>
      <c r="H30" s="7"/>
      <c r="I30" s="7"/>
      <c r="J30" s="7"/>
    </row>
    <row r="31" spans="2:18" x14ac:dyDescent="0.25">
      <c r="B31" s="3">
        <v>27</v>
      </c>
      <c r="C31" s="4">
        <v>40603</v>
      </c>
      <c r="D31" s="3"/>
      <c r="E31" s="7">
        <v>40.51</v>
      </c>
      <c r="F31" s="7"/>
      <c r="G31" s="10"/>
      <c r="H31" s="7"/>
      <c r="I31" s="7"/>
      <c r="J31" s="7"/>
    </row>
    <row r="32" spans="2:18" x14ac:dyDescent="0.25">
      <c r="B32" s="3">
        <v>28</v>
      </c>
      <c r="C32" s="4">
        <v>40634</v>
      </c>
      <c r="D32" s="3"/>
      <c r="E32" s="7">
        <v>38.51</v>
      </c>
      <c r="F32" s="7"/>
      <c r="G32" s="10"/>
      <c r="H32" s="7"/>
      <c r="I32" s="7"/>
      <c r="J32" s="7"/>
    </row>
    <row r="33" spans="2:10" x14ac:dyDescent="0.25">
      <c r="B33" s="3">
        <v>29</v>
      </c>
      <c r="C33" s="4">
        <v>40664</v>
      </c>
      <c r="D33" s="3"/>
      <c r="E33" s="7">
        <v>40.43</v>
      </c>
      <c r="F33" s="7"/>
      <c r="G33" s="10"/>
      <c r="H33" s="7"/>
      <c r="I33" s="7"/>
      <c r="J33" s="7"/>
    </row>
    <row r="34" spans="2:10" x14ac:dyDescent="0.25">
      <c r="B34" s="3">
        <v>30</v>
      </c>
      <c r="C34" s="4">
        <v>40695</v>
      </c>
      <c r="D34" s="3"/>
      <c r="E34" s="7">
        <v>42.57</v>
      </c>
      <c r="F34" s="7"/>
      <c r="G34" s="10"/>
      <c r="H34" s="7"/>
      <c r="I34" s="7"/>
      <c r="J34" s="7"/>
    </row>
    <row r="35" spans="2:10" x14ac:dyDescent="0.25">
      <c r="B35" s="3">
        <v>31</v>
      </c>
      <c r="C35" s="4">
        <v>40725</v>
      </c>
      <c r="D35" s="3"/>
      <c r="E35" s="7">
        <v>45.07</v>
      </c>
      <c r="F35" s="7"/>
      <c r="G35" s="10"/>
      <c r="H35" s="7"/>
      <c r="I35" s="7"/>
      <c r="J35" s="7"/>
    </row>
    <row r="36" spans="2:10" x14ac:dyDescent="0.25">
      <c r="B36" s="3">
        <v>32</v>
      </c>
      <c r="C36" s="4">
        <v>40756</v>
      </c>
      <c r="D36" s="3"/>
      <c r="E36" s="7">
        <v>42.78</v>
      </c>
      <c r="F36" s="7"/>
      <c r="G36" s="10"/>
      <c r="H36" s="7"/>
      <c r="I36" s="7"/>
      <c r="J36" s="7"/>
    </row>
    <row r="37" spans="2:10" x14ac:dyDescent="0.25">
      <c r="B37" s="3">
        <v>33</v>
      </c>
      <c r="C37" s="4">
        <v>40787</v>
      </c>
      <c r="D37" s="3"/>
      <c r="E37" s="7">
        <v>36.700000000000003</v>
      </c>
      <c r="F37" s="7"/>
      <c r="G37" s="10"/>
      <c r="H37" s="7"/>
      <c r="I37" s="7"/>
      <c r="J37" s="7"/>
    </row>
    <row r="38" spans="2:10" x14ac:dyDescent="0.25">
      <c r="B38" s="3">
        <v>34</v>
      </c>
      <c r="C38" s="4">
        <v>40817</v>
      </c>
      <c r="D38" s="3"/>
      <c r="E38" s="7">
        <v>38.700000000000003</v>
      </c>
      <c r="F38" s="7"/>
      <c r="G38" s="10"/>
      <c r="H38" s="7"/>
      <c r="I38" s="7"/>
      <c r="J38" s="7"/>
    </row>
    <row r="39" spans="2:10" x14ac:dyDescent="0.25">
      <c r="B39" s="3">
        <v>35</v>
      </c>
      <c r="C39" s="4">
        <v>40848</v>
      </c>
      <c r="D39" s="3"/>
      <c r="E39" s="7">
        <v>36.83</v>
      </c>
      <c r="F39" s="7"/>
      <c r="G39" s="10"/>
      <c r="H39" s="7"/>
      <c r="I39" s="7"/>
      <c r="J39" s="7"/>
    </row>
    <row r="40" spans="2:10" ht="15.75" thickBot="1" x14ac:dyDescent="0.3">
      <c r="B40" s="5">
        <v>36</v>
      </c>
      <c r="C40" s="6">
        <v>40878</v>
      </c>
      <c r="D40" s="5"/>
      <c r="E40" s="8">
        <v>37.49</v>
      </c>
      <c r="F40" s="8"/>
      <c r="G40" s="11"/>
      <c r="H40" s="8"/>
      <c r="I40" s="8"/>
      <c r="J40" s="8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39132-D72F-4FF5-A048-0CDCF237106C}">
  <dimension ref="B1:S40"/>
  <sheetViews>
    <sheetView showGridLines="0" workbookViewId="0">
      <selection activeCell="M9" sqref="M9"/>
    </sheetView>
  </sheetViews>
  <sheetFormatPr defaultRowHeight="15" x14ac:dyDescent="0.25"/>
  <cols>
    <col min="5" max="5" width="15.5703125" bestFit="1" customWidth="1"/>
    <col min="6" max="6" width="6.7109375" bestFit="1" customWidth="1"/>
    <col min="7" max="7" width="6" customWidth="1"/>
    <col min="8" max="8" width="10.85546875" bestFit="1" customWidth="1"/>
    <col min="9" max="9" width="8.140625" bestFit="1" customWidth="1"/>
    <col min="10" max="10" width="10.28515625" bestFit="1" customWidth="1"/>
    <col min="12" max="12" width="11.42578125" customWidth="1"/>
    <col min="13" max="13" width="11" bestFit="1" customWidth="1"/>
    <col min="14" max="14" width="7" bestFit="1" customWidth="1"/>
    <col min="15" max="15" width="6.28515625" customWidth="1"/>
    <col min="16" max="16" width="10.85546875" bestFit="1" customWidth="1"/>
  </cols>
  <sheetData>
    <row r="1" spans="2:19" ht="8.25" customHeight="1" x14ac:dyDescent="0.25"/>
    <row r="2" spans="2:19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4" spans="2:19" ht="15.75" thickBot="1" x14ac:dyDescent="0.3">
      <c r="B4" s="2" t="s">
        <v>0</v>
      </c>
      <c r="C4" s="2" t="s">
        <v>1</v>
      </c>
      <c r="D4" s="2" t="s">
        <v>2</v>
      </c>
      <c r="E4" s="2" t="s">
        <v>4</v>
      </c>
      <c r="F4" s="2" t="s">
        <v>16</v>
      </c>
      <c r="G4" s="2" t="s">
        <v>14</v>
      </c>
      <c r="H4" s="2" t="s">
        <v>8</v>
      </c>
      <c r="I4" s="2" t="s">
        <v>12</v>
      </c>
      <c r="J4" s="2" t="s">
        <v>13</v>
      </c>
      <c r="L4" s="15" t="s">
        <v>18</v>
      </c>
      <c r="M4" s="15"/>
      <c r="N4" s="15"/>
      <c r="O4" s="15"/>
      <c r="P4" s="15"/>
      <c r="Q4" s="15"/>
    </row>
    <row r="5" spans="2:19" ht="15.75" thickBot="1" x14ac:dyDescent="0.3">
      <c r="B5" s="3">
        <v>1</v>
      </c>
      <c r="C5" s="4">
        <v>39814</v>
      </c>
      <c r="D5" s="3">
        <f>MONTH(C5)</f>
        <v>1</v>
      </c>
      <c r="E5" s="7">
        <v>33.299999999999997</v>
      </c>
      <c r="F5" s="3"/>
      <c r="G5" s="3"/>
      <c r="H5" s="7"/>
      <c r="I5" s="7"/>
      <c r="J5" s="7"/>
      <c r="L5" s="14" t="s">
        <v>1</v>
      </c>
      <c r="M5" s="14" t="s">
        <v>2</v>
      </c>
      <c r="N5" s="14" t="s">
        <v>3</v>
      </c>
      <c r="O5" s="14" t="s">
        <v>5</v>
      </c>
      <c r="P5" s="14" t="s">
        <v>6</v>
      </c>
      <c r="Q5" s="14" t="s">
        <v>19</v>
      </c>
    </row>
    <row r="6" spans="2:19" ht="15.75" thickBot="1" x14ac:dyDescent="0.3">
      <c r="B6" s="3">
        <v>2</v>
      </c>
      <c r="C6" s="4">
        <v>39845</v>
      </c>
      <c r="D6" s="3">
        <f t="shared" ref="D6:D40" si="0">MONTH(C6)</f>
        <v>2</v>
      </c>
      <c r="E6" s="7">
        <v>31.69</v>
      </c>
      <c r="F6" s="3"/>
      <c r="G6" s="3"/>
      <c r="H6" s="7"/>
      <c r="I6" s="7"/>
      <c r="J6" s="7"/>
      <c r="L6" s="6">
        <v>40909</v>
      </c>
      <c r="M6" s="16">
        <f>MONTH(L6)</f>
        <v>1</v>
      </c>
      <c r="N6" s="8">
        <v>34.31</v>
      </c>
      <c r="O6" s="8">
        <f>AVERAGE(E29:E40)</f>
        <v>38.812499999999993</v>
      </c>
      <c r="P6" s="8">
        <f>O6*VLOOKUP(M6,O9:P20,2,FALSE)</f>
        <v>34.718686702752926</v>
      </c>
      <c r="Q6" s="17">
        <f>ABS(1-P6/N6)</f>
        <v>1.1911591453014347E-2</v>
      </c>
    </row>
    <row r="7" spans="2:19" x14ac:dyDescent="0.25">
      <c r="B7" s="3">
        <v>3</v>
      </c>
      <c r="C7" s="4">
        <v>39873</v>
      </c>
      <c r="D7" s="3">
        <f t="shared" si="0"/>
        <v>3</v>
      </c>
      <c r="E7" s="7">
        <v>39.06</v>
      </c>
      <c r="F7" s="3"/>
      <c r="G7" s="3"/>
      <c r="H7" s="7"/>
      <c r="I7" s="7"/>
      <c r="J7" s="7"/>
    </row>
    <row r="8" spans="2:19" ht="15.75" thickBot="1" x14ac:dyDescent="0.3">
      <c r="B8" s="3">
        <v>4</v>
      </c>
      <c r="C8" s="4">
        <v>39904</v>
      </c>
      <c r="D8" s="3">
        <f t="shared" si="0"/>
        <v>4</v>
      </c>
      <c r="E8" s="7">
        <v>38.14</v>
      </c>
      <c r="F8" s="3"/>
      <c r="G8" s="3"/>
      <c r="H8" s="7"/>
      <c r="I8" s="7"/>
      <c r="J8" s="7"/>
      <c r="M8" s="19" t="s">
        <v>21</v>
      </c>
      <c r="O8" s="2" t="s">
        <v>2</v>
      </c>
      <c r="P8" s="2" t="s">
        <v>20</v>
      </c>
    </row>
    <row r="9" spans="2:19" x14ac:dyDescent="0.25">
      <c r="B9" s="3">
        <v>5</v>
      </c>
      <c r="C9" s="4">
        <v>39934</v>
      </c>
      <c r="D9" s="3">
        <f t="shared" si="0"/>
        <v>5</v>
      </c>
      <c r="E9" s="7">
        <v>38.409999999999997</v>
      </c>
      <c r="F9" s="3"/>
      <c r="G9" s="3"/>
      <c r="H9" s="7"/>
      <c r="I9" s="7"/>
      <c r="J9" s="7"/>
      <c r="L9" s="9" t="s">
        <v>22</v>
      </c>
      <c r="M9" s="20">
        <f>AVERAGE(I17:I40)</f>
        <v>0.29967210693354235</v>
      </c>
      <c r="O9" s="3">
        <v>1</v>
      </c>
      <c r="P9" s="10">
        <f>AVERAGEIF($D$17:$D$40,O9,$G$17:$G$40)</f>
        <v>0.89452332889540576</v>
      </c>
    </row>
    <row r="10" spans="2:19" x14ac:dyDescent="0.25">
      <c r="B10" s="3">
        <v>6</v>
      </c>
      <c r="C10" s="4">
        <v>39965</v>
      </c>
      <c r="D10" s="3">
        <f t="shared" si="0"/>
        <v>6</v>
      </c>
      <c r="E10" s="7">
        <v>41.15</v>
      </c>
      <c r="F10" s="3"/>
      <c r="G10" s="3"/>
      <c r="H10" s="7"/>
      <c r="I10" s="7"/>
      <c r="J10" s="7"/>
      <c r="L10" s="9" t="s">
        <v>23</v>
      </c>
      <c r="M10" s="20">
        <f>AVERAGE(J17:J40)</f>
        <v>0.13190965753551762</v>
      </c>
      <c r="O10" s="3">
        <v>2</v>
      </c>
      <c r="P10" s="10">
        <f t="shared" ref="P10:P20" si="1">AVERAGEIF($D$17:$D$40,O10,$G$17:$G$40)</f>
        <v>0.82404601679510403</v>
      </c>
    </row>
    <row r="11" spans="2:19" x14ac:dyDescent="0.25">
      <c r="B11" s="3">
        <v>7</v>
      </c>
      <c r="C11" s="4">
        <v>39995</v>
      </c>
      <c r="D11" s="3">
        <f t="shared" si="0"/>
        <v>7</v>
      </c>
      <c r="E11" s="7">
        <v>44.22</v>
      </c>
      <c r="F11" s="3"/>
      <c r="G11" s="3"/>
      <c r="H11" s="7"/>
      <c r="I11" s="7"/>
      <c r="J11" s="7"/>
      <c r="O11" s="3">
        <v>3</v>
      </c>
      <c r="P11" s="10">
        <f t="shared" si="1"/>
        <v>1.0522349084653053</v>
      </c>
    </row>
    <row r="12" spans="2:19" x14ac:dyDescent="0.25">
      <c r="B12" s="3">
        <v>8</v>
      </c>
      <c r="C12" s="4">
        <v>40026</v>
      </c>
      <c r="D12" s="3">
        <f t="shared" si="0"/>
        <v>8</v>
      </c>
      <c r="E12" s="7">
        <v>42.4</v>
      </c>
      <c r="F12" s="3"/>
      <c r="G12" s="3"/>
      <c r="H12" s="7"/>
      <c r="I12" s="7"/>
      <c r="J12" s="7"/>
      <c r="O12" s="3">
        <v>4</v>
      </c>
      <c r="P12" s="10">
        <f t="shared" si="1"/>
        <v>1.0031431454944242</v>
      </c>
    </row>
    <row r="13" spans="2:19" x14ac:dyDescent="0.25">
      <c r="B13" s="3">
        <v>9</v>
      </c>
      <c r="C13" s="4">
        <v>40057</v>
      </c>
      <c r="D13" s="3">
        <f t="shared" si="0"/>
        <v>9</v>
      </c>
      <c r="E13" s="7">
        <v>34.68</v>
      </c>
      <c r="F13" s="3"/>
      <c r="G13" s="3"/>
      <c r="H13" s="7"/>
      <c r="I13" s="7"/>
      <c r="J13" s="7"/>
      <c r="O13" s="3">
        <v>5</v>
      </c>
      <c r="P13" s="10">
        <f t="shared" si="1"/>
        <v>1.0425934144014792</v>
      </c>
    </row>
    <row r="14" spans="2:19" x14ac:dyDescent="0.25">
      <c r="B14" s="3">
        <v>10</v>
      </c>
      <c r="C14" s="4">
        <v>40087</v>
      </c>
      <c r="D14" s="3">
        <f t="shared" si="0"/>
        <v>10</v>
      </c>
      <c r="E14" s="7">
        <v>37.32</v>
      </c>
      <c r="F14" s="3"/>
      <c r="G14" s="3"/>
      <c r="H14" s="7"/>
      <c r="I14" s="7"/>
      <c r="J14" s="7"/>
      <c r="O14" s="3">
        <v>6</v>
      </c>
      <c r="P14" s="10">
        <f t="shared" si="1"/>
        <v>1.1081617504062131</v>
      </c>
    </row>
    <row r="15" spans="2:19" x14ac:dyDescent="0.25">
      <c r="B15" s="3">
        <v>11</v>
      </c>
      <c r="C15" s="4">
        <v>40118</v>
      </c>
      <c r="D15" s="3">
        <f t="shared" si="0"/>
        <v>11</v>
      </c>
      <c r="E15" s="7">
        <v>34.58</v>
      </c>
      <c r="F15" s="3"/>
      <c r="G15" s="3"/>
      <c r="H15" s="7"/>
      <c r="I15" s="7"/>
      <c r="J15" s="7"/>
      <c r="O15" s="3">
        <v>7</v>
      </c>
      <c r="P15" s="10">
        <f t="shared" si="1"/>
        <v>1.1668954983226429</v>
      </c>
    </row>
    <row r="16" spans="2:19" x14ac:dyDescent="0.25">
      <c r="B16" s="3">
        <v>12</v>
      </c>
      <c r="C16" s="4">
        <v>40148</v>
      </c>
      <c r="D16" s="3">
        <f t="shared" si="0"/>
        <v>12</v>
      </c>
      <c r="E16" s="7">
        <v>36.46</v>
      </c>
      <c r="F16" s="3"/>
      <c r="G16" s="3"/>
      <c r="H16" s="7"/>
      <c r="I16" s="7"/>
      <c r="J16" s="7"/>
      <c r="O16" s="3">
        <v>8</v>
      </c>
      <c r="P16" s="10">
        <f t="shared" si="1"/>
        <v>1.1202454978048761</v>
      </c>
    </row>
    <row r="17" spans="2:18" x14ac:dyDescent="0.25">
      <c r="B17" s="3">
        <v>13</v>
      </c>
      <c r="C17" s="4">
        <v>40179</v>
      </c>
      <c r="D17" s="3">
        <f t="shared" si="0"/>
        <v>1</v>
      </c>
      <c r="E17" s="7">
        <v>33.49</v>
      </c>
      <c r="F17" s="7">
        <f>AVERAGE(E5:E16)</f>
        <v>37.6175</v>
      </c>
      <c r="G17" s="10">
        <f>E17/F17</f>
        <v>0.89027713165415034</v>
      </c>
      <c r="H17" s="7">
        <f>F17*VLOOKUP(D17,$O$9:$P$20,2,TRUE)</f>
        <v>33.649731324722929</v>
      </c>
      <c r="I17" s="7">
        <f>ABS(E17-H17)</f>
        <v>0.15973132472292662</v>
      </c>
      <c r="J17" s="7">
        <f>I17^2</f>
        <v>2.5514096097741027E-2</v>
      </c>
      <c r="O17" s="3">
        <v>9</v>
      </c>
      <c r="P17" s="10">
        <f t="shared" si="1"/>
        <v>0.95271310270244447</v>
      </c>
    </row>
    <row r="18" spans="2:18" x14ac:dyDescent="0.25">
      <c r="B18" s="3">
        <v>14</v>
      </c>
      <c r="C18" s="4">
        <v>40210</v>
      </c>
      <c r="D18" s="3">
        <f t="shared" si="0"/>
        <v>2</v>
      </c>
      <c r="E18" s="7">
        <v>30.72</v>
      </c>
      <c r="F18" s="7">
        <f t="shared" ref="F18:F40" si="2">AVERAGE(E6:E17)</f>
        <v>37.633333333333333</v>
      </c>
      <c r="G18" s="10">
        <f t="shared" ref="G18:G40" si="3">E18/F18</f>
        <v>0.81629760850310007</v>
      </c>
      <c r="H18" s="7">
        <f t="shared" ref="H18:H40" si="4">F18*VLOOKUP(D18,$O$9:$P$20,2,TRUE)</f>
        <v>31.011598432055749</v>
      </c>
      <c r="I18" s="7">
        <f t="shared" ref="I18:I40" si="5">ABS(E18-H18)</f>
        <v>0.29159843205574987</v>
      </c>
      <c r="J18" s="7">
        <f t="shared" ref="J18:J40" si="6">I18^2</f>
        <v>8.5029645577371776E-2</v>
      </c>
      <c r="O18" s="3">
        <v>10</v>
      </c>
      <c r="P18" s="10">
        <f t="shared" si="1"/>
        <v>1.0167094076491372</v>
      </c>
    </row>
    <row r="19" spans="2:18" x14ac:dyDescent="0.25">
      <c r="B19" s="3">
        <v>15</v>
      </c>
      <c r="C19" s="4">
        <v>40238</v>
      </c>
      <c r="D19" s="3">
        <f t="shared" si="0"/>
        <v>3</v>
      </c>
      <c r="E19" s="7">
        <v>39.369999999999997</v>
      </c>
      <c r="F19" s="7">
        <f t="shared" si="2"/>
        <v>37.552500000000002</v>
      </c>
      <c r="G19" s="10">
        <f t="shared" si="3"/>
        <v>1.0483989081951932</v>
      </c>
      <c r="H19" s="7">
        <f t="shared" si="4"/>
        <v>39.51405140014338</v>
      </c>
      <c r="I19" s="7">
        <f t="shared" si="5"/>
        <v>0.14405140014338258</v>
      </c>
      <c r="J19" s="7">
        <f t="shared" si="6"/>
        <v>2.0750805883268924E-2</v>
      </c>
      <c r="O19" s="3">
        <v>11</v>
      </c>
      <c r="P19" s="10">
        <f t="shared" si="1"/>
        <v>0.9579265864801092</v>
      </c>
    </row>
    <row r="20" spans="2:18" ht="15.75" thickBot="1" x14ac:dyDescent="0.3">
      <c r="B20" s="3">
        <v>16</v>
      </c>
      <c r="C20" s="4">
        <v>40269</v>
      </c>
      <c r="D20" s="3">
        <f t="shared" si="0"/>
        <v>4</v>
      </c>
      <c r="E20" s="7">
        <v>37.76</v>
      </c>
      <c r="F20" s="7">
        <f t="shared" si="2"/>
        <v>37.578333333333326</v>
      </c>
      <c r="G20" s="10">
        <f t="shared" si="3"/>
        <v>1.0048343460327318</v>
      </c>
      <c r="H20" s="7">
        <f t="shared" si="4"/>
        <v>37.696447502437962</v>
      </c>
      <c r="I20" s="7">
        <f t="shared" si="5"/>
        <v>6.3552497562035626E-2</v>
      </c>
      <c r="J20" s="7">
        <f t="shared" si="6"/>
        <v>4.0389199463725439E-3</v>
      </c>
      <c r="O20" s="5">
        <v>12</v>
      </c>
      <c r="P20" s="11">
        <f t="shared" si="1"/>
        <v>0.97402848977028444</v>
      </c>
    </row>
    <row r="21" spans="2:18" x14ac:dyDescent="0.25">
      <c r="B21" s="3">
        <v>17</v>
      </c>
      <c r="C21" s="4">
        <v>40299</v>
      </c>
      <c r="D21" s="3">
        <f t="shared" si="0"/>
        <v>5</v>
      </c>
      <c r="E21" s="7">
        <v>38.880000000000003</v>
      </c>
      <c r="F21" s="7">
        <f t="shared" si="2"/>
        <v>37.54666666666666</v>
      </c>
      <c r="G21" s="10">
        <f t="shared" si="3"/>
        <v>1.035511363636364</v>
      </c>
      <c r="H21" s="7">
        <f t="shared" si="4"/>
        <v>39.145907399394197</v>
      </c>
      <c r="I21" s="7">
        <f t="shared" si="5"/>
        <v>0.2659073993941945</v>
      </c>
      <c r="J21" s="7">
        <f t="shared" si="6"/>
        <v>7.0706745052583675E-2</v>
      </c>
    </row>
    <row r="22" spans="2:18" x14ac:dyDescent="0.25">
      <c r="B22" s="3">
        <v>18</v>
      </c>
      <c r="C22" s="4">
        <v>40330</v>
      </c>
      <c r="D22" s="3">
        <f t="shared" si="0"/>
        <v>6</v>
      </c>
      <c r="E22" s="7">
        <v>41.9</v>
      </c>
      <c r="F22" s="7">
        <f t="shared" si="2"/>
        <v>37.585833333333333</v>
      </c>
      <c r="G22" s="10">
        <f t="shared" si="3"/>
        <v>1.1147817218366849</v>
      </c>
      <c r="H22" s="7">
        <f t="shared" si="4"/>
        <v>41.651182857142857</v>
      </c>
      <c r="I22" s="7">
        <f t="shared" si="5"/>
        <v>0.24881714285714196</v>
      </c>
      <c r="J22" s="7">
        <f t="shared" si="6"/>
        <v>6.190997057959139E-2</v>
      </c>
      <c r="O22" s="13" t="s">
        <v>17</v>
      </c>
      <c r="P22" s="18">
        <f>AVERAGE(P9:P20)</f>
        <v>1.0094350955989519</v>
      </c>
      <c r="Q22" s="12"/>
      <c r="R22" s="12"/>
    </row>
    <row r="23" spans="2:18" x14ac:dyDescent="0.25">
      <c r="B23" s="3">
        <v>19</v>
      </c>
      <c r="C23" s="4">
        <v>40360</v>
      </c>
      <c r="D23" s="3">
        <f t="shared" si="0"/>
        <v>7</v>
      </c>
      <c r="E23" s="7">
        <v>44.02</v>
      </c>
      <c r="F23" s="7">
        <f t="shared" si="2"/>
        <v>37.648333333333333</v>
      </c>
      <c r="G23" s="10">
        <f t="shared" si="3"/>
        <v>1.1692416662977556</v>
      </c>
      <c r="H23" s="7">
        <f t="shared" si="4"/>
        <v>43.931670686016972</v>
      </c>
      <c r="I23" s="7">
        <f t="shared" si="5"/>
        <v>8.8329313983031454E-2</v>
      </c>
      <c r="J23" s="7">
        <f t="shared" si="6"/>
        <v>7.8020677087129557E-3</v>
      </c>
    </row>
    <row r="24" spans="2:18" x14ac:dyDescent="0.25">
      <c r="B24" s="3">
        <v>20</v>
      </c>
      <c r="C24" s="4">
        <v>40391</v>
      </c>
      <c r="D24" s="3">
        <f t="shared" si="0"/>
        <v>8</v>
      </c>
      <c r="E24" s="7">
        <v>42.81</v>
      </c>
      <c r="F24" s="7">
        <f t="shared" si="2"/>
        <v>37.631666666666668</v>
      </c>
      <c r="G24" s="10">
        <f t="shared" si="3"/>
        <v>1.1376057398467603</v>
      </c>
      <c r="H24" s="7">
        <f t="shared" si="4"/>
        <v>42.156705158227169</v>
      </c>
      <c r="I24" s="7">
        <f t="shared" si="5"/>
        <v>0.65329484177283348</v>
      </c>
      <c r="J24" s="7">
        <f t="shared" si="6"/>
        <v>0.42679415028699152</v>
      </c>
    </row>
    <row r="25" spans="2:18" x14ac:dyDescent="0.25">
      <c r="B25" s="3">
        <v>21</v>
      </c>
      <c r="C25" s="4">
        <v>40422</v>
      </c>
      <c r="D25" s="3">
        <f t="shared" si="0"/>
        <v>9</v>
      </c>
      <c r="E25" s="7">
        <v>36.130000000000003</v>
      </c>
      <c r="F25" s="7">
        <f t="shared" si="2"/>
        <v>37.665833333333332</v>
      </c>
      <c r="G25" s="10">
        <f t="shared" si="3"/>
        <v>0.95922476160977022</v>
      </c>
      <c r="H25" s="7">
        <f t="shared" si="4"/>
        <v>35.884732940873157</v>
      </c>
      <c r="I25" s="7">
        <f t="shared" si="5"/>
        <v>0.24526705912684577</v>
      </c>
      <c r="J25" s="7">
        <f t="shared" si="6"/>
        <v>6.0155930292731655E-2</v>
      </c>
    </row>
    <row r="26" spans="2:18" x14ac:dyDescent="0.25">
      <c r="B26" s="3">
        <v>22</v>
      </c>
      <c r="C26" s="4">
        <v>40452</v>
      </c>
      <c r="D26" s="3">
        <f t="shared" si="0"/>
        <v>10</v>
      </c>
      <c r="E26" s="7">
        <v>39.18</v>
      </c>
      <c r="F26" s="7">
        <f t="shared" si="2"/>
        <v>37.786666666666669</v>
      </c>
      <c r="G26" s="10">
        <f t="shared" si="3"/>
        <v>1.0368736767819335</v>
      </c>
      <c r="H26" s="7">
        <f t="shared" si="4"/>
        <v>38.418059483702066</v>
      </c>
      <c r="I26" s="7">
        <f t="shared" si="5"/>
        <v>0.76194051629793336</v>
      </c>
      <c r="J26" s="7">
        <f t="shared" si="6"/>
        <v>0.58055335037636124</v>
      </c>
    </row>
    <row r="27" spans="2:18" x14ac:dyDescent="0.25">
      <c r="B27" s="3">
        <v>23</v>
      </c>
      <c r="C27" s="4">
        <v>40483</v>
      </c>
      <c r="D27" s="3">
        <f t="shared" si="0"/>
        <v>11</v>
      </c>
      <c r="E27" s="7">
        <v>36.67</v>
      </c>
      <c r="F27" s="7">
        <f t="shared" si="2"/>
        <v>37.941666666666663</v>
      </c>
      <c r="G27" s="10">
        <f t="shared" si="3"/>
        <v>0.96648363716231067</v>
      </c>
      <c r="H27" s="7">
        <f t="shared" si="4"/>
        <v>36.345331235366139</v>
      </c>
      <c r="I27" s="7">
        <f t="shared" si="5"/>
        <v>0.32466876463386285</v>
      </c>
      <c r="J27" s="7">
        <f t="shared" si="6"/>
        <v>0.10540980672887863</v>
      </c>
    </row>
    <row r="28" spans="2:18" x14ac:dyDescent="0.25">
      <c r="B28" s="3">
        <v>24</v>
      </c>
      <c r="C28" s="4">
        <v>40513</v>
      </c>
      <c r="D28" s="3">
        <f t="shared" si="0"/>
        <v>12</v>
      </c>
      <c r="E28" s="7">
        <v>37.43</v>
      </c>
      <c r="F28" s="7">
        <f t="shared" si="2"/>
        <v>38.115833333333335</v>
      </c>
      <c r="G28" s="10">
        <f t="shared" si="3"/>
        <v>0.98200660268042583</v>
      </c>
      <c r="H28" s="7">
        <f t="shared" si="4"/>
        <v>37.125907578002533</v>
      </c>
      <c r="I28" s="7">
        <f t="shared" si="5"/>
        <v>0.304092421997467</v>
      </c>
      <c r="J28" s="7">
        <f t="shared" si="6"/>
        <v>9.2472201116285555E-2</v>
      </c>
    </row>
    <row r="29" spans="2:18" x14ac:dyDescent="0.25">
      <c r="B29" s="3">
        <v>25</v>
      </c>
      <c r="C29" s="4">
        <v>40544</v>
      </c>
      <c r="D29" s="3">
        <f t="shared" si="0"/>
        <v>1</v>
      </c>
      <c r="E29" s="7">
        <v>34.33</v>
      </c>
      <c r="F29" s="7">
        <f t="shared" si="2"/>
        <v>38.196666666666665</v>
      </c>
      <c r="G29" s="10">
        <f t="shared" si="3"/>
        <v>0.89876952613666117</v>
      </c>
      <c r="H29" s="7">
        <f t="shared" si="4"/>
        <v>34.167809419374848</v>
      </c>
      <c r="I29" s="7">
        <f t="shared" si="5"/>
        <v>0.16219058062515046</v>
      </c>
      <c r="J29" s="7">
        <f t="shared" si="6"/>
        <v>2.6305784443523432E-2</v>
      </c>
    </row>
    <row r="30" spans="2:18" x14ac:dyDescent="0.25">
      <c r="B30" s="3">
        <v>26</v>
      </c>
      <c r="C30" s="4">
        <v>40575</v>
      </c>
      <c r="D30" s="3">
        <f t="shared" si="0"/>
        <v>2</v>
      </c>
      <c r="E30" s="7">
        <v>31.83</v>
      </c>
      <c r="F30" s="7">
        <f t="shared" si="2"/>
        <v>38.266666666666673</v>
      </c>
      <c r="G30" s="10">
        <f t="shared" si="3"/>
        <v>0.83179442508710788</v>
      </c>
      <c r="H30" s="7">
        <f t="shared" si="4"/>
        <v>31.533494242692651</v>
      </c>
      <c r="I30" s="7">
        <f t="shared" si="5"/>
        <v>0.2965057573073473</v>
      </c>
      <c r="J30" s="7">
        <f t="shared" si="6"/>
        <v>8.791566411640353E-2</v>
      </c>
    </row>
    <row r="31" spans="2:18" x14ac:dyDescent="0.25">
      <c r="B31" s="3">
        <v>27</v>
      </c>
      <c r="C31" s="4">
        <v>40603</v>
      </c>
      <c r="D31" s="3">
        <f t="shared" si="0"/>
        <v>3</v>
      </c>
      <c r="E31" s="7">
        <v>40.51</v>
      </c>
      <c r="F31" s="7">
        <f t="shared" si="2"/>
        <v>38.359166666666667</v>
      </c>
      <c r="G31" s="10">
        <f t="shared" si="3"/>
        <v>1.0560709087354174</v>
      </c>
      <c r="H31" s="7">
        <f t="shared" si="4"/>
        <v>40.362854226305394</v>
      </c>
      <c r="I31" s="7">
        <f t="shared" si="5"/>
        <v>0.14714577369460358</v>
      </c>
      <c r="J31" s="7">
        <f t="shared" si="6"/>
        <v>2.165187871618349E-2</v>
      </c>
    </row>
    <row r="32" spans="2:18" x14ac:dyDescent="0.25">
      <c r="B32" s="3">
        <v>28</v>
      </c>
      <c r="C32" s="4">
        <v>40634</v>
      </c>
      <c r="D32" s="3">
        <f t="shared" si="0"/>
        <v>4</v>
      </c>
      <c r="E32" s="7">
        <v>38.51</v>
      </c>
      <c r="F32" s="7">
        <f t="shared" si="2"/>
        <v>38.454166666666666</v>
      </c>
      <c r="G32" s="10">
        <f t="shared" si="3"/>
        <v>1.0014519449561166</v>
      </c>
      <c r="H32" s="7">
        <f t="shared" si="4"/>
        <v>38.575033707366835</v>
      </c>
      <c r="I32" s="7">
        <f t="shared" si="5"/>
        <v>6.5033707366836779E-2</v>
      </c>
      <c r="J32" s="7">
        <f t="shared" si="6"/>
        <v>4.2293830938753604E-3</v>
      </c>
    </row>
    <row r="33" spans="2:10" x14ac:dyDescent="0.25">
      <c r="B33" s="3">
        <v>29</v>
      </c>
      <c r="C33" s="4">
        <v>40664</v>
      </c>
      <c r="D33" s="3">
        <f t="shared" si="0"/>
        <v>5</v>
      </c>
      <c r="E33" s="7">
        <v>40.43</v>
      </c>
      <c r="F33" s="7">
        <f t="shared" si="2"/>
        <v>38.516666666666666</v>
      </c>
      <c r="G33" s="10">
        <f t="shared" si="3"/>
        <v>1.0496754651665945</v>
      </c>
      <c r="H33" s="7">
        <f t="shared" si="4"/>
        <v>40.157223011363641</v>
      </c>
      <c r="I33" s="7">
        <f t="shared" si="5"/>
        <v>0.27277698863635891</v>
      </c>
      <c r="J33" s="7">
        <f t="shared" si="6"/>
        <v>7.4407285529520278E-2</v>
      </c>
    </row>
    <row r="34" spans="2:10" x14ac:dyDescent="0.25">
      <c r="B34" s="3">
        <v>30</v>
      </c>
      <c r="C34" s="4">
        <v>40695</v>
      </c>
      <c r="D34" s="3">
        <f t="shared" si="0"/>
        <v>6</v>
      </c>
      <c r="E34" s="7">
        <v>42.57</v>
      </c>
      <c r="F34" s="7">
        <f t="shared" si="2"/>
        <v>38.645833333333336</v>
      </c>
      <c r="G34" s="10">
        <f t="shared" si="3"/>
        <v>1.1015417789757411</v>
      </c>
      <c r="H34" s="7">
        <f t="shared" si="4"/>
        <v>42.825834312573448</v>
      </c>
      <c r="I34" s="7">
        <f t="shared" si="5"/>
        <v>0.25583431257344813</v>
      </c>
      <c r="J34" s="7">
        <f t="shared" si="6"/>
        <v>6.5451195489928754E-2</v>
      </c>
    </row>
    <row r="35" spans="2:10" x14ac:dyDescent="0.25">
      <c r="B35" s="3">
        <v>31</v>
      </c>
      <c r="C35" s="4">
        <v>40725</v>
      </c>
      <c r="D35" s="3">
        <f t="shared" si="0"/>
        <v>7</v>
      </c>
      <c r="E35" s="7">
        <v>45.07</v>
      </c>
      <c r="F35" s="7">
        <f t="shared" si="2"/>
        <v>38.701666666666661</v>
      </c>
      <c r="G35" s="10">
        <f t="shared" si="3"/>
        <v>1.1645493303475305</v>
      </c>
      <c r="H35" s="7">
        <f t="shared" si="4"/>
        <v>45.160800610916816</v>
      </c>
      <c r="I35" s="7">
        <f t="shared" si="5"/>
        <v>9.0800610916815572E-2</v>
      </c>
      <c r="J35" s="7">
        <f t="shared" si="6"/>
        <v>8.2447509428669272E-3</v>
      </c>
    </row>
    <row r="36" spans="2:10" x14ac:dyDescent="0.25">
      <c r="B36" s="3">
        <v>32</v>
      </c>
      <c r="C36" s="4">
        <v>40756</v>
      </c>
      <c r="D36" s="3">
        <f t="shared" si="0"/>
        <v>8</v>
      </c>
      <c r="E36" s="7">
        <v>42.78</v>
      </c>
      <c r="F36" s="7">
        <f t="shared" si="2"/>
        <v>38.789166666666667</v>
      </c>
      <c r="G36" s="10">
        <f t="shared" si="3"/>
        <v>1.1028852557629922</v>
      </c>
      <c r="H36" s="7">
        <f t="shared" si="4"/>
        <v>43.453389321936307</v>
      </c>
      <c r="I36" s="7">
        <f t="shared" si="5"/>
        <v>0.67338932193630541</v>
      </c>
      <c r="J36" s="7">
        <f t="shared" si="6"/>
        <v>0.45345317889783715</v>
      </c>
    </row>
    <row r="37" spans="2:10" x14ac:dyDescent="0.25">
      <c r="B37" s="3">
        <v>33</v>
      </c>
      <c r="C37" s="4">
        <v>40787</v>
      </c>
      <c r="D37" s="3">
        <f t="shared" si="0"/>
        <v>9</v>
      </c>
      <c r="E37" s="7">
        <v>36.700000000000003</v>
      </c>
      <c r="F37" s="7">
        <f t="shared" si="2"/>
        <v>38.786666666666662</v>
      </c>
      <c r="G37" s="10">
        <f t="shared" si="3"/>
        <v>0.94620144379511884</v>
      </c>
      <c r="H37" s="7">
        <f t="shared" si="4"/>
        <v>36.952565543485477</v>
      </c>
      <c r="I37" s="7">
        <f t="shared" si="5"/>
        <v>0.25256554348547411</v>
      </c>
      <c r="J37" s="7">
        <f t="shared" si="6"/>
        <v>6.3789353756112915E-2</v>
      </c>
    </row>
    <row r="38" spans="2:10" x14ac:dyDescent="0.25">
      <c r="B38" s="3">
        <v>34</v>
      </c>
      <c r="C38" s="4">
        <v>40817</v>
      </c>
      <c r="D38" s="3">
        <f t="shared" si="0"/>
        <v>10</v>
      </c>
      <c r="E38" s="7">
        <v>38.700000000000003</v>
      </c>
      <c r="F38" s="7">
        <f t="shared" si="2"/>
        <v>38.834166666666661</v>
      </c>
      <c r="G38" s="10">
        <f t="shared" si="3"/>
        <v>0.99654513851634108</v>
      </c>
      <c r="H38" s="7">
        <f t="shared" si="4"/>
        <v>39.48306258821453</v>
      </c>
      <c r="I38" s="7">
        <f t="shared" si="5"/>
        <v>0.78306258821452701</v>
      </c>
      <c r="J38" s="7">
        <f t="shared" si="6"/>
        <v>0.61318701706123391</v>
      </c>
    </row>
    <row r="39" spans="2:10" x14ac:dyDescent="0.25">
      <c r="B39" s="3">
        <v>35</v>
      </c>
      <c r="C39" s="4">
        <v>40848</v>
      </c>
      <c r="D39" s="3">
        <f t="shared" si="0"/>
        <v>11</v>
      </c>
      <c r="E39" s="7">
        <v>36.83</v>
      </c>
      <c r="F39" s="7">
        <f t="shared" si="2"/>
        <v>38.794166666666662</v>
      </c>
      <c r="G39" s="10">
        <f t="shared" si="3"/>
        <v>0.94936953579790784</v>
      </c>
      <c r="H39" s="7">
        <f t="shared" si="4"/>
        <v>37.161963650340432</v>
      </c>
      <c r="I39" s="7">
        <f t="shared" si="5"/>
        <v>0.33196365034043396</v>
      </c>
      <c r="J39" s="7">
        <f t="shared" si="6"/>
        <v>0.11019986514734589</v>
      </c>
    </row>
    <row r="40" spans="2:10" ht="15.75" thickBot="1" x14ac:dyDescent="0.3">
      <c r="B40" s="5">
        <v>36</v>
      </c>
      <c r="C40" s="6">
        <v>40878</v>
      </c>
      <c r="D40" s="5">
        <f t="shared" si="0"/>
        <v>12</v>
      </c>
      <c r="E40" s="8">
        <v>37.49</v>
      </c>
      <c r="F40" s="8">
        <f t="shared" si="2"/>
        <v>38.807499999999997</v>
      </c>
      <c r="G40" s="11">
        <f t="shared" si="3"/>
        <v>0.96605037686014317</v>
      </c>
      <c r="H40" s="8">
        <f t="shared" si="4"/>
        <v>37.799610616760312</v>
      </c>
      <c r="I40" s="8">
        <f t="shared" si="5"/>
        <v>0.30961061676030965</v>
      </c>
      <c r="J40" s="8">
        <f t="shared" si="6"/>
        <v>9.5858734010699331E-2</v>
      </c>
    </row>
  </sheetData>
  <phoneticPr fontId="5" type="noConversion"/>
  <pageMargins left="0.511811024" right="0.511811024" top="0.78740157499999996" bottom="0.78740157499999996" header="0.31496062000000002" footer="0.31496062000000002"/>
  <ignoredErrors>
    <ignoredError sqref="F17 O6 F18:F40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583A1-46AF-4DD8-BC24-F1AFA6CBA6A7}">
  <dimension ref="B1:S40"/>
  <sheetViews>
    <sheetView showGridLines="0" tabSelected="1" workbookViewId="0">
      <selection activeCell="M16" sqref="M16"/>
    </sheetView>
  </sheetViews>
  <sheetFormatPr defaultRowHeight="15" x14ac:dyDescent="0.25"/>
  <cols>
    <col min="5" max="5" width="15.5703125" bestFit="1" customWidth="1"/>
    <col min="6" max="6" width="6.7109375" bestFit="1" customWidth="1"/>
    <col min="7" max="7" width="6" customWidth="1"/>
    <col min="8" max="8" width="10.85546875" bestFit="1" customWidth="1"/>
    <col min="9" max="9" width="8.140625" bestFit="1" customWidth="1"/>
    <col min="10" max="10" width="10.28515625" bestFit="1" customWidth="1"/>
    <col min="12" max="12" width="11.42578125" customWidth="1"/>
    <col min="13" max="13" width="11" bestFit="1" customWidth="1"/>
    <col min="14" max="14" width="7" bestFit="1" customWidth="1"/>
    <col min="15" max="15" width="6.28515625" customWidth="1"/>
    <col min="16" max="16" width="10.85546875" bestFit="1" customWidth="1"/>
  </cols>
  <sheetData>
    <row r="1" spans="2:19" ht="8.25" customHeight="1" x14ac:dyDescent="0.25"/>
    <row r="2" spans="2:19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4" spans="2:19" ht="15.75" thickBot="1" x14ac:dyDescent="0.3">
      <c r="B4" s="2" t="s">
        <v>0</v>
      </c>
      <c r="C4" s="2" t="s">
        <v>1</v>
      </c>
      <c r="D4" s="2" t="s">
        <v>2</v>
      </c>
      <c r="E4" s="2" t="s">
        <v>4</v>
      </c>
      <c r="F4" s="2" t="s">
        <v>16</v>
      </c>
      <c r="G4" s="2" t="s">
        <v>15</v>
      </c>
      <c r="H4" s="2" t="s">
        <v>9</v>
      </c>
      <c r="I4" s="2" t="s">
        <v>11</v>
      </c>
      <c r="J4" s="2" t="s">
        <v>10</v>
      </c>
      <c r="L4" s="15" t="s">
        <v>18</v>
      </c>
      <c r="M4" s="15"/>
      <c r="N4" s="15"/>
      <c r="O4" s="15"/>
      <c r="P4" s="15"/>
      <c r="Q4" s="15"/>
    </row>
    <row r="5" spans="2:19" ht="15.75" thickBot="1" x14ac:dyDescent="0.3">
      <c r="B5" s="3">
        <v>1</v>
      </c>
      <c r="C5" s="4">
        <v>39814</v>
      </c>
      <c r="D5" s="3">
        <f>MONTH(C5)</f>
        <v>1</v>
      </c>
      <c r="E5" s="7">
        <v>33.299999999999997</v>
      </c>
      <c r="F5" s="3"/>
      <c r="G5" s="3"/>
      <c r="H5" s="7"/>
      <c r="I5" s="7"/>
      <c r="J5" s="7"/>
      <c r="L5" s="14" t="s">
        <v>1</v>
      </c>
      <c r="M5" s="14" t="s">
        <v>2</v>
      </c>
      <c r="N5" s="14" t="s">
        <v>3</v>
      </c>
      <c r="O5" s="14" t="s">
        <v>5</v>
      </c>
      <c r="P5" s="14" t="s">
        <v>7</v>
      </c>
      <c r="Q5" s="14" t="s">
        <v>19</v>
      </c>
    </row>
    <row r="6" spans="2:19" ht="15.75" thickBot="1" x14ac:dyDescent="0.3">
      <c r="B6" s="3">
        <v>2</v>
      </c>
      <c r="C6" s="4">
        <v>39845</v>
      </c>
      <c r="D6" s="3">
        <f t="shared" ref="D6:D40" si="0">MONTH(C6)</f>
        <v>2</v>
      </c>
      <c r="E6" s="7">
        <v>31.69</v>
      </c>
      <c r="F6" s="3"/>
      <c r="G6" s="3"/>
      <c r="H6" s="7"/>
      <c r="I6" s="7"/>
      <c r="J6" s="7"/>
      <c r="L6" s="6">
        <v>40909</v>
      </c>
      <c r="M6" s="16">
        <f>MONTH(L6)</f>
        <v>1</v>
      </c>
      <c r="N6" s="8">
        <v>34.31</v>
      </c>
      <c r="O6" s="8">
        <f>AVERAGE(E29:E40)</f>
        <v>38.812499999999993</v>
      </c>
      <c r="P6" s="8">
        <f>O6*VLOOKUP(M6,O9:P20,2,FALSE)</f>
        <v>34.504271092387398</v>
      </c>
      <c r="Q6" s="17">
        <f>ABS(1-P6/N6)</f>
        <v>5.6622294487729263E-3</v>
      </c>
    </row>
    <row r="7" spans="2:19" x14ac:dyDescent="0.25">
      <c r="B7" s="3">
        <v>3</v>
      </c>
      <c r="C7" s="4">
        <v>39873</v>
      </c>
      <c r="D7" s="3">
        <f t="shared" si="0"/>
        <v>3</v>
      </c>
      <c r="E7" s="7">
        <v>39.06</v>
      </c>
      <c r="F7" s="3"/>
      <c r="G7" s="3"/>
      <c r="H7" s="7"/>
      <c r="I7" s="7"/>
      <c r="J7" s="7"/>
    </row>
    <row r="8" spans="2:19" ht="15.75" thickBot="1" x14ac:dyDescent="0.3">
      <c r="B8" s="3">
        <v>4</v>
      </c>
      <c r="C8" s="4">
        <v>39904</v>
      </c>
      <c r="D8" s="3">
        <f t="shared" si="0"/>
        <v>4</v>
      </c>
      <c r="E8" s="7">
        <v>38.14</v>
      </c>
      <c r="F8" s="3"/>
      <c r="G8" s="3"/>
      <c r="H8" s="7"/>
      <c r="I8" s="7"/>
      <c r="J8" s="7"/>
      <c r="M8" s="19" t="s">
        <v>21</v>
      </c>
      <c r="O8" s="2" t="s">
        <v>2</v>
      </c>
      <c r="P8" s="2" t="s">
        <v>25</v>
      </c>
    </row>
    <row r="9" spans="2:19" x14ac:dyDescent="0.25">
      <c r="B9" s="3">
        <v>5</v>
      </c>
      <c r="C9" s="4">
        <v>39934</v>
      </c>
      <c r="D9" s="3">
        <f t="shared" si="0"/>
        <v>5</v>
      </c>
      <c r="E9" s="7">
        <v>38.409999999999997</v>
      </c>
      <c r="F9" s="3"/>
      <c r="G9" s="3"/>
      <c r="H9" s="7"/>
      <c r="I9" s="7"/>
      <c r="J9" s="7"/>
      <c r="L9" s="9" t="s">
        <v>22</v>
      </c>
      <c r="M9" s="20">
        <f>AVERAGE(I17:I40)</f>
        <v>0.31459241956958817</v>
      </c>
      <c r="O9" s="3">
        <v>1</v>
      </c>
      <c r="P9" s="10">
        <f>AVERAGEIF($D$17:$D$40,O9,$G$17:$G$40)</f>
        <v>0.88899893313719569</v>
      </c>
    </row>
    <row r="10" spans="2:19" x14ac:dyDescent="0.25">
      <c r="B10" s="3">
        <v>6</v>
      </c>
      <c r="C10" s="4">
        <v>39965</v>
      </c>
      <c r="D10" s="3">
        <f t="shared" si="0"/>
        <v>6</v>
      </c>
      <c r="E10" s="7">
        <v>41.15</v>
      </c>
      <c r="F10" s="3"/>
      <c r="G10" s="3"/>
      <c r="H10" s="7"/>
      <c r="I10" s="7"/>
      <c r="J10" s="7"/>
      <c r="L10" s="9" t="s">
        <v>23</v>
      </c>
      <c r="M10" s="20">
        <f>AVERAGE(J17:J40)</f>
        <v>0.15988353417254977</v>
      </c>
      <c r="O10" s="3">
        <v>2</v>
      </c>
      <c r="P10" s="10">
        <f t="shared" ref="P10:P20" si="1">AVERAGEIF($D$17:$D$40,O10,$G$17:$G$40)</f>
        <v>0.81991865626263016</v>
      </c>
    </row>
    <row r="11" spans="2:19" x14ac:dyDescent="0.25">
      <c r="B11" s="3">
        <v>7</v>
      </c>
      <c r="C11" s="4">
        <v>39995</v>
      </c>
      <c r="D11" s="3">
        <f t="shared" si="0"/>
        <v>7</v>
      </c>
      <c r="E11" s="7">
        <v>44.22</v>
      </c>
      <c r="F11" s="3"/>
      <c r="G11" s="3"/>
      <c r="H11" s="7"/>
      <c r="I11" s="7"/>
      <c r="J11" s="7"/>
      <c r="L11" s="9" t="s">
        <v>24</v>
      </c>
      <c r="M11" s="20">
        <f>AVERAGE(F17:F40)</f>
        <v>38.144027777777779</v>
      </c>
      <c r="O11" s="3">
        <v>3</v>
      </c>
      <c r="P11" s="10">
        <f t="shared" si="1"/>
        <v>1.0470839690209257</v>
      </c>
    </row>
    <row r="12" spans="2:19" x14ac:dyDescent="0.25">
      <c r="B12" s="3">
        <v>8</v>
      </c>
      <c r="C12" s="4">
        <v>40026</v>
      </c>
      <c r="D12" s="3">
        <f t="shared" si="0"/>
        <v>8</v>
      </c>
      <c r="E12" s="7">
        <v>42.4</v>
      </c>
      <c r="F12" s="3"/>
      <c r="G12" s="3"/>
      <c r="H12" s="7"/>
      <c r="I12" s="7"/>
      <c r="J12" s="7"/>
      <c r="O12" s="3">
        <v>4</v>
      </c>
      <c r="P12" s="10">
        <f t="shared" si="1"/>
        <v>0.999763323951252</v>
      </c>
    </row>
    <row r="13" spans="2:19" x14ac:dyDescent="0.25">
      <c r="B13" s="3">
        <v>9</v>
      </c>
      <c r="C13" s="4">
        <v>40057</v>
      </c>
      <c r="D13" s="3">
        <f t="shared" si="0"/>
        <v>9</v>
      </c>
      <c r="E13" s="7">
        <v>34.68</v>
      </c>
      <c r="F13" s="3"/>
      <c r="G13" s="3"/>
      <c r="H13" s="7"/>
      <c r="I13" s="7"/>
      <c r="J13" s="7"/>
      <c r="O13" s="3">
        <v>5</v>
      </c>
      <c r="P13" s="10">
        <f t="shared" si="1"/>
        <v>1.039612288220451</v>
      </c>
    </row>
    <row r="14" spans="2:19" x14ac:dyDescent="0.25">
      <c r="B14" s="3">
        <v>10</v>
      </c>
      <c r="C14" s="4">
        <v>40087</v>
      </c>
      <c r="D14" s="3">
        <f t="shared" si="0"/>
        <v>10</v>
      </c>
      <c r="E14" s="7">
        <v>37.32</v>
      </c>
      <c r="F14" s="3"/>
      <c r="G14" s="3"/>
      <c r="H14" s="7"/>
      <c r="I14" s="7"/>
      <c r="J14" s="7"/>
      <c r="O14" s="3">
        <v>6</v>
      </c>
      <c r="P14" s="10">
        <f t="shared" si="1"/>
        <v>1.1072506617826439</v>
      </c>
    </row>
    <row r="15" spans="2:19" x14ac:dyDescent="0.25">
      <c r="B15" s="3">
        <v>11</v>
      </c>
      <c r="C15" s="4">
        <v>40118</v>
      </c>
      <c r="D15" s="3">
        <f t="shared" si="0"/>
        <v>11</v>
      </c>
      <c r="E15" s="7">
        <v>34.58</v>
      </c>
      <c r="F15" s="3"/>
      <c r="G15" s="3"/>
      <c r="H15" s="7"/>
      <c r="I15" s="7"/>
      <c r="J15" s="7"/>
      <c r="O15" s="3">
        <v>7</v>
      </c>
      <c r="P15" s="10">
        <f t="shared" si="1"/>
        <v>1.1678106009022819</v>
      </c>
    </row>
    <row r="16" spans="2:19" x14ac:dyDescent="0.25">
      <c r="B16" s="3">
        <v>12</v>
      </c>
      <c r="C16" s="4">
        <v>40148</v>
      </c>
      <c r="D16" s="3">
        <f t="shared" si="0"/>
        <v>12</v>
      </c>
      <c r="E16" s="7">
        <v>36.46</v>
      </c>
      <c r="F16" s="3"/>
      <c r="G16" s="3"/>
      <c r="H16" s="7"/>
      <c r="I16" s="7"/>
      <c r="J16" s="7"/>
      <c r="O16" s="3">
        <v>8</v>
      </c>
      <c r="P16" s="10">
        <f t="shared" si="1"/>
        <v>1.1219318591449805</v>
      </c>
    </row>
    <row r="17" spans="2:18" x14ac:dyDescent="0.25">
      <c r="B17" s="3">
        <v>13</v>
      </c>
      <c r="C17" s="4">
        <v>40179</v>
      </c>
      <c r="D17" s="3">
        <f t="shared" si="0"/>
        <v>1</v>
      </c>
      <c r="E17" s="7">
        <v>33.49</v>
      </c>
      <c r="F17" s="7">
        <f>AVERAGE(E5:E16)</f>
        <v>37.6175</v>
      </c>
      <c r="G17" s="10">
        <f>E17/$M$11</f>
        <v>0.87798803511544332</v>
      </c>
      <c r="H17" s="7">
        <f>F17*VLOOKUP(D17,$O$9:$P$20,2,TRUE)</f>
        <v>33.441917367288461</v>
      </c>
      <c r="I17" s="7">
        <f>ABS(E17-H17)</f>
        <v>4.8082632711540896E-2</v>
      </c>
      <c r="J17" s="7">
        <f>I17^2</f>
        <v>2.3119395684729426E-3</v>
      </c>
      <c r="O17" s="3">
        <v>9</v>
      </c>
      <c r="P17" s="10">
        <f t="shared" si="1"/>
        <v>0.95467107490978997</v>
      </c>
    </row>
    <row r="18" spans="2:18" x14ac:dyDescent="0.25">
      <c r="B18" s="3">
        <v>14</v>
      </c>
      <c r="C18" s="4">
        <v>40210</v>
      </c>
      <c r="D18" s="3">
        <f t="shared" si="0"/>
        <v>2</v>
      </c>
      <c r="E18" s="7">
        <v>30.72</v>
      </c>
      <c r="F18" s="7">
        <f t="shared" ref="F18:F40" si="2">AVERAGE(E6:E17)</f>
        <v>37.633333333333333</v>
      </c>
      <c r="G18" s="10">
        <f t="shared" ref="G18:G40" si="3">E18/$M$11</f>
        <v>0.80536854101960031</v>
      </c>
      <c r="H18" s="7">
        <f t="shared" ref="H18:H40" si="4">F18*VLOOKUP(D18,$O$9:$P$20,2,TRUE)</f>
        <v>30.856272097350313</v>
      </c>
      <c r="I18" s="7">
        <f t="shared" ref="I18:I40" si="5">ABS(E18-H18)</f>
        <v>0.13627209735031443</v>
      </c>
      <c r="J18" s="7">
        <f t="shared" ref="J18:J40" si="6">I18^2</f>
        <v>1.8570084516253572E-2</v>
      </c>
      <c r="O18" s="3">
        <v>10</v>
      </c>
      <c r="P18" s="10">
        <f t="shared" si="1"/>
        <v>1.0208675451596108</v>
      </c>
    </row>
    <row r="19" spans="2:18" x14ac:dyDescent="0.25">
      <c r="B19" s="3">
        <v>15</v>
      </c>
      <c r="C19" s="4">
        <v>40238</v>
      </c>
      <c r="D19" s="3">
        <f t="shared" si="0"/>
        <v>3</v>
      </c>
      <c r="E19" s="7">
        <v>39.369999999999997</v>
      </c>
      <c r="F19" s="7">
        <f t="shared" si="2"/>
        <v>37.552500000000002</v>
      </c>
      <c r="G19" s="10">
        <f t="shared" si="3"/>
        <v>1.0321406074199762</v>
      </c>
      <c r="H19" s="7">
        <f t="shared" si="4"/>
        <v>39.320620746658314</v>
      </c>
      <c r="I19" s="7">
        <f t="shared" si="5"/>
        <v>4.9379253341683693E-2</v>
      </c>
      <c r="J19" s="7">
        <f t="shared" si="6"/>
        <v>2.4383106605821801E-3</v>
      </c>
      <c r="O19" s="3">
        <v>11</v>
      </c>
      <c r="P19" s="10">
        <f t="shared" si="1"/>
        <v>0.96345357690333056</v>
      </c>
    </row>
    <row r="20" spans="2:18" ht="15.75" thickBot="1" x14ac:dyDescent="0.3">
      <c r="B20" s="3">
        <v>16</v>
      </c>
      <c r="C20" s="4">
        <v>40269</v>
      </c>
      <c r="D20" s="3">
        <f t="shared" si="0"/>
        <v>4</v>
      </c>
      <c r="E20" s="7">
        <v>37.76</v>
      </c>
      <c r="F20" s="7">
        <f t="shared" si="2"/>
        <v>37.578333333333326</v>
      </c>
      <c r="G20" s="10">
        <f t="shared" si="3"/>
        <v>0.98993216500325876</v>
      </c>
      <c r="H20" s="7">
        <f t="shared" si="4"/>
        <v>37.569439441881457</v>
      </c>
      <c r="I20" s="7">
        <f t="shared" si="5"/>
        <v>0.19056055811854122</v>
      </c>
      <c r="J20" s="7">
        <f t="shared" si="6"/>
        <v>3.631332631044993E-2</v>
      </c>
      <c r="O20" s="5">
        <v>12</v>
      </c>
      <c r="P20" s="11">
        <f t="shared" si="1"/>
        <v>0.98206723784486427</v>
      </c>
    </row>
    <row r="21" spans="2:18" x14ac:dyDescent="0.25">
      <c r="B21" s="3">
        <v>17</v>
      </c>
      <c r="C21" s="4">
        <v>40299</v>
      </c>
      <c r="D21" s="3">
        <f t="shared" si="0"/>
        <v>5</v>
      </c>
      <c r="E21" s="7">
        <v>38.880000000000003</v>
      </c>
      <c r="F21" s="7">
        <f t="shared" si="2"/>
        <v>37.54666666666666</v>
      </c>
      <c r="G21" s="10">
        <f t="shared" si="3"/>
        <v>1.0192945597279317</v>
      </c>
      <c r="H21" s="7">
        <f t="shared" si="4"/>
        <v>39.033976048383863</v>
      </c>
      <c r="I21" s="7">
        <f t="shared" si="5"/>
        <v>0.15397604838386059</v>
      </c>
      <c r="J21" s="7">
        <f t="shared" si="6"/>
        <v>2.3708623475908977E-2</v>
      </c>
    </row>
    <row r="22" spans="2:18" x14ac:dyDescent="0.25">
      <c r="B22" s="3">
        <v>18</v>
      </c>
      <c r="C22" s="4">
        <v>40330</v>
      </c>
      <c r="D22" s="3">
        <f t="shared" si="0"/>
        <v>6</v>
      </c>
      <c r="E22" s="7">
        <v>41.9</v>
      </c>
      <c r="F22" s="7">
        <f t="shared" si="2"/>
        <v>37.585833333333333</v>
      </c>
      <c r="G22" s="10">
        <f t="shared" si="3"/>
        <v>1.0984681597891033</v>
      </c>
      <c r="H22" s="7">
        <f t="shared" si="4"/>
        <v>41.616938831985486</v>
      </c>
      <c r="I22" s="7">
        <f t="shared" si="5"/>
        <v>0.28306116801451253</v>
      </c>
      <c r="J22" s="7">
        <f t="shared" si="6"/>
        <v>8.012362483774009E-2</v>
      </c>
      <c r="O22" s="13" t="s">
        <v>17</v>
      </c>
      <c r="P22" s="18">
        <f>AVERAGE(P9:P20)</f>
        <v>1.0094524772699964</v>
      </c>
      <c r="Q22" s="12"/>
      <c r="R22" s="12"/>
    </row>
    <row r="23" spans="2:18" x14ac:dyDescent="0.25">
      <c r="B23" s="3">
        <v>19</v>
      </c>
      <c r="C23" s="4">
        <v>40360</v>
      </c>
      <c r="D23" s="3">
        <f t="shared" si="0"/>
        <v>7</v>
      </c>
      <c r="E23" s="7">
        <v>44.02</v>
      </c>
      <c r="F23" s="7">
        <f t="shared" si="2"/>
        <v>37.648333333333333</v>
      </c>
      <c r="G23" s="10">
        <f t="shared" si="3"/>
        <v>1.1540469783750915</v>
      </c>
      <c r="H23" s="7">
        <f t="shared" si="4"/>
        <v>43.966122772969413</v>
      </c>
      <c r="I23" s="7">
        <f t="shared" si="5"/>
        <v>5.3877227030589836E-2</v>
      </c>
      <c r="J23" s="7">
        <f t="shared" si="6"/>
        <v>2.9027555925057202E-3</v>
      </c>
    </row>
    <row r="24" spans="2:18" x14ac:dyDescent="0.25">
      <c r="B24" s="3">
        <v>20</v>
      </c>
      <c r="C24" s="4">
        <v>40391</v>
      </c>
      <c r="D24" s="3">
        <f t="shared" si="0"/>
        <v>8</v>
      </c>
      <c r="E24" s="7">
        <v>42.81</v>
      </c>
      <c r="F24" s="7">
        <f t="shared" si="2"/>
        <v>37.631666666666668</v>
      </c>
      <c r="G24" s="10">
        <f t="shared" si="3"/>
        <v>1.1223251055029002</v>
      </c>
      <c r="H24" s="7">
        <f t="shared" si="4"/>
        <v>42.220165746057525</v>
      </c>
      <c r="I24" s="7">
        <f t="shared" si="5"/>
        <v>0.58983425394247746</v>
      </c>
      <c r="J24" s="7">
        <f t="shared" si="6"/>
        <v>0.34790444712387897</v>
      </c>
    </row>
    <row r="25" spans="2:18" x14ac:dyDescent="0.25">
      <c r="B25" s="3">
        <v>21</v>
      </c>
      <c r="C25" s="4">
        <v>40422</v>
      </c>
      <c r="D25" s="3">
        <f t="shared" si="0"/>
        <v>9</v>
      </c>
      <c r="E25" s="7">
        <v>36.130000000000003</v>
      </c>
      <c r="F25" s="7">
        <f t="shared" si="2"/>
        <v>37.665833333333332</v>
      </c>
      <c r="G25" s="10">
        <f t="shared" si="3"/>
        <v>0.9471993941093152</v>
      </c>
      <c r="H25" s="7">
        <f t="shared" si="4"/>
        <v>35.958481595706331</v>
      </c>
      <c r="I25" s="7">
        <f t="shared" si="5"/>
        <v>0.17151840429367127</v>
      </c>
      <c r="J25" s="7">
        <f t="shared" si="6"/>
        <v>2.9418563011447268E-2</v>
      </c>
    </row>
    <row r="26" spans="2:18" x14ac:dyDescent="0.25">
      <c r="B26" s="3">
        <v>22</v>
      </c>
      <c r="C26" s="4">
        <v>40452</v>
      </c>
      <c r="D26" s="3">
        <f t="shared" si="0"/>
        <v>10</v>
      </c>
      <c r="E26" s="7">
        <v>39.18</v>
      </c>
      <c r="F26" s="7">
        <f t="shared" si="2"/>
        <v>37.786666666666669</v>
      </c>
      <c r="G26" s="10">
        <f t="shared" si="3"/>
        <v>1.0271594868863263</v>
      </c>
      <c r="H26" s="7">
        <f t="shared" si="4"/>
        <v>38.575181639764494</v>
      </c>
      <c r="I26" s="7">
        <f t="shared" si="5"/>
        <v>0.60481836023550528</v>
      </c>
      <c r="J26" s="7">
        <f t="shared" si="6"/>
        <v>0.36580524887796545</v>
      </c>
    </row>
    <row r="27" spans="2:18" x14ac:dyDescent="0.25">
      <c r="B27" s="3">
        <v>23</v>
      </c>
      <c r="C27" s="4">
        <v>40483</v>
      </c>
      <c r="D27" s="3">
        <f t="shared" si="0"/>
        <v>11</v>
      </c>
      <c r="E27" s="7">
        <v>36.67</v>
      </c>
      <c r="F27" s="7">
        <f t="shared" si="2"/>
        <v>37.941666666666663</v>
      </c>
      <c r="G27" s="10">
        <f t="shared" si="3"/>
        <v>0.96135626299442534</v>
      </c>
      <c r="H27" s="7">
        <f t="shared" si="4"/>
        <v>36.555034463673863</v>
      </c>
      <c r="I27" s="7">
        <f t="shared" si="5"/>
        <v>0.11496553632613882</v>
      </c>
      <c r="J27" s="7">
        <f t="shared" si="6"/>
        <v>1.3217074542756745E-2</v>
      </c>
    </row>
    <row r="28" spans="2:18" x14ac:dyDescent="0.25">
      <c r="B28" s="3">
        <v>24</v>
      </c>
      <c r="C28" s="4">
        <v>40513</v>
      </c>
      <c r="D28" s="3">
        <f t="shared" si="0"/>
        <v>12</v>
      </c>
      <c r="E28" s="7">
        <v>37.43</v>
      </c>
      <c r="F28" s="7">
        <f t="shared" si="2"/>
        <v>38.115833333333335</v>
      </c>
      <c r="G28" s="10">
        <f t="shared" si="3"/>
        <v>0.98128074512902486</v>
      </c>
      <c r="H28" s="7">
        <f t="shared" si="4"/>
        <v>37.432311159821872</v>
      </c>
      <c r="I28" s="7">
        <f t="shared" si="5"/>
        <v>2.3111598218719109E-3</v>
      </c>
      <c r="J28" s="7">
        <f t="shared" si="6"/>
        <v>5.3414597222350032E-6</v>
      </c>
    </row>
    <row r="29" spans="2:18" x14ac:dyDescent="0.25">
      <c r="B29" s="3">
        <v>25</v>
      </c>
      <c r="C29" s="4">
        <v>40544</v>
      </c>
      <c r="D29" s="3">
        <f t="shared" si="0"/>
        <v>1</v>
      </c>
      <c r="E29" s="7">
        <v>34.33</v>
      </c>
      <c r="F29" s="7">
        <f t="shared" si="2"/>
        <v>38.196666666666665</v>
      </c>
      <c r="G29" s="10">
        <f t="shared" si="3"/>
        <v>0.90000983115894795</v>
      </c>
      <c r="H29" s="7">
        <f t="shared" si="4"/>
        <v>33.956795916063747</v>
      </c>
      <c r="I29" s="7">
        <f t="shared" si="5"/>
        <v>0.37320408393625115</v>
      </c>
      <c r="J29" s="7">
        <f t="shared" si="6"/>
        <v>0.13928128826669639</v>
      </c>
    </row>
    <row r="30" spans="2:18" x14ac:dyDescent="0.25">
      <c r="B30" s="3">
        <v>26</v>
      </c>
      <c r="C30" s="4">
        <v>40575</v>
      </c>
      <c r="D30" s="3">
        <f t="shared" si="0"/>
        <v>2</v>
      </c>
      <c r="E30" s="7">
        <v>31.83</v>
      </c>
      <c r="F30" s="7">
        <f t="shared" si="2"/>
        <v>38.266666666666673</v>
      </c>
      <c r="G30" s="10">
        <f t="shared" si="3"/>
        <v>0.83446877150566012</v>
      </c>
      <c r="H30" s="7">
        <f t="shared" si="4"/>
        <v>31.375553912983321</v>
      </c>
      <c r="I30" s="7">
        <f t="shared" si="5"/>
        <v>0.45444608701667732</v>
      </c>
      <c r="J30" s="7">
        <f t="shared" si="6"/>
        <v>0.20652124600476945</v>
      </c>
    </row>
    <row r="31" spans="2:18" x14ac:dyDescent="0.25">
      <c r="B31" s="3">
        <v>27</v>
      </c>
      <c r="C31" s="4">
        <v>40603</v>
      </c>
      <c r="D31" s="3">
        <f t="shared" si="0"/>
        <v>3</v>
      </c>
      <c r="E31" s="7">
        <v>40.51</v>
      </c>
      <c r="F31" s="7">
        <f t="shared" si="2"/>
        <v>38.359166666666667</v>
      </c>
      <c r="G31" s="10">
        <f t="shared" si="3"/>
        <v>1.0620273306218753</v>
      </c>
      <c r="H31" s="7">
        <f t="shared" si="4"/>
        <v>40.165268481668527</v>
      </c>
      <c r="I31" s="7">
        <f t="shared" si="5"/>
        <v>0.34473151833147142</v>
      </c>
      <c r="J31" s="7">
        <f t="shared" si="6"/>
        <v>0.11883981973112162</v>
      </c>
    </row>
    <row r="32" spans="2:18" x14ac:dyDescent="0.25">
      <c r="B32" s="3">
        <v>28</v>
      </c>
      <c r="C32" s="4">
        <v>40634</v>
      </c>
      <c r="D32" s="3">
        <f t="shared" si="0"/>
        <v>4</v>
      </c>
      <c r="E32" s="7">
        <v>38.51</v>
      </c>
      <c r="F32" s="7">
        <f t="shared" si="2"/>
        <v>38.454166666666666</v>
      </c>
      <c r="G32" s="10">
        <f t="shared" si="3"/>
        <v>1.0095944828992451</v>
      </c>
      <c r="H32" s="7">
        <f t="shared" si="4"/>
        <v>38.445065486442104</v>
      </c>
      <c r="I32" s="7">
        <f t="shared" si="5"/>
        <v>6.4934513557894036E-2</v>
      </c>
      <c r="J32" s="7">
        <f t="shared" si="6"/>
        <v>4.2164910510003239E-3</v>
      </c>
    </row>
    <row r="33" spans="2:10" x14ac:dyDescent="0.25">
      <c r="B33" s="3">
        <v>29</v>
      </c>
      <c r="C33" s="4">
        <v>40664</v>
      </c>
      <c r="D33" s="3">
        <f t="shared" si="0"/>
        <v>5</v>
      </c>
      <c r="E33" s="7">
        <v>40.43</v>
      </c>
      <c r="F33" s="7">
        <f t="shared" si="2"/>
        <v>38.516666666666666</v>
      </c>
      <c r="G33" s="10">
        <f t="shared" si="3"/>
        <v>1.0599300167129702</v>
      </c>
      <c r="H33" s="7">
        <f t="shared" si="4"/>
        <v>40.042399967957707</v>
      </c>
      <c r="I33" s="7">
        <f t="shared" si="5"/>
        <v>0.38760003204229321</v>
      </c>
      <c r="J33" s="7">
        <f t="shared" si="6"/>
        <v>0.15023378483918673</v>
      </c>
    </row>
    <row r="34" spans="2:10" x14ac:dyDescent="0.25">
      <c r="B34" s="3">
        <v>30</v>
      </c>
      <c r="C34" s="4">
        <v>40695</v>
      </c>
      <c r="D34" s="3">
        <f t="shared" si="0"/>
        <v>6</v>
      </c>
      <c r="E34" s="7">
        <v>42.57</v>
      </c>
      <c r="F34" s="7">
        <f t="shared" si="2"/>
        <v>38.645833333333336</v>
      </c>
      <c r="G34" s="10">
        <f t="shared" si="3"/>
        <v>1.1160331637761844</v>
      </c>
      <c r="H34" s="7">
        <f t="shared" si="4"/>
        <v>42.790624533475096</v>
      </c>
      <c r="I34" s="7">
        <f t="shared" si="5"/>
        <v>0.22062453347509603</v>
      </c>
      <c r="J34" s="7">
        <f t="shared" si="6"/>
        <v>4.8675184771103767E-2</v>
      </c>
    </row>
    <row r="35" spans="2:10" x14ac:dyDescent="0.25">
      <c r="B35" s="3">
        <v>31</v>
      </c>
      <c r="C35" s="4">
        <v>40725</v>
      </c>
      <c r="D35" s="3">
        <f t="shared" si="0"/>
        <v>7</v>
      </c>
      <c r="E35" s="7">
        <v>45.07</v>
      </c>
      <c r="F35" s="7">
        <f t="shared" si="2"/>
        <v>38.701666666666661</v>
      </c>
      <c r="G35" s="10">
        <f t="shared" si="3"/>
        <v>1.1815742234294724</v>
      </c>
      <c r="H35" s="7">
        <f t="shared" si="4"/>
        <v>45.196216605919808</v>
      </c>
      <c r="I35" s="7">
        <f t="shared" si="5"/>
        <v>0.12621660591980799</v>
      </c>
      <c r="J35" s="7">
        <f t="shared" si="6"/>
        <v>1.5930631609916108E-2</v>
      </c>
    </row>
    <row r="36" spans="2:10" x14ac:dyDescent="0.25">
      <c r="B36" s="3">
        <v>32</v>
      </c>
      <c r="C36" s="4">
        <v>40756</v>
      </c>
      <c r="D36" s="3">
        <f t="shared" si="0"/>
        <v>8</v>
      </c>
      <c r="E36" s="7">
        <v>42.78</v>
      </c>
      <c r="F36" s="7">
        <f t="shared" si="2"/>
        <v>38.789166666666667</v>
      </c>
      <c r="G36" s="10">
        <f t="shared" si="3"/>
        <v>1.1215386127870608</v>
      </c>
      <c r="H36" s="7">
        <f t="shared" si="4"/>
        <v>43.518801873017843</v>
      </c>
      <c r="I36" s="7">
        <f t="shared" si="5"/>
        <v>0.73880187301784161</v>
      </c>
      <c r="J36" s="7">
        <f t="shared" si="6"/>
        <v>0.54582820757467099</v>
      </c>
    </row>
    <row r="37" spans="2:10" x14ac:dyDescent="0.25">
      <c r="B37" s="3">
        <v>33</v>
      </c>
      <c r="C37" s="4">
        <v>40787</v>
      </c>
      <c r="D37" s="3">
        <f t="shared" si="0"/>
        <v>9</v>
      </c>
      <c r="E37" s="7">
        <v>36.700000000000003</v>
      </c>
      <c r="F37" s="7">
        <f t="shared" si="2"/>
        <v>38.786666666666662</v>
      </c>
      <c r="G37" s="10">
        <f t="shared" si="3"/>
        <v>0.96214275571026486</v>
      </c>
      <c r="H37" s="7">
        <f t="shared" si="4"/>
        <v>37.028508758834384</v>
      </c>
      <c r="I37" s="7">
        <f t="shared" si="5"/>
        <v>0.32850875883438135</v>
      </c>
      <c r="J37" s="7">
        <f t="shared" si="6"/>
        <v>0.10791800463090573</v>
      </c>
    </row>
    <row r="38" spans="2:10" x14ac:dyDescent="0.25">
      <c r="B38" s="3">
        <v>34</v>
      </c>
      <c r="C38" s="4">
        <v>40817</v>
      </c>
      <c r="D38" s="3">
        <f t="shared" si="0"/>
        <v>10</v>
      </c>
      <c r="E38" s="7">
        <v>38.700000000000003</v>
      </c>
      <c r="F38" s="7">
        <f t="shared" si="2"/>
        <v>38.834166666666661</v>
      </c>
      <c r="G38" s="10">
        <f t="shared" si="3"/>
        <v>1.014575603432895</v>
      </c>
      <c r="H38" s="7">
        <f t="shared" si="4"/>
        <v>39.644540393319176</v>
      </c>
      <c r="I38" s="7">
        <f t="shared" si="5"/>
        <v>0.94454039331917272</v>
      </c>
      <c r="J38" s="7">
        <f t="shared" si="6"/>
        <v>0.89215655461153753</v>
      </c>
    </row>
    <row r="39" spans="2:10" x14ac:dyDescent="0.25">
      <c r="B39" s="3">
        <v>35</v>
      </c>
      <c r="C39" s="4">
        <v>40848</v>
      </c>
      <c r="D39" s="3">
        <f t="shared" si="0"/>
        <v>11</v>
      </c>
      <c r="E39" s="7">
        <v>36.83</v>
      </c>
      <c r="F39" s="7">
        <f t="shared" si="2"/>
        <v>38.794166666666662</v>
      </c>
      <c r="G39" s="10">
        <f t="shared" si="3"/>
        <v>0.96555089081223566</v>
      </c>
      <c r="H39" s="7">
        <f t="shared" si="4"/>
        <v>37.376378637983954</v>
      </c>
      <c r="I39" s="7">
        <f t="shared" si="5"/>
        <v>0.54637863798395614</v>
      </c>
      <c r="J39" s="7">
        <f t="shared" si="6"/>
        <v>0.29852961604520301</v>
      </c>
    </row>
    <row r="40" spans="2:10" ht="15.75" thickBot="1" x14ac:dyDescent="0.3">
      <c r="B40" s="5">
        <v>36</v>
      </c>
      <c r="C40" s="6">
        <v>40878</v>
      </c>
      <c r="D40" s="5">
        <f t="shared" si="0"/>
        <v>12</v>
      </c>
      <c r="E40" s="8">
        <v>37.49</v>
      </c>
      <c r="F40" s="8">
        <f t="shared" si="2"/>
        <v>38.807499999999997</v>
      </c>
      <c r="G40" s="11">
        <f t="shared" si="3"/>
        <v>0.9828537305607038</v>
      </c>
      <c r="H40" s="8">
        <f t="shared" si="4"/>
        <v>38.111574332664567</v>
      </c>
      <c r="I40" s="8">
        <f t="shared" si="5"/>
        <v>0.62157433266456508</v>
      </c>
      <c r="J40" s="8">
        <f t="shared" si="6"/>
        <v>0.38635465102739941</v>
      </c>
    </row>
  </sheetData>
  <pageMargins left="0.511811024" right="0.511811024" top="0.78740157499999996" bottom="0.78740157499999996" header="0.31496062000000002" footer="0.31496062000000002"/>
  <ignoredErrors>
    <ignoredError sqref="F17:F40 O6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</vt:lpstr>
      <vt:lpstr>Multiplicativo (1)</vt:lpstr>
      <vt:lpstr>Multiplicativo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2019-10-24T20:28:55Z</dcterms:created>
  <dcterms:modified xsi:type="dcterms:W3CDTF">2019-10-26T13:18:41Z</dcterms:modified>
</cp:coreProperties>
</file>