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Forecasting\"/>
    </mc:Choice>
  </mc:AlternateContent>
  <xr:revisionPtr revIDLastSave="0" documentId="13_ncr:1_{5FECF1F6-9A10-48D0-A530-48E9641CB2E3}" xr6:coauthVersionLast="45" xr6:coauthVersionMax="45" xr10:uidLastSave="{00000000-0000-0000-0000-000000000000}"/>
  <bookViews>
    <workbookView xWindow="-120" yWindow="-120" windowWidth="20730" windowHeight="11160" tabRatio="748" xr2:uid="{BA7A0BC6-DBD8-4505-A048-8C730079A6F2}"/>
  </bookViews>
  <sheets>
    <sheet name="Multiplicativo" sheetId="8" r:id="rId1"/>
    <sheet name="Aditivo" sheetId="10" r:id="rId2"/>
  </sheets>
  <definedNames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Aditivo!$P$9:$P$20</definedName>
    <definedName name="solver_lhs1" localSheetId="0" hidden="1">Multiplicativo!$P$9:$P$20</definedName>
    <definedName name="solver_lhs2" localSheetId="1" hidden="1">Aditivo!$P$9:$P$20</definedName>
    <definedName name="solver_lhs2" localSheetId="0" hidden="1">Multiplicativo!$P$9:$P$20</definedName>
    <definedName name="solver_lhs3" localSheetId="1" hidden="1">Aditivo!$P$9:$P$20</definedName>
    <definedName name="solver_lhs3" localSheetId="0" hidden="1">Multiplicativo!$P$9:$P$20</definedName>
    <definedName name="solver_lhs4" localSheetId="1" hidden="1">Aditivo!$P$9:$P$20</definedName>
    <definedName name="solver_lhs4" localSheetId="0" hidden="1">Multiplicativo!$P$9:$P$20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el4" localSheetId="1" hidden="1">1</definedName>
    <definedName name="solver_rel4" localSheetId="0" hidden="1">1</definedName>
    <definedName name="solver_rhs1" localSheetId="1" hidden="1">2</definedName>
    <definedName name="solver_rhs1" localSheetId="0" hidden="1">2</definedName>
    <definedName name="solver_rhs2" localSheetId="1" hidden="1">2</definedName>
    <definedName name="solver_rhs2" localSheetId="0" hidden="1">2</definedName>
    <definedName name="solver_rhs3" localSheetId="1" hidden="1">2</definedName>
    <definedName name="solver_rhs3" localSheetId="0" hidden="1">2</definedName>
    <definedName name="solver_rhs4" localSheetId="1" hidden="1">2</definedName>
    <definedName name="solver_rhs4" localSheetId="0" hidden="1">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0" l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5" i="10"/>
  <c r="H5" i="8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M11" i="10"/>
  <c r="D40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P20" i="10"/>
  <c r="I40" i="10"/>
  <c r="J40" i="10"/>
  <c r="P19" i="10"/>
  <c r="I39" i="10"/>
  <c r="J39" i="10"/>
  <c r="P18" i="10"/>
  <c r="I38" i="10"/>
  <c r="J38" i="10"/>
  <c r="P17" i="10"/>
  <c r="I37" i="10"/>
  <c r="J37" i="10"/>
  <c r="P16" i="10"/>
  <c r="I36" i="10"/>
  <c r="J36" i="10"/>
  <c r="P15" i="10"/>
  <c r="I35" i="10"/>
  <c r="J35" i="10"/>
  <c r="P14" i="10"/>
  <c r="I34" i="10"/>
  <c r="J34" i="10"/>
  <c r="P13" i="10"/>
  <c r="I33" i="10"/>
  <c r="J33" i="10"/>
  <c r="P12" i="10"/>
  <c r="I32" i="10"/>
  <c r="J32" i="10"/>
  <c r="P11" i="10"/>
  <c r="I31" i="10"/>
  <c r="J31" i="10"/>
  <c r="P10" i="10"/>
  <c r="I30" i="10"/>
  <c r="J30" i="10"/>
  <c r="P9" i="10"/>
  <c r="I29" i="10"/>
  <c r="J29" i="10"/>
  <c r="I28" i="10"/>
  <c r="J28" i="10"/>
  <c r="I27" i="10"/>
  <c r="J27" i="10"/>
  <c r="I26" i="10"/>
  <c r="J26" i="10"/>
  <c r="I25" i="10"/>
  <c r="J25" i="10"/>
  <c r="I24" i="10"/>
  <c r="J24" i="10"/>
  <c r="I23" i="10"/>
  <c r="J23" i="10"/>
  <c r="P22" i="10"/>
  <c r="I22" i="10"/>
  <c r="J22" i="10"/>
  <c r="I21" i="10"/>
  <c r="J21" i="10"/>
  <c r="I20" i="10"/>
  <c r="J20" i="10"/>
  <c r="I19" i="10"/>
  <c r="J19" i="10"/>
  <c r="I18" i="10"/>
  <c r="J18" i="10"/>
  <c r="I17" i="10"/>
  <c r="J17" i="10"/>
  <c r="I16" i="10"/>
  <c r="J16" i="10"/>
  <c r="M15" i="10"/>
  <c r="I15" i="10"/>
  <c r="J15" i="10"/>
  <c r="M14" i="10"/>
  <c r="I14" i="10"/>
  <c r="J14" i="10"/>
  <c r="I13" i="10"/>
  <c r="J13" i="10"/>
  <c r="I12" i="10"/>
  <c r="J12" i="10"/>
  <c r="I11" i="10"/>
  <c r="J11" i="10"/>
  <c r="I5" i="10"/>
  <c r="J5" i="10"/>
  <c r="I6" i="10"/>
  <c r="J6" i="10"/>
  <c r="I7" i="10"/>
  <c r="J7" i="10"/>
  <c r="I8" i="10"/>
  <c r="J8" i="10"/>
  <c r="I9" i="10"/>
  <c r="J9" i="10"/>
  <c r="I10" i="10"/>
  <c r="J10" i="10"/>
  <c r="M10" i="10"/>
  <c r="M9" i="10"/>
  <c r="N6" i="10"/>
  <c r="R6" i="10"/>
  <c r="P6" i="10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M11" i="8"/>
  <c r="D40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P20" i="8"/>
  <c r="H40" i="8"/>
  <c r="I40" i="8"/>
  <c r="J40" i="8"/>
  <c r="P19" i="8"/>
  <c r="H39" i="8"/>
  <c r="I39" i="8"/>
  <c r="J39" i="8"/>
  <c r="P18" i="8"/>
  <c r="H38" i="8"/>
  <c r="I38" i="8"/>
  <c r="J38" i="8"/>
  <c r="P17" i="8"/>
  <c r="H37" i="8"/>
  <c r="I37" i="8"/>
  <c r="J37" i="8"/>
  <c r="P16" i="8"/>
  <c r="H36" i="8"/>
  <c r="I36" i="8"/>
  <c r="J36" i="8"/>
  <c r="P15" i="8"/>
  <c r="H35" i="8"/>
  <c r="I35" i="8"/>
  <c r="J35" i="8"/>
  <c r="P14" i="8"/>
  <c r="H34" i="8"/>
  <c r="I34" i="8"/>
  <c r="J34" i="8"/>
  <c r="P13" i="8"/>
  <c r="H33" i="8"/>
  <c r="I33" i="8"/>
  <c r="J33" i="8"/>
  <c r="P12" i="8"/>
  <c r="H32" i="8"/>
  <c r="I32" i="8"/>
  <c r="J32" i="8"/>
  <c r="P11" i="8"/>
  <c r="H31" i="8"/>
  <c r="I31" i="8"/>
  <c r="J31" i="8"/>
  <c r="P10" i="8"/>
  <c r="H30" i="8"/>
  <c r="I30" i="8"/>
  <c r="J30" i="8"/>
  <c r="P9" i="8"/>
  <c r="H29" i="8"/>
  <c r="I29" i="8"/>
  <c r="J29" i="8"/>
  <c r="H28" i="8"/>
  <c r="I28" i="8"/>
  <c r="J28" i="8"/>
  <c r="H27" i="8"/>
  <c r="I27" i="8"/>
  <c r="J27" i="8"/>
  <c r="H26" i="8"/>
  <c r="I26" i="8"/>
  <c r="J26" i="8"/>
  <c r="H25" i="8"/>
  <c r="I25" i="8"/>
  <c r="J25" i="8"/>
  <c r="H24" i="8"/>
  <c r="I24" i="8"/>
  <c r="J24" i="8"/>
  <c r="H23" i="8"/>
  <c r="I23" i="8"/>
  <c r="J23" i="8"/>
  <c r="P22" i="8"/>
  <c r="H22" i="8"/>
  <c r="I22" i="8"/>
  <c r="J22" i="8"/>
  <c r="H21" i="8"/>
  <c r="I21" i="8"/>
  <c r="J21" i="8"/>
  <c r="H20" i="8"/>
  <c r="I20" i="8"/>
  <c r="J20" i="8"/>
  <c r="H19" i="8"/>
  <c r="I19" i="8"/>
  <c r="J19" i="8"/>
  <c r="H18" i="8"/>
  <c r="I18" i="8"/>
  <c r="J18" i="8"/>
  <c r="H17" i="8"/>
  <c r="I17" i="8"/>
  <c r="J17" i="8"/>
  <c r="H16" i="8"/>
  <c r="I16" i="8"/>
  <c r="J16" i="8"/>
  <c r="M15" i="8"/>
  <c r="H15" i="8"/>
  <c r="I15" i="8"/>
  <c r="J15" i="8"/>
  <c r="M14" i="8"/>
  <c r="H14" i="8"/>
  <c r="I14" i="8"/>
  <c r="J14" i="8"/>
  <c r="H13" i="8"/>
  <c r="I13" i="8"/>
  <c r="J13" i="8"/>
  <c r="H12" i="8"/>
  <c r="I12" i="8"/>
  <c r="J12" i="8"/>
  <c r="H11" i="8"/>
  <c r="I11" i="8"/>
  <c r="J11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10" i="8"/>
  <c r="I10" i="8"/>
  <c r="J10" i="8"/>
  <c r="M10" i="8"/>
  <c r="M9" i="8"/>
  <c r="M6" i="8"/>
  <c r="P6" i="8"/>
  <c r="Q6" i="8"/>
  <c r="O6" i="8"/>
</calcChain>
</file>

<file path=xl/sharedStrings.xml><?xml version="1.0" encoding="utf-8"?>
<sst xmlns="http://schemas.openxmlformats.org/spreadsheetml/2006/main" count="53" uniqueCount="31">
  <si>
    <t>Obs</t>
  </si>
  <si>
    <t>Data</t>
  </si>
  <si>
    <t>Meses</t>
  </si>
  <si>
    <t>Milhas</t>
  </si>
  <si>
    <t>Milhas (bilhões)</t>
  </si>
  <si>
    <t>M12</t>
  </si>
  <si>
    <t>MM12</t>
  </si>
  <si>
    <t>Média =</t>
  </si>
  <si>
    <t>Forecasting para Venda de Milhas Aéreas</t>
  </si>
  <si>
    <t>Variação</t>
  </si>
  <si>
    <t>Média</t>
  </si>
  <si>
    <t>Erro P1 =</t>
  </si>
  <si>
    <t>(Erro P1)² =</t>
  </si>
  <si>
    <t>MM12 =</t>
  </si>
  <si>
    <t>alfa =</t>
  </si>
  <si>
    <t>beta =</t>
  </si>
  <si>
    <t>ISI-3</t>
  </si>
  <si>
    <t>Previsão 03</t>
  </si>
  <si>
    <t>Erro P3</t>
  </si>
  <si>
    <t>(Erro P3)²</t>
  </si>
  <si>
    <t>Forecast 03</t>
  </si>
  <si>
    <t>IS-3</t>
  </si>
  <si>
    <t>Coeficientes</t>
  </si>
  <si>
    <t>ISI-4</t>
  </si>
  <si>
    <t>Erro P4</t>
  </si>
  <si>
    <t>(Erro P4)²</t>
  </si>
  <si>
    <t>Forecast 04</t>
  </si>
  <si>
    <t>IS-4</t>
  </si>
  <si>
    <t>Previsão 04</t>
  </si>
  <si>
    <t>Erro P4 =</t>
  </si>
  <si>
    <t>(Erro P4)²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</si>
</sst>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1A4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2">
    <xf numFmtId="0" fontId="0" fillId="0" borderId="0" xfId="0"/>
    <xf numFmtId="0" fontId="0" fillId="6" borderId="1" xfId="0" applyFill="1" applyBorder="1"/>
    <xf numFmtId="0" fontId="3" fillId="7" borderId="2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17" fontId="0" fillId="8" borderId="0" xfId="0" applyNumberFormat="1" applyFill="1" applyAlignment="1">
      <alignment horizontal="center"/>
    </xf>
    <xf numFmtId="0" fontId="0" fillId="8" borderId="3" xfId="0" applyFill="1" applyBorder="1" applyAlignment="1">
      <alignment horizontal="center"/>
    </xf>
    <xf numFmtId="17" fontId="0" fillId="8" borderId="3" xfId="0" applyNumberFormat="1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8" borderId="3" xfId="0" applyNumberFormat="1" applyFill="1" applyBorder="1" applyAlignment="1">
      <alignment horizontal="center"/>
    </xf>
    <xf numFmtId="0" fontId="1" fillId="4" borderId="4" xfId="4" applyBorder="1" applyAlignment="1">
      <alignment horizontal="right"/>
    </xf>
    <xf numFmtId="164" fontId="0" fillId="8" borderId="0" xfId="0" applyNumberFormat="1" applyFill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2" fontId="0" fillId="0" borderId="0" xfId="0" applyNumberFormat="1"/>
    <xf numFmtId="0" fontId="3" fillId="2" borderId="4" xfId="2" applyFont="1" applyBorder="1"/>
    <xf numFmtId="0" fontId="3" fillId="7" borderId="3" xfId="0" applyFont="1" applyFill="1" applyBorder="1" applyAlignment="1">
      <alignment horizontal="center"/>
    </xf>
    <xf numFmtId="0" fontId="2" fillId="10" borderId="3" xfId="3" applyFont="1" applyFill="1" applyBorder="1" applyAlignment="1">
      <alignment horizontal="left"/>
    </xf>
    <xf numFmtId="1" fontId="0" fillId="8" borderId="3" xfId="0" applyNumberFormat="1" applyFill="1" applyBorder="1" applyAlignment="1">
      <alignment horizontal="center"/>
    </xf>
    <xf numFmtId="165" fontId="0" fillId="8" borderId="3" xfId="1" applyNumberFormat="1" applyFont="1" applyFill="1" applyBorder="1" applyAlignment="1">
      <alignment horizontal="center"/>
    </xf>
    <xf numFmtId="2" fontId="3" fillId="2" borderId="4" xfId="2" applyNumberFormat="1" applyFont="1" applyBorder="1" applyAlignment="1">
      <alignment horizontal="center"/>
    </xf>
    <xf numFmtId="0" fontId="4" fillId="9" borderId="4" xfId="3" applyFill="1" applyBorder="1" applyAlignment="1">
      <alignment horizontal="center"/>
    </xf>
    <xf numFmtId="4" fontId="1" fillId="5" borderId="4" xfId="5" applyNumberFormat="1" applyBorder="1" applyAlignment="1">
      <alignment horizontal="center"/>
    </xf>
    <xf numFmtId="0" fontId="5" fillId="9" borderId="4" xfId="3" applyFont="1" applyFill="1" applyBorder="1" applyAlignment="1">
      <alignment horizontal="left"/>
    </xf>
  </cellXfs>
  <cellStyles count="6">
    <cellStyle name="40% - Ênfase6" xfId="4" builtinId="51"/>
    <cellStyle name="60% - Ênfase4" xfId="2" builtinId="44"/>
    <cellStyle name="60% - Ênfase6" xfId="5" builtinId="52"/>
    <cellStyle name="Ênfase6" xfId="3" builtinId="49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Forecasting para Vendas de Milhas Aéreas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Multiplicativo!$E$4</c:f>
              <c:strCache>
                <c:ptCount val="1"/>
                <c:pt idx="0">
                  <c:v>Milhas (bilhões)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Multiplicativo!$C$5:$C$40</c:f>
              <c:numCache>
                <c:formatCode>mmm\-yy</c:formatCode>
                <c:ptCount val="36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</c:numCache>
            </c:numRef>
          </c:cat>
          <c:val>
            <c:numRef>
              <c:f>Multiplicativo!$E$5:$E$40</c:f>
              <c:numCache>
                <c:formatCode>0.00</c:formatCode>
                <c:ptCount val="36"/>
                <c:pt idx="0">
                  <c:v>33.299999999999997</c:v>
                </c:pt>
                <c:pt idx="1">
                  <c:v>31.69</c:v>
                </c:pt>
                <c:pt idx="2">
                  <c:v>39.06</c:v>
                </c:pt>
                <c:pt idx="3">
                  <c:v>38.14</c:v>
                </c:pt>
                <c:pt idx="4">
                  <c:v>38.409999999999997</c:v>
                </c:pt>
                <c:pt idx="5">
                  <c:v>41.15</c:v>
                </c:pt>
                <c:pt idx="6">
                  <c:v>44.22</c:v>
                </c:pt>
                <c:pt idx="7">
                  <c:v>42.4</c:v>
                </c:pt>
                <c:pt idx="8">
                  <c:v>34.68</c:v>
                </c:pt>
                <c:pt idx="9">
                  <c:v>37.32</c:v>
                </c:pt>
                <c:pt idx="10">
                  <c:v>34.58</c:v>
                </c:pt>
                <c:pt idx="11">
                  <c:v>36.46</c:v>
                </c:pt>
                <c:pt idx="12">
                  <c:v>33.49</c:v>
                </c:pt>
                <c:pt idx="13">
                  <c:v>30.72</c:v>
                </c:pt>
                <c:pt idx="14">
                  <c:v>39.369999999999997</c:v>
                </c:pt>
                <c:pt idx="15">
                  <c:v>37.76</c:v>
                </c:pt>
                <c:pt idx="16">
                  <c:v>38.880000000000003</c:v>
                </c:pt>
                <c:pt idx="17">
                  <c:v>41.9</c:v>
                </c:pt>
                <c:pt idx="18">
                  <c:v>44.02</c:v>
                </c:pt>
                <c:pt idx="19">
                  <c:v>42.81</c:v>
                </c:pt>
                <c:pt idx="20">
                  <c:v>36.130000000000003</c:v>
                </c:pt>
                <c:pt idx="21">
                  <c:v>39.18</c:v>
                </c:pt>
                <c:pt idx="22">
                  <c:v>36.67</c:v>
                </c:pt>
                <c:pt idx="23">
                  <c:v>37.43</c:v>
                </c:pt>
                <c:pt idx="24">
                  <c:v>34.33</c:v>
                </c:pt>
                <c:pt idx="25">
                  <c:v>31.83</c:v>
                </c:pt>
                <c:pt idx="26">
                  <c:v>40.51</c:v>
                </c:pt>
                <c:pt idx="27">
                  <c:v>38.51</c:v>
                </c:pt>
                <c:pt idx="28">
                  <c:v>40.43</c:v>
                </c:pt>
                <c:pt idx="29">
                  <c:v>42.57</c:v>
                </c:pt>
                <c:pt idx="30">
                  <c:v>45.07</c:v>
                </c:pt>
                <c:pt idx="31">
                  <c:v>42.78</c:v>
                </c:pt>
                <c:pt idx="32">
                  <c:v>36.700000000000003</c:v>
                </c:pt>
                <c:pt idx="33">
                  <c:v>38.700000000000003</c:v>
                </c:pt>
                <c:pt idx="34">
                  <c:v>36.83</c:v>
                </c:pt>
                <c:pt idx="35">
                  <c:v>37.49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F-4D7A-892D-AE947FD12F7D}"/>
            </c:ext>
          </c:extLst>
        </c:ser>
        <c:ser>
          <c:idx val="1"/>
          <c:order val="1"/>
          <c:tx>
            <c:strRef>
              <c:f>Multiplicativo!$H$4</c:f>
              <c:strCache>
                <c:ptCount val="1"/>
                <c:pt idx="0">
                  <c:v>Previsão 03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Multiplicativo!$C$5:$C$40</c:f>
              <c:numCache>
                <c:formatCode>mmm\-yy</c:formatCode>
                <c:ptCount val="36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</c:numCache>
            </c:numRef>
          </c:cat>
          <c:val>
            <c:numRef>
              <c:f>Multiplicativo!$H$5:$H$40</c:f>
              <c:numCache>
                <c:formatCode>0.00</c:formatCode>
                <c:ptCount val="36"/>
                <c:pt idx="0">
                  <c:v>33.706666666666663</c:v>
                </c:pt>
                <c:pt idx="1">
                  <c:v>31.41333333333333</c:v>
                </c:pt>
                <c:pt idx="2">
                  <c:v>39.646666666666668</c:v>
                </c:pt>
                <c:pt idx="3">
                  <c:v>38.136666666666663</c:v>
                </c:pt>
                <c:pt idx="4">
                  <c:v>39.239999999999995</c:v>
                </c:pt>
                <c:pt idx="5">
                  <c:v>41.873333333333335</c:v>
                </c:pt>
                <c:pt idx="6">
                  <c:v>44.436666666666675</c:v>
                </c:pt>
                <c:pt idx="7">
                  <c:v>42.663333333333327</c:v>
                </c:pt>
                <c:pt idx="8">
                  <c:v>35.836666666666659</c:v>
                </c:pt>
                <c:pt idx="9">
                  <c:v>38.400000000000006</c:v>
                </c:pt>
                <c:pt idx="10">
                  <c:v>36.026666666666664</c:v>
                </c:pt>
                <c:pt idx="11">
                  <c:v>37.126666666666665</c:v>
                </c:pt>
                <c:pt idx="12">
                  <c:v>33.706666666666663</c:v>
                </c:pt>
                <c:pt idx="13">
                  <c:v>31.41333333333333</c:v>
                </c:pt>
                <c:pt idx="14">
                  <c:v>39.646666666666668</c:v>
                </c:pt>
                <c:pt idx="15">
                  <c:v>38.136666666666663</c:v>
                </c:pt>
                <c:pt idx="16">
                  <c:v>39.239999999999995</c:v>
                </c:pt>
                <c:pt idx="17">
                  <c:v>41.873333333333335</c:v>
                </c:pt>
                <c:pt idx="18">
                  <c:v>44.436666666666675</c:v>
                </c:pt>
                <c:pt idx="19">
                  <c:v>42.663333333333327</c:v>
                </c:pt>
                <c:pt idx="20">
                  <c:v>35.836666666666659</c:v>
                </c:pt>
                <c:pt idx="21">
                  <c:v>38.400000000000006</c:v>
                </c:pt>
                <c:pt idx="22">
                  <c:v>36.026666666666664</c:v>
                </c:pt>
                <c:pt idx="23">
                  <c:v>37.126666666666665</c:v>
                </c:pt>
                <c:pt idx="24">
                  <c:v>33.706666666666663</c:v>
                </c:pt>
                <c:pt idx="25">
                  <c:v>31.41333333333333</c:v>
                </c:pt>
                <c:pt idx="26">
                  <c:v>39.646666666666668</c:v>
                </c:pt>
                <c:pt idx="27">
                  <c:v>38.136666666666663</c:v>
                </c:pt>
                <c:pt idx="28">
                  <c:v>39.239999999999995</c:v>
                </c:pt>
                <c:pt idx="29">
                  <c:v>41.873333333333335</c:v>
                </c:pt>
                <c:pt idx="30">
                  <c:v>44.436666666666675</c:v>
                </c:pt>
                <c:pt idx="31">
                  <c:v>42.663333333333327</c:v>
                </c:pt>
                <c:pt idx="32">
                  <c:v>35.836666666666659</c:v>
                </c:pt>
                <c:pt idx="33">
                  <c:v>38.400000000000006</c:v>
                </c:pt>
                <c:pt idx="34">
                  <c:v>36.026666666666664</c:v>
                </c:pt>
                <c:pt idx="35">
                  <c:v>37.126666666666665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F-4D7A-892D-AE947FD12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39823"/>
        <c:axId val="2037506975"/>
      </c:lineChart>
      <c:dateAx>
        <c:axId val="2269398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506975"/>
        <c:crosses val="autoZero"/>
        <c:auto val="1"/>
        <c:lblOffset val="100"/>
        <c:baseTimeUnit val="months"/>
      </c:dateAx>
      <c:valAx>
        <c:axId val="20375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9398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Forecasting para Vendas de Milhas Aéreas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Aditivo!$E$4</c:f>
              <c:strCache>
                <c:ptCount val="1"/>
                <c:pt idx="0">
                  <c:v>Milhas (bilhões)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Aditivo!$C$5:$C$40</c:f>
              <c:numCache>
                <c:formatCode>mmm\-yy</c:formatCode>
                <c:ptCount val="36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</c:numCache>
            </c:numRef>
          </c:cat>
          <c:val>
            <c:numRef>
              <c:f>Aditivo!$E$5:$E$40</c:f>
              <c:numCache>
                <c:formatCode>0.00</c:formatCode>
                <c:ptCount val="36"/>
                <c:pt idx="0">
                  <c:v>33.299999999999997</c:v>
                </c:pt>
                <c:pt idx="1">
                  <c:v>31.69</c:v>
                </c:pt>
                <c:pt idx="2">
                  <c:v>39.06</c:v>
                </c:pt>
                <c:pt idx="3">
                  <c:v>38.14</c:v>
                </c:pt>
                <c:pt idx="4">
                  <c:v>38.409999999999997</c:v>
                </c:pt>
                <c:pt idx="5">
                  <c:v>41.15</c:v>
                </c:pt>
                <c:pt idx="6">
                  <c:v>44.22</c:v>
                </c:pt>
                <c:pt idx="7">
                  <c:v>42.4</c:v>
                </c:pt>
                <c:pt idx="8">
                  <c:v>34.68</c:v>
                </c:pt>
                <c:pt idx="9">
                  <c:v>37.32</c:v>
                </c:pt>
                <c:pt idx="10">
                  <c:v>34.58</c:v>
                </c:pt>
                <c:pt idx="11">
                  <c:v>36.46</c:v>
                </c:pt>
                <c:pt idx="12">
                  <c:v>33.49</c:v>
                </c:pt>
                <c:pt idx="13">
                  <c:v>30.72</c:v>
                </c:pt>
                <c:pt idx="14">
                  <c:v>39.369999999999997</c:v>
                </c:pt>
                <c:pt idx="15">
                  <c:v>37.76</c:v>
                </c:pt>
                <c:pt idx="16">
                  <c:v>38.880000000000003</c:v>
                </c:pt>
                <c:pt idx="17">
                  <c:v>41.9</c:v>
                </c:pt>
                <c:pt idx="18">
                  <c:v>44.02</c:v>
                </c:pt>
                <c:pt idx="19">
                  <c:v>42.81</c:v>
                </c:pt>
                <c:pt idx="20">
                  <c:v>36.130000000000003</c:v>
                </c:pt>
                <c:pt idx="21">
                  <c:v>39.18</c:v>
                </c:pt>
                <c:pt idx="22">
                  <c:v>36.67</c:v>
                </c:pt>
                <c:pt idx="23">
                  <c:v>37.43</c:v>
                </c:pt>
                <c:pt idx="24">
                  <c:v>34.33</c:v>
                </c:pt>
                <c:pt idx="25">
                  <c:v>31.83</c:v>
                </c:pt>
                <c:pt idx="26">
                  <c:v>40.51</c:v>
                </c:pt>
                <c:pt idx="27">
                  <c:v>38.51</c:v>
                </c:pt>
                <c:pt idx="28">
                  <c:v>40.43</c:v>
                </c:pt>
                <c:pt idx="29">
                  <c:v>42.57</c:v>
                </c:pt>
                <c:pt idx="30">
                  <c:v>45.07</c:v>
                </c:pt>
                <c:pt idx="31">
                  <c:v>42.78</c:v>
                </c:pt>
                <c:pt idx="32">
                  <c:v>36.700000000000003</c:v>
                </c:pt>
                <c:pt idx="33">
                  <c:v>38.700000000000003</c:v>
                </c:pt>
                <c:pt idx="34">
                  <c:v>36.83</c:v>
                </c:pt>
                <c:pt idx="35">
                  <c:v>37.49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C-4E5C-A01C-FF1270558E7C}"/>
            </c:ext>
          </c:extLst>
        </c:ser>
        <c:ser>
          <c:idx val="1"/>
          <c:order val="1"/>
          <c:tx>
            <c:strRef>
              <c:f>Aditivo!$H$4</c:f>
              <c:strCache>
                <c:ptCount val="1"/>
                <c:pt idx="0">
                  <c:v>Previsão 04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Aditivo!$C$5:$C$40</c:f>
              <c:numCache>
                <c:formatCode>mmm\-yy</c:formatCode>
                <c:ptCount val="36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</c:numCache>
            </c:numRef>
          </c:cat>
          <c:val>
            <c:numRef>
              <c:f>Aditivo!$H$5:$H$40</c:f>
              <c:numCache>
                <c:formatCode>0.00</c:formatCode>
                <c:ptCount val="36"/>
                <c:pt idx="0">
                  <c:v>32.511617867867855</c:v>
                </c:pt>
                <c:pt idx="1">
                  <c:v>30.290279386529377</c:v>
                </c:pt>
                <c:pt idx="2">
                  <c:v>38.595607571857563</c:v>
                </c:pt>
                <c:pt idx="3">
                  <c:v>37.15760242385241</c:v>
                </c:pt>
                <c:pt idx="4">
                  <c:v>38.3329306091806</c:v>
                </c:pt>
                <c:pt idx="5">
                  <c:v>41.038258794508785</c:v>
                </c:pt>
                <c:pt idx="6">
                  <c:v>43.673586979836969</c:v>
                </c:pt>
                <c:pt idx="7">
                  <c:v>41.972248498498487</c:v>
                </c:pt>
                <c:pt idx="8">
                  <c:v>35.217576683826671</c:v>
                </c:pt>
                <c:pt idx="9">
                  <c:v>37.852904869154855</c:v>
                </c:pt>
                <c:pt idx="10">
                  <c:v>35.551566387816379</c:v>
                </c:pt>
                <c:pt idx="11">
                  <c:v>36.723561239811232</c:v>
                </c:pt>
                <c:pt idx="12">
                  <c:v>33.375556091806082</c:v>
                </c:pt>
                <c:pt idx="13">
                  <c:v>31.154217610467605</c:v>
                </c:pt>
                <c:pt idx="14">
                  <c:v>39.45954579579579</c:v>
                </c:pt>
                <c:pt idx="15">
                  <c:v>38.021540647790637</c:v>
                </c:pt>
                <c:pt idx="16">
                  <c:v>39.196868833118828</c:v>
                </c:pt>
                <c:pt idx="17">
                  <c:v>41.902197018447012</c:v>
                </c:pt>
                <c:pt idx="18">
                  <c:v>44.537525203775196</c:v>
                </c:pt>
                <c:pt idx="19">
                  <c:v>42.836186722436715</c:v>
                </c:pt>
                <c:pt idx="20">
                  <c:v>36.081514907764898</c:v>
                </c:pt>
                <c:pt idx="21">
                  <c:v>38.716843093093082</c:v>
                </c:pt>
                <c:pt idx="22">
                  <c:v>36.415504611754599</c:v>
                </c:pt>
                <c:pt idx="23">
                  <c:v>37.587499463749452</c:v>
                </c:pt>
                <c:pt idx="24">
                  <c:v>34.239494315744302</c:v>
                </c:pt>
                <c:pt idx="25">
                  <c:v>32.018155834405825</c:v>
                </c:pt>
                <c:pt idx="26">
                  <c:v>40.323484019734011</c:v>
                </c:pt>
                <c:pt idx="27">
                  <c:v>38.885478871728857</c:v>
                </c:pt>
                <c:pt idx="28">
                  <c:v>40.060807057057048</c:v>
                </c:pt>
                <c:pt idx="29">
                  <c:v>42.766135242385232</c:v>
                </c:pt>
                <c:pt idx="30">
                  <c:v>45.401463427713423</c:v>
                </c:pt>
                <c:pt idx="31">
                  <c:v>43.700124946374942</c:v>
                </c:pt>
                <c:pt idx="32">
                  <c:v>36.945453131703125</c:v>
                </c:pt>
                <c:pt idx="33">
                  <c:v>39.58078131703131</c:v>
                </c:pt>
                <c:pt idx="34">
                  <c:v>37.279442835692826</c:v>
                </c:pt>
                <c:pt idx="35">
                  <c:v>38.45143768768768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C-4E5C-A01C-FF127055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39823"/>
        <c:axId val="2037506975"/>
      </c:lineChart>
      <c:dateAx>
        <c:axId val="2269398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506975"/>
        <c:crosses val="autoZero"/>
        <c:auto val="1"/>
        <c:lblOffset val="100"/>
        <c:baseTimeUnit val="months"/>
      </c:dateAx>
      <c:valAx>
        <c:axId val="20375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9398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2" name="Imagem 1">
          <a:extLst>
            <a:ext uri="{FF2B5EF4-FFF2-40B4-BE49-F238E27FC236}">
              <a16:creationId xmlns:a16="http://schemas.microsoft.com/office/drawing/2014/main" id="{7CF30389-D69B-44B0-9A07-A6103C29A2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49226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495300</xdr:colOff>
      <xdr:row>1</xdr:row>
      <xdr:rowOff>19050</xdr:rowOff>
    </xdr:from>
    <xdr:ext cx="80486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2514EF5-CBBF-4DBE-889E-36681EC65EBC}"/>
            </a:ext>
          </a:extLst>
        </xdr:cNvPr>
        <xdr:cNvSpPr/>
      </xdr:nvSpPr>
      <xdr:spPr>
        <a:xfrm>
          <a:off x="2457450" y="123825"/>
          <a:ext cx="80486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Vendas de Milhas Aéreas</a:t>
          </a:r>
        </a:p>
      </xdr:txBody>
    </xdr:sp>
    <xdr:clientData/>
  </xdr:oneCellAnchor>
  <xdr:twoCellAnchor>
    <xdr:from>
      <xdr:col>10</xdr:col>
      <xdr:colOff>185737</xdr:colOff>
      <xdr:row>22</xdr:row>
      <xdr:rowOff>171450</xdr:rowOff>
    </xdr:from>
    <xdr:to>
      <xdr:col>17</xdr:col>
      <xdr:colOff>433387</xdr:colOff>
      <xdr:row>37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B2A86B-3D62-4CB3-A537-8EE10699A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2" name="Imagem 1">
          <a:extLst>
            <a:ext uri="{FF2B5EF4-FFF2-40B4-BE49-F238E27FC236}">
              <a16:creationId xmlns:a16="http://schemas.microsoft.com/office/drawing/2014/main" id="{4D92E234-E6A9-4FE1-A1DC-026B664DFE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49226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495300</xdr:colOff>
      <xdr:row>1</xdr:row>
      <xdr:rowOff>19050</xdr:rowOff>
    </xdr:from>
    <xdr:ext cx="80486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E26C2EA-3748-4FA1-9EC2-D2CBBEF400C9}"/>
            </a:ext>
          </a:extLst>
        </xdr:cNvPr>
        <xdr:cNvSpPr/>
      </xdr:nvSpPr>
      <xdr:spPr>
        <a:xfrm>
          <a:off x="2457450" y="123825"/>
          <a:ext cx="80486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Vendas de Milhas Aéreas</a:t>
          </a:r>
        </a:p>
      </xdr:txBody>
    </xdr:sp>
    <xdr:clientData/>
  </xdr:oneCellAnchor>
  <xdr:twoCellAnchor>
    <xdr:from>
      <xdr:col>10</xdr:col>
      <xdr:colOff>185737</xdr:colOff>
      <xdr:row>22</xdr:row>
      <xdr:rowOff>171450</xdr:rowOff>
    </xdr:from>
    <xdr:to>
      <xdr:col>17</xdr:col>
      <xdr:colOff>433387</xdr:colOff>
      <xdr:row>37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B3C112-4B69-472D-B87E-044FE98A0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59FC-2AFA-45ED-9FEB-AFA9CD553D70}">
  <dimension ref="B1:S40"/>
  <sheetViews>
    <sheetView showGridLines="0" tabSelected="1" workbookViewId="0">
      <selection activeCell="L9" sqref="L9:M9"/>
    </sheetView>
  </sheetViews>
  <sheetFormatPr defaultRowHeight="15" x14ac:dyDescent="0.25"/>
  <cols>
    <col min="1" max="1" width="2" customWidth="1"/>
    <col min="5" max="5" width="15.5703125" bestFit="1" customWidth="1"/>
    <col min="6" max="6" width="6.7109375" bestFit="1" customWidth="1"/>
    <col min="7" max="7" width="6" customWidth="1"/>
    <col min="8" max="8" width="10.85546875" bestFit="1" customWidth="1"/>
    <col min="9" max="9" width="8.140625" bestFit="1" customWidth="1"/>
    <col min="10" max="10" width="10.28515625" bestFit="1" customWidth="1"/>
    <col min="12" max="12" width="11.42578125" customWidth="1"/>
    <col min="13" max="13" width="11" bestFit="1" customWidth="1"/>
    <col min="14" max="14" width="7" bestFit="1" customWidth="1"/>
    <col min="15" max="15" width="6.28515625" customWidth="1"/>
    <col min="16" max="16" width="10.8554687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2:19" ht="15.75" thickBot="1" x14ac:dyDescent="0.3">
      <c r="B4" s="2" t="s">
        <v>0</v>
      </c>
      <c r="C4" s="2" t="s">
        <v>1</v>
      </c>
      <c r="D4" s="2" t="s">
        <v>2</v>
      </c>
      <c r="E4" s="2" t="s">
        <v>4</v>
      </c>
      <c r="F4" s="2" t="s">
        <v>6</v>
      </c>
      <c r="G4" s="2" t="s">
        <v>16</v>
      </c>
      <c r="H4" s="2" t="s">
        <v>17</v>
      </c>
      <c r="I4" s="2" t="s">
        <v>18</v>
      </c>
      <c r="J4" s="2" t="s">
        <v>19</v>
      </c>
      <c r="L4" s="15" t="s">
        <v>8</v>
      </c>
      <c r="M4" s="15"/>
      <c r="N4" s="15"/>
      <c r="O4" s="15"/>
      <c r="P4" s="15"/>
      <c r="Q4" s="15"/>
    </row>
    <row r="5" spans="2:19" ht="15.75" thickBot="1" x14ac:dyDescent="0.3">
      <c r="B5" s="3">
        <v>1</v>
      </c>
      <c r="C5" s="4">
        <v>39814</v>
      </c>
      <c r="D5" s="3">
        <f>MONTH(C5)</f>
        <v>1</v>
      </c>
      <c r="E5" s="7">
        <v>33.299999999999997</v>
      </c>
      <c r="F5" s="3"/>
      <c r="G5" s="3">
        <f>E5/$M$11</f>
        <v>0.87300691458179336</v>
      </c>
      <c r="H5" s="7">
        <f>$M$11*VLOOKUP(D5,$O$9:$P$20,2,FALSE)</f>
        <v>33.706666666666663</v>
      </c>
      <c r="I5" s="7">
        <f>ABS(E5-H5)</f>
        <v>0.40666666666666629</v>
      </c>
      <c r="J5" s="7">
        <f>I5^2</f>
        <v>0.16537777777777746</v>
      </c>
      <c r="L5" s="14" t="s">
        <v>1</v>
      </c>
      <c r="M5" s="14" t="s">
        <v>2</v>
      </c>
      <c r="N5" s="14" t="s">
        <v>3</v>
      </c>
      <c r="O5" s="14" t="s">
        <v>5</v>
      </c>
      <c r="P5" s="14" t="s">
        <v>20</v>
      </c>
      <c r="Q5" s="14" t="s">
        <v>9</v>
      </c>
    </row>
    <row r="6" spans="2:19" ht="15.75" thickBot="1" x14ac:dyDescent="0.3">
      <c r="B6" s="3">
        <v>2</v>
      </c>
      <c r="C6" s="4">
        <v>39845</v>
      </c>
      <c r="D6" s="3">
        <f t="shared" ref="D6:D40" si="0">MONTH(C6)</f>
        <v>2</v>
      </c>
      <c r="E6" s="7">
        <v>31.69</v>
      </c>
      <c r="F6" s="3"/>
      <c r="G6" s="3">
        <f t="shared" ref="G6:G40" si="1">E6/$M$11</f>
        <v>0.83079847216507607</v>
      </c>
      <c r="H6" s="7">
        <f t="shared" ref="H6:H40" si="2">$M$11*VLOOKUP(D6,$O$9:$P$20,2,FALSE)</f>
        <v>31.41333333333333</v>
      </c>
      <c r="I6" s="7">
        <f t="shared" ref="I6:I40" si="3">ABS(E6-H6)</f>
        <v>0.27666666666667084</v>
      </c>
      <c r="J6" s="7">
        <f t="shared" ref="J6:J40" si="4">I6^2</f>
        <v>7.6544444444446746E-2</v>
      </c>
      <c r="L6" s="6">
        <v>40909</v>
      </c>
      <c r="M6" s="16">
        <f>MONTH(L6)</f>
        <v>1</v>
      </c>
      <c r="N6" s="8">
        <v>34.31</v>
      </c>
      <c r="O6" s="8">
        <f>AVERAGE(E29:E40)</f>
        <v>38.812499999999993</v>
      </c>
      <c r="P6" s="8">
        <f>M11*VLOOKUP(M6,O9:P20,2,FALSE)</f>
        <v>33.706666666666663</v>
      </c>
      <c r="Q6" s="17">
        <f>ABS(1-P6/N6)</f>
        <v>1.7584766346060543E-2</v>
      </c>
    </row>
    <row r="7" spans="2:19" x14ac:dyDescent="0.25">
      <c r="B7" s="3">
        <v>3</v>
      </c>
      <c r="C7" s="4">
        <v>39873</v>
      </c>
      <c r="D7" s="3">
        <f t="shared" si="0"/>
        <v>3</v>
      </c>
      <c r="E7" s="7">
        <v>39.06</v>
      </c>
      <c r="F7" s="3"/>
      <c r="G7" s="3">
        <f t="shared" si="1"/>
        <v>1.0240135160229684</v>
      </c>
      <c r="H7" s="7">
        <f t="shared" si="2"/>
        <v>39.646666666666668</v>
      </c>
      <c r="I7" s="7">
        <f t="shared" si="3"/>
        <v>0.586666666666666</v>
      </c>
      <c r="J7" s="7">
        <f t="shared" si="4"/>
        <v>0.34417777777777697</v>
      </c>
    </row>
    <row r="8" spans="2:19" ht="15.75" thickBot="1" x14ac:dyDescent="0.3">
      <c r="B8" s="3">
        <v>4</v>
      </c>
      <c r="C8" s="4">
        <v>39904</v>
      </c>
      <c r="D8" s="3">
        <f t="shared" si="0"/>
        <v>4</v>
      </c>
      <c r="E8" s="7">
        <v>38.14</v>
      </c>
      <c r="F8" s="3"/>
      <c r="G8" s="10">
        <f t="shared" si="1"/>
        <v>0.99989440607055857</v>
      </c>
      <c r="H8" s="7">
        <f t="shared" si="2"/>
        <v>38.136666666666663</v>
      </c>
      <c r="I8" s="7">
        <f t="shared" si="3"/>
        <v>3.3333333333374071E-3</v>
      </c>
      <c r="J8" s="7">
        <f t="shared" si="4"/>
        <v>1.1111111111138269E-5</v>
      </c>
      <c r="M8" s="19" t="s">
        <v>10</v>
      </c>
      <c r="O8" s="2" t="s">
        <v>2</v>
      </c>
      <c r="P8" s="2" t="s">
        <v>21</v>
      </c>
    </row>
    <row r="9" spans="2:19" x14ac:dyDescent="0.25">
      <c r="B9" s="3">
        <v>5</v>
      </c>
      <c r="C9" s="4">
        <v>39934</v>
      </c>
      <c r="D9" s="3">
        <f t="shared" si="0"/>
        <v>5</v>
      </c>
      <c r="E9" s="7">
        <v>38.409999999999997</v>
      </c>
      <c r="F9" s="3"/>
      <c r="G9" s="3">
        <f t="shared" si="1"/>
        <v>1.0069728405131135</v>
      </c>
      <c r="H9" s="7">
        <f t="shared" si="2"/>
        <v>39.239999999999995</v>
      </c>
      <c r="I9" s="7">
        <f t="shared" si="3"/>
        <v>0.82999999999999829</v>
      </c>
      <c r="J9" s="7">
        <f t="shared" si="4"/>
        <v>0.68889999999999718</v>
      </c>
      <c r="L9" s="9" t="s">
        <v>11</v>
      </c>
      <c r="M9" s="20">
        <f>AVERAGE(I5:I40)</f>
        <v>0.53981481481481575</v>
      </c>
      <c r="O9" s="3">
        <v>1</v>
      </c>
      <c r="P9" s="10">
        <f>AVERAGEIF($D$5:$D$40,O9,$G$5:$G$40)</f>
        <v>0.8836682602853948</v>
      </c>
    </row>
    <row r="10" spans="2:19" x14ac:dyDescent="0.25">
      <c r="B10" s="3">
        <v>6</v>
      </c>
      <c r="C10" s="4">
        <v>39965</v>
      </c>
      <c r="D10" s="3">
        <f t="shared" si="0"/>
        <v>6</v>
      </c>
      <c r="E10" s="7">
        <v>41.15</v>
      </c>
      <c r="F10" s="3"/>
      <c r="G10" s="3">
        <f t="shared" si="1"/>
        <v>1.078805841893117</v>
      </c>
      <c r="H10" s="7">
        <f t="shared" si="2"/>
        <v>41.873333333333335</v>
      </c>
      <c r="I10" s="7">
        <f t="shared" si="3"/>
        <v>0.72333333333333627</v>
      </c>
      <c r="J10" s="7">
        <f t="shared" si="4"/>
        <v>0.5232111111111154</v>
      </c>
      <c r="L10" s="9" t="s">
        <v>12</v>
      </c>
      <c r="M10" s="20">
        <f>AVERAGE(J5:J40)</f>
        <v>0.40565740740740774</v>
      </c>
      <c r="O10" s="3">
        <v>2</v>
      </c>
      <c r="P10" s="10">
        <f t="shared" ref="P10:P20" si="5">AVERAGEIF($D$5:$D$40,O10,$G$5:$G$40)</f>
        <v>0.82354526156344543</v>
      </c>
    </row>
    <row r="11" spans="2:19" x14ac:dyDescent="0.25">
      <c r="B11" s="3">
        <v>7</v>
      </c>
      <c r="C11" s="4">
        <v>39995</v>
      </c>
      <c r="D11" s="3">
        <f t="shared" si="0"/>
        <v>7</v>
      </c>
      <c r="E11" s="7">
        <v>44.22</v>
      </c>
      <c r="F11" s="3"/>
      <c r="G11" s="3">
        <f t="shared" si="1"/>
        <v>1.1592902631473545</v>
      </c>
      <c r="H11" s="7">
        <f t="shared" si="2"/>
        <v>44.436666666666675</v>
      </c>
      <c r="I11" s="7">
        <f t="shared" si="3"/>
        <v>0.21666666666667567</v>
      </c>
      <c r="J11" s="7">
        <f t="shared" si="4"/>
        <v>4.6944444444448341E-2</v>
      </c>
      <c r="L11" s="9" t="s">
        <v>13</v>
      </c>
      <c r="M11" s="20">
        <f>AVERAGE(F17:F40)</f>
        <v>38.144027777777779</v>
      </c>
      <c r="O11" s="3">
        <v>3</v>
      </c>
      <c r="P11" s="10">
        <f t="shared" si="5"/>
        <v>1.0393938180216067</v>
      </c>
    </row>
    <row r="12" spans="2:19" x14ac:dyDescent="0.25">
      <c r="B12" s="3">
        <v>8</v>
      </c>
      <c r="C12" s="4">
        <v>40026</v>
      </c>
      <c r="D12" s="3">
        <f t="shared" si="0"/>
        <v>8</v>
      </c>
      <c r="E12" s="7">
        <v>42.4</v>
      </c>
      <c r="F12" s="3"/>
      <c r="G12" s="3">
        <f t="shared" si="1"/>
        <v>1.1115763717197609</v>
      </c>
      <c r="H12" s="7">
        <f t="shared" si="2"/>
        <v>42.663333333333327</v>
      </c>
      <c r="I12" s="7">
        <f t="shared" si="3"/>
        <v>0.26333333333332831</v>
      </c>
      <c r="J12" s="7">
        <f t="shared" si="4"/>
        <v>6.9344444444441794E-2</v>
      </c>
      <c r="O12" s="3">
        <v>4</v>
      </c>
      <c r="P12" s="10">
        <f t="shared" si="5"/>
        <v>0.99980701799102079</v>
      </c>
    </row>
    <row r="13" spans="2:19" x14ac:dyDescent="0.25">
      <c r="B13" s="3">
        <v>9</v>
      </c>
      <c r="C13" s="4">
        <v>40057</v>
      </c>
      <c r="D13" s="3">
        <f t="shared" si="0"/>
        <v>9</v>
      </c>
      <c r="E13" s="7">
        <v>34.68</v>
      </c>
      <c r="F13" s="3"/>
      <c r="G13" s="3">
        <f t="shared" si="1"/>
        <v>0.90918557951040824</v>
      </c>
      <c r="H13" s="7">
        <f t="shared" si="2"/>
        <v>35.836666666666659</v>
      </c>
      <c r="I13" s="7">
        <f t="shared" si="3"/>
        <v>1.1566666666666592</v>
      </c>
      <c r="J13" s="7">
        <f t="shared" si="4"/>
        <v>1.3378777777777604</v>
      </c>
      <c r="L13" s="21" t="s">
        <v>22</v>
      </c>
      <c r="M13" s="19"/>
      <c r="O13" s="3">
        <v>5</v>
      </c>
      <c r="P13" s="10">
        <f t="shared" si="5"/>
        <v>1.0287324723180051</v>
      </c>
    </row>
    <row r="14" spans="2:19" x14ac:dyDescent="0.25">
      <c r="B14" s="3">
        <v>10</v>
      </c>
      <c r="C14" s="4">
        <v>40087</v>
      </c>
      <c r="D14" s="3">
        <f t="shared" si="0"/>
        <v>10</v>
      </c>
      <c r="E14" s="7">
        <v>37.32</v>
      </c>
      <c r="F14" s="3"/>
      <c r="G14" s="3">
        <f t="shared" si="1"/>
        <v>0.97839693850428011</v>
      </c>
      <c r="H14" s="7">
        <f t="shared" si="2"/>
        <v>38.400000000000006</v>
      </c>
      <c r="I14" s="7">
        <f t="shared" si="3"/>
        <v>1.0800000000000054</v>
      </c>
      <c r="J14" s="7">
        <f t="shared" si="4"/>
        <v>1.1664000000000116</v>
      </c>
      <c r="L14" s="9" t="s">
        <v>14</v>
      </c>
      <c r="M14" s="20">
        <f>INTERCEPT(E5:E40,B5:B40)</f>
        <v>36.876984126984119</v>
      </c>
      <c r="O14" s="3">
        <v>6</v>
      </c>
      <c r="P14" s="10">
        <f t="shared" si="5"/>
        <v>1.0977690551528017</v>
      </c>
    </row>
    <row r="15" spans="2:19" x14ac:dyDescent="0.25">
      <c r="B15" s="3">
        <v>11</v>
      </c>
      <c r="C15" s="4">
        <v>40118</v>
      </c>
      <c r="D15" s="3">
        <f t="shared" si="0"/>
        <v>11</v>
      </c>
      <c r="E15" s="7">
        <v>34.58</v>
      </c>
      <c r="F15" s="3"/>
      <c r="G15" s="3">
        <f t="shared" si="1"/>
        <v>0.90656393712427674</v>
      </c>
      <c r="H15" s="7">
        <f t="shared" si="2"/>
        <v>36.026666666666664</v>
      </c>
      <c r="I15" s="7">
        <f t="shared" si="3"/>
        <v>1.4466666666666654</v>
      </c>
      <c r="J15" s="7">
        <f t="shared" si="4"/>
        <v>2.0928444444444407</v>
      </c>
      <c r="L15" s="9" t="s">
        <v>15</v>
      </c>
      <c r="M15" s="20">
        <f>SLOPE(E5:E40,B5:B40)</f>
        <v>7.1994851994852019E-2</v>
      </c>
      <c r="O15" s="3">
        <v>7</v>
      </c>
      <c r="P15" s="10">
        <f t="shared" si="5"/>
        <v>1.1649704883173062</v>
      </c>
    </row>
    <row r="16" spans="2:19" x14ac:dyDescent="0.25">
      <c r="B16" s="3">
        <v>12</v>
      </c>
      <c r="C16" s="4">
        <v>40148</v>
      </c>
      <c r="D16" s="3">
        <f t="shared" si="0"/>
        <v>12</v>
      </c>
      <c r="E16" s="7">
        <v>36.46</v>
      </c>
      <c r="F16" s="3"/>
      <c r="G16" s="3">
        <f t="shared" si="1"/>
        <v>0.95585081398354921</v>
      </c>
      <c r="H16" s="7">
        <f t="shared" si="2"/>
        <v>37.126666666666665</v>
      </c>
      <c r="I16" s="7">
        <f t="shared" si="3"/>
        <v>0.6666666666666643</v>
      </c>
      <c r="J16" s="7">
        <f t="shared" si="4"/>
        <v>0.44444444444444131</v>
      </c>
      <c r="O16" s="3">
        <v>8</v>
      </c>
      <c r="P16" s="10">
        <f t="shared" si="5"/>
        <v>1.1184800300032405</v>
      </c>
    </row>
    <row r="17" spans="2:18" x14ac:dyDescent="0.25">
      <c r="B17" s="3">
        <v>13</v>
      </c>
      <c r="C17" s="4">
        <v>40179</v>
      </c>
      <c r="D17" s="3">
        <f t="shared" si="0"/>
        <v>1</v>
      </c>
      <c r="E17" s="7">
        <v>33.49</v>
      </c>
      <c r="F17" s="7">
        <f>AVERAGE(E5:E16)</f>
        <v>37.6175</v>
      </c>
      <c r="G17" s="10">
        <f t="shared" si="1"/>
        <v>0.87798803511544332</v>
      </c>
      <c r="H17" s="7">
        <f t="shared" si="2"/>
        <v>33.706666666666663</v>
      </c>
      <c r="I17" s="7">
        <f t="shared" si="3"/>
        <v>0.21666666666666146</v>
      </c>
      <c r="J17" s="7">
        <f t="shared" si="4"/>
        <v>4.6944444444442186E-2</v>
      </c>
      <c r="O17" s="3">
        <v>9</v>
      </c>
      <c r="P17" s="10">
        <f t="shared" si="5"/>
        <v>0.93950924310999595</v>
      </c>
    </row>
    <row r="18" spans="2:18" x14ac:dyDescent="0.25">
      <c r="B18" s="3">
        <v>14</v>
      </c>
      <c r="C18" s="4">
        <v>40210</v>
      </c>
      <c r="D18" s="3">
        <f t="shared" si="0"/>
        <v>2</v>
      </c>
      <c r="E18" s="7">
        <v>30.72</v>
      </c>
      <c r="F18" s="7">
        <f t="shared" ref="F18:F40" si="6">AVERAGE(E6:E17)</f>
        <v>37.633333333333333</v>
      </c>
      <c r="G18" s="10">
        <f t="shared" si="1"/>
        <v>0.80536854101960031</v>
      </c>
      <c r="H18" s="7">
        <f t="shared" si="2"/>
        <v>31.41333333333333</v>
      </c>
      <c r="I18" s="7">
        <f t="shared" si="3"/>
        <v>0.69333333333333158</v>
      </c>
      <c r="J18" s="7">
        <f t="shared" si="4"/>
        <v>0.4807111111111087</v>
      </c>
      <c r="O18" s="3">
        <v>10</v>
      </c>
      <c r="P18" s="10">
        <f t="shared" si="5"/>
        <v>1.0067106762745006</v>
      </c>
    </row>
    <row r="19" spans="2:18" x14ac:dyDescent="0.25">
      <c r="B19" s="3">
        <v>15</v>
      </c>
      <c r="C19" s="4">
        <v>40238</v>
      </c>
      <c r="D19" s="3">
        <f t="shared" si="0"/>
        <v>3</v>
      </c>
      <c r="E19" s="7">
        <v>39.369999999999997</v>
      </c>
      <c r="F19" s="7">
        <f t="shared" si="6"/>
        <v>37.552500000000002</v>
      </c>
      <c r="G19" s="10">
        <f t="shared" si="1"/>
        <v>1.0321406074199762</v>
      </c>
      <c r="H19" s="7">
        <f t="shared" si="2"/>
        <v>39.646666666666668</v>
      </c>
      <c r="I19" s="7">
        <f t="shared" si="3"/>
        <v>0.27666666666667084</v>
      </c>
      <c r="J19" s="7">
        <f t="shared" si="4"/>
        <v>7.6544444444446746E-2</v>
      </c>
      <c r="O19" s="3">
        <v>11</v>
      </c>
      <c r="P19" s="10">
        <f t="shared" si="5"/>
        <v>0.94449036364364591</v>
      </c>
    </row>
    <row r="20" spans="2:18" ht="15.75" thickBot="1" x14ac:dyDescent="0.3">
      <c r="B20" s="3">
        <v>16</v>
      </c>
      <c r="C20" s="4">
        <v>40269</v>
      </c>
      <c r="D20" s="3">
        <f t="shared" si="0"/>
        <v>4</v>
      </c>
      <c r="E20" s="7">
        <v>37.76</v>
      </c>
      <c r="F20" s="7">
        <f t="shared" si="6"/>
        <v>37.578333333333326</v>
      </c>
      <c r="G20" s="10">
        <f t="shared" si="1"/>
        <v>0.98993216500325876</v>
      </c>
      <c r="H20" s="7">
        <f t="shared" si="2"/>
        <v>38.136666666666663</v>
      </c>
      <c r="I20" s="7">
        <f t="shared" si="3"/>
        <v>0.37666666666666515</v>
      </c>
      <c r="J20" s="7">
        <f t="shared" si="4"/>
        <v>0.14187777777777663</v>
      </c>
      <c r="O20" s="5">
        <v>12</v>
      </c>
      <c r="P20" s="11">
        <f t="shared" si="5"/>
        <v>0.97332842989109258</v>
      </c>
    </row>
    <row r="21" spans="2:18" x14ac:dyDescent="0.25">
      <c r="B21" s="3">
        <v>17</v>
      </c>
      <c r="C21" s="4">
        <v>40299</v>
      </c>
      <c r="D21" s="3">
        <f t="shared" si="0"/>
        <v>5</v>
      </c>
      <c r="E21" s="7">
        <v>38.880000000000003</v>
      </c>
      <c r="F21" s="7">
        <f t="shared" si="6"/>
        <v>37.54666666666666</v>
      </c>
      <c r="G21" s="10">
        <f t="shared" si="1"/>
        <v>1.0192945597279317</v>
      </c>
      <c r="H21" s="7">
        <f t="shared" si="2"/>
        <v>39.239999999999995</v>
      </c>
      <c r="I21" s="7">
        <f t="shared" si="3"/>
        <v>0.35999999999999233</v>
      </c>
      <c r="J21" s="7">
        <f t="shared" si="4"/>
        <v>0.12959999999999447</v>
      </c>
    </row>
    <row r="22" spans="2:18" x14ac:dyDescent="0.25">
      <c r="B22" s="3">
        <v>18</v>
      </c>
      <c r="C22" s="4">
        <v>40330</v>
      </c>
      <c r="D22" s="3">
        <f t="shared" si="0"/>
        <v>6</v>
      </c>
      <c r="E22" s="7">
        <v>41.9</v>
      </c>
      <c r="F22" s="7">
        <f t="shared" si="6"/>
        <v>37.585833333333333</v>
      </c>
      <c r="G22" s="10">
        <f t="shared" si="1"/>
        <v>1.0984681597891033</v>
      </c>
      <c r="H22" s="7">
        <f t="shared" si="2"/>
        <v>41.873333333333335</v>
      </c>
      <c r="I22" s="7">
        <f t="shared" si="3"/>
        <v>2.666666666666373E-2</v>
      </c>
      <c r="J22" s="7">
        <f t="shared" si="4"/>
        <v>7.1111111111095448E-4</v>
      </c>
      <c r="O22" s="13" t="s">
        <v>7</v>
      </c>
      <c r="P22" s="18">
        <f>AVERAGE(P9:P20)</f>
        <v>1.0017004263810045</v>
      </c>
      <c r="Q22" s="12"/>
      <c r="R22" s="12"/>
    </row>
    <row r="23" spans="2:18" x14ac:dyDescent="0.25">
      <c r="B23" s="3">
        <v>19</v>
      </c>
      <c r="C23" s="4">
        <v>40360</v>
      </c>
      <c r="D23" s="3">
        <f t="shared" si="0"/>
        <v>7</v>
      </c>
      <c r="E23" s="7">
        <v>44.02</v>
      </c>
      <c r="F23" s="7">
        <f t="shared" si="6"/>
        <v>37.648333333333333</v>
      </c>
      <c r="G23" s="10">
        <f t="shared" si="1"/>
        <v>1.1540469783750915</v>
      </c>
      <c r="H23" s="7">
        <f t="shared" si="2"/>
        <v>44.436666666666675</v>
      </c>
      <c r="I23" s="7">
        <f t="shared" si="3"/>
        <v>0.4166666666666714</v>
      </c>
      <c r="J23" s="7">
        <f t="shared" si="4"/>
        <v>0.17361111111111505</v>
      </c>
    </row>
    <row r="24" spans="2:18" x14ac:dyDescent="0.25">
      <c r="B24" s="3">
        <v>20</v>
      </c>
      <c r="C24" s="4">
        <v>40391</v>
      </c>
      <c r="D24" s="3">
        <f t="shared" si="0"/>
        <v>8</v>
      </c>
      <c r="E24" s="7">
        <v>42.81</v>
      </c>
      <c r="F24" s="7">
        <f t="shared" si="6"/>
        <v>37.631666666666668</v>
      </c>
      <c r="G24" s="10">
        <f t="shared" si="1"/>
        <v>1.1223251055029002</v>
      </c>
      <c r="H24" s="7">
        <f t="shared" si="2"/>
        <v>42.663333333333327</v>
      </c>
      <c r="I24" s="7">
        <f t="shared" si="3"/>
        <v>0.14666666666667538</v>
      </c>
      <c r="J24" s="7">
        <f t="shared" si="4"/>
        <v>2.1511111111113666E-2</v>
      </c>
    </row>
    <row r="25" spans="2:18" x14ac:dyDescent="0.25">
      <c r="B25" s="3">
        <v>21</v>
      </c>
      <c r="C25" s="4">
        <v>40422</v>
      </c>
      <c r="D25" s="3">
        <f t="shared" si="0"/>
        <v>9</v>
      </c>
      <c r="E25" s="7">
        <v>36.130000000000003</v>
      </c>
      <c r="F25" s="7">
        <f t="shared" si="6"/>
        <v>37.665833333333332</v>
      </c>
      <c r="G25" s="10">
        <f t="shared" si="1"/>
        <v>0.9471993941093152</v>
      </c>
      <c r="H25" s="7">
        <f t="shared" si="2"/>
        <v>35.836666666666659</v>
      </c>
      <c r="I25" s="7">
        <f t="shared" si="3"/>
        <v>0.29333333333334366</v>
      </c>
      <c r="J25" s="7">
        <f t="shared" si="4"/>
        <v>8.6044444444450502E-2</v>
      </c>
    </row>
    <row r="26" spans="2:18" x14ac:dyDescent="0.25">
      <c r="B26" s="3">
        <v>22</v>
      </c>
      <c r="C26" s="4">
        <v>40452</v>
      </c>
      <c r="D26" s="3">
        <f t="shared" si="0"/>
        <v>10</v>
      </c>
      <c r="E26" s="7">
        <v>39.18</v>
      </c>
      <c r="F26" s="7">
        <f t="shared" si="6"/>
        <v>37.786666666666669</v>
      </c>
      <c r="G26" s="10">
        <f t="shared" si="1"/>
        <v>1.0271594868863263</v>
      </c>
      <c r="H26" s="7">
        <f t="shared" si="2"/>
        <v>38.400000000000006</v>
      </c>
      <c r="I26" s="7">
        <f t="shared" si="3"/>
        <v>0.77999999999999403</v>
      </c>
      <c r="J26" s="7">
        <f t="shared" si="4"/>
        <v>0.60839999999999073</v>
      </c>
    </row>
    <row r="27" spans="2:18" x14ac:dyDescent="0.25">
      <c r="B27" s="3">
        <v>23</v>
      </c>
      <c r="C27" s="4">
        <v>40483</v>
      </c>
      <c r="D27" s="3">
        <f t="shared" si="0"/>
        <v>11</v>
      </c>
      <c r="E27" s="7">
        <v>36.67</v>
      </c>
      <c r="F27" s="7">
        <f t="shared" si="6"/>
        <v>37.941666666666663</v>
      </c>
      <c r="G27" s="10">
        <f t="shared" si="1"/>
        <v>0.96135626299442534</v>
      </c>
      <c r="H27" s="7">
        <f t="shared" si="2"/>
        <v>36.026666666666664</v>
      </c>
      <c r="I27" s="7">
        <f t="shared" si="3"/>
        <v>0.64333333333333798</v>
      </c>
      <c r="J27" s="7">
        <f t="shared" si="4"/>
        <v>0.41387777777778373</v>
      </c>
    </row>
    <row r="28" spans="2:18" x14ac:dyDescent="0.25">
      <c r="B28" s="3">
        <v>24</v>
      </c>
      <c r="C28" s="4">
        <v>40513</v>
      </c>
      <c r="D28" s="3">
        <f t="shared" si="0"/>
        <v>12</v>
      </c>
      <c r="E28" s="7">
        <v>37.43</v>
      </c>
      <c r="F28" s="7">
        <f t="shared" si="6"/>
        <v>38.115833333333335</v>
      </c>
      <c r="G28" s="10">
        <f t="shared" si="1"/>
        <v>0.98128074512902486</v>
      </c>
      <c r="H28" s="7">
        <f t="shared" si="2"/>
        <v>37.126666666666665</v>
      </c>
      <c r="I28" s="7">
        <f t="shared" si="3"/>
        <v>0.30333333333333456</v>
      </c>
      <c r="J28" s="7">
        <f t="shared" si="4"/>
        <v>9.2011111111111862E-2</v>
      </c>
    </row>
    <row r="29" spans="2:18" x14ac:dyDescent="0.25">
      <c r="B29" s="3">
        <v>25</v>
      </c>
      <c r="C29" s="4">
        <v>40544</v>
      </c>
      <c r="D29" s="3">
        <f t="shared" si="0"/>
        <v>1</v>
      </c>
      <c r="E29" s="7">
        <v>34.33</v>
      </c>
      <c r="F29" s="7">
        <f t="shared" si="6"/>
        <v>38.196666666666665</v>
      </c>
      <c r="G29" s="10">
        <f t="shared" si="1"/>
        <v>0.90000983115894795</v>
      </c>
      <c r="H29" s="7">
        <f t="shared" si="2"/>
        <v>33.706666666666663</v>
      </c>
      <c r="I29" s="7">
        <f t="shared" si="3"/>
        <v>0.62333333333333485</v>
      </c>
      <c r="J29" s="7">
        <f t="shared" si="4"/>
        <v>0.38854444444444636</v>
      </c>
    </row>
    <row r="30" spans="2:18" x14ac:dyDescent="0.25">
      <c r="B30" s="3">
        <v>26</v>
      </c>
      <c r="C30" s="4">
        <v>40575</v>
      </c>
      <c r="D30" s="3">
        <f t="shared" si="0"/>
        <v>2</v>
      </c>
      <c r="E30" s="7">
        <v>31.83</v>
      </c>
      <c r="F30" s="7">
        <f t="shared" si="6"/>
        <v>38.266666666666673</v>
      </c>
      <c r="G30" s="10">
        <f t="shared" si="1"/>
        <v>0.83446877150566012</v>
      </c>
      <c r="H30" s="7">
        <f t="shared" si="2"/>
        <v>31.41333333333333</v>
      </c>
      <c r="I30" s="7">
        <f t="shared" si="3"/>
        <v>0.41666666666666785</v>
      </c>
      <c r="J30" s="7">
        <f t="shared" si="4"/>
        <v>0.1736111111111121</v>
      </c>
    </row>
    <row r="31" spans="2:18" x14ac:dyDescent="0.25">
      <c r="B31" s="3">
        <v>27</v>
      </c>
      <c r="C31" s="4">
        <v>40603</v>
      </c>
      <c r="D31" s="3">
        <f t="shared" si="0"/>
        <v>3</v>
      </c>
      <c r="E31" s="7">
        <v>40.51</v>
      </c>
      <c r="F31" s="7">
        <f t="shared" si="6"/>
        <v>38.359166666666667</v>
      </c>
      <c r="G31" s="10">
        <f t="shared" si="1"/>
        <v>1.0620273306218753</v>
      </c>
      <c r="H31" s="7">
        <f t="shared" si="2"/>
        <v>39.646666666666668</v>
      </c>
      <c r="I31" s="7">
        <f t="shared" si="3"/>
        <v>0.86333333333332973</v>
      </c>
      <c r="J31" s="7">
        <f t="shared" si="4"/>
        <v>0.74534444444443826</v>
      </c>
    </row>
    <row r="32" spans="2:18" x14ac:dyDescent="0.25">
      <c r="B32" s="3">
        <v>28</v>
      </c>
      <c r="C32" s="4">
        <v>40634</v>
      </c>
      <c r="D32" s="3">
        <f t="shared" si="0"/>
        <v>4</v>
      </c>
      <c r="E32" s="7">
        <v>38.51</v>
      </c>
      <c r="F32" s="7">
        <f t="shared" si="6"/>
        <v>38.454166666666666</v>
      </c>
      <c r="G32" s="10">
        <f t="shared" si="1"/>
        <v>1.0095944828992451</v>
      </c>
      <c r="H32" s="7">
        <f t="shared" si="2"/>
        <v>38.136666666666663</v>
      </c>
      <c r="I32" s="7">
        <f t="shared" si="3"/>
        <v>0.37333333333333485</v>
      </c>
      <c r="J32" s="7">
        <f t="shared" si="4"/>
        <v>0.13937777777777891</v>
      </c>
    </row>
    <row r="33" spans="2:10" x14ac:dyDescent="0.25">
      <c r="B33" s="3">
        <v>29</v>
      </c>
      <c r="C33" s="4">
        <v>40664</v>
      </c>
      <c r="D33" s="3">
        <f t="shared" si="0"/>
        <v>5</v>
      </c>
      <c r="E33" s="7">
        <v>40.43</v>
      </c>
      <c r="F33" s="7">
        <f t="shared" si="6"/>
        <v>38.516666666666666</v>
      </c>
      <c r="G33" s="10">
        <f t="shared" si="1"/>
        <v>1.0599300167129702</v>
      </c>
      <c r="H33" s="7">
        <f t="shared" si="2"/>
        <v>39.239999999999995</v>
      </c>
      <c r="I33" s="7">
        <f t="shared" si="3"/>
        <v>1.1900000000000048</v>
      </c>
      <c r="J33" s="7">
        <f t="shared" si="4"/>
        <v>1.4161000000000115</v>
      </c>
    </row>
    <row r="34" spans="2:10" x14ac:dyDescent="0.25">
      <c r="B34" s="3">
        <v>30</v>
      </c>
      <c r="C34" s="4">
        <v>40695</v>
      </c>
      <c r="D34" s="3">
        <f t="shared" si="0"/>
        <v>6</v>
      </c>
      <c r="E34" s="7">
        <v>42.57</v>
      </c>
      <c r="F34" s="7">
        <f t="shared" si="6"/>
        <v>38.645833333333336</v>
      </c>
      <c r="G34" s="10">
        <f t="shared" si="1"/>
        <v>1.1160331637761844</v>
      </c>
      <c r="H34" s="7">
        <f t="shared" si="2"/>
        <v>41.873333333333335</v>
      </c>
      <c r="I34" s="7">
        <f t="shared" si="3"/>
        <v>0.69666666666666544</v>
      </c>
      <c r="J34" s="7">
        <f t="shared" si="4"/>
        <v>0.48534444444444275</v>
      </c>
    </row>
    <row r="35" spans="2:10" x14ac:dyDescent="0.25">
      <c r="B35" s="3">
        <v>31</v>
      </c>
      <c r="C35" s="4">
        <v>40725</v>
      </c>
      <c r="D35" s="3">
        <f t="shared" si="0"/>
        <v>7</v>
      </c>
      <c r="E35" s="7">
        <v>45.07</v>
      </c>
      <c r="F35" s="7">
        <f t="shared" si="6"/>
        <v>38.701666666666661</v>
      </c>
      <c r="G35" s="10">
        <f t="shared" si="1"/>
        <v>1.1815742234294724</v>
      </c>
      <c r="H35" s="7">
        <f t="shared" si="2"/>
        <v>44.436666666666675</v>
      </c>
      <c r="I35" s="7">
        <f t="shared" si="3"/>
        <v>0.63333333333332575</v>
      </c>
      <c r="J35" s="7">
        <f t="shared" si="4"/>
        <v>0.40111111111110154</v>
      </c>
    </row>
    <row r="36" spans="2:10" x14ac:dyDescent="0.25">
      <c r="B36" s="3">
        <v>32</v>
      </c>
      <c r="C36" s="4">
        <v>40756</v>
      </c>
      <c r="D36" s="3">
        <f t="shared" si="0"/>
        <v>8</v>
      </c>
      <c r="E36" s="7">
        <v>42.78</v>
      </c>
      <c r="F36" s="7">
        <f t="shared" si="6"/>
        <v>38.789166666666667</v>
      </c>
      <c r="G36" s="10">
        <f t="shared" si="1"/>
        <v>1.1215386127870608</v>
      </c>
      <c r="H36" s="7">
        <f t="shared" si="2"/>
        <v>42.663333333333327</v>
      </c>
      <c r="I36" s="7">
        <f t="shared" si="3"/>
        <v>0.11666666666667425</v>
      </c>
      <c r="J36" s="7">
        <f t="shared" si="4"/>
        <v>1.361111111111288E-2</v>
      </c>
    </row>
    <row r="37" spans="2:10" x14ac:dyDescent="0.25">
      <c r="B37" s="3">
        <v>33</v>
      </c>
      <c r="C37" s="4">
        <v>40787</v>
      </c>
      <c r="D37" s="3">
        <f t="shared" si="0"/>
        <v>9</v>
      </c>
      <c r="E37" s="7">
        <v>36.700000000000003</v>
      </c>
      <c r="F37" s="7">
        <f t="shared" si="6"/>
        <v>38.786666666666662</v>
      </c>
      <c r="G37" s="10">
        <f t="shared" si="1"/>
        <v>0.96214275571026486</v>
      </c>
      <c r="H37" s="7">
        <f t="shared" si="2"/>
        <v>35.836666666666659</v>
      </c>
      <c r="I37" s="7">
        <f t="shared" si="3"/>
        <v>0.86333333333334394</v>
      </c>
      <c r="J37" s="7">
        <f t="shared" si="4"/>
        <v>0.74534444444446279</v>
      </c>
    </row>
    <row r="38" spans="2:10" x14ac:dyDescent="0.25">
      <c r="B38" s="3">
        <v>34</v>
      </c>
      <c r="C38" s="4">
        <v>40817</v>
      </c>
      <c r="D38" s="3">
        <f t="shared" si="0"/>
        <v>10</v>
      </c>
      <c r="E38" s="7">
        <v>38.700000000000003</v>
      </c>
      <c r="F38" s="7">
        <f t="shared" si="6"/>
        <v>38.834166666666661</v>
      </c>
      <c r="G38" s="10">
        <f t="shared" si="1"/>
        <v>1.014575603432895</v>
      </c>
      <c r="H38" s="7">
        <f t="shared" si="2"/>
        <v>38.400000000000006</v>
      </c>
      <c r="I38" s="7">
        <f t="shared" si="3"/>
        <v>0.29999999999999716</v>
      </c>
      <c r="J38" s="7">
        <f t="shared" si="4"/>
        <v>8.999999999999829E-2</v>
      </c>
    </row>
    <row r="39" spans="2:10" x14ac:dyDescent="0.25">
      <c r="B39" s="3">
        <v>35</v>
      </c>
      <c r="C39" s="4">
        <v>40848</v>
      </c>
      <c r="D39" s="3">
        <f t="shared" si="0"/>
        <v>11</v>
      </c>
      <c r="E39" s="7">
        <v>36.83</v>
      </c>
      <c r="F39" s="7">
        <f t="shared" si="6"/>
        <v>38.794166666666662</v>
      </c>
      <c r="G39" s="10">
        <f t="shared" si="1"/>
        <v>0.96555089081223566</v>
      </c>
      <c r="H39" s="7">
        <f t="shared" si="2"/>
        <v>36.026666666666664</v>
      </c>
      <c r="I39" s="7">
        <f t="shared" si="3"/>
        <v>0.80333333333333456</v>
      </c>
      <c r="J39" s="7">
        <f t="shared" si="4"/>
        <v>0.64534444444444639</v>
      </c>
    </row>
    <row r="40" spans="2:10" ht="15.75" thickBot="1" x14ac:dyDescent="0.3">
      <c r="B40" s="5">
        <v>36</v>
      </c>
      <c r="C40" s="6">
        <v>40878</v>
      </c>
      <c r="D40" s="5">
        <f t="shared" si="0"/>
        <v>12</v>
      </c>
      <c r="E40" s="8">
        <v>37.49</v>
      </c>
      <c r="F40" s="8">
        <f t="shared" si="6"/>
        <v>38.807499999999997</v>
      </c>
      <c r="G40" s="11">
        <f t="shared" si="1"/>
        <v>0.9828537305607038</v>
      </c>
      <c r="H40" s="8">
        <f t="shared" si="2"/>
        <v>37.126666666666665</v>
      </c>
      <c r="I40" s="8">
        <f t="shared" si="3"/>
        <v>0.36333333333333684</v>
      </c>
      <c r="J40" s="8">
        <f t="shared" si="4"/>
        <v>0.13201111111111366</v>
      </c>
    </row>
  </sheetData>
  <pageMargins left="0.511811024" right="0.511811024" top="0.78740157499999996" bottom="0.78740157499999996" header="0.31496062000000002" footer="0.31496062000000002"/>
  <ignoredErrors>
    <ignoredError sqref="O6 F17:F4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EC65-13FD-42BE-8F43-05994DAAB17D}">
  <dimension ref="B1:S40"/>
  <sheetViews>
    <sheetView showGridLines="0" workbookViewId="0">
      <selection activeCell="F27" sqref="F27:F40"/>
    </sheetView>
  </sheetViews>
  <sheetFormatPr defaultRowHeight="15" x14ac:dyDescent="0.25"/>
  <cols>
    <col min="1" max="1" width="2" customWidth="1"/>
    <col min="5" max="5" width="15.5703125" bestFit="1" customWidth="1"/>
    <col min="6" max="6" width="6.7109375" bestFit="1" customWidth="1"/>
    <col min="7" max="7" width="6" customWidth="1"/>
    <col min="8" max="8" width="10.85546875" bestFit="1" customWidth="1"/>
    <col min="9" max="9" width="8.140625" bestFit="1" customWidth="1"/>
    <col min="10" max="10" width="10.28515625" bestFit="1" customWidth="1"/>
    <col min="12" max="12" width="11.42578125" customWidth="1"/>
    <col min="13" max="13" width="11" bestFit="1" customWidth="1"/>
    <col min="14" max="14" width="7" bestFit="1" customWidth="1"/>
    <col min="15" max="15" width="6.28515625" customWidth="1"/>
    <col min="16" max="17" width="10.8554687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2:19" ht="15.75" thickBot="1" x14ac:dyDescent="0.3">
      <c r="B4" s="2" t="s">
        <v>0</v>
      </c>
      <c r="C4" s="2" t="s">
        <v>1</v>
      </c>
      <c r="D4" s="2" t="s">
        <v>2</v>
      </c>
      <c r="E4" s="2" t="s">
        <v>4</v>
      </c>
      <c r="F4" s="2" t="s">
        <v>6</v>
      </c>
      <c r="G4" s="2" t="s">
        <v>23</v>
      </c>
      <c r="H4" s="2" t="s">
        <v>28</v>
      </c>
      <c r="I4" s="2" t="s">
        <v>24</v>
      </c>
      <c r="J4" s="2" t="s">
        <v>25</v>
      </c>
      <c r="L4" s="15" t="s">
        <v>8</v>
      </c>
      <c r="M4" s="15"/>
      <c r="N4" s="15"/>
      <c r="O4" s="15"/>
      <c r="P4" s="15"/>
      <c r="Q4" s="15"/>
      <c r="R4" s="15"/>
    </row>
    <row r="5" spans="2:19" ht="15.75" thickBot="1" x14ac:dyDescent="0.3">
      <c r="B5" s="3">
        <v>1</v>
      </c>
      <c r="C5" s="4">
        <v>39814</v>
      </c>
      <c r="D5" s="3">
        <f>MONTH(C5)</f>
        <v>1</v>
      </c>
      <c r="E5" s="7">
        <v>33.299999999999997</v>
      </c>
      <c r="F5" s="3"/>
      <c r="G5" s="7">
        <f>E5-$M$11</f>
        <v>-4.8440277777777823</v>
      </c>
      <c r="H5" s="7">
        <f>$M$14+$M$15*B5+VLOOKUP(D5,$O$9:$P$20,2,FALSE)</f>
        <v>32.511617867867855</v>
      </c>
      <c r="I5" s="7">
        <f>ABS(E5-H5)</f>
        <v>0.78838213213214203</v>
      </c>
      <c r="J5" s="7">
        <f>I5^2</f>
        <v>0.62154638626522229</v>
      </c>
      <c r="L5" s="2" t="s">
        <v>0</v>
      </c>
      <c r="M5" s="14" t="s">
        <v>1</v>
      </c>
      <c r="N5" s="14" t="s">
        <v>2</v>
      </c>
      <c r="O5" s="14" t="s">
        <v>3</v>
      </c>
      <c r="P5" s="14" t="s">
        <v>5</v>
      </c>
      <c r="Q5" s="14" t="s">
        <v>26</v>
      </c>
      <c r="R5" s="14" t="s">
        <v>9</v>
      </c>
    </row>
    <row r="6" spans="2:19" ht="15.75" thickBot="1" x14ac:dyDescent="0.3">
      <c r="B6" s="3">
        <v>2</v>
      </c>
      <c r="C6" s="4">
        <v>39845</v>
      </c>
      <c r="D6" s="3">
        <f t="shared" ref="D6:D40" si="0">MONTH(C6)</f>
        <v>2</v>
      </c>
      <c r="E6" s="7">
        <v>31.69</v>
      </c>
      <c r="F6" s="3"/>
      <c r="G6" s="3">
        <f t="shared" ref="G6:G40" si="1">E6-$M$11</f>
        <v>-6.4540277777777781</v>
      </c>
      <c r="H6" s="7">
        <f t="shared" ref="H6:H40" si="2">$M$14+$M$15*B6+VLOOKUP(D6,$O$9:$P$20,2,FALSE)</f>
        <v>30.290279386529377</v>
      </c>
      <c r="I6" s="7">
        <f t="shared" ref="I6:I40" si="3">ABS(E6-H6)</f>
        <v>1.3997206134706239</v>
      </c>
      <c r="J6" s="7">
        <f t="shared" ref="J6:J40" si="4">I6^2</f>
        <v>1.9592177957745798</v>
      </c>
      <c r="L6" s="16">
        <v>37</v>
      </c>
      <c r="M6" s="6">
        <v>40909</v>
      </c>
      <c r="N6" s="16">
        <f>MONTH(M6)</f>
        <v>1</v>
      </c>
      <c r="O6" s="8">
        <v>34.31</v>
      </c>
      <c r="P6" s="8">
        <f>AVERAGE(E29:E40)</f>
        <v>38.812499999999993</v>
      </c>
      <c r="Q6" s="8">
        <f>M14+M15*L6+VLOOKUP(N6,O9:P20,2,FALSE)</f>
        <v>35.10343253968253</v>
      </c>
      <c r="R6" s="17">
        <f>ABS(1-Q6/O6)</f>
        <v>2.312540191438428E-2</v>
      </c>
    </row>
    <row r="7" spans="2:19" x14ac:dyDescent="0.25">
      <c r="B7" s="3">
        <v>3</v>
      </c>
      <c r="C7" s="4">
        <v>39873</v>
      </c>
      <c r="D7" s="3">
        <f t="shared" si="0"/>
        <v>3</v>
      </c>
      <c r="E7" s="7">
        <v>39.06</v>
      </c>
      <c r="F7" s="3"/>
      <c r="G7" s="3">
        <f t="shared" si="1"/>
        <v>0.91597222222222285</v>
      </c>
      <c r="H7" s="7">
        <f t="shared" si="2"/>
        <v>38.595607571857563</v>
      </c>
      <c r="I7" s="7">
        <f t="shared" si="3"/>
        <v>0.46439242814243897</v>
      </c>
      <c r="J7" s="7">
        <f t="shared" si="4"/>
        <v>0.21566032731603035</v>
      </c>
    </row>
    <row r="8" spans="2:19" ht="15.75" thickBot="1" x14ac:dyDescent="0.3">
      <c r="B8" s="3">
        <v>4</v>
      </c>
      <c r="C8" s="4">
        <v>39904</v>
      </c>
      <c r="D8" s="3">
        <f t="shared" si="0"/>
        <v>4</v>
      </c>
      <c r="E8" s="7">
        <v>38.14</v>
      </c>
      <c r="F8" s="3"/>
      <c r="G8" s="10">
        <f t="shared" si="1"/>
        <v>-4.0277777777788515E-3</v>
      </c>
      <c r="H8" s="7">
        <f t="shared" si="2"/>
        <v>37.15760242385241</v>
      </c>
      <c r="I8" s="7">
        <f t="shared" si="3"/>
        <v>0.98239757614759071</v>
      </c>
      <c r="J8" s="7">
        <f t="shared" si="4"/>
        <v>0.96510499762066126</v>
      </c>
      <c r="M8" s="19" t="s">
        <v>10</v>
      </c>
      <c r="O8" s="2" t="s">
        <v>2</v>
      </c>
      <c r="P8" s="2" t="s">
        <v>27</v>
      </c>
    </row>
    <row r="9" spans="2:19" x14ac:dyDescent="0.25">
      <c r="B9" s="3">
        <v>5</v>
      </c>
      <c r="C9" s="4">
        <v>39934</v>
      </c>
      <c r="D9" s="3">
        <f t="shared" si="0"/>
        <v>5</v>
      </c>
      <c r="E9" s="7">
        <v>38.409999999999997</v>
      </c>
      <c r="F9" s="3"/>
      <c r="G9" s="3">
        <f t="shared" si="1"/>
        <v>0.26597222222221717</v>
      </c>
      <c r="H9" s="7">
        <f t="shared" si="2"/>
        <v>38.3329306091806</v>
      </c>
      <c r="I9" s="7">
        <f t="shared" si="3"/>
        <v>7.7069390819396233E-2</v>
      </c>
      <c r="J9" s="7">
        <f t="shared" si="4"/>
        <v>5.9396910012728364E-3</v>
      </c>
      <c r="L9" s="9" t="s">
        <v>29</v>
      </c>
      <c r="M9" s="20">
        <f>AVERAGE(I5:I40)</f>
        <v>0.41623132060631984</v>
      </c>
      <c r="O9" s="3">
        <v>1</v>
      </c>
      <c r="P9" s="10">
        <f>AVERAGEIF($D$5:$D$40,O9,$G$5:$G$40)</f>
        <v>-4.4373611111111133</v>
      </c>
    </row>
    <row r="10" spans="2:19" x14ac:dyDescent="0.25">
      <c r="B10" s="3">
        <v>6</v>
      </c>
      <c r="C10" s="4">
        <v>39965</v>
      </c>
      <c r="D10" s="3">
        <f t="shared" si="0"/>
        <v>6</v>
      </c>
      <c r="E10" s="7">
        <v>41.15</v>
      </c>
      <c r="F10" s="3"/>
      <c r="G10" s="3">
        <f t="shared" si="1"/>
        <v>3.0059722222222192</v>
      </c>
      <c r="H10" s="7">
        <f t="shared" si="2"/>
        <v>41.038258794508785</v>
      </c>
      <c r="I10" s="7">
        <f t="shared" si="3"/>
        <v>0.11174120549121369</v>
      </c>
      <c r="J10" s="7">
        <f t="shared" si="4"/>
        <v>1.2486097004629645E-2</v>
      </c>
      <c r="L10" s="9" t="s">
        <v>30</v>
      </c>
      <c r="M10" s="20">
        <f>AVERAGE(J5:J40)</f>
        <v>0.28095358893119271</v>
      </c>
      <c r="O10" s="3">
        <v>2</v>
      </c>
      <c r="P10" s="10">
        <f t="shared" ref="P10:P20" si="5">AVERAGEIF($D$5:$D$40,O10,$G$5:$G$40)</f>
        <v>-6.7306944444444463</v>
      </c>
    </row>
    <row r="11" spans="2:19" x14ac:dyDescent="0.25">
      <c r="B11" s="3">
        <v>7</v>
      </c>
      <c r="C11" s="4">
        <v>39995</v>
      </c>
      <c r="D11" s="3">
        <f t="shared" si="0"/>
        <v>7</v>
      </c>
      <c r="E11" s="7">
        <v>44.22</v>
      </c>
      <c r="F11" s="3"/>
      <c r="G11" s="3">
        <f t="shared" si="1"/>
        <v>6.0759722222222194</v>
      </c>
      <c r="H11" s="7">
        <f t="shared" si="2"/>
        <v>43.673586979836969</v>
      </c>
      <c r="I11" s="7">
        <f t="shared" si="3"/>
        <v>0.54641302016302973</v>
      </c>
      <c r="J11" s="7">
        <f t="shared" si="4"/>
        <v>0.29856718860368353</v>
      </c>
      <c r="L11" s="9" t="s">
        <v>13</v>
      </c>
      <c r="M11" s="20">
        <f>AVERAGE(F17:F40)</f>
        <v>38.144027777777779</v>
      </c>
      <c r="O11" s="3">
        <v>3</v>
      </c>
      <c r="P11" s="10">
        <f t="shared" si="5"/>
        <v>1.5026388888888864</v>
      </c>
    </row>
    <row r="12" spans="2:19" x14ac:dyDescent="0.25">
      <c r="B12" s="3">
        <v>8</v>
      </c>
      <c r="C12" s="4">
        <v>40026</v>
      </c>
      <c r="D12" s="3">
        <f t="shared" si="0"/>
        <v>8</v>
      </c>
      <c r="E12" s="7">
        <v>42.4</v>
      </c>
      <c r="F12" s="3"/>
      <c r="G12" s="3">
        <f t="shared" si="1"/>
        <v>4.2559722222222192</v>
      </c>
      <c r="H12" s="7">
        <f t="shared" si="2"/>
        <v>41.972248498498487</v>
      </c>
      <c r="I12" s="7">
        <f t="shared" si="3"/>
        <v>0.4277515015015112</v>
      </c>
      <c r="J12" s="7">
        <f t="shared" si="4"/>
        <v>0.18297134703679735</v>
      </c>
      <c r="O12" s="3">
        <v>4</v>
      </c>
      <c r="P12" s="10">
        <f t="shared" si="5"/>
        <v>-7.3611111111138898E-3</v>
      </c>
    </row>
    <row r="13" spans="2:19" x14ac:dyDescent="0.25">
      <c r="B13" s="3">
        <v>9</v>
      </c>
      <c r="C13" s="4">
        <v>40057</v>
      </c>
      <c r="D13" s="3">
        <f t="shared" si="0"/>
        <v>9</v>
      </c>
      <c r="E13" s="7">
        <v>34.68</v>
      </c>
      <c r="F13" s="3"/>
      <c r="G13" s="3">
        <f t="shared" si="1"/>
        <v>-3.4640277777777797</v>
      </c>
      <c r="H13" s="7">
        <f t="shared" si="2"/>
        <v>35.217576683826671</v>
      </c>
      <c r="I13" s="7">
        <f t="shared" si="3"/>
        <v>0.53757668382667134</v>
      </c>
      <c r="J13" s="7">
        <f t="shared" si="4"/>
        <v>0.28898869099408098</v>
      </c>
      <c r="L13" s="21" t="s">
        <v>22</v>
      </c>
      <c r="M13" s="19"/>
      <c r="O13" s="3">
        <v>5</v>
      </c>
      <c r="P13" s="10">
        <f t="shared" si="5"/>
        <v>1.0959722222222201</v>
      </c>
    </row>
    <row r="14" spans="2:19" x14ac:dyDescent="0.25">
      <c r="B14" s="3">
        <v>10</v>
      </c>
      <c r="C14" s="4">
        <v>40087</v>
      </c>
      <c r="D14" s="3">
        <f t="shared" si="0"/>
        <v>10</v>
      </c>
      <c r="E14" s="7">
        <v>37.32</v>
      </c>
      <c r="F14" s="3"/>
      <c r="G14" s="3">
        <f t="shared" si="1"/>
        <v>-0.82402777777777914</v>
      </c>
      <c r="H14" s="7">
        <f t="shared" si="2"/>
        <v>37.852904869154855</v>
      </c>
      <c r="I14" s="7">
        <f t="shared" si="3"/>
        <v>0.53290486915485502</v>
      </c>
      <c r="J14" s="7">
        <f t="shared" si="4"/>
        <v>0.28398759956895314</v>
      </c>
      <c r="L14" s="9" t="s">
        <v>14</v>
      </c>
      <c r="M14" s="20">
        <f>INTERCEPT(E5:E40,B5:B40)</f>
        <v>36.876984126984119</v>
      </c>
      <c r="O14" s="3">
        <v>6</v>
      </c>
      <c r="P14" s="10">
        <f t="shared" si="5"/>
        <v>3.7293055555555532</v>
      </c>
    </row>
    <row r="15" spans="2:19" x14ac:dyDescent="0.25">
      <c r="B15" s="3">
        <v>11</v>
      </c>
      <c r="C15" s="4">
        <v>40118</v>
      </c>
      <c r="D15" s="3">
        <f t="shared" si="0"/>
        <v>11</v>
      </c>
      <c r="E15" s="7">
        <v>34.58</v>
      </c>
      <c r="F15" s="3"/>
      <c r="G15" s="3">
        <f t="shared" si="1"/>
        <v>-3.5640277777777811</v>
      </c>
      <c r="H15" s="7">
        <f t="shared" si="2"/>
        <v>35.551566387816379</v>
      </c>
      <c r="I15" s="7">
        <f t="shared" si="3"/>
        <v>0.97156638781638094</v>
      </c>
      <c r="J15" s="7">
        <f t="shared" si="4"/>
        <v>0.94394124593457029</v>
      </c>
      <c r="L15" s="9" t="s">
        <v>15</v>
      </c>
      <c r="M15" s="20">
        <f>SLOPE(E5:E40,B5:B40)</f>
        <v>7.1994851994852019E-2</v>
      </c>
      <c r="O15" s="3">
        <v>7</v>
      </c>
      <c r="P15" s="10">
        <f t="shared" si="5"/>
        <v>6.292638888888888</v>
      </c>
    </row>
    <row r="16" spans="2:19" x14ac:dyDescent="0.25">
      <c r="B16" s="3">
        <v>12</v>
      </c>
      <c r="C16" s="4">
        <v>40148</v>
      </c>
      <c r="D16" s="3">
        <f t="shared" si="0"/>
        <v>12</v>
      </c>
      <c r="E16" s="7">
        <v>36.46</v>
      </c>
      <c r="F16" s="3"/>
      <c r="G16" s="3">
        <f t="shared" si="1"/>
        <v>-1.6840277777777786</v>
      </c>
      <c r="H16" s="7">
        <f t="shared" si="2"/>
        <v>36.723561239811232</v>
      </c>
      <c r="I16" s="7">
        <f t="shared" si="3"/>
        <v>0.26356123981123147</v>
      </c>
      <c r="J16" s="7">
        <f t="shared" si="4"/>
        <v>6.9464527130833467E-2</v>
      </c>
      <c r="O16" s="3">
        <v>8</v>
      </c>
      <c r="P16" s="10">
        <f t="shared" si="5"/>
        <v>4.5193055555555546</v>
      </c>
    </row>
    <row r="17" spans="2:18" x14ac:dyDescent="0.25">
      <c r="B17" s="3">
        <v>13</v>
      </c>
      <c r="C17" s="4">
        <v>40179</v>
      </c>
      <c r="D17" s="3">
        <f t="shared" si="0"/>
        <v>1</v>
      </c>
      <c r="E17" s="7">
        <v>33.49</v>
      </c>
      <c r="F17" s="7">
        <f>AVERAGE(E5:E16)</f>
        <v>37.6175</v>
      </c>
      <c r="G17" s="10">
        <f t="shared" si="1"/>
        <v>-4.6540277777777774</v>
      </c>
      <c r="H17" s="7">
        <f t="shared" si="2"/>
        <v>33.375556091806082</v>
      </c>
      <c r="I17" s="7">
        <f t="shared" si="3"/>
        <v>0.1144439081939197</v>
      </c>
      <c r="J17" s="7">
        <f t="shared" si="4"/>
        <v>1.309740812269832E-2</v>
      </c>
      <c r="O17" s="3">
        <v>9</v>
      </c>
      <c r="P17" s="10">
        <f t="shared" si="5"/>
        <v>-2.3073611111111112</v>
      </c>
    </row>
    <row r="18" spans="2:18" x14ac:dyDescent="0.25">
      <c r="B18" s="3">
        <v>14</v>
      </c>
      <c r="C18" s="4">
        <v>40210</v>
      </c>
      <c r="D18" s="3">
        <f t="shared" si="0"/>
        <v>2</v>
      </c>
      <c r="E18" s="7">
        <v>30.72</v>
      </c>
      <c r="F18" s="7">
        <f t="shared" ref="F18:F40" si="6">AVERAGE(E6:E17)</f>
        <v>37.633333333333333</v>
      </c>
      <c r="G18" s="10">
        <f t="shared" si="1"/>
        <v>-7.4240277777777806</v>
      </c>
      <c r="H18" s="7">
        <f t="shared" si="2"/>
        <v>31.154217610467605</v>
      </c>
      <c r="I18" s="7">
        <f t="shared" si="3"/>
        <v>0.43421761046760565</v>
      </c>
      <c r="J18" s="7">
        <f t="shared" si="4"/>
        <v>0.1885449332401973</v>
      </c>
      <c r="O18" s="3">
        <v>10</v>
      </c>
      <c r="P18" s="10">
        <f t="shared" si="5"/>
        <v>0.25597222222222155</v>
      </c>
    </row>
    <row r="19" spans="2:18" x14ac:dyDescent="0.25">
      <c r="B19" s="3">
        <v>15</v>
      </c>
      <c r="C19" s="4">
        <v>40238</v>
      </c>
      <c r="D19" s="3">
        <f t="shared" si="0"/>
        <v>3</v>
      </c>
      <c r="E19" s="7">
        <v>39.369999999999997</v>
      </c>
      <c r="F19" s="7">
        <f t="shared" si="6"/>
        <v>37.552500000000002</v>
      </c>
      <c r="G19" s="10">
        <f t="shared" si="1"/>
        <v>1.225972222222218</v>
      </c>
      <c r="H19" s="7">
        <f t="shared" si="2"/>
        <v>39.45954579579579</v>
      </c>
      <c r="I19" s="7">
        <f t="shared" si="3"/>
        <v>8.9545795795793026E-2</v>
      </c>
      <c r="J19" s="7">
        <f t="shared" si="4"/>
        <v>8.0184495447018639E-3</v>
      </c>
      <c r="O19" s="3">
        <v>11</v>
      </c>
      <c r="P19" s="10">
        <f t="shared" si="5"/>
        <v>-2.1173611111111135</v>
      </c>
    </row>
    <row r="20" spans="2:18" ht="15.75" thickBot="1" x14ac:dyDescent="0.3">
      <c r="B20" s="3">
        <v>16</v>
      </c>
      <c r="C20" s="4">
        <v>40269</v>
      </c>
      <c r="D20" s="3">
        <f t="shared" si="0"/>
        <v>4</v>
      </c>
      <c r="E20" s="7">
        <v>37.76</v>
      </c>
      <c r="F20" s="7">
        <f t="shared" si="6"/>
        <v>37.578333333333326</v>
      </c>
      <c r="G20" s="10">
        <f t="shared" si="1"/>
        <v>-0.38402777777778141</v>
      </c>
      <c r="H20" s="7">
        <f t="shared" si="2"/>
        <v>38.021540647790637</v>
      </c>
      <c r="I20" s="7">
        <f t="shared" si="3"/>
        <v>0.26154064779063901</v>
      </c>
      <c r="J20" s="7">
        <f t="shared" si="4"/>
        <v>6.8403510446747084E-2</v>
      </c>
      <c r="O20" s="5">
        <v>12</v>
      </c>
      <c r="P20" s="11">
        <f t="shared" si="5"/>
        <v>-1.0173611111111118</v>
      </c>
    </row>
    <row r="21" spans="2:18" x14ac:dyDescent="0.25">
      <c r="B21" s="3">
        <v>17</v>
      </c>
      <c r="C21" s="4">
        <v>40299</v>
      </c>
      <c r="D21" s="3">
        <f t="shared" si="0"/>
        <v>5</v>
      </c>
      <c r="E21" s="7">
        <v>38.880000000000003</v>
      </c>
      <c r="F21" s="7">
        <f t="shared" si="6"/>
        <v>37.54666666666666</v>
      </c>
      <c r="G21" s="10">
        <f t="shared" si="1"/>
        <v>0.73597222222222314</v>
      </c>
      <c r="H21" s="7">
        <f t="shared" si="2"/>
        <v>39.196868833118828</v>
      </c>
      <c r="I21" s="7">
        <f t="shared" si="3"/>
        <v>0.31686883311882497</v>
      </c>
      <c r="J21" s="7">
        <f t="shared" si="4"/>
        <v>0.10040585740208574</v>
      </c>
    </row>
    <row r="22" spans="2:18" x14ac:dyDescent="0.25">
      <c r="B22" s="3">
        <v>18</v>
      </c>
      <c r="C22" s="4">
        <v>40330</v>
      </c>
      <c r="D22" s="3">
        <f t="shared" si="0"/>
        <v>6</v>
      </c>
      <c r="E22" s="7">
        <v>41.9</v>
      </c>
      <c r="F22" s="7">
        <f t="shared" si="6"/>
        <v>37.585833333333333</v>
      </c>
      <c r="G22" s="10">
        <f t="shared" si="1"/>
        <v>3.7559722222222192</v>
      </c>
      <c r="H22" s="7">
        <f t="shared" si="2"/>
        <v>41.902197018447012</v>
      </c>
      <c r="I22" s="7">
        <f t="shared" si="3"/>
        <v>2.1970184470134768E-3</v>
      </c>
      <c r="J22" s="7">
        <f t="shared" si="4"/>
        <v>4.8268900565175099E-6</v>
      </c>
      <c r="O22" s="13" t="s">
        <v>7</v>
      </c>
      <c r="P22" s="18">
        <f>AVERAGE(P9:P20)</f>
        <v>6.4861111111109579E-2</v>
      </c>
      <c r="Q22" s="12"/>
      <c r="R22" s="12"/>
    </row>
    <row r="23" spans="2:18" x14ac:dyDescent="0.25">
      <c r="B23" s="3">
        <v>19</v>
      </c>
      <c r="C23" s="4">
        <v>40360</v>
      </c>
      <c r="D23" s="3">
        <f t="shared" si="0"/>
        <v>7</v>
      </c>
      <c r="E23" s="7">
        <v>44.02</v>
      </c>
      <c r="F23" s="7">
        <f t="shared" si="6"/>
        <v>37.648333333333333</v>
      </c>
      <c r="G23" s="10">
        <f t="shared" si="1"/>
        <v>5.8759722222222237</v>
      </c>
      <c r="H23" s="7">
        <f t="shared" si="2"/>
        <v>44.537525203775196</v>
      </c>
      <c r="I23" s="7">
        <f t="shared" si="3"/>
        <v>0.51752520377519318</v>
      </c>
      <c r="J23" s="7">
        <f t="shared" si="4"/>
        <v>0.26783233654255523</v>
      </c>
    </row>
    <row r="24" spans="2:18" x14ac:dyDescent="0.25">
      <c r="B24" s="3">
        <v>20</v>
      </c>
      <c r="C24" s="4">
        <v>40391</v>
      </c>
      <c r="D24" s="3">
        <f t="shared" si="0"/>
        <v>8</v>
      </c>
      <c r="E24" s="7">
        <v>42.81</v>
      </c>
      <c r="F24" s="7">
        <f t="shared" si="6"/>
        <v>37.631666666666668</v>
      </c>
      <c r="G24" s="10">
        <f t="shared" si="1"/>
        <v>4.6659722222222229</v>
      </c>
      <c r="H24" s="7">
        <f t="shared" si="2"/>
        <v>42.836186722436715</v>
      </c>
      <c r="I24" s="7">
        <f t="shared" si="3"/>
        <v>2.6186722436712273E-2</v>
      </c>
      <c r="J24" s="7">
        <f t="shared" si="4"/>
        <v>6.8574443197740996E-4</v>
      </c>
    </row>
    <row r="25" spans="2:18" x14ac:dyDescent="0.25">
      <c r="B25" s="3">
        <v>21</v>
      </c>
      <c r="C25" s="4">
        <v>40422</v>
      </c>
      <c r="D25" s="3">
        <f t="shared" si="0"/>
        <v>9</v>
      </c>
      <c r="E25" s="7">
        <v>36.130000000000003</v>
      </c>
      <c r="F25" s="7">
        <f t="shared" si="6"/>
        <v>37.665833333333332</v>
      </c>
      <c r="G25" s="10">
        <f t="shared" si="1"/>
        <v>-2.0140277777777769</v>
      </c>
      <c r="H25" s="7">
        <f t="shared" si="2"/>
        <v>36.081514907764898</v>
      </c>
      <c r="I25" s="7">
        <f t="shared" si="3"/>
        <v>4.8485092235104332E-2</v>
      </c>
      <c r="J25" s="7">
        <f t="shared" si="4"/>
        <v>2.3508041690465742E-3</v>
      </c>
    </row>
    <row r="26" spans="2:18" x14ac:dyDescent="0.25">
      <c r="B26" s="3">
        <v>22</v>
      </c>
      <c r="C26" s="4">
        <v>40452</v>
      </c>
      <c r="D26" s="3">
        <f t="shared" si="0"/>
        <v>10</v>
      </c>
      <c r="E26" s="7">
        <v>39.18</v>
      </c>
      <c r="F26" s="7">
        <f t="shared" si="6"/>
        <v>37.786666666666669</v>
      </c>
      <c r="G26" s="10">
        <f t="shared" si="1"/>
        <v>1.0359722222222203</v>
      </c>
      <c r="H26" s="7">
        <f t="shared" si="2"/>
        <v>38.716843093093082</v>
      </c>
      <c r="I26" s="7">
        <f t="shared" si="3"/>
        <v>0.46315690690691724</v>
      </c>
      <c r="J26" s="7">
        <f t="shared" si="4"/>
        <v>0.2145143204155828</v>
      </c>
    </row>
    <row r="27" spans="2:18" x14ac:dyDescent="0.25">
      <c r="B27" s="3">
        <v>23</v>
      </c>
      <c r="C27" s="4">
        <v>40483</v>
      </c>
      <c r="D27" s="3">
        <f t="shared" si="0"/>
        <v>11</v>
      </c>
      <c r="E27" s="7">
        <v>36.67</v>
      </c>
      <c r="F27" s="7">
        <f t="shared" si="6"/>
        <v>37.941666666666663</v>
      </c>
      <c r="G27" s="10">
        <f t="shared" si="1"/>
        <v>-1.4740277777777777</v>
      </c>
      <c r="H27" s="7">
        <f t="shared" si="2"/>
        <v>36.415504611754599</v>
      </c>
      <c r="I27" s="7">
        <f t="shared" si="3"/>
        <v>0.25449538824540241</v>
      </c>
      <c r="J27" s="7">
        <f t="shared" si="4"/>
        <v>6.476790263817811E-2</v>
      </c>
    </row>
    <row r="28" spans="2:18" x14ac:dyDescent="0.25">
      <c r="B28" s="3">
        <v>24</v>
      </c>
      <c r="C28" s="4">
        <v>40513</v>
      </c>
      <c r="D28" s="3">
        <f t="shared" si="0"/>
        <v>12</v>
      </c>
      <c r="E28" s="7">
        <v>37.43</v>
      </c>
      <c r="F28" s="7">
        <f t="shared" si="6"/>
        <v>38.115833333333335</v>
      </c>
      <c r="G28" s="10">
        <f t="shared" si="1"/>
        <v>-0.7140277777777797</v>
      </c>
      <c r="H28" s="7">
        <f t="shared" si="2"/>
        <v>37.587499463749452</v>
      </c>
      <c r="I28" s="7">
        <f t="shared" si="3"/>
        <v>0.15749946374945267</v>
      </c>
      <c r="J28" s="7">
        <f t="shared" si="4"/>
        <v>2.4806081081365155E-2</v>
      </c>
    </row>
    <row r="29" spans="2:18" x14ac:dyDescent="0.25">
      <c r="B29" s="3">
        <v>25</v>
      </c>
      <c r="C29" s="4">
        <v>40544</v>
      </c>
      <c r="D29" s="3">
        <f t="shared" si="0"/>
        <v>1</v>
      </c>
      <c r="E29" s="7">
        <v>34.33</v>
      </c>
      <c r="F29" s="7">
        <f t="shared" si="6"/>
        <v>38.196666666666665</v>
      </c>
      <c r="G29" s="10">
        <f t="shared" si="1"/>
        <v>-3.8140277777777811</v>
      </c>
      <c r="H29" s="7">
        <f t="shared" si="2"/>
        <v>34.239494315744302</v>
      </c>
      <c r="I29" s="7">
        <f t="shared" si="3"/>
        <v>9.050568425569594E-2</v>
      </c>
      <c r="J29" s="7">
        <f t="shared" si="4"/>
        <v>8.1912788825917286E-3</v>
      </c>
    </row>
    <row r="30" spans="2:18" x14ac:dyDescent="0.25">
      <c r="B30" s="3">
        <v>26</v>
      </c>
      <c r="C30" s="4">
        <v>40575</v>
      </c>
      <c r="D30" s="3">
        <f t="shared" si="0"/>
        <v>2</v>
      </c>
      <c r="E30" s="7">
        <v>31.83</v>
      </c>
      <c r="F30" s="7">
        <f t="shared" si="6"/>
        <v>38.266666666666673</v>
      </c>
      <c r="G30" s="10">
        <f t="shared" si="1"/>
        <v>-6.3140277777777811</v>
      </c>
      <c r="H30" s="7">
        <f t="shared" si="2"/>
        <v>32.018155834405825</v>
      </c>
      <c r="I30" s="7">
        <f t="shared" si="3"/>
        <v>0.18815583440582628</v>
      </c>
      <c r="J30" s="7">
        <f t="shared" si="4"/>
        <v>3.5402618020952722E-2</v>
      </c>
    </row>
    <row r="31" spans="2:18" x14ac:dyDescent="0.25">
      <c r="B31" s="3">
        <v>27</v>
      </c>
      <c r="C31" s="4">
        <v>40603</v>
      </c>
      <c r="D31" s="3">
        <f t="shared" si="0"/>
        <v>3</v>
      </c>
      <c r="E31" s="7">
        <v>40.51</v>
      </c>
      <c r="F31" s="7">
        <f t="shared" si="6"/>
        <v>38.359166666666667</v>
      </c>
      <c r="G31" s="10">
        <f t="shared" si="1"/>
        <v>2.3659722222222186</v>
      </c>
      <c r="H31" s="7">
        <f t="shared" si="2"/>
        <v>40.323484019734011</v>
      </c>
      <c r="I31" s="7">
        <f t="shared" si="3"/>
        <v>0.18651598026598748</v>
      </c>
      <c r="J31" s="7">
        <f t="shared" si="4"/>
        <v>3.4788210894582228E-2</v>
      </c>
    </row>
    <row r="32" spans="2:18" x14ac:dyDescent="0.25">
      <c r="B32" s="3">
        <v>28</v>
      </c>
      <c r="C32" s="4">
        <v>40634</v>
      </c>
      <c r="D32" s="3">
        <f t="shared" si="0"/>
        <v>4</v>
      </c>
      <c r="E32" s="7">
        <v>38.51</v>
      </c>
      <c r="F32" s="7">
        <f t="shared" si="6"/>
        <v>38.454166666666666</v>
      </c>
      <c r="G32" s="10">
        <f t="shared" si="1"/>
        <v>0.36597222222221859</v>
      </c>
      <c r="H32" s="7">
        <f t="shared" si="2"/>
        <v>38.885478871728857</v>
      </c>
      <c r="I32" s="7">
        <f t="shared" si="3"/>
        <v>0.37547887172885908</v>
      </c>
      <c r="J32" s="7">
        <f t="shared" si="4"/>
        <v>0.14098438311477701</v>
      </c>
    </row>
    <row r="33" spans="2:10" x14ac:dyDescent="0.25">
      <c r="B33" s="3">
        <v>29</v>
      </c>
      <c r="C33" s="4">
        <v>40664</v>
      </c>
      <c r="D33" s="3">
        <f t="shared" si="0"/>
        <v>5</v>
      </c>
      <c r="E33" s="7">
        <v>40.43</v>
      </c>
      <c r="F33" s="7">
        <f t="shared" si="6"/>
        <v>38.516666666666666</v>
      </c>
      <c r="G33" s="10">
        <f t="shared" si="1"/>
        <v>2.2859722222222203</v>
      </c>
      <c r="H33" s="7">
        <f t="shared" si="2"/>
        <v>40.060807057057048</v>
      </c>
      <c r="I33" s="7">
        <f t="shared" si="3"/>
        <v>0.36919294294295213</v>
      </c>
      <c r="J33" s="7">
        <f t="shared" si="4"/>
        <v>0.13630342911887791</v>
      </c>
    </row>
    <row r="34" spans="2:10" x14ac:dyDescent="0.25">
      <c r="B34" s="3">
        <v>30</v>
      </c>
      <c r="C34" s="4">
        <v>40695</v>
      </c>
      <c r="D34" s="3">
        <f t="shared" si="0"/>
        <v>6</v>
      </c>
      <c r="E34" s="7">
        <v>42.57</v>
      </c>
      <c r="F34" s="7">
        <f t="shared" si="6"/>
        <v>38.645833333333336</v>
      </c>
      <c r="G34" s="10">
        <f t="shared" si="1"/>
        <v>4.4259722222222209</v>
      </c>
      <c r="H34" s="7">
        <f t="shared" si="2"/>
        <v>42.766135242385232</v>
      </c>
      <c r="I34" s="7">
        <f t="shared" si="3"/>
        <v>0.19613524238523183</v>
      </c>
      <c r="J34" s="7">
        <f t="shared" si="4"/>
        <v>3.8469033305513642E-2</v>
      </c>
    </row>
    <row r="35" spans="2:10" x14ac:dyDescent="0.25">
      <c r="B35" s="3">
        <v>31</v>
      </c>
      <c r="C35" s="4">
        <v>40725</v>
      </c>
      <c r="D35" s="3">
        <f t="shared" si="0"/>
        <v>7</v>
      </c>
      <c r="E35" s="7">
        <v>45.07</v>
      </c>
      <c r="F35" s="7">
        <f t="shared" si="6"/>
        <v>38.701666666666661</v>
      </c>
      <c r="G35" s="10">
        <f t="shared" si="1"/>
        <v>6.9259722222222209</v>
      </c>
      <c r="H35" s="7">
        <f t="shared" si="2"/>
        <v>45.401463427713423</v>
      </c>
      <c r="I35" s="7">
        <f t="shared" si="3"/>
        <v>0.33146342771342319</v>
      </c>
      <c r="J35" s="7">
        <f t="shared" si="4"/>
        <v>0.10986800391153172</v>
      </c>
    </row>
    <row r="36" spans="2:10" x14ac:dyDescent="0.25">
      <c r="B36" s="3">
        <v>32</v>
      </c>
      <c r="C36" s="4">
        <v>40756</v>
      </c>
      <c r="D36" s="3">
        <f t="shared" si="0"/>
        <v>8</v>
      </c>
      <c r="E36" s="7">
        <v>42.78</v>
      </c>
      <c r="F36" s="7">
        <f t="shared" si="6"/>
        <v>38.789166666666667</v>
      </c>
      <c r="G36" s="10">
        <f t="shared" si="1"/>
        <v>4.6359722222222217</v>
      </c>
      <c r="H36" s="7">
        <f t="shared" si="2"/>
        <v>43.700124946374942</v>
      </c>
      <c r="I36" s="7">
        <f t="shared" si="3"/>
        <v>0.92012494637494058</v>
      </c>
      <c r="J36" s="7">
        <f t="shared" si="4"/>
        <v>0.84662991694148726</v>
      </c>
    </row>
    <row r="37" spans="2:10" x14ac:dyDescent="0.25">
      <c r="B37" s="3">
        <v>33</v>
      </c>
      <c r="C37" s="4">
        <v>40787</v>
      </c>
      <c r="D37" s="3">
        <f t="shared" si="0"/>
        <v>9</v>
      </c>
      <c r="E37" s="7">
        <v>36.700000000000003</v>
      </c>
      <c r="F37" s="7">
        <f t="shared" si="6"/>
        <v>38.786666666666662</v>
      </c>
      <c r="G37" s="10">
        <f t="shared" si="1"/>
        <v>-1.4440277777777766</v>
      </c>
      <c r="H37" s="7">
        <f t="shared" si="2"/>
        <v>36.945453131703125</v>
      </c>
      <c r="I37" s="7">
        <f t="shared" si="3"/>
        <v>0.24545313170312255</v>
      </c>
      <c r="J37" s="7">
        <f t="shared" si="4"/>
        <v>6.0247239862870422E-2</v>
      </c>
    </row>
    <row r="38" spans="2:10" x14ac:dyDescent="0.25">
      <c r="B38" s="3">
        <v>34</v>
      </c>
      <c r="C38" s="4">
        <v>40817</v>
      </c>
      <c r="D38" s="3">
        <f t="shared" si="0"/>
        <v>10</v>
      </c>
      <c r="E38" s="7">
        <v>38.700000000000003</v>
      </c>
      <c r="F38" s="7">
        <f t="shared" si="6"/>
        <v>38.834166666666661</v>
      </c>
      <c r="G38" s="10">
        <f t="shared" si="1"/>
        <v>0.55597222222222342</v>
      </c>
      <c r="H38" s="7">
        <f t="shared" si="2"/>
        <v>39.58078131703131</v>
      </c>
      <c r="I38" s="7">
        <f t="shared" si="3"/>
        <v>0.8807813170313068</v>
      </c>
      <c r="J38" s="7">
        <f t="shared" si="4"/>
        <v>0.77577572843140341</v>
      </c>
    </row>
    <row r="39" spans="2:10" x14ac:dyDescent="0.25">
      <c r="B39" s="3">
        <v>35</v>
      </c>
      <c r="C39" s="4">
        <v>40848</v>
      </c>
      <c r="D39" s="3">
        <f t="shared" si="0"/>
        <v>11</v>
      </c>
      <c r="E39" s="7">
        <v>36.83</v>
      </c>
      <c r="F39" s="7">
        <f t="shared" si="6"/>
        <v>38.794166666666662</v>
      </c>
      <c r="G39" s="10">
        <f t="shared" si="1"/>
        <v>-1.3140277777777811</v>
      </c>
      <c r="H39" s="7">
        <f t="shared" si="2"/>
        <v>37.279442835692826</v>
      </c>
      <c r="I39" s="7">
        <f t="shared" si="3"/>
        <v>0.44944283569282817</v>
      </c>
      <c r="J39" s="7">
        <f t="shared" si="4"/>
        <v>0.20199886255561053</v>
      </c>
    </row>
    <row r="40" spans="2:10" ht="15.75" thickBot="1" x14ac:dyDescent="0.3">
      <c r="B40" s="5">
        <v>36</v>
      </c>
      <c r="C40" s="6">
        <v>40878</v>
      </c>
      <c r="D40" s="5">
        <f t="shared" si="0"/>
        <v>12</v>
      </c>
      <c r="E40" s="8">
        <v>37.49</v>
      </c>
      <c r="F40" s="8">
        <f t="shared" si="6"/>
        <v>38.807499999999997</v>
      </c>
      <c r="G40" s="11">
        <f t="shared" si="1"/>
        <v>-0.65402777777777743</v>
      </c>
      <c r="H40" s="8">
        <f t="shared" si="2"/>
        <v>38.45143768768768</v>
      </c>
      <c r="I40" s="8">
        <f t="shared" si="3"/>
        <v>0.96143768768767757</v>
      </c>
      <c r="J40" s="8">
        <f t="shared" si="4"/>
        <v>0.9243624273062282</v>
      </c>
    </row>
  </sheetData>
  <pageMargins left="0.511811024" right="0.511811024" top="0.78740157499999996" bottom="0.78740157499999996" header="0.31496062000000002" footer="0.31496062000000002"/>
  <ignoredErrors>
    <ignoredError sqref="P6 F17:F26 F27:F4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Multiplicativo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2019-10-24T20:28:55Z</dcterms:created>
  <dcterms:modified xsi:type="dcterms:W3CDTF">2019-10-26T13:24:45Z</dcterms:modified>
</cp:coreProperties>
</file>