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6CBF9B31-A14D-483C-8BF1-30A1742B43AC}" xr6:coauthVersionLast="45" xr6:coauthVersionMax="45" xr10:uidLastSave="{00000000-0000-0000-0000-000000000000}"/>
  <bookViews>
    <workbookView xWindow="-120" yWindow="-120" windowWidth="20730" windowHeight="11160" tabRatio="831" activeTab="1" xr2:uid="{1F74F286-8743-4412-BE90-FD28B10660CC}"/>
  </bookViews>
  <sheets>
    <sheet name="Capa" sheetId="3" r:id="rId1"/>
    <sheet name="HW Multiplicativo" sheetId="11" r:id="rId2"/>
    <sheet name="HW Multiplicativo Otimizado" sheetId="15" r:id="rId3"/>
    <sheet name="HW Multiplicativo Leite" sheetId="16" r:id="rId4"/>
    <sheet name="HW Aditivo Leite" sheetId="19" r:id="rId5"/>
    <sheet name="HW Aditivo Leite Otimizado" sheetId="20" r:id="rId6"/>
  </sheets>
  <definedNames>
    <definedName name="solver_adj" localSheetId="4" hidden="1">'HW Aditivo Leite'!$N$14:$N$16</definedName>
    <definedName name="solver_adj" localSheetId="5" hidden="1">'HW Aditivo Leite Otimizado'!$N$14:$N$16</definedName>
    <definedName name="solver_adj" localSheetId="1" hidden="1">'HW Multiplicativo'!$N$14:$N$16</definedName>
    <definedName name="solver_adj" localSheetId="3" hidden="1">'HW Multiplicativo Leite'!$N$14:$N$16</definedName>
    <definedName name="solver_adj" localSheetId="2" hidden="1">'HW Multiplicativo Otimizado'!$N$14:$N$16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4" hidden="1">'HW Aditivo Leite'!$N$14</definedName>
    <definedName name="solver_lhs1" localSheetId="5" hidden="1">'HW Aditivo Leite Otimizado'!$N$14</definedName>
    <definedName name="solver_lhs1" localSheetId="1" hidden="1">'HW Multiplicativo'!$N$14</definedName>
    <definedName name="solver_lhs1" localSheetId="3" hidden="1">'HW Multiplicativo Leite'!$N$14</definedName>
    <definedName name="solver_lhs1" localSheetId="2" hidden="1">'HW Multiplicativo Otimizado'!$N$14</definedName>
    <definedName name="solver_lhs2" localSheetId="4" hidden="1">'HW Aditivo Leite'!$N$14</definedName>
    <definedName name="solver_lhs2" localSheetId="5" hidden="1">'HW Aditivo Leite Otimizado'!$N$14</definedName>
    <definedName name="solver_lhs2" localSheetId="1" hidden="1">'HW Multiplicativo'!$N$14</definedName>
    <definedName name="solver_lhs2" localSheetId="3" hidden="1">'HW Multiplicativo Leite'!$N$14</definedName>
    <definedName name="solver_lhs2" localSheetId="2" hidden="1">'HW Multiplicativo Otimizado'!$N$14</definedName>
    <definedName name="solver_lhs3" localSheetId="4" hidden="1">'HW Aditivo Leite'!$N$15</definedName>
    <definedName name="solver_lhs3" localSheetId="5" hidden="1">'HW Aditivo Leite Otimizado'!$N$15</definedName>
    <definedName name="solver_lhs3" localSheetId="1" hidden="1">'HW Multiplicativo'!$N$15</definedName>
    <definedName name="solver_lhs3" localSheetId="3" hidden="1">'HW Multiplicativo Leite'!$N$15</definedName>
    <definedName name="solver_lhs3" localSheetId="2" hidden="1">'HW Multiplicativo Otimizado'!$N$15</definedName>
    <definedName name="solver_lhs4" localSheetId="4" hidden="1">'HW Aditivo Leite'!$N$15</definedName>
    <definedName name="solver_lhs4" localSheetId="5" hidden="1">'HW Aditivo Leite Otimizado'!$N$15</definedName>
    <definedName name="solver_lhs4" localSheetId="1" hidden="1">'HW Multiplicativo'!$N$15</definedName>
    <definedName name="solver_lhs4" localSheetId="3" hidden="1">'HW Multiplicativo Leite'!$N$15</definedName>
    <definedName name="solver_lhs4" localSheetId="2" hidden="1">'HW Multiplicativo Otimizado'!$N$15</definedName>
    <definedName name="solver_lhs5" localSheetId="4" hidden="1">'HW Aditivo Leite'!$N$16</definedName>
    <definedName name="solver_lhs5" localSheetId="5" hidden="1">'HW Aditivo Leite Otimizado'!$N$16</definedName>
    <definedName name="solver_lhs5" localSheetId="1" hidden="1">'HW Multiplicativo'!$N$16</definedName>
    <definedName name="solver_lhs5" localSheetId="3" hidden="1">'HW Multiplicativo Leite'!$N$16</definedName>
    <definedName name="solver_lhs5" localSheetId="2" hidden="1">'HW Multiplicativo Otimizado'!$N$16</definedName>
    <definedName name="solver_lhs6" localSheetId="4" hidden="1">'HW Aditivo Leite'!$N$16</definedName>
    <definedName name="solver_lhs6" localSheetId="5" hidden="1">'HW Aditivo Leite Otimizado'!$N$16</definedName>
    <definedName name="solver_lhs6" localSheetId="1" hidden="1">'HW Multiplicativo'!$N$16</definedName>
    <definedName name="solver_lhs6" localSheetId="3" hidden="1">'HW Multiplicativo Leite'!$N$16</definedName>
    <definedName name="solver_lhs6" localSheetId="2" hidden="1">'HW Multiplicativo Otimizado'!$N$16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4" hidden="1">6</definedName>
    <definedName name="solver_num" localSheetId="5" hidden="1">6</definedName>
    <definedName name="solver_num" localSheetId="1" hidden="1">6</definedName>
    <definedName name="solver_num" localSheetId="3" hidden="1">6</definedName>
    <definedName name="solver_num" localSheetId="2" hidden="1">6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4" hidden="1">'HW Aditivo Leite'!$N$5</definedName>
    <definedName name="solver_opt" localSheetId="5" hidden="1">'HW Aditivo Leite Otimizado'!$N$5</definedName>
    <definedName name="solver_opt" localSheetId="1" hidden="1">'HW Multiplicativo'!$N$5</definedName>
    <definedName name="solver_opt" localSheetId="3" hidden="1">'HW Multiplicativo Leite'!$N$5</definedName>
    <definedName name="solver_opt" localSheetId="2" hidden="1">'HW Multiplicativo Otimizado'!$N$5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4" hidden="1">1</definedName>
    <definedName name="solver_rbv" localSheetId="5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4" hidden="1">1</definedName>
    <definedName name="solver_rel1" localSheetId="5" hidden="1">1</definedName>
    <definedName name="solver_rel1" localSheetId="1" hidden="1">1</definedName>
    <definedName name="solver_rel1" localSheetId="3" hidden="1">1</definedName>
    <definedName name="solver_rel1" localSheetId="2" hidden="1">1</definedName>
    <definedName name="solver_rel2" localSheetId="4" hidden="1">3</definedName>
    <definedName name="solver_rel2" localSheetId="5" hidden="1">3</definedName>
    <definedName name="solver_rel2" localSheetId="1" hidden="1">3</definedName>
    <definedName name="solver_rel2" localSheetId="3" hidden="1">3</definedName>
    <definedName name="solver_rel2" localSheetId="2" hidden="1">3</definedName>
    <definedName name="solver_rel3" localSheetId="4" hidden="1">1</definedName>
    <definedName name="solver_rel3" localSheetId="5" hidden="1">1</definedName>
    <definedName name="solver_rel3" localSheetId="1" hidden="1">1</definedName>
    <definedName name="solver_rel3" localSheetId="3" hidden="1">1</definedName>
    <definedName name="solver_rel3" localSheetId="2" hidden="1">1</definedName>
    <definedName name="solver_rel4" localSheetId="4" hidden="1">3</definedName>
    <definedName name="solver_rel4" localSheetId="5" hidden="1">3</definedName>
    <definedName name="solver_rel4" localSheetId="1" hidden="1">3</definedName>
    <definedName name="solver_rel4" localSheetId="3" hidden="1">3</definedName>
    <definedName name="solver_rel4" localSheetId="2" hidden="1">3</definedName>
    <definedName name="solver_rel5" localSheetId="4" hidden="1">1</definedName>
    <definedName name="solver_rel5" localSheetId="5" hidden="1">1</definedName>
    <definedName name="solver_rel5" localSheetId="1" hidden="1">1</definedName>
    <definedName name="solver_rel5" localSheetId="3" hidden="1">1</definedName>
    <definedName name="solver_rel5" localSheetId="2" hidden="1">1</definedName>
    <definedName name="solver_rel6" localSheetId="4" hidden="1">3</definedName>
    <definedName name="solver_rel6" localSheetId="5" hidden="1">3</definedName>
    <definedName name="solver_rel6" localSheetId="1" hidden="1">3</definedName>
    <definedName name="solver_rel6" localSheetId="3" hidden="1">3</definedName>
    <definedName name="solver_rel6" localSheetId="2" hidden="1">3</definedName>
    <definedName name="solver_rhs1" localSheetId="4" hidden="1">1</definedName>
    <definedName name="solver_rhs1" localSheetId="5" hidden="1">1</definedName>
    <definedName name="solver_rhs1" localSheetId="1" hidden="1">1</definedName>
    <definedName name="solver_rhs1" localSheetId="3" hidden="1">1</definedName>
    <definedName name="solver_rhs1" localSheetId="2" hidden="1">1</definedName>
    <definedName name="solver_rhs2" localSheetId="4" hidden="1">0</definedName>
    <definedName name="solver_rhs2" localSheetId="5" hidden="1">0</definedName>
    <definedName name="solver_rhs2" localSheetId="1" hidden="1">0</definedName>
    <definedName name="solver_rhs2" localSheetId="3" hidden="1">0</definedName>
    <definedName name="solver_rhs2" localSheetId="2" hidden="1">0</definedName>
    <definedName name="solver_rhs3" localSheetId="4" hidden="1">1</definedName>
    <definedName name="solver_rhs3" localSheetId="5" hidden="1">1</definedName>
    <definedName name="solver_rhs3" localSheetId="1" hidden="1">1</definedName>
    <definedName name="solver_rhs3" localSheetId="3" hidden="1">1</definedName>
    <definedName name="solver_rhs3" localSheetId="2" hidden="1">1</definedName>
    <definedName name="solver_rhs4" localSheetId="4" hidden="1">0</definedName>
    <definedName name="solver_rhs4" localSheetId="5" hidden="1">0</definedName>
    <definedName name="solver_rhs4" localSheetId="1" hidden="1">0</definedName>
    <definedName name="solver_rhs4" localSheetId="3" hidden="1">0</definedName>
    <definedName name="solver_rhs4" localSheetId="2" hidden="1">0</definedName>
    <definedName name="solver_rhs5" localSheetId="4" hidden="1">1</definedName>
    <definedName name="solver_rhs5" localSheetId="5" hidden="1">1</definedName>
    <definedName name="solver_rhs5" localSheetId="1" hidden="1">1</definedName>
    <definedName name="solver_rhs5" localSheetId="3" hidden="1">1</definedName>
    <definedName name="solver_rhs5" localSheetId="2" hidden="1">1</definedName>
    <definedName name="solver_rhs6" localSheetId="4" hidden="1">0</definedName>
    <definedName name="solver_rhs6" localSheetId="5" hidden="1">0</definedName>
    <definedName name="solver_rhs6" localSheetId="1" hidden="1">0</definedName>
    <definedName name="solver_rhs6" localSheetId="3" hidden="1">0</definedName>
    <definedName name="solver_rhs6" localSheetId="2" hidden="1">0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4" hidden="1">1</definedName>
    <definedName name="solver_scl" localSheetId="5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5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8" i="19" l="1"/>
  <c r="Y18" i="20"/>
  <c r="Y18" i="16"/>
  <c r="X18" i="19"/>
  <c r="X18" i="20"/>
  <c r="X18" i="16"/>
  <c r="Z18" i="19"/>
  <c r="Z18" i="20"/>
  <c r="Z18" i="16"/>
  <c r="H15" i="20"/>
  <c r="H14" i="20"/>
  <c r="H13" i="20"/>
  <c r="H12" i="20"/>
  <c r="H11" i="20"/>
  <c r="H10" i="20"/>
  <c r="H9" i="20"/>
  <c r="H8" i="20"/>
  <c r="H7" i="20"/>
  <c r="H6" i="20"/>
  <c r="H5" i="20"/>
  <c r="F16" i="20"/>
  <c r="F17" i="20"/>
  <c r="G17" i="20"/>
  <c r="F18" i="20"/>
  <c r="G18" i="20"/>
  <c r="F19" i="20"/>
  <c r="G19" i="20"/>
  <c r="F20" i="20"/>
  <c r="G20" i="20"/>
  <c r="F21" i="20"/>
  <c r="G21" i="20"/>
  <c r="F22" i="20"/>
  <c r="G22" i="20"/>
  <c r="F23" i="20"/>
  <c r="G23" i="20"/>
  <c r="F24" i="20"/>
  <c r="G24" i="20"/>
  <c r="F25" i="20"/>
  <c r="G25" i="20"/>
  <c r="F26" i="20"/>
  <c r="G26" i="20"/>
  <c r="F27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G27" i="20"/>
  <c r="F28" i="20"/>
  <c r="G28" i="20"/>
  <c r="F29" i="20"/>
  <c r="G29" i="20"/>
  <c r="F30" i="20"/>
  <c r="G30" i="20"/>
  <c r="F31" i="20"/>
  <c r="G31" i="20"/>
  <c r="F32" i="20"/>
  <c r="G32" i="20"/>
  <c r="F33" i="20"/>
  <c r="G33" i="20"/>
  <c r="F34" i="20"/>
  <c r="G34" i="20"/>
  <c r="F35" i="20"/>
  <c r="G35" i="20"/>
  <c r="F36" i="20"/>
  <c r="G36" i="20"/>
  <c r="F37" i="20"/>
  <c r="G37" i="20"/>
  <c r="F38" i="20"/>
  <c r="G38" i="20"/>
  <c r="F39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G39" i="20"/>
  <c r="F40" i="20"/>
  <c r="G40" i="20"/>
  <c r="F41" i="20"/>
  <c r="G41" i="20"/>
  <c r="F42" i="20"/>
  <c r="G42" i="20"/>
  <c r="F43" i="20"/>
  <c r="G43" i="20"/>
  <c r="F44" i="20"/>
  <c r="G44" i="20"/>
  <c r="F45" i="20"/>
  <c r="G45" i="20"/>
  <c r="F46" i="20"/>
  <c r="G46" i="20"/>
  <c r="F47" i="20"/>
  <c r="G47" i="20"/>
  <c r="F48" i="20"/>
  <c r="G48" i="20"/>
  <c r="F49" i="20"/>
  <c r="G49" i="20"/>
  <c r="F50" i="20"/>
  <c r="G50" i="20"/>
  <c r="F51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G51" i="20"/>
  <c r="F52" i="20"/>
  <c r="G52" i="20"/>
  <c r="F53" i="20"/>
  <c r="G53" i="20"/>
  <c r="F54" i="20"/>
  <c r="G54" i="20"/>
  <c r="F55" i="20"/>
  <c r="G55" i="20"/>
  <c r="F56" i="20"/>
  <c r="G56" i="20"/>
  <c r="F57" i="20"/>
  <c r="G57" i="20"/>
  <c r="F58" i="20"/>
  <c r="G58" i="20"/>
  <c r="F59" i="20"/>
  <c r="G59" i="20"/>
  <c r="F60" i="20"/>
  <c r="G60" i="20"/>
  <c r="F61" i="20"/>
  <c r="G61" i="20"/>
  <c r="F62" i="20"/>
  <c r="G62" i="20"/>
  <c r="F63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G63" i="20"/>
  <c r="F64" i="20"/>
  <c r="G64" i="20"/>
  <c r="F65" i="20"/>
  <c r="G65" i="20"/>
  <c r="F66" i="20"/>
  <c r="G66" i="20"/>
  <c r="F67" i="20"/>
  <c r="G67" i="20"/>
  <c r="F68" i="20"/>
  <c r="G68" i="20"/>
  <c r="F69" i="20"/>
  <c r="G69" i="20"/>
  <c r="F70" i="20"/>
  <c r="G70" i="20"/>
  <c r="F71" i="20"/>
  <c r="G71" i="20"/>
  <c r="F72" i="20"/>
  <c r="G72" i="20"/>
  <c r="F73" i="20"/>
  <c r="G73" i="20"/>
  <c r="F74" i="20"/>
  <c r="G74" i="20"/>
  <c r="F75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G75" i="20"/>
  <c r="F76" i="20"/>
  <c r="G76" i="20"/>
  <c r="F77" i="20"/>
  <c r="G77" i="20"/>
  <c r="F78" i="20"/>
  <c r="G78" i="20"/>
  <c r="F79" i="20"/>
  <c r="G79" i="20"/>
  <c r="F80" i="20"/>
  <c r="G80" i="20"/>
  <c r="F81" i="20"/>
  <c r="G81" i="20"/>
  <c r="F82" i="20"/>
  <c r="G82" i="20"/>
  <c r="F83" i="20"/>
  <c r="G83" i="20"/>
  <c r="F84" i="20"/>
  <c r="G84" i="20"/>
  <c r="F85" i="20"/>
  <c r="G85" i="20"/>
  <c r="F86" i="20"/>
  <c r="G86" i="20"/>
  <c r="F87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G87" i="20"/>
  <c r="F88" i="20"/>
  <c r="G88" i="20"/>
  <c r="F89" i="20"/>
  <c r="G89" i="20"/>
  <c r="F90" i="20"/>
  <c r="G90" i="20"/>
  <c r="F91" i="20"/>
  <c r="G91" i="20"/>
  <c r="F92" i="20"/>
  <c r="G92" i="20"/>
  <c r="F93" i="20"/>
  <c r="G93" i="20"/>
  <c r="F94" i="20"/>
  <c r="G94" i="20"/>
  <c r="F95" i="20"/>
  <c r="G95" i="20"/>
  <c r="F96" i="20"/>
  <c r="G96" i="20"/>
  <c r="F97" i="20"/>
  <c r="G97" i="20"/>
  <c r="F98" i="20"/>
  <c r="G98" i="20"/>
  <c r="F99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99" i="20"/>
  <c r="F100" i="20"/>
  <c r="G100" i="20"/>
  <c r="F101" i="20"/>
  <c r="G101" i="20"/>
  <c r="F102" i="20"/>
  <c r="G102" i="20"/>
  <c r="F103" i="20"/>
  <c r="G103" i="20"/>
  <c r="F104" i="20"/>
  <c r="G104" i="20"/>
  <c r="F105" i="20"/>
  <c r="G105" i="20"/>
  <c r="F106" i="20"/>
  <c r="G106" i="20"/>
  <c r="F107" i="20"/>
  <c r="G107" i="20"/>
  <c r="F108" i="20"/>
  <c r="G108" i="20"/>
  <c r="F109" i="20"/>
  <c r="G109" i="20"/>
  <c r="F110" i="20"/>
  <c r="G110" i="20"/>
  <c r="F111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G111" i="20"/>
  <c r="F112" i="20"/>
  <c r="G112" i="20"/>
  <c r="F113" i="20"/>
  <c r="G113" i="20"/>
  <c r="F114" i="20"/>
  <c r="G114" i="20"/>
  <c r="F115" i="20"/>
  <c r="G115" i="20"/>
  <c r="F116" i="20"/>
  <c r="G116" i="20"/>
  <c r="F117" i="20"/>
  <c r="G117" i="20"/>
  <c r="F118" i="20"/>
  <c r="G118" i="20"/>
  <c r="F119" i="20"/>
  <c r="G119" i="20"/>
  <c r="F120" i="20"/>
  <c r="G120" i="20"/>
  <c r="F121" i="20"/>
  <c r="G121" i="20"/>
  <c r="F122" i="20"/>
  <c r="G122" i="20"/>
  <c r="F123" i="20"/>
  <c r="G123" i="20"/>
  <c r="H112" i="20"/>
  <c r="I124" i="20"/>
  <c r="J124" i="20"/>
  <c r="K124" i="20"/>
  <c r="F124" i="20"/>
  <c r="H124" i="20"/>
  <c r="G124" i="20"/>
  <c r="I123" i="20"/>
  <c r="J123" i="20"/>
  <c r="K123" i="20"/>
  <c r="H123" i="20"/>
  <c r="I122" i="20"/>
  <c r="J122" i="20"/>
  <c r="K122" i="20"/>
  <c r="H122" i="20"/>
  <c r="I121" i="20"/>
  <c r="J121" i="20"/>
  <c r="K121" i="20"/>
  <c r="H121" i="20"/>
  <c r="I120" i="20"/>
  <c r="J120" i="20"/>
  <c r="K120" i="20"/>
  <c r="H120" i="20"/>
  <c r="I119" i="20"/>
  <c r="J119" i="20"/>
  <c r="K119" i="20"/>
  <c r="H119" i="20"/>
  <c r="I118" i="20"/>
  <c r="J118" i="20"/>
  <c r="K118" i="20"/>
  <c r="H118" i="20"/>
  <c r="I117" i="20"/>
  <c r="J117" i="20"/>
  <c r="K117" i="20"/>
  <c r="H117" i="20"/>
  <c r="I116" i="20"/>
  <c r="J116" i="20"/>
  <c r="K116" i="20"/>
  <c r="H116" i="20"/>
  <c r="I115" i="20"/>
  <c r="J115" i="20"/>
  <c r="K115" i="20"/>
  <c r="H115" i="20"/>
  <c r="I114" i="20"/>
  <c r="J114" i="20"/>
  <c r="K114" i="20"/>
  <c r="H114" i="20"/>
  <c r="I113" i="20"/>
  <c r="J113" i="20"/>
  <c r="K113" i="20"/>
  <c r="H113" i="20"/>
  <c r="I112" i="20"/>
  <c r="J112" i="20"/>
  <c r="K112" i="20"/>
  <c r="I111" i="20"/>
  <c r="J111" i="20"/>
  <c r="K111" i="20"/>
  <c r="I110" i="20"/>
  <c r="J110" i="20"/>
  <c r="K110" i="20"/>
  <c r="I109" i="20"/>
  <c r="J109" i="20"/>
  <c r="K109" i="20"/>
  <c r="I108" i="20"/>
  <c r="J108" i="20"/>
  <c r="K108" i="20"/>
  <c r="I107" i="20"/>
  <c r="J107" i="20"/>
  <c r="K107" i="20"/>
  <c r="I106" i="20"/>
  <c r="J106" i="20"/>
  <c r="K106" i="20"/>
  <c r="I105" i="20"/>
  <c r="J105" i="20"/>
  <c r="K105" i="20"/>
  <c r="I104" i="20"/>
  <c r="J104" i="20"/>
  <c r="K104" i="20"/>
  <c r="I103" i="20"/>
  <c r="J103" i="20"/>
  <c r="K103" i="20"/>
  <c r="I102" i="20"/>
  <c r="J102" i="20"/>
  <c r="K102" i="20"/>
  <c r="I101" i="20"/>
  <c r="J101" i="20"/>
  <c r="K101" i="20"/>
  <c r="I100" i="20"/>
  <c r="J100" i="20"/>
  <c r="K100" i="20"/>
  <c r="I99" i="20"/>
  <c r="J99" i="20"/>
  <c r="K99" i="20"/>
  <c r="I98" i="20"/>
  <c r="J98" i="20"/>
  <c r="K98" i="20"/>
  <c r="I97" i="20"/>
  <c r="J97" i="20"/>
  <c r="K97" i="20"/>
  <c r="I96" i="20"/>
  <c r="J96" i="20"/>
  <c r="K96" i="20"/>
  <c r="I95" i="20"/>
  <c r="J95" i="20"/>
  <c r="K95" i="20"/>
  <c r="I94" i="20"/>
  <c r="J94" i="20"/>
  <c r="K94" i="20"/>
  <c r="I93" i="20"/>
  <c r="J93" i="20"/>
  <c r="K93" i="20"/>
  <c r="I92" i="20"/>
  <c r="J92" i="20"/>
  <c r="K92" i="20"/>
  <c r="I91" i="20"/>
  <c r="J91" i="20"/>
  <c r="K91" i="20"/>
  <c r="I90" i="20"/>
  <c r="J90" i="20"/>
  <c r="K90" i="20"/>
  <c r="I89" i="20"/>
  <c r="J89" i="20"/>
  <c r="K89" i="20"/>
  <c r="I88" i="20"/>
  <c r="J88" i="20"/>
  <c r="K88" i="20"/>
  <c r="I87" i="20"/>
  <c r="J87" i="20"/>
  <c r="K87" i="20"/>
  <c r="I86" i="20"/>
  <c r="J86" i="20"/>
  <c r="K86" i="20"/>
  <c r="I85" i="20"/>
  <c r="J85" i="20"/>
  <c r="K85" i="20"/>
  <c r="I84" i="20"/>
  <c r="J84" i="20"/>
  <c r="K84" i="20"/>
  <c r="I83" i="20"/>
  <c r="J83" i="20"/>
  <c r="K83" i="20"/>
  <c r="I82" i="20"/>
  <c r="J82" i="20"/>
  <c r="K82" i="20"/>
  <c r="I81" i="20"/>
  <c r="J81" i="20"/>
  <c r="K81" i="20"/>
  <c r="I80" i="20"/>
  <c r="J80" i="20"/>
  <c r="K80" i="20"/>
  <c r="I79" i="20"/>
  <c r="J79" i="20"/>
  <c r="K79" i="20"/>
  <c r="I78" i="20"/>
  <c r="J78" i="20"/>
  <c r="K78" i="20"/>
  <c r="I77" i="20"/>
  <c r="J77" i="20"/>
  <c r="K77" i="20"/>
  <c r="I76" i="20"/>
  <c r="J76" i="20"/>
  <c r="K76" i="20"/>
  <c r="I75" i="20"/>
  <c r="J75" i="20"/>
  <c r="K75" i="20"/>
  <c r="I74" i="20"/>
  <c r="J74" i="20"/>
  <c r="K74" i="20"/>
  <c r="I73" i="20"/>
  <c r="J73" i="20"/>
  <c r="K73" i="20"/>
  <c r="I72" i="20"/>
  <c r="J72" i="20"/>
  <c r="K72" i="20"/>
  <c r="I71" i="20"/>
  <c r="J71" i="20"/>
  <c r="K71" i="20"/>
  <c r="I70" i="20"/>
  <c r="J70" i="20"/>
  <c r="K70" i="20"/>
  <c r="I69" i="20"/>
  <c r="J69" i="20"/>
  <c r="K69" i="20"/>
  <c r="I68" i="20"/>
  <c r="J68" i="20"/>
  <c r="K68" i="20"/>
  <c r="I67" i="20"/>
  <c r="J67" i="20"/>
  <c r="K67" i="20"/>
  <c r="I66" i="20"/>
  <c r="J66" i="20"/>
  <c r="K66" i="20"/>
  <c r="I65" i="20"/>
  <c r="J65" i="20"/>
  <c r="K65" i="20"/>
  <c r="I64" i="20"/>
  <c r="J64" i="20"/>
  <c r="K64" i="20"/>
  <c r="I63" i="20"/>
  <c r="J63" i="20"/>
  <c r="K63" i="20"/>
  <c r="I62" i="20"/>
  <c r="J62" i="20"/>
  <c r="K62" i="20"/>
  <c r="I61" i="20"/>
  <c r="J61" i="20"/>
  <c r="K61" i="20"/>
  <c r="I60" i="20"/>
  <c r="J60" i="20"/>
  <c r="K60" i="20"/>
  <c r="I59" i="20"/>
  <c r="J59" i="20"/>
  <c r="K59" i="20"/>
  <c r="I58" i="20"/>
  <c r="J58" i="20"/>
  <c r="K58" i="20"/>
  <c r="I57" i="20"/>
  <c r="J57" i="20"/>
  <c r="K57" i="20"/>
  <c r="I56" i="20"/>
  <c r="J56" i="20"/>
  <c r="K56" i="20"/>
  <c r="I55" i="20"/>
  <c r="J55" i="20"/>
  <c r="K55" i="20"/>
  <c r="I54" i="20"/>
  <c r="J54" i="20"/>
  <c r="K54" i="20"/>
  <c r="I53" i="20"/>
  <c r="J53" i="20"/>
  <c r="K53" i="20"/>
  <c r="I52" i="20"/>
  <c r="J52" i="20"/>
  <c r="K52" i="20"/>
  <c r="I51" i="20"/>
  <c r="J51" i="20"/>
  <c r="K51" i="20"/>
  <c r="I50" i="20"/>
  <c r="J50" i="20"/>
  <c r="K50" i="20"/>
  <c r="I49" i="20"/>
  <c r="J49" i="20"/>
  <c r="K49" i="20"/>
  <c r="I48" i="20"/>
  <c r="J48" i="20"/>
  <c r="K48" i="20"/>
  <c r="I47" i="20"/>
  <c r="J47" i="20"/>
  <c r="K47" i="20"/>
  <c r="I46" i="20"/>
  <c r="J46" i="20"/>
  <c r="K46" i="20"/>
  <c r="I45" i="20"/>
  <c r="J45" i="20"/>
  <c r="K45" i="20"/>
  <c r="I44" i="20"/>
  <c r="J44" i="20"/>
  <c r="K44" i="20"/>
  <c r="I43" i="20"/>
  <c r="J43" i="20"/>
  <c r="K43" i="20"/>
  <c r="I42" i="20"/>
  <c r="J42" i="20"/>
  <c r="K42" i="20"/>
  <c r="I41" i="20"/>
  <c r="J41" i="20"/>
  <c r="K41" i="20"/>
  <c r="I40" i="20"/>
  <c r="J40" i="20"/>
  <c r="K40" i="20"/>
  <c r="I39" i="20"/>
  <c r="J39" i="20"/>
  <c r="K39" i="20"/>
  <c r="I38" i="20"/>
  <c r="J38" i="20"/>
  <c r="K38" i="20"/>
  <c r="I37" i="20"/>
  <c r="J37" i="20"/>
  <c r="K37" i="20"/>
  <c r="I36" i="20"/>
  <c r="J36" i="20"/>
  <c r="K36" i="20"/>
  <c r="I35" i="20"/>
  <c r="J35" i="20"/>
  <c r="K35" i="20"/>
  <c r="I34" i="20"/>
  <c r="J34" i="20"/>
  <c r="K34" i="20"/>
  <c r="I33" i="20"/>
  <c r="J33" i="20"/>
  <c r="K33" i="20"/>
  <c r="I32" i="20"/>
  <c r="J32" i="20"/>
  <c r="K32" i="20"/>
  <c r="I31" i="20"/>
  <c r="J31" i="20"/>
  <c r="K31" i="20"/>
  <c r="I30" i="20"/>
  <c r="J30" i="20"/>
  <c r="K30" i="20"/>
  <c r="I29" i="20"/>
  <c r="J29" i="20"/>
  <c r="K29" i="20"/>
  <c r="I28" i="20"/>
  <c r="J28" i="20"/>
  <c r="K28" i="20"/>
  <c r="I27" i="20"/>
  <c r="J27" i="20"/>
  <c r="K27" i="20"/>
  <c r="I26" i="20"/>
  <c r="J26" i="20"/>
  <c r="K26" i="20"/>
  <c r="I25" i="20"/>
  <c r="J25" i="20"/>
  <c r="K25" i="20"/>
  <c r="I24" i="20"/>
  <c r="J24" i="20"/>
  <c r="K24" i="20"/>
  <c r="I23" i="20"/>
  <c r="J23" i="20"/>
  <c r="K23" i="20"/>
  <c r="I22" i="20"/>
  <c r="J22" i="20"/>
  <c r="K22" i="20"/>
  <c r="I21" i="20"/>
  <c r="J21" i="20"/>
  <c r="K21" i="20"/>
  <c r="I20" i="20"/>
  <c r="J20" i="20"/>
  <c r="K20" i="20"/>
  <c r="I19" i="20"/>
  <c r="J19" i="20"/>
  <c r="K19" i="20"/>
  <c r="I18" i="20"/>
  <c r="J18" i="20"/>
  <c r="K18" i="20"/>
  <c r="I17" i="20"/>
  <c r="J17" i="20"/>
  <c r="K17" i="20"/>
  <c r="R16" i="20"/>
  <c r="S16" i="20"/>
  <c r="T16" i="20"/>
  <c r="Y16" i="20"/>
  <c r="X16" i="20"/>
  <c r="Z16" i="20"/>
  <c r="W16" i="20"/>
  <c r="Q16" i="20"/>
  <c r="T15" i="20"/>
  <c r="Y15" i="20"/>
  <c r="X15" i="20"/>
  <c r="Z15" i="20"/>
  <c r="W15" i="20"/>
  <c r="S15" i="20"/>
  <c r="R15" i="20"/>
  <c r="Q15" i="20"/>
  <c r="T14" i="20"/>
  <c r="Y14" i="20"/>
  <c r="X14" i="20"/>
  <c r="Z14" i="20"/>
  <c r="W14" i="20"/>
  <c r="S14" i="20"/>
  <c r="R14" i="20"/>
  <c r="Q14" i="20"/>
  <c r="T13" i="20"/>
  <c r="Y13" i="20"/>
  <c r="X13" i="20"/>
  <c r="Z13" i="20"/>
  <c r="W13" i="20"/>
  <c r="S13" i="20"/>
  <c r="R13" i="20"/>
  <c r="Q13" i="20"/>
  <c r="T12" i="20"/>
  <c r="Y12" i="20"/>
  <c r="X12" i="20"/>
  <c r="Z12" i="20"/>
  <c r="W12" i="20"/>
  <c r="S12" i="20"/>
  <c r="R12" i="20"/>
  <c r="Q12" i="20"/>
  <c r="T11" i="20"/>
  <c r="Y11" i="20"/>
  <c r="X11" i="20"/>
  <c r="Z11" i="20"/>
  <c r="W11" i="20"/>
  <c r="S11" i="20"/>
  <c r="R11" i="20"/>
  <c r="Q11" i="20"/>
  <c r="N10" i="20"/>
  <c r="N9" i="20"/>
  <c r="N11" i="20"/>
  <c r="T10" i="20"/>
  <c r="Y10" i="20"/>
  <c r="X10" i="20"/>
  <c r="Z10" i="20"/>
  <c r="W10" i="20"/>
  <c r="S10" i="20"/>
  <c r="R10" i="20"/>
  <c r="Q10" i="20"/>
  <c r="AC6" i="20"/>
  <c r="AC7" i="20"/>
  <c r="T6" i="20"/>
  <c r="AC8" i="20"/>
  <c r="AC9" i="20"/>
  <c r="T9" i="20"/>
  <c r="Y9" i="20"/>
  <c r="X9" i="20"/>
  <c r="Z9" i="20"/>
  <c r="W9" i="20"/>
  <c r="S9" i="20"/>
  <c r="R9" i="20"/>
  <c r="Q9" i="20"/>
  <c r="T8" i="20"/>
  <c r="Y8" i="20"/>
  <c r="X8" i="20"/>
  <c r="Z8" i="20"/>
  <c r="W8" i="20"/>
  <c r="S8" i="20"/>
  <c r="R8" i="20"/>
  <c r="Q8" i="20"/>
  <c r="T7" i="20"/>
  <c r="Y7" i="20"/>
  <c r="X7" i="20"/>
  <c r="Z7" i="20"/>
  <c r="W7" i="20"/>
  <c r="S7" i="20"/>
  <c r="R7" i="20"/>
  <c r="Q7" i="20"/>
  <c r="Y6" i="20"/>
  <c r="X6" i="20"/>
  <c r="Z6" i="20"/>
  <c r="W6" i="20"/>
  <c r="S6" i="20"/>
  <c r="R6" i="20"/>
  <c r="Q6" i="20"/>
  <c r="N6" i="20"/>
  <c r="T5" i="20"/>
  <c r="Y5" i="20"/>
  <c r="X5" i="20"/>
  <c r="Z5" i="20"/>
  <c r="W5" i="20"/>
  <c r="S5" i="20"/>
  <c r="R5" i="20"/>
  <c r="Q5" i="20"/>
  <c r="N5" i="20"/>
  <c r="F17" i="19"/>
  <c r="G17" i="19"/>
  <c r="F18" i="19"/>
  <c r="G18" i="19"/>
  <c r="F19" i="19"/>
  <c r="G19" i="19"/>
  <c r="F20" i="19"/>
  <c r="G20" i="19"/>
  <c r="F21" i="19"/>
  <c r="G21" i="19"/>
  <c r="F22" i="19"/>
  <c r="G22" i="19"/>
  <c r="F23" i="19"/>
  <c r="G23" i="19"/>
  <c r="F24" i="19"/>
  <c r="G24" i="19"/>
  <c r="F25" i="19"/>
  <c r="G25" i="19"/>
  <c r="F26" i="19"/>
  <c r="G26" i="19"/>
  <c r="F27" i="19"/>
  <c r="G27" i="19"/>
  <c r="F28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G28" i="19"/>
  <c r="F29" i="19"/>
  <c r="G29" i="19"/>
  <c r="F30" i="19"/>
  <c r="G30" i="19"/>
  <c r="F31" i="19"/>
  <c r="G31" i="19"/>
  <c r="F32" i="19"/>
  <c r="G32" i="19"/>
  <c r="F33" i="19"/>
  <c r="G33" i="19"/>
  <c r="F34" i="19"/>
  <c r="G34" i="19"/>
  <c r="F35" i="19"/>
  <c r="G35" i="19"/>
  <c r="F36" i="19"/>
  <c r="G36" i="19"/>
  <c r="F37" i="19"/>
  <c r="G37" i="19"/>
  <c r="F38" i="19"/>
  <c r="G38" i="19"/>
  <c r="F39" i="19"/>
  <c r="G39" i="19"/>
  <c r="F40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G40" i="19"/>
  <c r="F41" i="19"/>
  <c r="G41" i="19"/>
  <c r="F42" i="19"/>
  <c r="G42" i="19"/>
  <c r="F43" i="19"/>
  <c r="G43" i="19"/>
  <c r="F44" i="19"/>
  <c r="G44" i="19"/>
  <c r="F45" i="19"/>
  <c r="G45" i="19"/>
  <c r="F46" i="19"/>
  <c r="G46" i="19"/>
  <c r="F47" i="19"/>
  <c r="G47" i="19"/>
  <c r="F48" i="19"/>
  <c r="G48" i="19"/>
  <c r="F49" i="19"/>
  <c r="G49" i="19"/>
  <c r="F50" i="19"/>
  <c r="G50" i="19"/>
  <c r="F51" i="19"/>
  <c r="G51" i="19"/>
  <c r="F52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G52" i="19"/>
  <c r="F53" i="19"/>
  <c r="G53" i="19"/>
  <c r="F54" i="19"/>
  <c r="G54" i="19"/>
  <c r="F55" i="19"/>
  <c r="G55" i="19"/>
  <c r="F56" i="19"/>
  <c r="G56" i="19"/>
  <c r="F57" i="19"/>
  <c r="G57" i="19"/>
  <c r="F58" i="19"/>
  <c r="G58" i="19"/>
  <c r="F59" i="19"/>
  <c r="G59" i="19"/>
  <c r="F60" i="19"/>
  <c r="G60" i="19"/>
  <c r="F61" i="19"/>
  <c r="G61" i="19"/>
  <c r="F62" i="19"/>
  <c r="G62" i="19"/>
  <c r="F63" i="19"/>
  <c r="G63" i="19"/>
  <c r="F64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G64" i="19"/>
  <c r="F65" i="19"/>
  <c r="G65" i="19"/>
  <c r="F66" i="19"/>
  <c r="G66" i="19"/>
  <c r="F67" i="19"/>
  <c r="G67" i="19"/>
  <c r="F68" i="19"/>
  <c r="G68" i="19"/>
  <c r="F69" i="19"/>
  <c r="G69" i="19"/>
  <c r="F70" i="19"/>
  <c r="G70" i="19"/>
  <c r="F71" i="19"/>
  <c r="G71" i="19"/>
  <c r="F72" i="19"/>
  <c r="G72" i="19"/>
  <c r="F73" i="19"/>
  <c r="G73" i="19"/>
  <c r="F74" i="19"/>
  <c r="G74" i="19"/>
  <c r="F75" i="19"/>
  <c r="G75" i="19"/>
  <c r="F76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G76" i="19"/>
  <c r="F77" i="19"/>
  <c r="G77" i="19"/>
  <c r="F78" i="19"/>
  <c r="G78" i="19"/>
  <c r="F79" i="19"/>
  <c r="G79" i="19"/>
  <c r="F80" i="19"/>
  <c r="G80" i="19"/>
  <c r="F81" i="19"/>
  <c r="G81" i="19"/>
  <c r="F82" i="19"/>
  <c r="G82" i="19"/>
  <c r="F83" i="19"/>
  <c r="G83" i="19"/>
  <c r="F84" i="19"/>
  <c r="G84" i="19"/>
  <c r="F85" i="19"/>
  <c r="G85" i="19"/>
  <c r="F86" i="19"/>
  <c r="G86" i="19"/>
  <c r="F87" i="19"/>
  <c r="G87" i="19"/>
  <c r="F88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G88" i="19"/>
  <c r="F89" i="19"/>
  <c r="G89" i="19"/>
  <c r="F90" i="19"/>
  <c r="G90" i="19"/>
  <c r="F91" i="19"/>
  <c r="G91" i="19"/>
  <c r="F92" i="19"/>
  <c r="G92" i="19"/>
  <c r="F93" i="19"/>
  <c r="G93" i="19"/>
  <c r="F94" i="19"/>
  <c r="G94" i="19"/>
  <c r="F95" i="19"/>
  <c r="G95" i="19"/>
  <c r="F96" i="19"/>
  <c r="G96" i="19"/>
  <c r="F97" i="19"/>
  <c r="G97" i="19"/>
  <c r="F98" i="19"/>
  <c r="G98" i="19"/>
  <c r="F99" i="19"/>
  <c r="G99" i="19"/>
  <c r="F100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G100" i="19"/>
  <c r="F101" i="19"/>
  <c r="G101" i="19"/>
  <c r="F102" i="19"/>
  <c r="G102" i="19"/>
  <c r="F103" i="19"/>
  <c r="G103" i="19"/>
  <c r="F104" i="19"/>
  <c r="G104" i="19"/>
  <c r="F105" i="19"/>
  <c r="G105" i="19"/>
  <c r="F106" i="19"/>
  <c r="G106" i="19"/>
  <c r="F107" i="19"/>
  <c r="G107" i="19"/>
  <c r="F108" i="19"/>
  <c r="G108" i="19"/>
  <c r="F109" i="19"/>
  <c r="G109" i="19"/>
  <c r="F110" i="19"/>
  <c r="G110" i="19"/>
  <c r="F111" i="19"/>
  <c r="G111" i="19"/>
  <c r="F112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G112" i="19"/>
  <c r="F113" i="19"/>
  <c r="G113" i="19"/>
  <c r="F114" i="19"/>
  <c r="G114" i="19"/>
  <c r="F115" i="19"/>
  <c r="G115" i="19"/>
  <c r="F116" i="19"/>
  <c r="G116" i="19"/>
  <c r="F117" i="19"/>
  <c r="G117" i="19"/>
  <c r="F118" i="19"/>
  <c r="G118" i="19"/>
  <c r="F119" i="19"/>
  <c r="G119" i="19"/>
  <c r="F120" i="19"/>
  <c r="G120" i="19"/>
  <c r="F121" i="19"/>
  <c r="G121" i="19"/>
  <c r="F122" i="19"/>
  <c r="G122" i="19"/>
  <c r="F123" i="19"/>
  <c r="G123" i="19"/>
  <c r="F124" i="19"/>
  <c r="R16" i="19"/>
  <c r="G124" i="19"/>
  <c r="S16" i="19"/>
  <c r="H114" i="19"/>
  <c r="T6" i="19"/>
  <c r="Y6" i="19"/>
  <c r="H115" i="19"/>
  <c r="T7" i="19"/>
  <c r="Y7" i="19"/>
  <c r="H116" i="19"/>
  <c r="T8" i="19"/>
  <c r="Y8" i="19"/>
  <c r="H117" i="19"/>
  <c r="T9" i="19"/>
  <c r="Y9" i="19"/>
  <c r="H118" i="19"/>
  <c r="T10" i="19"/>
  <c r="Y10" i="19"/>
  <c r="H119" i="19"/>
  <c r="T11" i="19"/>
  <c r="Y11" i="19"/>
  <c r="H120" i="19"/>
  <c r="T12" i="19"/>
  <c r="Y12" i="19"/>
  <c r="H121" i="19"/>
  <c r="T13" i="19"/>
  <c r="Y13" i="19"/>
  <c r="H122" i="19"/>
  <c r="T14" i="19"/>
  <c r="Y14" i="19"/>
  <c r="H123" i="19"/>
  <c r="T15" i="19"/>
  <c r="Y15" i="19"/>
  <c r="H124" i="19"/>
  <c r="T16" i="19"/>
  <c r="Y16" i="19"/>
  <c r="H113" i="19"/>
  <c r="T5" i="19"/>
  <c r="Y5" i="19"/>
  <c r="AC6" i="19"/>
  <c r="AC7" i="19"/>
  <c r="AC8" i="19"/>
  <c r="AC9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7" i="19"/>
  <c r="H15" i="19"/>
  <c r="H14" i="19"/>
  <c r="H13" i="19"/>
  <c r="H12" i="19"/>
  <c r="H11" i="19"/>
  <c r="H10" i="19"/>
  <c r="H9" i="19"/>
  <c r="H8" i="19"/>
  <c r="H7" i="19"/>
  <c r="H6" i="19"/>
  <c r="H5" i="19"/>
  <c r="F16" i="19"/>
  <c r="H16" i="19"/>
  <c r="J124" i="19"/>
  <c r="K124" i="19"/>
  <c r="J123" i="19"/>
  <c r="K123" i="19"/>
  <c r="J122" i="19"/>
  <c r="K122" i="19"/>
  <c r="J121" i="19"/>
  <c r="K121" i="19"/>
  <c r="J120" i="19"/>
  <c r="K120" i="19"/>
  <c r="J119" i="19"/>
  <c r="K119" i="19"/>
  <c r="J118" i="19"/>
  <c r="K118" i="19"/>
  <c r="J117" i="19"/>
  <c r="K117" i="19"/>
  <c r="J116" i="19"/>
  <c r="K116" i="19"/>
  <c r="J115" i="19"/>
  <c r="K115" i="19"/>
  <c r="J114" i="19"/>
  <c r="K114" i="19"/>
  <c r="J113" i="19"/>
  <c r="K113" i="19"/>
  <c r="J112" i="19"/>
  <c r="K112" i="19"/>
  <c r="J111" i="19"/>
  <c r="K111" i="19"/>
  <c r="J110" i="19"/>
  <c r="K110" i="19"/>
  <c r="J109" i="19"/>
  <c r="K109" i="19"/>
  <c r="J108" i="19"/>
  <c r="K108" i="19"/>
  <c r="J107" i="19"/>
  <c r="K107" i="19"/>
  <c r="J106" i="19"/>
  <c r="K106" i="19"/>
  <c r="J105" i="19"/>
  <c r="K105" i="19"/>
  <c r="J104" i="19"/>
  <c r="K104" i="19"/>
  <c r="J103" i="19"/>
  <c r="K103" i="19"/>
  <c r="J102" i="19"/>
  <c r="K102" i="19"/>
  <c r="J101" i="19"/>
  <c r="K101" i="19"/>
  <c r="J100" i="19"/>
  <c r="K100" i="19"/>
  <c r="J99" i="19"/>
  <c r="K99" i="19"/>
  <c r="J98" i="19"/>
  <c r="K98" i="19"/>
  <c r="J97" i="19"/>
  <c r="K97" i="19"/>
  <c r="J96" i="19"/>
  <c r="K96" i="19"/>
  <c r="J95" i="19"/>
  <c r="K95" i="19"/>
  <c r="J94" i="19"/>
  <c r="K94" i="19"/>
  <c r="J93" i="19"/>
  <c r="K93" i="19"/>
  <c r="J92" i="19"/>
  <c r="K92" i="19"/>
  <c r="J91" i="19"/>
  <c r="K91" i="19"/>
  <c r="J90" i="19"/>
  <c r="K90" i="19"/>
  <c r="J89" i="19"/>
  <c r="K89" i="19"/>
  <c r="J88" i="19"/>
  <c r="K88" i="19"/>
  <c r="J87" i="19"/>
  <c r="K87" i="19"/>
  <c r="J86" i="19"/>
  <c r="K86" i="19"/>
  <c r="J85" i="19"/>
  <c r="K85" i="19"/>
  <c r="J84" i="19"/>
  <c r="K84" i="19"/>
  <c r="J83" i="19"/>
  <c r="K83" i="19"/>
  <c r="J82" i="19"/>
  <c r="K82" i="19"/>
  <c r="J81" i="19"/>
  <c r="K81" i="19"/>
  <c r="J80" i="19"/>
  <c r="K80" i="19"/>
  <c r="J79" i="19"/>
  <c r="K79" i="19"/>
  <c r="J78" i="19"/>
  <c r="K78" i="19"/>
  <c r="J77" i="19"/>
  <c r="K77" i="19"/>
  <c r="J76" i="19"/>
  <c r="K76" i="19"/>
  <c r="J75" i="19"/>
  <c r="K75" i="19"/>
  <c r="J74" i="19"/>
  <c r="K74" i="19"/>
  <c r="J73" i="19"/>
  <c r="K73" i="19"/>
  <c r="J72" i="19"/>
  <c r="K72" i="19"/>
  <c r="J71" i="19"/>
  <c r="K71" i="19"/>
  <c r="J70" i="19"/>
  <c r="K70" i="19"/>
  <c r="J69" i="19"/>
  <c r="K69" i="19"/>
  <c r="J68" i="19"/>
  <c r="K68" i="19"/>
  <c r="J67" i="19"/>
  <c r="K67" i="19"/>
  <c r="J66" i="19"/>
  <c r="K66" i="19"/>
  <c r="J65" i="19"/>
  <c r="K65" i="19"/>
  <c r="J64" i="19"/>
  <c r="K64" i="19"/>
  <c r="J63" i="19"/>
  <c r="K63" i="19"/>
  <c r="J62" i="19"/>
  <c r="K62" i="19"/>
  <c r="J61" i="19"/>
  <c r="K61" i="19"/>
  <c r="J60" i="19"/>
  <c r="K60" i="19"/>
  <c r="J59" i="19"/>
  <c r="K59" i="19"/>
  <c r="J58" i="19"/>
  <c r="K58" i="19"/>
  <c r="J57" i="19"/>
  <c r="K57" i="19"/>
  <c r="J56" i="19"/>
  <c r="K56" i="19"/>
  <c r="J55" i="19"/>
  <c r="K55" i="19"/>
  <c r="J54" i="19"/>
  <c r="K54" i="19"/>
  <c r="J53" i="19"/>
  <c r="K53" i="19"/>
  <c r="J52" i="19"/>
  <c r="K52" i="19"/>
  <c r="J51" i="19"/>
  <c r="K51" i="19"/>
  <c r="J50" i="19"/>
  <c r="K50" i="19"/>
  <c r="J49" i="19"/>
  <c r="K49" i="19"/>
  <c r="J48" i="19"/>
  <c r="K48" i="19"/>
  <c r="J47" i="19"/>
  <c r="K47" i="19"/>
  <c r="J46" i="19"/>
  <c r="K46" i="19"/>
  <c r="J45" i="19"/>
  <c r="K45" i="19"/>
  <c r="J44" i="19"/>
  <c r="K44" i="19"/>
  <c r="J43" i="19"/>
  <c r="K43" i="19"/>
  <c r="J42" i="19"/>
  <c r="K42" i="19"/>
  <c r="J41" i="19"/>
  <c r="K41" i="19"/>
  <c r="J40" i="19"/>
  <c r="K40" i="19"/>
  <c r="J39" i="19"/>
  <c r="K39" i="19"/>
  <c r="J38" i="19"/>
  <c r="K38" i="19"/>
  <c r="J37" i="19"/>
  <c r="K37" i="19"/>
  <c r="J36" i="19"/>
  <c r="K36" i="19"/>
  <c r="J35" i="19"/>
  <c r="K35" i="19"/>
  <c r="J34" i="19"/>
  <c r="K34" i="19"/>
  <c r="J33" i="19"/>
  <c r="K33" i="19"/>
  <c r="J32" i="19"/>
  <c r="K32" i="19"/>
  <c r="J31" i="19"/>
  <c r="K31" i="19"/>
  <c r="J30" i="19"/>
  <c r="K30" i="19"/>
  <c r="J29" i="19"/>
  <c r="K29" i="19"/>
  <c r="J28" i="19"/>
  <c r="K28" i="19"/>
  <c r="J27" i="19"/>
  <c r="K27" i="19"/>
  <c r="J26" i="19"/>
  <c r="K26" i="19"/>
  <c r="J25" i="19"/>
  <c r="K25" i="19"/>
  <c r="J24" i="19"/>
  <c r="K24" i="19"/>
  <c r="J23" i="19"/>
  <c r="K23" i="19"/>
  <c r="J22" i="19"/>
  <c r="K22" i="19"/>
  <c r="J21" i="19"/>
  <c r="K21" i="19"/>
  <c r="J20" i="19"/>
  <c r="K20" i="19"/>
  <c r="J19" i="19"/>
  <c r="K19" i="19"/>
  <c r="J18" i="19"/>
  <c r="K18" i="19"/>
  <c r="J17" i="19"/>
  <c r="K17" i="19"/>
  <c r="X16" i="19"/>
  <c r="Z16" i="19"/>
  <c r="W16" i="19"/>
  <c r="Q16" i="19"/>
  <c r="X15" i="19"/>
  <c r="Z15" i="19"/>
  <c r="W15" i="19"/>
  <c r="S15" i="19"/>
  <c r="R15" i="19"/>
  <c r="Q15" i="19"/>
  <c r="X14" i="19"/>
  <c r="Z14" i="19"/>
  <c r="W14" i="19"/>
  <c r="S14" i="19"/>
  <c r="R14" i="19"/>
  <c r="Q14" i="19"/>
  <c r="X13" i="19"/>
  <c r="Z13" i="19"/>
  <c r="W13" i="19"/>
  <c r="S13" i="19"/>
  <c r="R13" i="19"/>
  <c r="Q13" i="19"/>
  <c r="X12" i="19"/>
  <c r="Z12" i="19"/>
  <c r="W12" i="19"/>
  <c r="S12" i="19"/>
  <c r="R12" i="19"/>
  <c r="Q12" i="19"/>
  <c r="X11" i="19"/>
  <c r="Z11" i="19"/>
  <c r="W11" i="19"/>
  <c r="S11" i="19"/>
  <c r="R11" i="19"/>
  <c r="Q11" i="19"/>
  <c r="N10" i="19"/>
  <c r="N9" i="19"/>
  <c r="N11" i="19"/>
  <c r="X10" i="19"/>
  <c r="Z10" i="19"/>
  <c r="W10" i="19"/>
  <c r="S10" i="19"/>
  <c r="R10" i="19"/>
  <c r="Q10" i="19"/>
  <c r="X9" i="19"/>
  <c r="Z9" i="19"/>
  <c r="W9" i="19"/>
  <c r="S9" i="19"/>
  <c r="R9" i="19"/>
  <c r="Q9" i="19"/>
  <c r="X8" i="19"/>
  <c r="Z8" i="19"/>
  <c r="W8" i="19"/>
  <c r="S8" i="19"/>
  <c r="R8" i="19"/>
  <c r="Q8" i="19"/>
  <c r="X7" i="19"/>
  <c r="Z7" i="19"/>
  <c r="W7" i="19"/>
  <c r="S7" i="19"/>
  <c r="R7" i="19"/>
  <c r="Q7" i="19"/>
  <c r="X6" i="19"/>
  <c r="Z6" i="19"/>
  <c r="W6" i="19"/>
  <c r="S6" i="19"/>
  <c r="R6" i="19"/>
  <c r="Q6" i="19"/>
  <c r="N6" i="19"/>
  <c r="X5" i="19"/>
  <c r="Z5" i="19"/>
  <c r="W5" i="19"/>
  <c r="S5" i="19"/>
  <c r="R5" i="19"/>
  <c r="Q5" i="19"/>
  <c r="N5" i="19"/>
  <c r="F17" i="16"/>
  <c r="G17" i="16"/>
  <c r="I18" i="16"/>
  <c r="J18" i="16"/>
  <c r="K18" i="16"/>
  <c r="F18" i="16"/>
  <c r="G18" i="16"/>
  <c r="I19" i="16"/>
  <c r="J19" i="16"/>
  <c r="K19" i="16"/>
  <c r="F19" i="16"/>
  <c r="G19" i="16"/>
  <c r="I20" i="16"/>
  <c r="J20" i="16"/>
  <c r="K20" i="16"/>
  <c r="F20" i="16"/>
  <c r="G20" i="16"/>
  <c r="I21" i="16"/>
  <c r="J21" i="16"/>
  <c r="K21" i="16"/>
  <c r="F21" i="16"/>
  <c r="G21" i="16"/>
  <c r="I22" i="16"/>
  <c r="J22" i="16"/>
  <c r="K22" i="16"/>
  <c r="F22" i="16"/>
  <c r="G22" i="16"/>
  <c r="I23" i="16"/>
  <c r="J23" i="16"/>
  <c r="K23" i="16"/>
  <c r="F23" i="16"/>
  <c r="G23" i="16"/>
  <c r="I24" i="16"/>
  <c r="J24" i="16"/>
  <c r="K24" i="16"/>
  <c r="F24" i="16"/>
  <c r="G24" i="16"/>
  <c r="I25" i="16"/>
  <c r="J25" i="16"/>
  <c r="K25" i="16"/>
  <c r="F25" i="16"/>
  <c r="G25" i="16"/>
  <c r="I26" i="16"/>
  <c r="J26" i="16"/>
  <c r="K26" i="16"/>
  <c r="F26" i="16"/>
  <c r="G26" i="16"/>
  <c r="I27" i="16"/>
  <c r="J27" i="16"/>
  <c r="K27" i="16"/>
  <c r="F27" i="16"/>
  <c r="G27" i="16"/>
  <c r="I28" i="16"/>
  <c r="J28" i="16"/>
  <c r="K28" i="16"/>
  <c r="F28" i="16"/>
  <c r="G28" i="16"/>
  <c r="H17" i="16"/>
  <c r="I29" i="16"/>
  <c r="J29" i="16"/>
  <c r="K29" i="16"/>
  <c r="F29" i="16"/>
  <c r="G29" i="16"/>
  <c r="H18" i="16"/>
  <c r="I30" i="16"/>
  <c r="J30" i="16"/>
  <c r="K30" i="16"/>
  <c r="F30" i="16"/>
  <c r="G30" i="16"/>
  <c r="H19" i="16"/>
  <c r="I31" i="16"/>
  <c r="J31" i="16"/>
  <c r="K31" i="16"/>
  <c r="F31" i="16"/>
  <c r="G31" i="16"/>
  <c r="H20" i="16"/>
  <c r="I32" i="16"/>
  <c r="J32" i="16"/>
  <c r="K32" i="16"/>
  <c r="F32" i="16"/>
  <c r="G32" i="16"/>
  <c r="H21" i="16"/>
  <c r="I33" i="16"/>
  <c r="J33" i="16"/>
  <c r="K33" i="16"/>
  <c r="F33" i="16"/>
  <c r="G33" i="16"/>
  <c r="H22" i="16"/>
  <c r="I34" i="16"/>
  <c r="J34" i="16"/>
  <c r="K34" i="16"/>
  <c r="F34" i="16"/>
  <c r="G34" i="16"/>
  <c r="H23" i="16"/>
  <c r="I35" i="16"/>
  <c r="J35" i="16"/>
  <c r="K35" i="16"/>
  <c r="F35" i="16"/>
  <c r="G35" i="16"/>
  <c r="H24" i="16"/>
  <c r="I36" i="16"/>
  <c r="J36" i="16"/>
  <c r="K36" i="16"/>
  <c r="F36" i="16"/>
  <c r="G36" i="16"/>
  <c r="H25" i="16"/>
  <c r="I37" i="16"/>
  <c r="J37" i="16"/>
  <c r="K37" i="16"/>
  <c r="F37" i="16"/>
  <c r="G37" i="16"/>
  <c r="H26" i="16"/>
  <c r="I38" i="16"/>
  <c r="J38" i="16"/>
  <c r="K38" i="16"/>
  <c r="F38" i="16"/>
  <c r="G38" i="16"/>
  <c r="H27" i="16"/>
  <c r="I39" i="16"/>
  <c r="J39" i="16"/>
  <c r="K39" i="16"/>
  <c r="F39" i="16"/>
  <c r="G39" i="16"/>
  <c r="H28" i="16"/>
  <c r="I40" i="16"/>
  <c r="J40" i="16"/>
  <c r="K40" i="16"/>
  <c r="F40" i="16"/>
  <c r="G40" i="16"/>
  <c r="H29" i="16"/>
  <c r="I41" i="16"/>
  <c r="J41" i="16"/>
  <c r="K41" i="16"/>
  <c r="F41" i="16"/>
  <c r="G41" i="16"/>
  <c r="H30" i="16"/>
  <c r="I42" i="16"/>
  <c r="J42" i="16"/>
  <c r="K42" i="16"/>
  <c r="F42" i="16"/>
  <c r="G42" i="16"/>
  <c r="H31" i="16"/>
  <c r="I43" i="16"/>
  <c r="J43" i="16"/>
  <c r="K43" i="16"/>
  <c r="F43" i="16"/>
  <c r="G43" i="16"/>
  <c r="H32" i="16"/>
  <c r="I44" i="16"/>
  <c r="J44" i="16"/>
  <c r="K44" i="16"/>
  <c r="F44" i="16"/>
  <c r="G44" i="16"/>
  <c r="H33" i="16"/>
  <c r="I45" i="16"/>
  <c r="J45" i="16"/>
  <c r="K45" i="16"/>
  <c r="F45" i="16"/>
  <c r="G45" i="16"/>
  <c r="H34" i="16"/>
  <c r="I46" i="16"/>
  <c r="J46" i="16"/>
  <c r="K46" i="16"/>
  <c r="F46" i="16"/>
  <c r="G46" i="16"/>
  <c r="H35" i="16"/>
  <c r="I47" i="16"/>
  <c r="J47" i="16"/>
  <c r="K47" i="16"/>
  <c r="F47" i="16"/>
  <c r="G47" i="16"/>
  <c r="H36" i="16"/>
  <c r="I48" i="16"/>
  <c r="J48" i="16"/>
  <c r="K48" i="16"/>
  <c r="F48" i="16"/>
  <c r="G48" i="16"/>
  <c r="H37" i="16"/>
  <c r="I49" i="16"/>
  <c r="J49" i="16"/>
  <c r="K49" i="16"/>
  <c r="F49" i="16"/>
  <c r="G49" i="16"/>
  <c r="H38" i="16"/>
  <c r="I50" i="16"/>
  <c r="J50" i="16"/>
  <c r="K50" i="16"/>
  <c r="F50" i="16"/>
  <c r="G50" i="16"/>
  <c r="H39" i="16"/>
  <c r="I51" i="16"/>
  <c r="J51" i="16"/>
  <c r="K51" i="16"/>
  <c r="F51" i="16"/>
  <c r="G51" i="16"/>
  <c r="H40" i="16"/>
  <c r="I52" i="16"/>
  <c r="J52" i="16"/>
  <c r="K52" i="16"/>
  <c r="F52" i="16"/>
  <c r="G52" i="16"/>
  <c r="H41" i="16"/>
  <c r="I53" i="16"/>
  <c r="J53" i="16"/>
  <c r="K53" i="16"/>
  <c r="F53" i="16"/>
  <c r="G53" i="16"/>
  <c r="H42" i="16"/>
  <c r="I54" i="16"/>
  <c r="J54" i="16"/>
  <c r="K54" i="16"/>
  <c r="F54" i="16"/>
  <c r="G54" i="16"/>
  <c r="H43" i="16"/>
  <c r="I55" i="16"/>
  <c r="J55" i="16"/>
  <c r="K55" i="16"/>
  <c r="F55" i="16"/>
  <c r="G55" i="16"/>
  <c r="H44" i="16"/>
  <c r="I56" i="16"/>
  <c r="J56" i="16"/>
  <c r="K56" i="16"/>
  <c r="F56" i="16"/>
  <c r="G56" i="16"/>
  <c r="H45" i="16"/>
  <c r="I57" i="16"/>
  <c r="J57" i="16"/>
  <c r="K57" i="16"/>
  <c r="F57" i="16"/>
  <c r="G57" i="16"/>
  <c r="H46" i="16"/>
  <c r="I58" i="16"/>
  <c r="J58" i="16"/>
  <c r="K58" i="16"/>
  <c r="F58" i="16"/>
  <c r="G58" i="16"/>
  <c r="H47" i="16"/>
  <c r="I59" i="16"/>
  <c r="J59" i="16"/>
  <c r="K59" i="16"/>
  <c r="F59" i="16"/>
  <c r="G59" i="16"/>
  <c r="H48" i="16"/>
  <c r="I60" i="16"/>
  <c r="J60" i="16"/>
  <c r="K60" i="16"/>
  <c r="F60" i="16"/>
  <c r="G60" i="16"/>
  <c r="H49" i="16"/>
  <c r="I61" i="16"/>
  <c r="J61" i="16"/>
  <c r="K61" i="16"/>
  <c r="F61" i="16"/>
  <c r="G61" i="16"/>
  <c r="H50" i="16"/>
  <c r="I62" i="16"/>
  <c r="J62" i="16"/>
  <c r="K62" i="16"/>
  <c r="F62" i="16"/>
  <c r="G62" i="16"/>
  <c r="H51" i="16"/>
  <c r="I63" i="16"/>
  <c r="J63" i="16"/>
  <c r="K63" i="16"/>
  <c r="F63" i="16"/>
  <c r="G63" i="16"/>
  <c r="H52" i="16"/>
  <c r="I64" i="16"/>
  <c r="J64" i="16"/>
  <c r="K64" i="16"/>
  <c r="F64" i="16"/>
  <c r="G64" i="16"/>
  <c r="H53" i="16"/>
  <c r="I65" i="16"/>
  <c r="J65" i="16"/>
  <c r="K65" i="16"/>
  <c r="F65" i="16"/>
  <c r="G65" i="16"/>
  <c r="H54" i="16"/>
  <c r="I66" i="16"/>
  <c r="J66" i="16"/>
  <c r="K66" i="16"/>
  <c r="F66" i="16"/>
  <c r="G66" i="16"/>
  <c r="H55" i="16"/>
  <c r="I67" i="16"/>
  <c r="J67" i="16"/>
  <c r="K67" i="16"/>
  <c r="F67" i="16"/>
  <c r="G67" i="16"/>
  <c r="H56" i="16"/>
  <c r="I68" i="16"/>
  <c r="J68" i="16"/>
  <c r="K68" i="16"/>
  <c r="F68" i="16"/>
  <c r="G68" i="16"/>
  <c r="H57" i="16"/>
  <c r="I69" i="16"/>
  <c r="J69" i="16"/>
  <c r="K69" i="16"/>
  <c r="F69" i="16"/>
  <c r="G69" i="16"/>
  <c r="H58" i="16"/>
  <c r="I70" i="16"/>
  <c r="J70" i="16"/>
  <c r="K70" i="16"/>
  <c r="F70" i="16"/>
  <c r="G70" i="16"/>
  <c r="H59" i="16"/>
  <c r="I71" i="16"/>
  <c r="J71" i="16"/>
  <c r="K71" i="16"/>
  <c r="F71" i="16"/>
  <c r="G71" i="16"/>
  <c r="H60" i="16"/>
  <c r="I72" i="16"/>
  <c r="J72" i="16"/>
  <c r="K72" i="16"/>
  <c r="F72" i="16"/>
  <c r="G72" i="16"/>
  <c r="H61" i="16"/>
  <c r="I73" i="16"/>
  <c r="J73" i="16"/>
  <c r="K73" i="16"/>
  <c r="F73" i="16"/>
  <c r="G73" i="16"/>
  <c r="H62" i="16"/>
  <c r="I74" i="16"/>
  <c r="J74" i="16"/>
  <c r="K74" i="16"/>
  <c r="F74" i="16"/>
  <c r="G74" i="16"/>
  <c r="H63" i="16"/>
  <c r="I75" i="16"/>
  <c r="J75" i="16"/>
  <c r="K75" i="16"/>
  <c r="F75" i="16"/>
  <c r="G75" i="16"/>
  <c r="H64" i="16"/>
  <c r="I76" i="16"/>
  <c r="J76" i="16"/>
  <c r="K76" i="16"/>
  <c r="F76" i="16"/>
  <c r="G76" i="16"/>
  <c r="H65" i="16"/>
  <c r="I77" i="16"/>
  <c r="J77" i="16"/>
  <c r="K77" i="16"/>
  <c r="F77" i="16"/>
  <c r="G77" i="16"/>
  <c r="H66" i="16"/>
  <c r="I78" i="16"/>
  <c r="J78" i="16"/>
  <c r="K78" i="16"/>
  <c r="F78" i="16"/>
  <c r="G78" i="16"/>
  <c r="H67" i="16"/>
  <c r="I79" i="16"/>
  <c r="J79" i="16"/>
  <c r="K79" i="16"/>
  <c r="F79" i="16"/>
  <c r="G79" i="16"/>
  <c r="H68" i="16"/>
  <c r="I80" i="16"/>
  <c r="J80" i="16"/>
  <c r="K80" i="16"/>
  <c r="F80" i="16"/>
  <c r="G80" i="16"/>
  <c r="H69" i="16"/>
  <c r="I81" i="16"/>
  <c r="J81" i="16"/>
  <c r="K81" i="16"/>
  <c r="F81" i="16"/>
  <c r="G81" i="16"/>
  <c r="H70" i="16"/>
  <c r="I82" i="16"/>
  <c r="J82" i="16"/>
  <c r="K82" i="16"/>
  <c r="F82" i="16"/>
  <c r="G82" i="16"/>
  <c r="H71" i="16"/>
  <c r="I83" i="16"/>
  <c r="J83" i="16"/>
  <c r="K83" i="16"/>
  <c r="F83" i="16"/>
  <c r="G83" i="16"/>
  <c r="H72" i="16"/>
  <c r="I84" i="16"/>
  <c r="J84" i="16"/>
  <c r="K84" i="16"/>
  <c r="F84" i="16"/>
  <c r="G84" i="16"/>
  <c r="H73" i="16"/>
  <c r="I85" i="16"/>
  <c r="J85" i="16"/>
  <c r="K85" i="16"/>
  <c r="F85" i="16"/>
  <c r="G85" i="16"/>
  <c r="H74" i="16"/>
  <c r="I86" i="16"/>
  <c r="J86" i="16"/>
  <c r="K86" i="16"/>
  <c r="F86" i="16"/>
  <c r="G86" i="16"/>
  <c r="H75" i="16"/>
  <c r="I87" i="16"/>
  <c r="J87" i="16"/>
  <c r="K87" i="16"/>
  <c r="F87" i="16"/>
  <c r="G87" i="16"/>
  <c r="H76" i="16"/>
  <c r="I88" i="16"/>
  <c r="J88" i="16"/>
  <c r="K88" i="16"/>
  <c r="F88" i="16"/>
  <c r="G88" i="16"/>
  <c r="H77" i="16"/>
  <c r="I89" i="16"/>
  <c r="J89" i="16"/>
  <c r="K89" i="16"/>
  <c r="F89" i="16"/>
  <c r="G89" i="16"/>
  <c r="H78" i="16"/>
  <c r="I90" i="16"/>
  <c r="J90" i="16"/>
  <c r="K90" i="16"/>
  <c r="F90" i="16"/>
  <c r="G90" i="16"/>
  <c r="H79" i="16"/>
  <c r="I91" i="16"/>
  <c r="J91" i="16"/>
  <c r="K91" i="16"/>
  <c r="F91" i="16"/>
  <c r="G91" i="16"/>
  <c r="H80" i="16"/>
  <c r="I92" i="16"/>
  <c r="J92" i="16"/>
  <c r="K92" i="16"/>
  <c r="F92" i="16"/>
  <c r="G92" i="16"/>
  <c r="H81" i="16"/>
  <c r="I93" i="16"/>
  <c r="J93" i="16"/>
  <c r="K93" i="16"/>
  <c r="F93" i="16"/>
  <c r="G93" i="16"/>
  <c r="H82" i="16"/>
  <c r="I94" i="16"/>
  <c r="J94" i="16"/>
  <c r="K94" i="16"/>
  <c r="F94" i="16"/>
  <c r="G94" i="16"/>
  <c r="H83" i="16"/>
  <c r="I95" i="16"/>
  <c r="J95" i="16"/>
  <c r="K95" i="16"/>
  <c r="F95" i="16"/>
  <c r="G95" i="16"/>
  <c r="H84" i="16"/>
  <c r="I96" i="16"/>
  <c r="J96" i="16"/>
  <c r="K96" i="16"/>
  <c r="F96" i="16"/>
  <c r="G96" i="16"/>
  <c r="H85" i="16"/>
  <c r="I97" i="16"/>
  <c r="J97" i="16"/>
  <c r="K97" i="16"/>
  <c r="F97" i="16"/>
  <c r="G97" i="16"/>
  <c r="H86" i="16"/>
  <c r="I98" i="16"/>
  <c r="J98" i="16"/>
  <c r="K98" i="16"/>
  <c r="F98" i="16"/>
  <c r="G98" i="16"/>
  <c r="H87" i="16"/>
  <c r="I99" i="16"/>
  <c r="J99" i="16"/>
  <c r="K99" i="16"/>
  <c r="F99" i="16"/>
  <c r="G99" i="16"/>
  <c r="H88" i="16"/>
  <c r="I100" i="16"/>
  <c r="J100" i="16"/>
  <c r="K100" i="16"/>
  <c r="F100" i="16"/>
  <c r="G100" i="16"/>
  <c r="H89" i="16"/>
  <c r="I101" i="16"/>
  <c r="J101" i="16"/>
  <c r="K101" i="16"/>
  <c r="F101" i="16"/>
  <c r="G101" i="16"/>
  <c r="H90" i="16"/>
  <c r="I102" i="16"/>
  <c r="J102" i="16"/>
  <c r="K102" i="16"/>
  <c r="F102" i="16"/>
  <c r="G102" i="16"/>
  <c r="H91" i="16"/>
  <c r="I103" i="16"/>
  <c r="J103" i="16"/>
  <c r="K103" i="16"/>
  <c r="F103" i="16"/>
  <c r="G103" i="16"/>
  <c r="H92" i="16"/>
  <c r="I104" i="16"/>
  <c r="J104" i="16"/>
  <c r="K104" i="16"/>
  <c r="F104" i="16"/>
  <c r="G104" i="16"/>
  <c r="H93" i="16"/>
  <c r="I105" i="16"/>
  <c r="J105" i="16"/>
  <c r="K105" i="16"/>
  <c r="F105" i="16"/>
  <c r="G105" i="16"/>
  <c r="H94" i="16"/>
  <c r="I106" i="16"/>
  <c r="J106" i="16"/>
  <c r="K106" i="16"/>
  <c r="F106" i="16"/>
  <c r="G106" i="16"/>
  <c r="H95" i="16"/>
  <c r="I107" i="16"/>
  <c r="J107" i="16"/>
  <c r="K107" i="16"/>
  <c r="F107" i="16"/>
  <c r="G107" i="16"/>
  <c r="H96" i="16"/>
  <c r="I108" i="16"/>
  <c r="J108" i="16"/>
  <c r="K108" i="16"/>
  <c r="F108" i="16"/>
  <c r="G108" i="16"/>
  <c r="H97" i="16"/>
  <c r="I109" i="16"/>
  <c r="J109" i="16"/>
  <c r="K109" i="16"/>
  <c r="F109" i="16"/>
  <c r="G109" i="16"/>
  <c r="H98" i="16"/>
  <c r="I110" i="16"/>
  <c r="J110" i="16"/>
  <c r="K110" i="16"/>
  <c r="F110" i="16"/>
  <c r="G110" i="16"/>
  <c r="H99" i="16"/>
  <c r="I111" i="16"/>
  <c r="J111" i="16"/>
  <c r="K111" i="16"/>
  <c r="F111" i="16"/>
  <c r="G111" i="16"/>
  <c r="H100" i="16"/>
  <c r="I112" i="16"/>
  <c r="J112" i="16"/>
  <c r="K112" i="16"/>
  <c r="F112" i="16"/>
  <c r="G112" i="16"/>
  <c r="H101" i="16"/>
  <c r="I113" i="16"/>
  <c r="J113" i="16"/>
  <c r="K113" i="16"/>
  <c r="F113" i="16"/>
  <c r="G113" i="16"/>
  <c r="H102" i="16"/>
  <c r="I114" i="16"/>
  <c r="J114" i="16"/>
  <c r="K114" i="16"/>
  <c r="F114" i="16"/>
  <c r="G114" i="16"/>
  <c r="H103" i="16"/>
  <c r="I115" i="16"/>
  <c r="J115" i="16"/>
  <c r="K115" i="16"/>
  <c r="F115" i="16"/>
  <c r="G115" i="16"/>
  <c r="H104" i="16"/>
  <c r="I116" i="16"/>
  <c r="J116" i="16"/>
  <c r="K116" i="16"/>
  <c r="F116" i="16"/>
  <c r="G116" i="16"/>
  <c r="H105" i="16"/>
  <c r="I117" i="16"/>
  <c r="J117" i="16"/>
  <c r="K117" i="16"/>
  <c r="F117" i="16"/>
  <c r="G117" i="16"/>
  <c r="H106" i="16"/>
  <c r="I118" i="16"/>
  <c r="J118" i="16"/>
  <c r="K118" i="16"/>
  <c r="F118" i="16"/>
  <c r="G118" i="16"/>
  <c r="H107" i="16"/>
  <c r="I119" i="16"/>
  <c r="J119" i="16"/>
  <c r="K119" i="16"/>
  <c r="F119" i="16"/>
  <c r="G119" i="16"/>
  <c r="H108" i="16"/>
  <c r="I120" i="16"/>
  <c r="J120" i="16"/>
  <c r="K120" i="16"/>
  <c r="F120" i="16"/>
  <c r="G120" i="16"/>
  <c r="H109" i="16"/>
  <c r="I121" i="16"/>
  <c r="J121" i="16"/>
  <c r="K121" i="16"/>
  <c r="F121" i="16"/>
  <c r="G121" i="16"/>
  <c r="H110" i="16"/>
  <c r="I122" i="16"/>
  <c r="J122" i="16"/>
  <c r="K122" i="16"/>
  <c r="F122" i="16"/>
  <c r="G122" i="16"/>
  <c r="H111" i="16"/>
  <c r="I123" i="16"/>
  <c r="J123" i="16"/>
  <c r="K123" i="16"/>
  <c r="F123" i="16"/>
  <c r="G123" i="16"/>
  <c r="H112" i="16"/>
  <c r="I124" i="16"/>
  <c r="J124" i="16"/>
  <c r="K124" i="16"/>
  <c r="N6" i="16"/>
  <c r="N5" i="16"/>
  <c r="F124" i="16"/>
  <c r="R16" i="16"/>
  <c r="G124" i="16"/>
  <c r="S16" i="16"/>
  <c r="H114" i="16"/>
  <c r="T6" i="16"/>
  <c r="Y6" i="16"/>
  <c r="Z6" i="16"/>
  <c r="H115" i="16"/>
  <c r="T7" i="16"/>
  <c r="Y7" i="16"/>
  <c r="Z7" i="16"/>
  <c r="H116" i="16"/>
  <c r="T8" i="16"/>
  <c r="Y8" i="16"/>
  <c r="Z8" i="16"/>
  <c r="H117" i="16"/>
  <c r="T9" i="16"/>
  <c r="Y9" i="16"/>
  <c r="Z9" i="16"/>
  <c r="H118" i="16"/>
  <c r="T10" i="16"/>
  <c r="Y10" i="16"/>
  <c r="Z10" i="16"/>
  <c r="H119" i="16"/>
  <c r="T11" i="16"/>
  <c r="Y11" i="16"/>
  <c r="Z11" i="16"/>
  <c r="H120" i="16"/>
  <c r="T12" i="16"/>
  <c r="Y12" i="16"/>
  <c r="Z12" i="16"/>
  <c r="H121" i="16"/>
  <c r="T13" i="16"/>
  <c r="Y13" i="16"/>
  <c r="Z13" i="16"/>
  <c r="H122" i="16"/>
  <c r="T14" i="16"/>
  <c r="Y14" i="16"/>
  <c r="Z14" i="16"/>
  <c r="H123" i="16"/>
  <c r="T15" i="16"/>
  <c r="Y15" i="16"/>
  <c r="Z15" i="16"/>
  <c r="H124" i="16"/>
  <c r="T16" i="16"/>
  <c r="Y16" i="16"/>
  <c r="Z16" i="16"/>
  <c r="H113" i="16"/>
  <c r="T5" i="16"/>
  <c r="Y5" i="16"/>
  <c r="Z5" i="16"/>
  <c r="H6" i="16"/>
  <c r="H15" i="16"/>
  <c r="H14" i="16"/>
  <c r="H13" i="16"/>
  <c r="H12" i="16"/>
  <c r="H11" i="16"/>
  <c r="H10" i="16"/>
  <c r="H9" i="16"/>
  <c r="H8" i="16"/>
  <c r="H7" i="16"/>
  <c r="AC8" i="16"/>
  <c r="AC7" i="16"/>
  <c r="AC6" i="16"/>
  <c r="AC9" i="16"/>
  <c r="X6" i="16"/>
  <c r="X7" i="16"/>
  <c r="X8" i="16"/>
  <c r="X9" i="16"/>
  <c r="X10" i="16"/>
  <c r="X11" i="16"/>
  <c r="X12" i="16"/>
  <c r="X13" i="16"/>
  <c r="X14" i="16"/>
  <c r="X15" i="16"/>
  <c r="X16" i="16"/>
  <c r="X5" i="16"/>
  <c r="W6" i="16"/>
  <c r="W7" i="16"/>
  <c r="W8" i="16"/>
  <c r="W9" i="16"/>
  <c r="W10" i="16"/>
  <c r="W11" i="16"/>
  <c r="W12" i="16"/>
  <c r="W13" i="16"/>
  <c r="W14" i="16"/>
  <c r="W15" i="16"/>
  <c r="W16" i="16"/>
  <c r="W5" i="16"/>
  <c r="H5" i="16"/>
  <c r="F16" i="16"/>
  <c r="H16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S5" i="16"/>
  <c r="R5" i="16"/>
  <c r="Q6" i="16"/>
  <c r="Q7" i="16"/>
  <c r="Q8" i="16"/>
  <c r="Q9" i="16"/>
  <c r="Q10" i="16"/>
  <c r="Q11" i="16"/>
  <c r="Q12" i="16"/>
  <c r="Q13" i="16"/>
  <c r="Q14" i="16"/>
  <c r="Q15" i="16"/>
  <c r="Q16" i="16"/>
  <c r="Q5" i="16"/>
  <c r="I17" i="16"/>
  <c r="J17" i="16"/>
  <c r="K17" i="16"/>
  <c r="N10" i="16"/>
  <c r="N9" i="16"/>
  <c r="N11" i="16"/>
  <c r="H15" i="15"/>
  <c r="H14" i="15"/>
  <c r="H13" i="15"/>
  <c r="H12" i="15"/>
  <c r="H11" i="15"/>
  <c r="H10" i="15"/>
  <c r="H9" i="15"/>
  <c r="H8" i="15"/>
  <c r="H7" i="15"/>
  <c r="H6" i="15"/>
  <c r="H5" i="15"/>
  <c r="F16" i="15"/>
  <c r="F17" i="15"/>
  <c r="G17" i="15"/>
  <c r="F18" i="15"/>
  <c r="G18" i="15"/>
  <c r="F19" i="15"/>
  <c r="G19" i="15"/>
  <c r="F20" i="15"/>
  <c r="G20" i="15"/>
  <c r="F21" i="15"/>
  <c r="G21" i="15"/>
  <c r="F22" i="15"/>
  <c r="G22" i="15"/>
  <c r="F23" i="15"/>
  <c r="G23" i="15"/>
  <c r="F24" i="15"/>
  <c r="G24" i="15"/>
  <c r="F25" i="15"/>
  <c r="G25" i="15"/>
  <c r="F26" i="15"/>
  <c r="G26" i="15"/>
  <c r="F27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G27" i="15"/>
  <c r="F28" i="15"/>
  <c r="G28" i="15"/>
  <c r="F29" i="15"/>
  <c r="G29" i="15"/>
  <c r="F30" i="15"/>
  <c r="G30" i="15"/>
  <c r="F31" i="15"/>
  <c r="G31" i="15"/>
  <c r="F32" i="15"/>
  <c r="G32" i="15"/>
  <c r="F33" i="15"/>
  <c r="G33" i="15"/>
  <c r="F34" i="15"/>
  <c r="G34" i="15"/>
  <c r="F35" i="15"/>
  <c r="G35" i="15"/>
  <c r="F36" i="15"/>
  <c r="G36" i="15"/>
  <c r="F37" i="15"/>
  <c r="G37" i="15"/>
  <c r="F38" i="15"/>
  <c r="G38" i="15"/>
  <c r="F39" i="15"/>
  <c r="G39" i="15"/>
  <c r="H28" i="15"/>
  <c r="I40" i="15"/>
  <c r="J40" i="15"/>
  <c r="K40" i="15"/>
  <c r="F40" i="15"/>
  <c r="H40" i="15"/>
  <c r="G40" i="15"/>
  <c r="I39" i="15"/>
  <c r="J39" i="15"/>
  <c r="K39" i="15"/>
  <c r="H39" i="15"/>
  <c r="I38" i="15"/>
  <c r="J38" i="15"/>
  <c r="K38" i="15"/>
  <c r="H38" i="15"/>
  <c r="I37" i="15"/>
  <c r="J37" i="15"/>
  <c r="K37" i="15"/>
  <c r="H37" i="15"/>
  <c r="I36" i="15"/>
  <c r="J36" i="15"/>
  <c r="K36" i="15"/>
  <c r="H36" i="15"/>
  <c r="I35" i="15"/>
  <c r="J35" i="15"/>
  <c r="K35" i="15"/>
  <c r="H35" i="15"/>
  <c r="I34" i="15"/>
  <c r="J34" i="15"/>
  <c r="K34" i="15"/>
  <c r="H34" i="15"/>
  <c r="I33" i="15"/>
  <c r="J33" i="15"/>
  <c r="K33" i="15"/>
  <c r="H33" i="15"/>
  <c r="I32" i="15"/>
  <c r="J32" i="15"/>
  <c r="K32" i="15"/>
  <c r="H32" i="15"/>
  <c r="I31" i="15"/>
  <c r="J31" i="15"/>
  <c r="K31" i="15"/>
  <c r="H31" i="15"/>
  <c r="I30" i="15"/>
  <c r="J30" i="15"/>
  <c r="K30" i="15"/>
  <c r="H30" i="15"/>
  <c r="I29" i="15"/>
  <c r="J29" i="15"/>
  <c r="K29" i="15"/>
  <c r="H29" i="15"/>
  <c r="I28" i="15"/>
  <c r="J28" i="15"/>
  <c r="K28" i="15"/>
  <c r="I27" i="15"/>
  <c r="J27" i="15"/>
  <c r="K27" i="15"/>
  <c r="I26" i="15"/>
  <c r="J26" i="15"/>
  <c r="K26" i="15"/>
  <c r="I25" i="15"/>
  <c r="J25" i="15"/>
  <c r="K25" i="15"/>
  <c r="I24" i="15"/>
  <c r="J24" i="15"/>
  <c r="K24" i="15"/>
  <c r="I23" i="15"/>
  <c r="J23" i="15"/>
  <c r="K23" i="15"/>
  <c r="I22" i="15"/>
  <c r="J22" i="15"/>
  <c r="K22" i="15"/>
  <c r="I21" i="15"/>
  <c r="J21" i="15"/>
  <c r="K21" i="15"/>
  <c r="I20" i="15"/>
  <c r="J20" i="15"/>
  <c r="K20" i="15"/>
  <c r="I19" i="15"/>
  <c r="J19" i="15"/>
  <c r="K19" i="15"/>
  <c r="I18" i="15"/>
  <c r="J18" i="15"/>
  <c r="K18" i="15"/>
  <c r="I17" i="15"/>
  <c r="J17" i="15"/>
  <c r="K17" i="15"/>
  <c r="S16" i="15"/>
  <c r="R16" i="15"/>
  <c r="Q16" i="15"/>
  <c r="S15" i="15"/>
  <c r="R15" i="15"/>
  <c r="Q15" i="15"/>
  <c r="S14" i="15"/>
  <c r="R14" i="15"/>
  <c r="Q14" i="15"/>
  <c r="S13" i="15"/>
  <c r="R13" i="15"/>
  <c r="Q13" i="15"/>
  <c r="S12" i="15"/>
  <c r="R12" i="15"/>
  <c r="Q12" i="15"/>
  <c r="S11" i="15"/>
  <c r="R11" i="15"/>
  <c r="Q11" i="15"/>
  <c r="N10" i="15"/>
  <c r="N9" i="15"/>
  <c r="N11" i="15"/>
  <c r="S10" i="15"/>
  <c r="R10" i="15"/>
  <c r="Q10" i="15"/>
  <c r="V6" i="15"/>
  <c r="V7" i="15"/>
  <c r="S5" i="15"/>
  <c r="V8" i="15"/>
  <c r="V9" i="15"/>
  <c r="S9" i="15"/>
  <c r="R9" i="15"/>
  <c r="Q9" i="15"/>
  <c r="S8" i="15"/>
  <c r="R8" i="15"/>
  <c r="Q8" i="15"/>
  <c r="S7" i="15"/>
  <c r="R7" i="15"/>
  <c r="Q7" i="15"/>
  <c r="S6" i="15"/>
  <c r="R6" i="15"/>
  <c r="Q6" i="15"/>
  <c r="N6" i="15"/>
  <c r="R5" i="15"/>
  <c r="Q5" i="15"/>
  <c r="N5" i="15"/>
  <c r="V8" i="11"/>
  <c r="V9" i="11"/>
  <c r="V7" i="11"/>
  <c r="V6" i="11"/>
  <c r="N11" i="11"/>
  <c r="N10" i="11"/>
  <c r="N9" i="11"/>
  <c r="N6" i="11"/>
  <c r="N5" i="11"/>
  <c r="Q6" i="11"/>
  <c r="R6" i="11"/>
  <c r="S6" i="11"/>
  <c r="Q7" i="11"/>
  <c r="R7" i="11"/>
  <c r="S7" i="11"/>
  <c r="Q8" i="11"/>
  <c r="R8" i="11"/>
  <c r="S8" i="11"/>
  <c r="Q9" i="11"/>
  <c r="R9" i="11"/>
  <c r="S9" i="11"/>
  <c r="Q10" i="11"/>
  <c r="R10" i="11"/>
  <c r="S10" i="11"/>
  <c r="Q11" i="11"/>
  <c r="R11" i="11"/>
  <c r="S11" i="11"/>
  <c r="Q12" i="11"/>
  <c r="R12" i="11"/>
  <c r="S12" i="11"/>
  <c r="Q13" i="11"/>
  <c r="R13" i="11"/>
  <c r="S13" i="11"/>
  <c r="Q14" i="11"/>
  <c r="R14" i="11"/>
  <c r="S14" i="11"/>
  <c r="Q15" i="11"/>
  <c r="R15" i="11"/>
  <c r="S15" i="11"/>
  <c r="Q16" i="11"/>
  <c r="R16" i="11"/>
  <c r="S16" i="11"/>
  <c r="R5" i="11"/>
  <c r="S5" i="11"/>
  <c r="Q5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J34" i="11"/>
  <c r="K34" i="11"/>
  <c r="J35" i="11"/>
  <c r="K35" i="11"/>
  <c r="J36" i="11"/>
  <c r="K36" i="11"/>
  <c r="J37" i="11"/>
  <c r="K37" i="11"/>
  <c r="J38" i="11"/>
  <c r="K38" i="11"/>
  <c r="J39" i="11"/>
  <c r="K39" i="11"/>
  <c r="J40" i="11"/>
  <c r="K40" i="11"/>
  <c r="K17" i="11"/>
  <c r="J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F30" i="11"/>
  <c r="H30" i="11"/>
  <c r="G30" i="11"/>
  <c r="F31" i="11"/>
  <c r="H31" i="11"/>
  <c r="G31" i="11"/>
  <c r="F32" i="11"/>
  <c r="H32" i="11"/>
  <c r="G32" i="11"/>
  <c r="F33" i="11"/>
  <c r="H33" i="11"/>
  <c r="G33" i="11"/>
  <c r="F34" i="11"/>
  <c r="H34" i="11"/>
  <c r="G34" i="11"/>
  <c r="F35" i="11"/>
  <c r="H35" i="11"/>
  <c r="G35" i="11"/>
  <c r="F36" i="11"/>
  <c r="H36" i="11"/>
  <c r="G36" i="11"/>
  <c r="F37" i="11"/>
  <c r="H37" i="11"/>
  <c r="G37" i="11"/>
  <c r="F38" i="11"/>
  <c r="H38" i="11"/>
  <c r="G38" i="11"/>
  <c r="F39" i="11"/>
  <c r="H39" i="11"/>
  <c r="G39" i="11"/>
  <c r="F40" i="11"/>
  <c r="H40" i="11"/>
  <c r="H17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G40" i="11"/>
  <c r="G17" i="11"/>
  <c r="F18" i="11"/>
  <c r="F17" i="11"/>
  <c r="H6" i="11"/>
  <c r="H7" i="11"/>
  <c r="H8" i="11"/>
  <c r="H9" i="11"/>
  <c r="H10" i="11"/>
  <c r="H11" i="11"/>
  <c r="H12" i="11"/>
  <c r="H13" i="11"/>
  <c r="H14" i="11"/>
  <c r="H15" i="11"/>
  <c r="H16" i="11"/>
  <c r="H5" i="11"/>
  <c r="F16" i="11"/>
</calcChain>
</file>

<file path=xl/sharedStrings.xml><?xml version="1.0" encoding="utf-8"?>
<sst xmlns="http://schemas.openxmlformats.org/spreadsheetml/2006/main" count="234" uniqueCount="48">
  <si>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</si>
  <si>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</si>
  <si>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</si>
  <si>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</si>
  <si>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</si>
  <si>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</si>
  <si>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</si>
  <si>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</si>
  <si>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</si>
  <si>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</si>
  <si>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</si>
  <si>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</si>
  <si>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</si>
  <si>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Varas</t>
  </si>
  <si>
    <t>Constantes de suavização</t>
  </si>
  <si>
    <t>alfa =</t>
  </si>
  <si>
    <t>beta =</t>
  </si>
  <si>
    <t>Previsão</t>
  </si>
  <si>
    <t>Realizado =</t>
  </si>
  <si>
    <t>Estimado =</t>
  </si>
  <si>
    <t>Variação =</t>
  </si>
  <si>
    <t>erro abs</t>
  </si>
  <si>
    <t>(erro abs)²</t>
  </si>
  <si>
    <t>8.</t>
  </si>
  <si>
    <t>Modelo de Holt-Winters</t>
  </si>
  <si>
    <t>Os modelos de Holt-Winters são muito utilizado quando da existência de uma série temporal que apresente, além da tendência, um componente de sazonalidade.</t>
  </si>
  <si>
    <t>Aplicações:</t>
  </si>
  <si>
    <t>Indústrias do ramo alimentícias, de vestuários, cosméticos, entre outras.</t>
  </si>
  <si>
    <t>gama =</t>
  </si>
  <si>
    <t>Média Suavizada</t>
  </si>
  <si>
    <t>Tendência</t>
  </si>
  <si>
    <t>Fatores Sazonais</t>
  </si>
  <si>
    <t>Previsto</t>
  </si>
  <si>
    <t>Ei</t>
  </si>
  <si>
    <t>Ti</t>
  </si>
  <si>
    <t>si</t>
  </si>
  <si>
    <t>Médias</t>
  </si>
  <si>
    <t>erro abs =</t>
  </si>
  <si>
    <t>(erro abs)² =</t>
  </si>
  <si>
    <t>Forecasting para o mês K:</t>
  </si>
  <si>
    <t>k =</t>
  </si>
  <si>
    <t>Previsão =</t>
  </si>
  <si>
    <t>T1 =</t>
  </si>
  <si>
    <t>Si =</t>
  </si>
  <si>
    <t>E1 =</t>
  </si>
  <si>
    <t>Leite</t>
  </si>
  <si>
    <t>Data</t>
  </si>
  <si>
    <t>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</si>
</sst>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0"/>
    <xf numFmtId="0" fontId="2" fillId="0" borderId="0" applyNumberFormat="0">
      <alignment readingOrder="1"/>
      <protection locked="0"/>
    </xf>
    <xf numFmtId="9" fontId="6" fillId="0" borderId="0" applyFont="0" applyFill="0" applyBorder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10" borderId="7" applyNumberFormat="0" applyAlignment="0" applyProtection="0"/>
    <xf numFmtId="0" fontId="9" fillId="11" borderId="8" applyNumberFormat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4" fillId="0" borderId="0" xfId="0" applyFont="1"/>
    <xf numFmtId="0" fontId="5" fillId="0" borderId="0" xfId="0" applyFont="1" applyAlignment="1">
      <alignment horizontal="right" vertical="center" readingOrder="1"/>
    </xf>
    <xf numFmtId="0" fontId="5" fillId="0" borderId="0" xfId="0" applyFont="1" applyAlignment="1">
      <alignment horizontal="left" vertical="center" readingOrder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0" fillId="0" borderId="0" xfId="0" applyNumberFormat="1"/>
    <xf numFmtId="0" fontId="7" fillId="8" borderId="4" xfId="4" applyFill="1" applyBorder="1"/>
    <xf numFmtId="0" fontId="6" fillId="6" borderId="5" xfId="5" applyBorder="1" applyAlignment="1">
      <alignment horizontal="right"/>
    </xf>
    <xf numFmtId="0" fontId="6" fillId="6" borderId="0" xfId="5" applyAlignment="1">
      <alignment horizontal="right"/>
    </xf>
    <xf numFmtId="0" fontId="6" fillId="6" borderId="4" xfId="5" applyBorder="1" applyAlignment="1">
      <alignment horizontal="right"/>
    </xf>
    <xf numFmtId="0" fontId="6" fillId="9" borderId="6" xfId="5" applyFill="1" applyBorder="1" applyAlignment="1">
      <alignment horizontal="right"/>
    </xf>
    <xf numFmtId="3" fontId="6" fillId="6" borderId="5" xfId="5" applyNumberFormat="1" applyBorder="1" applyAlignment="1">
      <alignment horizontal="right" indent="1"/>
    </xf>
    <xf numFmtId="3" fontId="6" fillId="6" borderId="0" xfId="5" applyNumberFormat="1" applyAlignment="1">
      <alignment horizontal="right" indent="1"/>
    </xf>
    <xf numFmtId="164" fontId="6" fillId="9" borderId="6" xfId="3" applyNumberFormat="1" applyFill="1" applyBorder="1" applyAlignment="1">
      <alignment horizontal="right" indent="1"/>
    </xf>
    <xf numFmtId="0" fontId="9" fillId="11" borderId="8" xfId="8" applyAlignment="1">
      <alignment horizontal="left"/>
    </xf>
    <xf numFmtId="0" fontId="9" fillId="11" borderId="8" xfId="8" applyAlignment="1">
      <alignment horizontal="right"/>
    </xf>
    <xf numFmtId="2" fontId="9" fillId="11" borderId="8" xfId="8" applyNumberFormat="1" applyAlignment="1">
      <alignment horizontal="right"/>
    </xf>
    <xf numFmtId="0" fontId="7" fillId="8" borderId="4" xfId="4" applyFill="1" applyBorder="1" applyAlignment="1">
      <alignment horizontal="center"/>
    </xf>
    <xf numFmtId="4" fontId="6" fillId="6" borderId="5" xfId="5" applyNumberFormat="1" applyBorder="1" applyAlignment="1">
      <alignment horizontal="right" indent="1"/>
    </xf>
    <xf numFmtId="4" fontId="6" fillId="6" borderId="0" xfId="5" applyNumberFormat="1" applyAlignment="1">
      <alignment horizontal="right" indent="1"/>
    </xf>
    <xf numFmtId="4" fontId="6" fillId="7" borderId="4" xfId="6" applyNumberFormat="1" applyBorder="1" applyAlignment="1">
      <alignment horizontal="right" indent="1"/>
    </xf>
    <xf numFmtId="165" fontId="0" fillId="3" borderId="0" xfId="0" applyNumberFormat="1" applyFill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7" fillId="5" borderId="0" xfId="4" applyAlignment="1">
      <alignment horizontal="right"/>
    </xf>
    <xf numFmtId="4" fontId="7" fillId="5" borderId="0" xfId="4" applyNumberFormat="1" applyAlignment="1">
      <alignment horizontal="right" indent="1"/>
    </xf>
    <xf numFmtId="4" fontId="7" fillId="8" borderId="4" xfId="4" applyNumberFormat="1" applyFill="1" applyBorder="1" applyAlignment="1">
      <alignment horizontal="right" indent="1"/>
    </xf>
    <xf numFmtId="0" fontId="3" fillId="12" borderId="5" xfId="6" applyFont="1" applyFill="1" applyBorder="1" applyAlignment="1">
      <alignment horizontal="right"/>
    </xf>
    <xf numFmtId="3" fontId="3" fillId="12" borderId="5" xfId="6" applyNumberFormat="1" applyFont="1" applyFill="1" applyBorder="1" applyAlignment="1">
      <alignment horizontal="right" indent="1"/>
    </xf>
    <xf numFmtId="17" fontId="9" fillId="11" borderId="8" xfId="8" applyNumberFormat="1" applyAlignment="1">
      <alignment horizontal="left"/>
    </xf>
    <xf numFmtId="17" fontId="8" fillId="10" borderId="7" xfId="7" applyNumberFormat="1" applyAlignment="1">
      <alignment horizontal="left"/>
    </xf>
    <xf numFmtId="0" fontId="8" fillId="10" borderId="7" xfId="7" applyAlignment="1">
      <alignment horizontal="right"/>
    </xf>
    <xf numFmtId="2" fontId="8" fillId="10" borderId="7" xfId="7" applyNumberFormat="1" applyAlignment="1">
      <alignment horizontal="right"/>
    </xf>
    <xf numFmtId="17" fontId="0" fillId="3" borderId="0" xfId="0" applyNumberFormat="1" applyFill="1" applyAlignment="1">
      <alignment horizontal="center"/>
    </xf>
    <xf numFmtId="17" fontId="0" fillId="3" borderId="2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7" fillId="8" borderId="4" xfId="4" applyFill="1" applyBorder="1" applyAlignment="1">
      <alignment horizontal="right"/>
    </xf>
    <xf numFmtId="9" fontId="0" fillId="3" borderId="0" xfId="3" applyFont="1" applyFill="1" applyAlignment="1">
      <alignment horizontal="center"/>
    </xf>
    <xf numFmtId="9" fontId="0" fillId="3" borderId="2" xfId="3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64" fontId="0" fillId="3" borderId="3" xfId="3" applyNumberFormat="1" applyFon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</cellXfs>
  <cellStyles count="9">
    <cellStyle name="_DateRange" xfId="2" xr:uid="{F4733491-A161-4BEF-B652-75B641C66DA8}"/>
    <cellStyle name="40% - Ênfase6" xfId="5" builtinId="51"/>
    <cellStyle name="60% - Ênfase6" xfId="6" builtinId="52"/>
    <cellStyle name="Ênfase6" xfId="4" builtinId="49"/>
    <cellStyle name="Entrada" xfId="7" builtinId="20"/>
    <cellStyle name="Normal" xfId="0" builtinId="0"/>
    <cellStyle name="Normal 2" xfId="1" xr:uid="{8D21E08E-CEB5-4D65-906F-946E19A7F3A1}"/>
    <cellStyle name="Porcentagem" xfId="3" builtinId="5"/>
    <cellStyle name="Saída" xfId="8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Holt-Winters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'HW Multiplicativo'!$C$17:$C$40</c:f>
              <c:strCache>
                <c:ptCount val="2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</c:strCache>
            </c:strRef>
          </c:cat>
          <c:val>
            <c:numRef>
              <c:f>'HW Multiplicativo'!$E$17:$E$40</c:f>
              <c:numCache>
                <c:formatCode>General</c:formatCode>
                <c:ptCount val="24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32</c:v>
                </c:pt>
                <c:pt idx="4">
                  <c:v>58</c:v>
                </c:pt>
                <c:pt idx="5">
                  <c:v>60</c:v>
                </c:pt>
                <c:pt idx="6">
                  <c:v>90</c:v>
                </c:pt>
                <c:pt idx="7">
                  <c:v>95</c:v>
                </c:pt>
                <c:pt idx="8">
                  <c:v>60</c:v>
                </c:pt>
                <c:pt idx="9">
                  <c:v>40</c:v>
                </c:pt>
                <c:pt idx="10">
                  <c:v>37</c:v>
                </c:pt>
                <c:pt idx="11">
                  <c:v>30</c:v>
                </c:pt>
                <c:pt idx="12">
                  <c:v>16</c:v>
                </c:pt>
                <c:pt idx="13">
                  <c:v>20</c:v>
                </c:pt>
                <c:pt idx="14">
                  <c:v>50</c:v>
                </c:pt>
                <c:pt idx="15">
                  <c:v>80</c:v>
                </c:pt>
                <c:pt idx="16">
                  <c:v>150</c:v>
                </c:pt>
                <c:pt idx="17">
                  <c:v>152</c:v>
                </c:pt>
                <c:pt idx="18">
                  <c:v>235</c:v>
                </c:pt>
                <c:pt idx="19">
                  <c:v>250</c:v>
                </c:pt>
                <c:pt idx="20">
                  <c:v>175</c:v>
                </c:pt>
                <c:pt idx="21">
                  <c:v>110</c:v>
                </c:pt>
                <c:pt idx="22">
                  <c:v>100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4-4D65-A644-A5541D35EFF2}"/>
            </c:ext>
          </c:extLst>
        </c:ser>
        <c:ser>
          <c:idx val="1"/>
          <c:order val="1"/>
          <c:tx>
            <c:strRef>
              <c:f>'HW Multiplicativo'!$I$4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'HW Multiplicativo'!$C$17:$C$40</c:f>
              <c:strCache>
                <c:ptCount val="2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</c:strCache>
            </c:strRef>
          </c:cat>
          <c:val>
            <c:numRef>
              <c:f>'HW Multiplicativo'!$I$17:$I$40</c:f>
              <c:numCache>
                <c:formatCode>0.00</c:formatCode>
                <c:ptCount val="24"/>
                <c:pt idx="0">
                  <c:v>7</c:v>
                </c:pt>
                <c:pt idx="1">
                  <c:v>6.6071428571428585</c:v>
                </c:pt>
                <c:pt idx="2">
                  <c:v>22.3125</c:v>
                </c:pt>
                <c:pt idx="3">
                  <c:v>37.466517857142861</c:v>
                </c:pt>
                <c:pt idx="4">
                  <c:v>59.762187499999989</c:v>
                </c:pt>
                <c:pt idx="5">
                  <c:v>68.400982142857146</c:v>
                </c:pt>
                <c:pt idx="6">
                  <c:v>92.179134114583334</c:v>
                </c:pt>
                <c:pt idx="7">
                  <c:v>95.462358747209819</c:v>
                </c:pt>
                <c:pt idx="8">
                  <c:v>49.590391322544647</c:v>
                </c:pt>
                <c:pt idx="9">
                  <c:v>42.148520115443631</c:v>
                </c:pt>
                <c:pt idx="10">
                  <c:v>34.657711165291921</c:v>
                </c:pt>
                <c:pt idx="11">
                  <c:v>32.422358239491778</c:v>
                </c:pt>
                <c:pt idx="12">
                  <c:v>10.90658518133529</c:v>
                </c:pt>
                <c:pt idx="13">
                  <c:v>9.8719314355235177</c:v>
                </c:pt>
                <c:pt idx="14">
                  <c:v>52.876032819432609</c:v>
                </c:pt>
                <c:pt idx="15">
                  <c:v>99.80420133628607</c:v>
                </c:pt>
                <c:pt idx="16">
                  <c:v>173.71941000029048</c:v>
                </c:pt>
                <c:pt idx="17">
                  <c:v>193.3606606051008</c:v>
                </c:pt>
                <c:pt idx="18">
                  <c:v>262.89243231583754</c:v>
                </c:pt>
                <c:pt idx="19">
                  <c:v>264.92187260527351</c:v>
                </c:pt>
                <c:pt idx="20">
                  <c:v>140.19633844853303</c:v>
                </c:pt>
                <c:pt idx="21">
                  <c:v>114.81830383049038</c:v>
                </c:pt>
                <c:pt idx="22">
                  <c:v>98.397511922111775</c:v>
                </c:pt>
                <c:pt idx="23">
                  <c:v>86.204035932669996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4-4D65-A644-A5541D35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808223535"/>
        <c:axId val="1557832815"/>
      </c:lineChart>
      <c:catAx>
        <c:axId val="18082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832815"/>
        <c:crosses val="autoZero"/>
        <c:auto val="1"/>
        <c:lblAlgn val="ctr"/>
        <c:lblOffset val="100"/>
        <c:noMultiLvlLbl val="0"/>
      </c:catAx>
      <c:valAx>
        <c:axId val="155783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Holt-Winters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'HW Multiplicativo Otimizado'!$C$17:$C$40</c:f>
              <c:strCache>
                <c:ptCount val="2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</c:strCache>
            </c:strRef>
          </c:cat>
          <c:val>
            <c:numRef>
              <c:f>'HW Multiplicativo Otimizado'!$E$17:$E$40</c:f>
              <c:numCache>
                <c:formatCode>General</c:formatCode>
                <c:ptCount val="24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32</c:v>
                </c:pt>
                <c:pt idx="4">
                  <c:v>58</c:v>
                </c:pt>
                <c:pt idx="5">
                  <c:v>60</c:v>
                </c:pt>
                <c:pt idx="6">
                  <c:v>90</c:v>
                </c:pt>
                <c:pt idx="7">
                  <c:v>95</c:v>
                </c:pt>
                <c:pt idx="8">
                  <c:v>60</c:v>
                </c:pt>
                <c:pt idx="9">
                  <c:v>40</c:v>
                </c:pt>
                <c:pt idx="10">
                  <c:v>37</c:v>
                </c:pt>
                <c:pt idx="11">
                  <c:v>30</c:v>
                </c:pt>
                <c:pt idx="12">
                  <c:v>16</c:v>
                </c:pt>
                <c:pt idx="13">
                  <c:v>20</c:v>
                </c:pt>
                <c:pt idx="14">
                  <c:v>50</c:v>
                </c:pt>
                <c:pt idx="15">
                  <c:v>80</c:v>
                </c:pt>
                <c:pt idx="16">
                  <c:v>150</c:v>
                </c:pt>
                <c:pt idx="17">
                  <c:v>152</c:v>
                </c:pt>
                <c:pt idx="18">
                  <c:v>235</c:v>
                </c:pt>
                <c:pt idx="19">
                  <c:v>250</c:v>
                </c:pt>
                <c:pt idx="20">
                  <c:v>175</c:v>
                </c:pt>
                <c:pt idx="21">
                  <c:v>110</c:v>
                </c:pt>
                <c:pt idx="22">
                  <c:v>100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4-4FBB-B848-09DF5B531559}"/>
            </c:ext>
          </c:extLst>
        </c:ser>
        <c:ser>
          <c:idx val="1"/>
          <c:order val="1"/>
          <c:tx>
            <c:strRef>
              <c:f>'HW Multiplicativo Otimizado'!$I$4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'HW Multiplicativo Otimizado'!$C$17:$C$40</c:f>
              <c:strCache>
                <c:ptCount val="2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</c:strCache>
            </c:strRef>
          </c:cat>
          <c:val>
            <c:numRef>
              <c:f>'HW Multiplicativo Otimizado'!$I$17:$I$40</c:f>
              <c:numCache>
                <c:formatCode>0.00</c:formatCode>
                <c:ptCount val="24"/>
                <c:pt idx="0">
                  <c:v>7</c:v>
                </c:pt>
                <c:pt idx="1">
                  <c:v>7.4018309474285795</c:v>
                </c:pt>
                <c:pt idx="2">
                  <c:v>22.990235583198398</c:v>
                </c:pt>
                <c:pt idx="3">
                  <c:v>35.623350863012824</c:v>
                </c:pt>
                <c:pt idx="4">
                  <c:v>55.101576141341155</c:v>
                </c:pt>
                <c:pt idx="5">
                  <c:v>66.748594373441051</c:v>
                </c:pt>
                <c:pt idx="6">
                  <c:v>88.006834127835205</c:v>
                </c:pt>
                <c:pt idx="7">
                  <c:v>95.000546320243146</c:v>
                </c:pt>
                <c:pt idx="8">
                  <c:v>50.145793090223414</c:v>
                </c:pt>
                <c:pt idx="9">
                  <c:v>45.502492129775085</c:v>
                </c:pt>
                <c:pt idx="10">
                  <c:v>34.499899876741999</c:v>
                </c:pt>
                <c:pt idx="11">
                  <c:v>32.999433872957297</c:v>
                </c:pt>
                <c:pt idx="12">
                  <c:v>10.375966846996555</c:v>
                </c:pt>
                <c:pt idx="13">
                  <c:v>11.004015867801643</c:v>
                </c:pt>
                <c:pt idx="14">
                  <c:v>65.642043480871237</c:v>
                </c:pt>
                <c:pt idx="15">
                  <c:v>101.55794047754654</c:v>
                </c:pt>
                <c:pt idx="16">
                  <c:v>155.50299798936285</c:v>
                </c:pt>
                <c:pt idx="17">
                  <c:v>174.32446772341115</c:v>
                </c:pt>
                <c:pt idx="18">
                  <c:v>235.00008258226845</c:v>
                </c:pt>
                <c:pt idx="19">
                  <c:v>250.51702469262716</c:v>
                </c:pt>
                <c:pt idx="20">
                  <c:v>138.04527476753614</c:v>
                </c:pt>
                <c:pt idx="21">
                  <c:v>126.15315866807295</c:v>
                </c:pt>
                <c:pt idx="22">
                  <c:v>101.42752929682707</c:v>
                </c:pt>
                <c:pt idx="23">
                  <c:v>87.143199634964247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4-4FBB-B848-09DF5B531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808223535"/>
        <c:axId val="1557832815"/>
      </c:lineChart>
      <c:catAx>
        <c:axId val="18082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832815"/>
        <c:crosses val="autoZero"/>
        <c:auto val="1"/>
        <c:lblAlgn val="ctr"/>
        <c:lblOffset val="100"/>
        <c:noMultiLvlLbl val="0"/>
      </c:catAx>
      <c:valAx>
        <c:axId val="155783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Holt-Winters Multiplicativo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'HW Multiplicativo Leite'!$C$17:$C$124</c:f>
              <c:numCache>
                <c:formatCode>mmm\-yy</c:formatCode>
                <c:ptCount val="108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</c:numCache>
            </c:numRef>
          </c:cat>
          <c:val>
            <c:numRef>
              <c:f>'HW Multiplicativo Leite'!$E$17:$E$124</c:f>
              <c:numCache>
                <c:formatCode>General</c:formatCode>
                <c:ptCount val="108"/>
                <c:pt idx="0">
                  <c:v>21.99</c:v>
                </c:pt>
                <c:pt idx="1">
                  <c:v>19.39</c:v>
                </c:pt>
                <c:pt idx="2">
                  <c:v>19.72</c:v>
                </c:pt>
                <c:pt idx="3">
                  <c:v>17.18</c:v>
                </c:pt>
                <c:pt idx="4">
                  <c:v>17.84</c:v>
                </c:pt>
                <c:pt idx="5">
                  <c:v>16.05</c:v>
                </c:pt>
                <c:pt idx="6">
                  <c:v>17.899999999999999</c:v>
                </c:pt>
                <c:pt idx="7">
                  <c:v>19.62</c:v>
                </c:pt>
                <c:pt idx="8">
                  <c:v>20.440000000000001</c:v>
                </c:pt>
                <c:pt idx="9">
                  <c:v>22.56</c:v>
                </c:pt>
                <c:pt idx="10">
                  <c:v>22.5</c:v>
                </c:pt>
                <c:pt idx="11">
                  <c:v>23.23</c:v>
                </c:pt>
                <c:pt idx="12">
                  <c:v>20.34</c:v>
                </c:pt>
                <c:pt idx="13">
                  <c:v>18.64</c:v>
                </c:pt>
                <c:pt idx="14">
                  <c:v>18.760000000000002</c:v>
                </c:pt>
                <c:pt idx="15">
                  <c:v>18</c:v>
                </c:pt>
                <c:pt idx="16">
                  <c:v>17.36</c:v>
                </c:pt>
                <c:pt idx="17">
                  <c:v>17.34</c:v>
                </c:pt>
                <c:pt idx="18">
                  <c:v>19.690000000000001</c:v>
                </c:pt>
                <c:pt idx="19">
                  <c:v>20.62</c:v>
                </c:pt>
                <c:pt idx="20">
                  <c:v>22.51</c:v>
                </c:pt>
                <c:pt idx="21">
                  <c:v>22.99</c:v>
                </c:pt>
                <c:pt idx="22">
                  <c:v>23.49</c:v>
                </c:pt>
                <c:pt idx="23">
                  <c:v>25.06</c:v>
                </c:pt>
                <c:pt idx="24">
                  <c:v>25.61</c:v>
                </c:pt>
                <c:pt idx="25">
                  <c:v>23</c:v>
                </c:pt>
                <c:pt idx="26">
                  <c:v>23.04</c:v>
                </c:pt>
                <c:pt idx="27">
                  <c:v>20.47</c:v>
                </c:pt>
                <c:pt idx="28">
                  <c:v>20.329999999999998</c:v>
                </c:pt>
                <c:pt idx="29">
                  <c:v>20.18</c:v>
                </c:pt>
                <c:pt idx="30">
                  <c:v>21.97</c:v>
                </c:pt>
                <c:pt idx="31">
                  <c:v>22.76</c:v>
                </c:pt>
                <c:pt idx="32">
                  <c:v>24.18</c:v>
                </c:pt>
                <c:pt idx="33">
                  <c:v>25.84</c:v>
                </c:pt>
                <c:pt idx="34">
                  <c:v>24.05</c:v>
                </c:pt>
                <c:pt idx="35">
                  <c:v>24.23</c:v>
                </c:pt>
                <c:pt idx="36">
                  <c:v>24.71</c:v>
                </c:pt>
                <c:pt idx="37">
                  <c:v>21.96</c:v>
                </c:pt>
                <c:pt idx="38">
                  <c:v>22.1</c:v>
                </c:pt>
                <c:pt idx="39">
                  <c:v>20.27</c:v>
                </c:pt>
                <c:pt idx="40">
                  <c:v>20.27</c:v>
                </c:pt>
                <c:pt idx="41">
                  <c:v>19.63</c:v>
                </c:pt>
                <c:pt idx="42">
                  <c:v>21.82</c:v>
                </c:pt>
                <c:pt idx="43">
                  <c:v>23.64</c:v>
                </c:pt>
                <c:pt idx="44">
                  <c:v>23.97</c:v>
                </c:pt>
                <c:pt idx="45">
                  <c:v>25.12</c:v>
                </c:pt>
                <c:pt idx="46">
                  <c:v>25.65</c:v>
                </c:pt>
                <c:pt idx="47">
                  <c:v>27.17</c:v>
                </c:pt>
                <c:pt idx="48">
                  <c:v>25.67</c:v>
                </c:pt>
                <c:pt idx="49">
                  <c:v>22.42</c:v>
                </c:pt>
                <c:pt idx="50">
                  <c:v>23.46</c:v>
                </c:pt>
                <c:pt idx="51">
                  <c:v>20.14</c:v>
                </c:pt>
                <c:pt idx="52">
                  <c:v>20.55</c:v>
                </c:pt>
                <c:pt idx="53">
                  <c:v>22.04</c:v>
                </c:pt>
                <c:pt idx="54">
                  <c:v>24.16</c:v>
                </c:pt>
                <c:pt idx="55">
                  <c:v>27.44</c:v>
                </c:pt>
                <c:pt idx="56">
                  <c:v>26.94</c:v>
                </c:pt>
                <c:pt idx="57">
                  <c:v>27.89</c:v>
                </c:pt>
                <c:pt idx="58">
                  <c:v>27.93</c:v>
                </c:pt>
                <c:pt idx="59">
                  <c:v>31.3</c:v>
                </c:pt>
                <c:pt idx="60">
                  <c:v>30.05</c:v>
                </c:pt>
                <c:pt idx="61">
                  <c:v>26.51</c:v>
                </c:pt>
                <c:pt idx="62">
                  <c:v>26.85</c:v>
                </c:pt>
                <c:pt idx="63">
                  <c:v>23.67</c:v>
                </c:pt>
                <c:pt idx="64">
                  <c:v>25.04</c:v>
                </c:pt>
                <c:pt idx="65">
                  <c:v>26.09</c:v>
                </c:pt>
                <c:pt idx="66">
                  <c:v>29.29</c:v>
                </c:pt>
                <c:pt idx="67">
                  <c:v>32.72</c:v>
                </c:pt>
                <c:pt idx="68">
                  <c:v>32.409999999999997</c:v>
                </c:pt>
                <c:pt idx="69">
                  <c:v>32.159999999999997</c:v>
                </c:pt>
                <c:pt idx="70">
                  <c:v>31.8</c:v>
                </c:pt>
                <c:pt idx="71">
                  <c:v>32.659999999999997</c:v>
                </c:pt>
                <c:pt idx="72">
                  <c:v>34.479999999999997</c:v>
                </c:pt>
                <c:pt idx="73">
                  <c:v>31.49</c:v>
                </c:pt>
                <c:pt idx="74">
                  <c:v>31.07</c:v>
                </c:pt>
                <c:pt idx="75">
                  <c:v>27.67</c:v>
                </c:pt>
                <c:pt idx="76">
                  <c:v>27.68</c:v>
                </c:pt>
                <c:pt idx="77">
                  <c:v>27.14</c:v>
                </c:pt>
                <c:pt idx="78">
                  <c:v>31.09</c:v>
                </c:pt>
                <c:pt idx="79">
                  <c:v>34.33</c:v>
                </c:pt>
                <c:pt idx="80">
                  <c:v>33.11</c:v>
                </c:pt>
                <c:pt idx="81">
                  <c:v>32.99</c:v>
                </c:pt>
                <c:pt idx="82">
                  <c:v>32.76</c:v>
                </c:pt>
                <c:pt idx="83">
                  <c:v>32.89</c:v>
                </c:pt>
                <c:pt idx="84">
                  <c:v>36.770000000000003</c:v>
                </c:pt>
                <c:pt idx="85">
                  <c:v>32.83</c:v>
                </c:pt>
                <c:pt idx="86">
                  <c:v>33.28</c:v>
                </c:pt>
                <c:pt idx="87">
                  <c:v>29.69</c:v>
                </c:pt>
                <c:pt idx="88">
                  <c:v>29.69</c:v>
                </c:pt>
                <c:pt idx="89">
                  <c:v>29.75</c:v>
                </c:pt>
                <c:pt idx="90">
                  <c:v>32.97</c:v>
                </c:pt>
                <c:pt idx="91">
                  <c:v>35.9</c:v>
                </c:pt>
                <c:pt idx="92">
                  <c:v>36.82</c:v>
                </c:pt>
                <c:pt idx="93">
                  <c:v>38.49</c:v>
                </c:pt>
                <c:pt idx="94">
                  <c:v>38.26</c:v>
                </c:pt>
                <c:pt idx="95">
                  <c:v>39.92</c:v>
                </c:pt>
                <c:pt idx="96">
                  <c:v>40.450000000000003</c:v>
                </c:pt>
                <c:pt idx="97">
                  <c:v>36.119999999999997</c:v>
                </c:pt>
                <c:pt idx="98">
                  <c:v>36.61</c:v>
                </c:pt>
                <c:pt idx="99">
                  <c:v>32.659999999999997</c:v>
                </c:pt>
                <c:pt idx="100">
                  <c:v>32.65</c:v>
                </c:pt>
                <c:pt idx="101">
                  <c:v>32.729999999999997</c:v>
                </c:pt>
                <c:pt idx="102">
                  <c:v>36.26</c:v>
                </c:pt>
                <c:pt idx="103">
                  <c:v>39.49</c:v>
                </c:pt>
                <c:pt idx="104">
                  <c:v>40.5</c:v>
                </c:pt>
                <c:pt idx="105">
                  <c:v>42.34</c:v>
                </c:pt>
                <c:pt idx="106">
                  <c:v>42.09</c:v>
                </c:pt>
                <c:pt idx="107">
                  <c:v>43.91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F-43FA-B4BB-319268590FF6}"/>
            </c:ext>
          </c:extLst>
        </c:ser>
        <c:ser>
          <c:idx val="1"/>
          <c:order val="1"/>
          <c:tx>
            <c:strRef>
              <c:f>'HW Multiplicativo Leite'!$I$4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'HW Multiplicativo Leite'!$C$17:$C$124</c:f>
              <c:numCache>
                <c:formatCode>mmm\-yy</c:formatCode>
                <c:ptCount val="108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</c:numCache>
            </c:numRef>
          </c:cat>
          <c:val>
            <c:numRef>
              <c:f>'HW Multiplicativo Leite'!$I$17:$I$124</c:f>
              <c:numCache>
                <c:formatCode>0.00</c:formatCode>
                <c:ptCount val="108"/>
                <c:pt idx="0">
                  <c:v>19.96</c:v>
                </c:pt>
                <c:pt idx="1">
                  <c:v>18.391538471263001</c:v>
                </c:pt>
                <c:pt idx="2">
                  <c:v>19.46087130489985</c:v>
                </c:pt>
                <c:pt idx="3">
                  <c:v>17.08502776475753</c:v>
                </c:pt>
                <c:pt idx="4">
                  <c:v>15.932341215176669</c:v>
                </c:pt>
                <c:pt idx="5">
                  <c:v>17.959555983678484</c:v>
                </c:pt>
                <c:pt idx="6">
                  <c:v>18.18957357278035</c:v>
                </c:pt>
                <c:pt idx="7">
                  <c:v>19.7436486258412</c:v>
                </c:pt>
                <c:pt idx="8">
                  <c:v>21.195510337010102</c:v>
                </c:pt>
                <c:pt idx="9">
                  <c:v>23.136760663825026</c:v>
                </c:pt>
                <c:pt idx="10">
                  <c:v>22.907385349453858</c:v>
                </c:pt>
                <c:pt idx="11">
                  <c:v>23.330113531235217</c:v>
                </c:pt>
                <c:pt idx="12">
                  <c:v>21.580689751632661</c:v>
                </c:pt>
                <c:pt idx="13">
                  <c:v>18.529178822999974</c:v>
                </c:pt>
                <c:pt idx="14">
                  <c:v>19.003852934380756</c:v>
                </c:pt>
                <c:pt idx="15">
                  <c:v>16.460943704295104</c:v>
                </c:pt>
                <c:pt idx="16">
                  <c:v>16.376200886119104</c:v>
                </c:pt>
                <c:pt idx="17">
                  <c:v>16.775515549253498</c:v>
                </c:pt>
                <c:pt idx="18">
                  <c:v>18.4314368140694</c:v>
                </c:pt>
                <c:pt idx="19">
                  <c:v>20.685925973275172</c:v>
                </c:pt>
                <c:pt idx="20">
                  <c:v>22.036040691294755</c:v>
                </c:pt>
                <c:pt idx="21">
                  <c:v>24.67168691570059</c:v>
                </c:pt>
                <c:pt idx="22">
                  <c:v>24.141979857307135</c:v>
                </c:pt>
                <c:pt idx="23">
                  <c:v>24.645606301025239</c:v>
                </c:pt>
                <c:pt idx="24">
                  <c:v>22.585261453284531</c:v>
                </c:pt>
                <c:pt idx="25">
                  <c:v>21.236504169682313</c:v>
                </c:pt>
                <c:pt idx="26">
                  <c:v>22.319769021897798</c:v>
                </c:pt>
                <c:pt idx="27">
                  <c:v>20.403442058001676</c:v>
                </c:pt>
                <c:pt idx="28">
                  <c:v>19.54863560761822</c:v>
                </c:pt>
                <c:pt idx="29">
                  <c:v>19.787901519992602</c:v>
                </c:pt>
                <c:pt idx="30">
                  <c:v>21.939856753493334</c:v>
                </c:pt>
                <c:pt idx="31">
                  <c:v>23.575196854851832</c:v>
                </c:pt>
                <c:pt idx="32">
                  <c:v>25.089167155450532</c:v>
                </c:pt>
                <c:pt idx="33">
                  <c:v>26.745563663111721</c:v>
                </c:pt>
                <c:pt idx="34">
                  <c:v>26.920493908273382</c:v>
                </c:pt>
                <c:pt idx="35">
                  <c:v>27.125553401690269</c:v>
                </c:pt>
                <c:pt idx="36">
                  <c:v>24.645976932766516</c:v>
                </c:pt>
                <c:pt idx="37">
                  <c:v>21.789485520566696</c:v>
                </c:pt>
                <c:pt idx="38">
                  <c:v>21.912507045066828</c:v>
                </c:pt>
                <c:pt idx="39">
                  <c:v>19.628673630952452</c:v>
                </c:pt>
                <c:pt idx="40">
                  <c:v>19.179689552105408</c:v>
                </c:pt>
                <c:pt idx="41">
                  <c:v>19.360800930091919</c:v>
                </c:pt>
                <c:pt idx="42">
                  <c:v>21.248026708789155</c:v>
                </c:pt>
                <c:pt idx="43">
                  <c:v>22.71732848023186</c:v>
                </c:pt>
                <c:pt idx="44">
                  <c:v>24.777787964710011</c:v>
                </c:pt>
                <c:pt idx="45">
                  <c:v>26.440562466363318</c:v>
                </c:pt>
                <c:pt idx="46">
                  <c:v>25.75659697741731</c:v>
                </c:pt>
                <c:pt idx="47">
                  <c:v>26.912782279758595</c:v>
                </c:pt>
                <c:pt idx="48">
                  <c:v>26.501270272373269</c:v>
                </c:pt>
                <c:pt idx="49">
                  <c:v>23.208482048031819</c:v>
                </c:pt>
                <c:pt idx="50">
                  <c:v>23.011320414407795</c:v>
                </c:pt>
                <c:pt idx="51">
                  <c:v>20.861034596180502</c:v>
                </c:pt>
                <c:pt idx="52">
                  <c:v>20.0552919491012</c:v>
                </c:pt>
                <c:pt idx="53">
                  <c:v>19.737323333506122</c:v>
                </c:pt>
                <c:pt idx="54">
                  <c:v>22.538687172681911</c:v>
                </c:pt>
                <c:pt idx="55">
                  <c:v>24.600253676148963</c:v>
                </c:pt>
                <c:pt idx="56">
                  <c:v>26.912469168385304</c:v>
                </c:pt>
                <c:pt idx="57">
                  <c:v>28.941575023127992</c:v>
                </c:pt>
                <c:pt idx="58">
                  <c:v>28.830057142735392</c:v>
                </c:pt>
                <c:pt idx="59">
                  <c:v>30.025280165270683</c:v>
                </c:pt>
                <c:pt idx="60">
                  <c:v>29.561231023948658</c:v>
                </c:pt>
                <c:pt idx="61">
                  <c:v>26.369732396282</c:v>
                </c:pt>
                <c:pt idx="62">
                  <c:v>27.062076089750324</c:v>
                </c:pt>
                <c:pt idx="63">
                  <c:v>23.931564810137484</c:v>
                </c:pt>
                <c:pt idx="64">
                  <c:v>23.726305232733658</c:v>
                </c:pt>
                <c:pt idx="65">
                  <c:v>24.348977556144693</c:v>
                </c:pt>
                <c:pt idx="66">
                  <c:v>27.088414708475426</c:v>
                </c:pt>
                <c:pt idx="67">
                  <c:v>30.126038936641852</c:v>
                </c:pt>
                <c:pt idx="68">
                  <c:v>31.563446224038</c:v>
                </c:pt>
                <c:pt idx="69">
                  <c:v>33.903890660332969</c:v>
                </c:pt>
                <c:pt idx="70">
                  <c:v>33.726720780527202</c:v>
                </c:pt>
                <c:pt idx="71">
                  <c:v>35.72334670325931</c:v>
                </c:pt>
                <c:pt idx="72">
                  <c:v>33.365950466433311</c:v>
                </c:pt>
                <c:pt idx="73">
                  <c:v>29.855471438967424</c:v>
                </c:pt>
                <c:pt idx="74">
                  <c:v>31.074351428443038</c:v>
                </c:pt>
                <c:pt idx="75">
                  <c:v>27.563899982286063</c:v>
                </c:pt>
                <c:pt idx="76">
                  <c:v>28.103690725179835</c:v>
                </c:pt>
                <c:pt idx="77">
                  <c:v>28.308377604289795</c:v>
                </c:pt>
                <c:pt idx="78">
                  <c:v>30.364780188006399</c:v>
                </c:pt>
                <c:pt idx="79">
                  <c:v>33.13406925037247</c:v>
                </c:pt>
                <c:pt idx="80">
                  <c:v>33.463493464053123</c:v>
                </c:pt>
                <c:pt idx="81">
                  <c:v>34.514382402107479</c:v>
                </c:pt>
                <c:pt idx="82">
                  <c:v>34.305147785892721</c:v>
                </c:pt>
                <c:pt idx="83">
                  <c:v>36.076038545863078</c:v>
                </c:pt>
                <c:pt idx="84">
                  <c:v>34.999623493395639</c:v>
                </c:pt>
                <c:pt idx="85">
                  <c:v>31.677806941877353</c:v>
                </c:pt>
                <c:pt idx="86">
                  <c:v>32.150288856745597</c:v>
                </c:pt>
                <c:pt idx="87">
                  <c:v>28.879555033573009</c:v>
                </c:pt>
                <c:pt idx="88">
                  <c:v>29.487091882136838</c:v>
                </c:pt>
                <c:pt idx="89">
                  <c:v>29.651378819192256</c:v>
                </c:pt>
                <c:pt idx="90">
                  <c:v>33.011739861035764</c:v>
                </c:pt>
                <c:pt idx="91">
                  <c:v>35.836145054690533</c:v>
                </c:pt>
                <c:pt idx="92">
                  <c:v>35.203735692873508</c:v>
                </c:pt>
                <c:pt idx="93">
                  <c:v>36.60645577967054</c:v>
                </c:pt>
                <c:pt idx="94">
                  <c:v>37.638398566163382</c:v>
                </c:pt>
                <c:pt idx="95">
                  <c:v>39.889087219971628</c:v>
                </c:pt>
                <c:pt idx="96">
                  <c:v>41.94364167342377</c:v>
                </c:pt>
                <c:pt idx="97">
                  <c:v>36.726027881079077</c:v>
                </c:pt>
                <c:pt idx="98">
                  <c:v>36.611312860620963</c:v>
                </c:pt>
                <c:pt idx="99">
                  <c:v>32.43128136288459</c:v>
                </c:pt>
                <c:pt idx="100">
                  <c:v>32.65898656874937</c:v>
                </c:pt>
                <c:pt idx="101">
                  <c:v>32.728984563953958</c:v>
                </c:pt>
                <c:pt idx="102">
                  <c:v>36.349081799208605</c:v>
                </c:pt>
                <c:pt idx="103">
                  <c:v>39.490002304176478</c:v>
                </c:pt>
                <c:pt idx="104">
                  <c:v>39.328990966828087</c:v>
                </c:pt>
                <c:pt idx="105">
                  <c:v>40.74066775562077</c:v>
                </c:pt>
                <c:pt idx="106">
                  <c:v>41.249728776905542</c:v>
                </c:pt>
                <c:pt idx="107">
                  <c:v>43.548759302271847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F-43FA-B4BB-31926859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808223535"/>
        <c:axId val="1557832815"/>
      </c:lineChart>
      <c:dateAx>
        <c:axId val="180822353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832815"/>
        <c:crosses val="autoZero"/>
        <c:auto val="1"/>
        <c:lblOffset val="100"/>
        <c:baseTimeUnit val="months"/>
      </c:dateAx>
      <c:valAx>
        <c:axId val="155783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Holt-Winters Aditivo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'HW Aditivo Leite'!$C$17:$C$124</c:f>
              <c:numCache>
                <c:formatCode>mmm\-yy</c:formatCode>
                <c:ptCount val="108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</c:numCache>
            </c:numRef>
          </c:cat>
          <c:val>
            <c:numRef>
              <c:f>'HW Aditivo Leite'!$E$17:$E$124</c:f>
              <c:numCache>
                <c:formatCode>General</c:formatCode>
                <c:ptCount val="108"/>
                <c:pt idx="0">
                  <c:v>21.99</c:v>
                </c:pt>
                <c:pt idx="1">
                  <c:v>19.39</c:v>
                </c:pt>
                <c:pt idx="2">
                  <c:v>19.72</c:v>
                </c:pt>
                <c:pt idx="3">
                  <c:v>17.18</c:v>
                </c:pt>
                <c:pt idx="4">
                  <c:v>17.84</c:v>
                </c:pt>
                <c:pt idx="5">
                  <c:v>16.05</c:v>
                </c:pt>
                <c:pt idx="6">
                  <c:v>17.899999999999999</c:v>
                </c:pt>
                <c:pt idx="7">
                  <c:v>19.62</c:v>
                </c:pt>
                <c:pt idx="8">
                  <c:v>20.440000000000001</c:v>
                </c:pt>
                <c:pt idx="9">
                  <c:v>22.56</c:v>
                </c:pt>
                <c:pt idx="10">
                  <c:v>22.5</c:v>
                </c:pt>
                <c:pt idx="11">
                  <c:v>23.23</c:v>
                </c:pt>
                <c:pt idx="12">
                  <c:v>20.34</c:v>
                </c:pt>
                <c:pt idx="13">
                  <c:v>18.64</c:v>
                </c:pt>
                <c:pt idx="14">
                  <c:v>18.760000000000002</c:v>
                </c:pt>
                <c:pt idx="15">
                  <c:v>18</c:v>
                </c:pt>
                <c:pt idx="16">
                  <c:v>17.36</c:v>
                </c:pt>
                <c:pt idx="17">
                  <c:v>17.34</c:v>
                </c:pt>
                <c:pt idx="18">
                  <c:v>19.690000000000001</c:v>
                </c:pt>
                <c:pt idx="19">
                  <c:v>20.62</c:v>
                </c:pt>
                <c:pt idx="20">
                  <c:v>22.51</c:v>
                </c:pt>
                <c:pt idx="21">
                  <c:v>22.99</c:v>
                </c:pt>
                <c:pt idx="22">
                  <c:v>23.49</c:v>
                </c:pt>
                <c:pt idx="23">
                  <c:v>25.06</c:v>
                </c:pt>
                <c:pt idx="24">
                  <c:v>25.61</c:v>
                </c:pt>
                <c:pt idx="25">
                  <c:v>23</c:v>
                </c:pt>
                <c:pt idx="26">
                  <c:v>23.04</c:v>
                </c:pt>
                <c:pt idx="27">
                  <c:v>20.47</c:v>
                </c:pt>
                <c:pt idx="28">
                  <c:v>20.329999999999998</c:v>
                </c:pt>
                <c:pt idx="29">
                  <c:v>20.18</c:v>
                </c:pt>
                <c:pt idx="30">
                  <c:v>21.97</c:v>
                </c:pt>
                <c:pt idx="31">
                  <c:v>22.76</c:v>
                </c:pt>
                <c:pt idx="32">
                  <c:v>24.18</c:v>
                </c:pt>
                <c:pt idx="33">
                  <c:v>25.84</c:v>
                </c:pt>
                <c:pt idx="34">
                  <c:v>24.05</c:v>
                </c:pt>
                <c:pt idx="35">
                  <c:v>24.23</c:v>
                </c:pt>
                <c:pt idx="36">
                  <c:v>24.71</c:v>
                </c:pt>
                <c:pt idx="37">
                  <c:v>21.96</c:v>
                </c:pt>
                <c:pt idx="38">
                  <c:v>22.1</c:v>
                </c:pt>
                <c:pt idx="39">
                  <c:v>20.27</c:v>
                </c:pt>
                <c:pt idx="40">
                  <c:v>20.27</c:v>
                </c:pt>
                <c:pt idx="41">
                  <c:v>19.63</c:v>
                </c:pt>
                <c:pt idx="42">
                  <c:v>21.82</c:v>
                </c:pt>
                <c:pt idx="43">
                  <c:v>23.64</c:v>
                </c:pt>
                <c:pt idx="44">
                  <c:v>23.97</c:v>
                </c:pt>
                <c:pt idx="45">
                  <c:v>25.12</c:v>
                </c:pt>
                <c:pt idx="46">
                  <c:v>25.65</c:v>
                </c:pt>
                <c:pt idx="47">
                  <c:v>27.17</c:v>
                </c:pt>
                <c:pt idx="48">
                  <c:v>25.67</c:v>
                </c:pt>
                <c:pt idx="49">
                  <c:v>22.42</c:v>
                </c:pt>
                <c:pt idx="50">
                  <c:v>23.46</c:v>
                </c:pt>
                <c:pt idx="51">
                  <c:v>20.14</c:v>
                </c:pt>
                <c:pt idx="52">
                  <c:v>20.55</c:v>
                </c:pt>
                <c:pt idx="53">
                  <c:v>22.04</c:v>
                </c:pt>
                <c:pt idx="54">
                  <c:v>24.16</c:v>
                </c:pt>
                <c:pt idx="55">
                  <c:v>27.44</c:v>
                </c:pt>
                <c:pt idx="56">
                  <c:v>26.94</c:v>
                </c:pt>
                <c:pt idx="57">
                  <c:v>27.89</c:v>
                </c:pt>
                <c:pt idx="58">
                  <c:v>27.93</c:v>
                </c:pt>
                <c:pt idx="59">
                  <c:v>31.3</c:v>
                </c:pt>
                <c:pt idx="60">
                  <c:v>30.05</c:v>
                </c:pt>
                <c:pt idx="61">
                  <c:v>26.51</c:v>
                </c:pt>
                <c:pt idx="62">
                  <c:v>26.85</c:v>
                </c:pt>
                <c:pt idx="63">
                  <c:v>23.67</c:v>
                </c:pt>
                <c:pt idx="64">
                  <c:v>25.04</c:v>
                </c:pt>
                <c:pt idx="65">
                  <c:v>26.09</c:v>
                </c:pt>
                <c:pt idx="66">
                  <c:v>29.29</c:v>
                </c:pt>
                <c:pt idx="67">
                  <c:v>32.72</c:v>
                </c:pt>
                <c:pt idx="68">
                  <c:v>32.409999999999997</c:v>
                </c:pt>
                <c:pt idx="69">
                  <c:v>32.159999999999997</c:v>
                </c:pt>
                <c:pt idx="70">
                  <c:v>31.8</c:v>
                </c:pt>
                <c:pt idx="71">
                  <c:v>32.659999999999997</c:v>
                </c:pt>
                <c:pt idx="72">
                  <c:v>34.479999999999997</c:v>
                </c:pt>
                <c:pt idx="73">
                  <c:v>31.49</c:v>
                </c:pt>
                <c:pt idx="74">
                  <c:v>31.07</c:v>
                </c:pt>
                <c:pt idx="75">
                  <c:v>27.67</c:v>
                </c:pt>
                <c:pt idx="76">
                  <c:v>27.68</c:v>
                </c:pt>
                <c:pt idx="77">
                  <c:v>27.14</c:v>
                </c:pt>
                <c:pt idx="78">
                  <c:v>31.09</c:v>
                </c:pt>
                <c:pt idx="79">
                  <c:v>34.33</c:v>
                </c:pt>
                <c:pt idx="80">
                  <c:v>33.11</c:v>
                </c:pt>
                <c:pt idx="81">
                  <c:v>32.99</c:v>
                </c:pt>
                <c:pt idx="82">
                  <c:v>32.76</c:v>
                </c:pt>
                <c:pt idx="83">
                  <c:v>32.89</c:v>
                </c:pt>
                <c:pt idx="84">
                  <c:v>36.770000000000003</c:v>
                </c:pt>
                <c:pt idx="85">
                  <c:v>32.83</c:v>
                </c:pt>
                <c:pt idx="86">
                  <c:v>33.28</c:v>
                </c:pt>
                <c:pt idx="87">
                  <c:v>29.69</c:v>
                </c:pt>
                <c:pt idx="88">
                  <c:v>29.69</c:v>
                </c:pt>
                <c:pt idx="89">
                  <c:v>29.75</c:v>
                </c:pt>
                <c:pt idx="90">
                  <c:v>32.97</c:v>
                </c:pt>
                <c:pt idx="91">
                  <c:v>35.9</c:v>
                </c:pt>
                <c:pt idx="92">
                  <c:v>36.82</c:v>
                </c:pt>
                <c:pt idx="93">
                  <c:v>38.49</c:v>
                </c:pt>
                <c:pt idx="94">
                  <c:v>38.26</c:v>
                </c:pt>
                <c:pt idx="95">
                  <c:v>39.92</c:v>
                </c:pt>
                <c:pt idx="96">
                  <c:v>40.450000000000003</c:v>
                </c:pt>
                <c:pt idx="97">
                  <c:v>36.119999999999997</c:v>
                </c:pt>
                <c:pt idx="98">
                  <c:v>36.61</c:v>
                </c:pt>
                <c:pt idx="99">
                  <c:v>32.659999999999997</c:v>
                </c:pt>
                <c:pt idx="100">
                  <c:v>32.65</c:v>
                </c:pt>
                <c:pt idx="101">
                  <c:v>32.729999999999997</c:v>
                </c:pt>
                <c:pt idx="102">
                  <c:v>36.26</c:v>
                </c:pt>
                <c:pt idx="103">
                  <c:v>39.49</c:v>
                </c:pt>
                <c:pt idx="104">
                  <c:v>40.5</c:v>
                </c:pt>
                <c:pt idx="105">
                  <c:v>42.34</c:v>
                </c:pt>
                <c:pt idx="106">
                  <c:v>42.09</c:v>
                </c:pt>
                <c:pt idx="107">
                  <c:v>43.91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0-43F8-AFA9-4E2D1429FE2C}"/>
            </c:ext>
          </c:extLst>
        </c:ser>
        <c:ser>
          <c:idx val="1"/>
          <c:order val="1"/>
          <c:tx>
            <c:strRef>
              <c:f>'HW Aditivo Leite'!$I$4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'HW Aditivo Leite'!$C$17:$C$124</c:f>
              <c:numCache>
                <c:formatCode>mmm\-yy</c:formatCode>
                <c:ptCount val="108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</c:numCache>
            </c:numRef>
          </c:cat>
          <c:val>
            <c:numRef>
              <c:f>'HW Aditivo Leite'!$I$17:$I$124</c:f>
              <c:numCache>
                <c:formatCode>0.00</c:formatCode>
                <c:ptCount val="108"/>
                <c:pt idx="0">
                  <c:v>19.726525519623607</c:v>
                </c:pt>
                <c:pt idx="1">
                  <c:v>20.42491798928955</c:v>
                </c:pt>
                <c:pt idx="2">
                  <c:v>20.112272393175054</c:v>
                </c:pt>
                <c:pt idx="3">
                  <c:v>19.85889908717369</c:v>
                </c:pt>
                <c:pt idx="4">
                  <c:v>18.840088330464017</c:v>
                </c:pt>
                <c:pt idx="5">
                  <c:v>18.520285277009037</c:v>
                </c:pt>
                <c:pt idx="6">
                  <c:v>17.63813805883181</c:v>
                </c:pt>
                <c:pt idx="7">
                  <c:v>17.75203738765569</c:v>
                </c:pt>
                <c:pt idx="8">
                  <c:v>18.440927080402012</c:v>
                </c:pt>
                <c:pt idx="9">
                  <c:v>19.235805065440452</c:v>
                </c:pt>
                <c:pt idx="10">
                  <c:v>20.419827993648937</c:v>
                </c:pt>
                <c:pt idx="11">
                  <c:v>21.223703744816984</c:v>
                </c:pt>
                <c:pt idx="12">
                  <c:v>22.618099223379819</c:v>
                </c:pt>
                <c:pt idx="13">
                  <c:v>20.664119796814553</c:v>
                </c:pt>
                <c:pt idx="14">
                  <c:v>20.225092814574534</c:v>
                </c:pt>
                <c:pt idx="15">
                  <c:v>18.840525948944819</c:v>
                </c:pt>
                <c:pt idx="16">
                  <c:v>19.033210411972366</c:v>
                </c:pt>
                <c:pt idx="17">
                  <c:v>18.003871376687012</c:v>
                </c:pt>
                <c:pt idx="18">
                  <c:v>18.681526296289441</c:v>
                </c:pt>
                <c:pt idx="19">
                  <c:v>19.6232117407815</c:v>
                </c:pt>
                <c:pt idx="20">
                  <c:v>20.079352003161873</c:v>
                </c:pt>
                <c:pt idx="21">
                  <c:v>21.494420018952169</c:v>
                </c:pt>
                <c:pt idx="22">
                  <c:v>21.642701433221401</c:v>
                </c:pt>
                <c:pt idx="23">
                  <c:v>22.350632767842335</c:v>
                </c:pt>
                <c:pt idx="24">
                  <c:v>22.599949798200058</c:v>
                </c:pt>
                <c:pt idx="25">
                  <c:v>22.657025624591469</c:v>
                </c:pt>
                <c:pt idx="26">
                  <c:v>23.335816062128583</c:v>
                </c:pt>
                <c:pt idx="27">
                  <c:v>22.685505721551039</c:v>
                </c:pt>
                <c:pt idx="28">
                  <c:v>22.228077735219035</c:v>
                </c:pt>
                <c:pt idx="29">
                  <c:v>21.553670980665963</c:v>
                </c:pt>
                <c:pt idx="30">
                  <c:v>22.626529346463681</c:v>
                </c:pt>
                <c:pt idx="31">
                  <c:v>23.056535608463093</c:v>
                </c:pt>
                <c:pt idx="32">
                  <c:v>23.591209020677244</c:v>
                </c:pt>
                <c:pt idx="33">
                  <c:v>24.092823898436396</c:v>
                </c:pt>
                <c:pt idx="34">
                  <c:v>24.485380239590327</c:v>
                </c:pt>
                <c:pt idx="35">
                  <c:v>24.693130930597892</c:v>
                </c:pt>
                <c:pt idx="36">
                  <c:v>23.909886138500166</c:v>
                </c:pt>
                <c:pt idx="37">
                  <c:v>22.269415965963709</c:v>
                </c:pt>
                <c:pt idx="38">
                  <c:v>22.454399645731389</c:v>
                </c:pt>
                <c:pt idx="39">
                  <c:v>21.095993191430018</c:v>
                </c:pt>
                <c:pt idx="40">
                  <c:v>21.188291447681632</c:v>
                </c:pt>
                <c:pt idx="41">
                  <c:v>20.999815974398825</c:v>
                </c:pt>
                <c:pt idx="42">
                  <c:v>22.280909089869873</c:v>
                </c:pt>
                <c:pt idx="43">
                  <c:v>22.871014493488541</c:v>
                </c:pt>
                <c:pt idx="44">
                  <c:v>24.054923100633573</c:v>
                </c:pt>
                <c:pt idx="45">
                  <c:v>24.679837217432492</c:v>
                </c:pt>
                <c:pt idx="46">
                  <c:v>23.860680974519706</c:v>
                </c:pt>
                <c:pt idx="47">
                  <c:v>24.825437088480733</c:v>
                </c:pt>
                <c:pt idx="48">
                  <c:v>25.460002459093815</c:v>
                </c:pt>
                <c:pt idx="49">
                  <c:v>23.262710198208072</c:v>
                </c:pt>
                <c:pt idx="50">
                  <c:v>23.25457288682</c:v>
                </c:pt>
                <c:pt idx="51">
                  <c:v>21.951339964328646</c:v>
                </c:pt>
                <c:pt idx="52">
                  <c:v>21.672022799313126</c:v>
                </c:pt>
                <c:pt idx="53">
                  <c:v>21.264650233939591</c:v>
                </c:pt>
                <c:pt idx="54">
                  <c:v>23.620027489013275</c:v>
                </c:pt>
                <c:pt idx="55">
                  <c:v>25.001606369800697</c:v>
                </c:pt>
                <c:pt idx="56">
                  <c:v>26.544854993164389</c:v>
                </c:pt>
                <c:pt idx="57">
                  <c:v>27.572385199605279</c:v>
                </c:pt>
                <c:pt idx="58">
                  <c:v>27.214749578798248</c:v>
                </c:pt>
                <c:pt idx="59">
                  <c:v>28.034953865347589</c:v>
                </c:pt>
                <c:pt idx="60">
                  <c:v>28.348374760410515</c:v>
                </c:pt>
                <c:pt idx="61">
                  <c:v>26.402577328068165</c:v>
                </c:pt>
                <c:pt idx="62">
                  <c:v>27.158444181025263</c:v>
                </c:pt>
                <c:pt idx="63">
                  <c:v>25.093808385228222</c:v>
                </c:pt>
                <c:pt idx="64">
                  <c:v>25.262406914555374</c:v>
                </c:pt>
                <c:pt idx="65">
                  <c:v>25.889576285330921</c:v>
                </c:pt>
                <c:pt idx="66">
                  <c:v>28.056190405651819</c:v>
                </c:pt>
                <c:pt idx="67">
                  <c:v>30.402109797426476</c:v>
                </c:pt>
                <c:pt idx="68">
                  <c:v>31.327645485641547</c:v>
                </c:pt>
                <c:pt idx="69">
                  <c:v>32.674076083972807</c:v>
                </c:pt>
                <c:pt idx="70">
                  <c:v>32.251038857601593</c:v>
                </c:pt>
                <c:pt idx="71">
                  <c:v>33.583000399693915</c:v>
                </c:pt>
                <c:pt idx="72">
                  <c:v>31.95101228178472</c:v>
                </c:pt>
                <c:pt idx="73">
                  <c:v>29.812289392979466</c:v>
                </c:pt>
                <c:pt idx="74">
                  <c:v>31.040545948331651</c:v>
                </c:pt>
                <c:pt idx="75">
                  <c:v>28.791471055474499</c:v>
                </c:pt>
                <c:pt idx="76">
                  <c:v>29.528460607979788</c:v>
                </c:pt>
                <c:pt idx="77">
                  <c:v>29.775152140791583</c:v>
                </c:pt>
                <c:pt idx="78">
                  <c:v>31.306404426491746</c:v>
                </c:pt>
                <c:pt idx="79">
                  <c:v>33.501035132620395</c:v>
                </c:pt>
                <c:pt idx="80">
                  <c:v>33.481797067953316</c:v>
                </c:pt>
                <c:pt idx="81">
                  <c:v>33.760085861128807</c:v>
                </c:pt>
                <c:pt idx="82">
                  <c:v>33.230353523413584</c:v>
                </c:pt>
                <c:pt idx="83">
                  <c:v>34.362218956633626</c:v>
                </c:pt>
                <c:pt idx="84">
                  <c:v>33.62874953557909</c:v>
                </c:pt>
                <c:pt idx="85">
                  <c:v>31.386694497950192</c:v>
                </c:pt>
                <c:pt idx="86">
                  <c:v>31.950921985659356</c:v>
                </c:pt>
                <c:pt idx="87">
                  <c:v>29.752591009567517</c:v>
                </c:pt>
                <c:pt idx="88">
                  <c:v>30.607845679553915</c:v>
                </c:pt>
                <c:pt idx="89">
                  <c:v>30.919130205889591</c:v>
                </c:pt>
                <c:pt idx="90">
                  <c:v>33.773061874059074</c:v>
                </c:pt>
                <c:pt idx="91">
                  <c:v>36.114539104198577</c:v>
                </c:pt>
                <c:pt idx="92">
                  <c:v>35.331839984213524</c:v>
                </c:pt>
                <c:pt idx="93">
                  <c:v>36.146919182397426</c:v>
                </c:pt>
                <c:pt idx="94">
                  <c:v>36.85761039906582</c:v>
                </c:pt>
                <c:pt idx="95">
                  <c:v>38.390086956707933</c:v>
                </c:pt>
                <c:pt idx="96">
                  <c:v>40.333112149540675</c:v>
                </c:pt>
                <c:pt idx="97">
                  <c:v>36.550877122651379</c:v>
                </c:pt>
                <c:pt idx="98">
                  <c:v>36.475939114433586</c:v>
                </c:pt>
                <c:pt idx="99">
                  <c:v>33.441949064636184</c:v>
                </c:pt>
                <c:pt idx="100">
                  <c:v>33.795832465725027</c:v>
                </c:pt>
                <c:pt idx="101">
                  <c:v>33.973434829048067</c:v>
                </c:pt>
                <c:pt idx="102">
                  <c:v>36.949524664755565</c:v>
                </c:pt>
                <c:pt idx="103">
                  <c:v>39.553275076668072</c:v>
                </c:pt>
                <c:pt idx="104">
                  <c:v>39.414131370795623</c:v>
                </c:pt>
                <c:pt idx="105">
                  <c:v>40.395870023924203</c:v>
                </c:pt>
                <c:pt idx="106">
                  <c:v>40.679364267193193</c:v>
                </c:pt>
                <c:pt idx="107">
                  <c:v>42.278294791642843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0-43F8-AFA9-4E2D1429F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808223535"/>
        <c:axId val="1557832815"/>
      </c:lineChart>
      <c:dateAx>
        <c:axId val="180822353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832815"/>
        <c:crosses val="autoZero"/>
        <c:auto val="1"/>
        <c:lblOffset val="100"/>
        <c:baseTimeUnit val="months"/>
      </c:dateAx>
      <c:valAx>
        <c:axId val="155783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Holt-Winters Aditivo Otimizado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'HW Aditivo Leite Otimizado'!$C$17:$C$124</c:f>
              <c:numCache>
                <c:formatCode>mmm\-yy</c:formatCode>
                <c:ptCount val="108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</c:numCache>
            </c:numRef>
          </c:cat>
          <c:val>
            <c:numRef>
              <c:f>'HW Aditivo Leite Otimizado'!$E$17:$E$124</c:f>
              <c:numCache>
                <c:formatCode>General</c:formatCode>
                <c:ptCount val="108"/>
                <c:pt idx="0">
                  <c:v>21.99</c:v>
                </c:pt>
                <c:pt idx="1">
                  <c:v>19.39</c:v>
                </c:pt>
                <c:pt idx="2">
                  <c:v>19.72</c:v>
                </c:pt>
                <c:pt idx="3">
                  <c:v>17.18</c:v>
                </c:pt>
                <c:pt idx="4">
                  <c:v>17.84</c:v>
                </c:pt>
                <c:pt idx="5">
                  <c:v>16.05</c:v>
                </c:pt>
                <c:pt idx="6">
                  <c:v>17.899999999999999</c:v>
                </c:pt>
                <c:pt idx="7">
                  <c:v>19.62</c:v>
                </c:pt>
                <c:pt idx="8">
                  <c:v>20.440000000000001</c:v>
                </c:pt>
                <c:pt idx="9">
                  <c:v>22.56</c:v>
                </c:pt>
                <c:pt idx="10">
                  <c:v>22.5</c:v>
                </c:pt>
                <c:pt idx="11">
                  <c:v>23.23</c:v>
                </c:pt>
                <c:pt idx="12">
                  <c:v>20.34</c:v>
                </c:pt>
                <c:pt idx="13">
                  <c:v>18.64</c:v>
                </c:pt>
                <c:pt idx="14">
                  <c:v>18.760000000000002</c:v>
                </c:pt>
                <c:pt idx="15">
                  <c:v>18</c:v>
                </c:pt>
                <c:pt idx="16">
                  <c:v>17.36</c:v>
                </c:pt>
                <c:pt idx="17">
                  <c:v>17.34</c:v>
                </c:pt>
                <c:pt idx="18">
                  <c:v>19.690000000000001</c:v>
                </c:pt>
                <c:pt idx="19">
                  <c:v>20.62</c:v>
                </c:pt>
                <c:pt idx="20">
                  <c:v>22.51</c:v>
                </c:pt>
                <c:pt idx="21">
                  <c:v>22.99</c:v>
                </c:pt>
                <c:pt idx="22">
                  <c:v>23.49</c:v>
                </c:pt>
                <c:pt idx="23">
                  <c:v>25.06</c:v>
                </c:pt>
                <c:pt idx="24">
                  <c:v>25.61</c:v>
                </c:pt>
                <c:pt idx="25">
                  <c:v>23</c:v>
                </c:pt>
                <c:pt idx="26">
                  <c:v>23.04</c:v>
                </c:pt>
                <c:pt idx="27">
                  <c:v>20.47</c:v>
                </c:pt>
                <c:pt idx="28">
                  <c:v>20.329999999999998</c:v>
                </c:pt>
                <c:pt idx="29">
                  <c:v>20.18</c:v>
                </c:pt>
                <c:pt idx="30">
                  <c:v>21.97</c:v>
                </c:pt>
                <c:pt idx="31">
                  <c:v>22.76</c:v>
                </c:pt>
                <c:pt idx="32">
                  <c:v>24.18</c:v>
                </c:pt>
                <c:pt idx="33">
                  <c:v>25.84</c:v>
                </c:pt>
                <c:pt idx="34">
                  <c:v>24.05</c:v>
                </c:pt>
                <c:pt idx="35">
                  <c:v>24.23</c:v>
                </c:pt>
                <c:pt idx="36">
                  <c:v>24.71</c:v>
                </c:pt>
                <c:pt idx="37">
                  <c:v>21.96</c:v>
                </c:pt>
                <c:pt idx="38">
                  <c:v>22.1</c:v>
                </c:pt>
                <c:pt idx="39">
                  <c:v>20.27</c:v>
                </c:pt>
                <c:pt idx="40">
                  <c:v>20.27</c:v>
                </c:pt>
                <c:pt idx="41">
                  <c:v>19.63</c:v>
                </c:pt>
                <c:pt idx="42">
                  <c:v>21.82</c:v>
                </c:pt>
                <c:pt idx="43">
                  <c:v>23.64</c:v>
                </c:pt>
                <c:pt idx="44">
                  <c:v>23.97</c:v>
                </c:pt>
                <c:pt idx="45">
                  <c:v>25.12</c:v>
                </c:pt>
                <c:pt idx="46">
                  <c:v>25.65</c:v>
                </c:pt>
                <c:pt idx="47">
                  <c:v>27.17</c:v>
                </c:pt>
                <c:pt idx="48">
                  <c:v>25.67</c:v>
                </c:pt>
                <c:pt idx="49">
                  <c:v>22.42</c:v>
                </c:pt>
                <c:pt idx="50">
                  <c:v>23.46</c:v>
                </c:pt>
                <c:pt idx="51">
                  <c:v>20.14</c:v>
                </c:pt>
                <c:pt idx="52">
                  <c:v>20.55</c:v>
                </c:pt>
                <c:pt idx="53">
                  <c:v>22.04</c:v>
                </c:pt>
                <c:pt idx="54">
                  <c:v>24.16</c:v>
                </c:pt>
                <c:pt idx="55">
                  <c:v>27.44</c:v>
                </c:pt>
                <c:pt idx="56">
                  <c:v>26.94</c:v>
                </c:pt>
                <c:pt idx="57">
                  <c:v>27.89</c:v>
                </c:pt>
                <c:pt idx="58">
                  <c:v>27.93</c:v>
                </c:pt>
                <c:pt idx="59">
                  <c:v>31.3</c:v>
                </c:pt>
                <c:pt idx="60">
                  <c:v>30.05</c:v>
                </c:pt>
                <c:pt idx="61">
                  <c:v>26.51</c:v>
                </c:pt>
                <c:pt idx="62">
                  <c:v>26.85</c:v>
                </c:pt>
                <c:pt idx="63">
                  <c:v>23.67</c:v>
                </c:pt>
                <c:pt idx="64">
                  <c:v>25.04</c:v>
                </c:pt>
                <c:pt idx="65">
                  <c:v>26.09</c:v>
                </c:pt>
                <c:pt idx="66">
                  <c:v>29.29</c:v>
                </c:pt>
                <c:pt idx="67">
                  <c:v>32.72</c:v>
                </c:pt>
                <c:pt idx="68">
                  <c:v>32.409999999999997</c:v>
                </c:pt>
                <c:pt idx="69">
                  <c:v>32.159999999999997</c:v>
                </c:pt>
                <c:pt idx="70">
                  <c:v>31.8</c:v>
                </c:pt>
                <c:pt idx="71">
                  <c:v>32.659999999999997</c:v>
                </c:pt>
                <c:pt idx="72">
                  <c:v>34.479999999999997</c:v>
                </c:pt>
                <c:pt idx="73">
                  <c:v>31.49</c:v>
                </c:pt>
                <c:pt idx="74">
                  <c:v>31.07</c:v>
                </c:pt>
                <c:pt idx="75">
                  <c:v>27.67</c:v>
                </c:pt>
                <c:pt idx="76">
                  <c:v>27.68</c:v>
                </c:pt>
                <c:pt idx="77">
                  <c:v>27.14</c:v>
                </c:pt>
                <c:pt idx="78">
                  <c:v>31.09</c:v>
                </c:pt>
                <c:pt idx="79">
                  <c:v>34.33</c:v>
                </c:pt>
                <c:pt idx="80">
                  <c:v>33.11</c:v>
                </c:pt>
                <c:pt idx="81">
                  <c:v>32.99</c:v>
                </c:pt>
                <c:pt idx="82">
                  <c:v>32.76</c:v>
                </c:pt>
                <c:pt idx="83">
                  <c:v>32.89</c:v>
                </c:pt>
                <c:pt idx="84">
                  <c:v>36.770000000000003</c:v>
                </c:pt>
                <c:pt idx="85">
                  <c:v>32.83</c:v>
                </c:pt>
                <c:pt idx="86">
                  <c:v>33.28</c:v>
                </c:pt>
                <c:pt idx="87">
                  <c:v>29.69</c:v>
                </c:pt>
                <c:pt idx="88">
                  <c:v>29.69</c:v>
                </c:pt>
                <c:pt idx="89">
                  <c:v>29.75</c:v>
                </c:pt>
                <c:pt idx="90">
                  <c:v>32.97</c:v>
                </c:pt>
                <c:pt idx="91">
                  <c:v>35.9</c:v>
                </c:pt>
                <c:pt idx="92">
                  <c:v>36.82</c:v>
                </c:pt>
                <c:pt idx="93">
                  <c:v>38.49</c:v>
                </c:pt>
                <c:pt idx="94">
                  <c:v>38.26</c:v>
                </c:pt>
                <c:pt idx="95">
                  <c:v>39.92</c:v>
                </c:pt>
                <c:pt idx="96">
                  <c:v>40.450000000000003</c:v>
                </c:pt>
                <c:pt idx="97">
                  <c:v>36.119999999999997</c:v>
                </c:pt>
                <c:pt idx="98">
                  <c:v>36.61</c:v>
                </c:pt>
                <c:pt idx="99">
                  <c:v>32.659999999999997</c:v>
                </c:pt>
                <c:pt idx="100">
                  <c:v>32.65</c:v>
                </c:pt>
                <c:pt idx="101">
                  <c:v>32.729999999999997</c:v>
                </c:pt>
                <c:pt idx="102">
                  <c:v>36.26</c:v>
                </c:pt>
                <c:pt idx="103">
                  <c:v>39.49</c:v>
                </c:pt>
                <c:pt idx="104">
                  <c:v>40.5</c:v>
                </c:pt>
                <c:pt idx="105">
                  <c:v>42.34</c:v>
                </c:pt>
                <c:pt idx="106">
                  <c:v>42.09</c:v>
                </c:pt>
                <c:pt idx="107">
                  <c:v>43.91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8-4F5C-88EB-583D7D740A6B}"/>
            </c:ext>
          </c:extLst>
        </c:ser>
        <c:ser>
          <c:idx val="1"/>
          <c:order val="1"/>
          <c:tx>
            <c:strRef>
              <c:f>'HW Aditivo Leite Otimizado'!$I$4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'HW Aditivo Leite Otimizado'!$C$17:$C$124</c:f>
              <c:numCache>
                <c:formatCode>mmm\-yy</c:formatCode>
                <c:ptCount val="108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</c:numCache>
            </c:numRef>
          </c:cat>
          <c:val>
            <c:numRef>
              <c:f>'HW Aditivo Leite Otimizado'!$I$17:$I$124</c:f>
              <c:numCache>
                <c:formatCode>0.00</c:formatCode>
                <c:ptCount val="108"/>
                <c:pt idx="0">
                  <c:v>19.726525519623607</c:v>
                </c:pt>
                <c:pt idx="1">
                  <c:v>20.465873347565893</c:v>
                </c:pt>
                <c:pt idx="2">
                  <c:v>20.101860002028943</c:v>
                </c:pt>
                <c:pt idx="3">
                  <c:v>19.83588472272746</c:v>
                </c:pt>
                <c:pt idx="4">
                  <c:v>18.770884012040234</c:v>
                </c:pt>
                <c:pt idx="5">
                  <c:v>18.473127716469868</c:v>
                </c:pt>
                <c:pt idx="6">
                  <c:v>17.585904590926315</c:v>
                </c:pt>
                <c:pt idx="7">
                  <c:v>17.764953175016338</c:v>
                </c:pt>
                <c:pt idx="8">
                  <c:v>18.52157862185058</c:v>
                </c:pt>
                <c:pt idx="9">
                  <c:v>19.346705089616037</c:v>
                </c:pt>
                <c:pt idx="10">
                  <c:v>20.558044946309611</c:v>
                </c:pt>
                <c:pt idx="11">
                  <c:v>21.330792078802443</c:v>
                </c:pt>
                <c:pt idx="12">
                  <c:v>23.212302048864935</c:v>
                </c:pt>
                <c:pt idx="13">
                  <c:v>20.156917529359752</c:v>
                </c:pt>
                <c:pt idx="14">
                  <c:v>20.017766224122177</c:v>
                </c:pt>
                <c:pt idx="15">
                  <c:v>18.146890081272865</c:v>
                </c:pt>
                <c:pt idx="16">
                  <c:v>18.997824778672623</c:v>
                </c:pt>
                <c:pt idx="17">
                  <c:v>17.60388511625624</c:v>
                </c:pt>
                <c:pt idx="18">
                  <c:v>19.074414921562592</c:v>
                </c:pt>
                <c:pt idx="19">
                  <c:v>20.245137380966924</c:v>
                </c:pt>
                <c:pt idx="20">
                  <c:v>20.491089059323322</c:v>
                </c:pt>
                <c:pt idx="21">
                  <c:v>22.08902726068002</c:v>
                </c:pt>
                <c:pt idx="22">
                  <c:v>21.720689584895464</c:v>
                </c:pt>
                <c:pt idx="23">
                  <c:v>22.404240646181467</c:v>
                </c:pt>
                <c:pt idx="24">
                  <c:v>21.89855862626267</c:v>
                </c:pt>
                <c:pt idx="25">
                  <c:v>22.101861393680409</c:v>
                </c:pt>
                <c:pt idx="26">
                  <c:v>23.052886460395779</c:v>
                </c:pt>
                <c:pt idx="27">
                  <c:v>22.3154299948058</c:v>
                </c:pt>
                <c:pt idx="28">
                  <c:v>21.730752302564628</c:v>
                </c:pt>
                <c:pt idx="29">
                  <c:v>21.233629933011137</c:v>
                </c:pt>
                <c:pt idx="30">
                  <c:v>22.935484926638591</c:v>
                </c:pt>
                <c:pt idx="31">
                  <c:v>23.406588565688089</c:v>
                </c:pt>
                <c:pt idx="32">
                  <c:v>24.214849191952126</c:v>
                </c:pt>
                <c:pt idx="33">
                  <c:v>24.431888418418726</c:v>
                </c:pt>
                <c:pt idx="34">
                  <c:v>24.758461165986919</c:v>
                </c:pt>
                <c:pt idx="35">
                  <c:v>25.017198621353671</c:v>
                </c:pt>
                <c:pt idx="36">
                  <c:v>23.805520564173431</c:v>
                </c:pt>
                <c:pt idx="37">
                  <c:v>21.362210038509822</c:v>
                </c:pt>
                <c:pt idx="38">
                  <c:v>21.671739835547626</c:v>
                </c:pt>
                <c:pt idx="39">
                  <c:v>20.056407794562443</c:v>
                </c:pt>
                <c:pt idx="40">
                  <c:v>20.485147853550071</c:v>
                </c:pt>
                <c:pt idx="41">
                  <c:v>20.623875728770933</c:v>
                </c:pt>
                <c:pt idx="42">
                  <c:v>22.394314268408817</c:v>
                </c:pt>
                <c:pt idx="43">
                  <c:v>23.189216824949018</c:v>
                </c:pt>
                <c:pt idx="44">
                  <c:v>24.75474404417885</c:v>
                </c:pt>
                <c:pt idx="45">
                  <c:v>25.498726351647818</c:v>
                </c:pt>
                <c:pt idx="46">
                  <c:v>23.961483827936831</c:v>
                </c:pt>
                <c:pt idx="47">
                  <c:v>25.077614396303087</c:v>
                </c:pt>
                <c:pt idx="48">
                  <c:v>25.908026640689023</c:v>
                </c:pt>
                <c:pt idx="49">
                  <c:v>22.873450091719601</c:v>
                </c:pt>
                <c:pt idx="50">
                  <c:v>22.69856813133935</c:v>
                </c:pt>
                <c:pt idx="51">
                  <c:v>21.094278409996356</c:v>
                </c:pt>
                <c:pt idx="52">
                  <c:v>20.846238647759403</c:v>
                </c:pt>
                <c:pt idx="53">
                  <c:v>20.519488050083805</c:v>
                </c:pt>
                <c:pt idx="54">
                  <c:v>23.47979779412351</c:v>
                </c:pt>
                <c:pt idx="55">
                  <c:v>25.336255371389161</c:v>
                </c:pt>
                <c:pt idx="56">
                  <c:v>26.852801233588153</c:v>
                </c:pt>
                <c:pt idx="57">
                  <c:v>28.178103706234708</c:v>
                </c:pt>
                <c:pt idx="58">
                  <c:v>27.860244634613334</c:v>
                </c:pt>
                <c:pt idx="59">
                  <c:v>28.615866726083535</c:v>
                </c:pt>
                <c:pt idx="60">
                  <c:v>28.385396714440581</c:v>
                </c:pt>
                <c:pt idx="61">
                  <c:v>25.974519294551463</c:v>
                </c:pt>
                <c:pt idx="62">
                  <c:v>26.885967447127772</c:v>
                </c:pt>
                <c:pt idx="63">
                  <c:v>24.052501367000101</c:v>
                </c:pt>
                <c:pt idx="64">
                  <c:v>24.421359282510434</c:v>
                </c:pt>
                <c:pt idx="65">
                  <c:v>25.493181631462694</c:v>
                </c:pt>
                <c:pt idx="66">
                  <c:v>27.669715752692774</c:v>
                </c:pt>
                <c:pt idx="67">
                  <c:v>30.713941955952045</c:v>
                </c:pt>
                <c:pt idx="68">
                  <c:v>31.100932104714623</c:v>
                </c:pt>
                <c:pt idx="69">
                  <c:v>32.716314425375238</c:v>
                </c:pt>
                <c:pt idx="70">
                  <c:v>32.539218253696312</c:v>
                </c:pt>
                <c:pt idx="71">
                  <c:v>34.493849510975259</c:v>
                </c:pt>
                <c:pt idx="72">
                  <c:v>32.016434220577146</c:v>
                </c:pt>
                <c:pt idx="73">
                  <c:v>29.295232788228123</c:v>
                </c:pt>
                <c:pt idx="74">
                  <c:v>30.53830812371519</c:v>
                </c:pt>
                <c:pt idx="75">
                  <c:v>27.755230016707259</c:v>
                </c:pt>
                <c:pt idx="76">
                  <c:v>28.829373410216093</c:v>
                </c:pt>
                <c:pt idx="77">
                  <c:v>29.251299757719259</c:v>
                </c:pt>
                <c:pt idx="78">
                  <c:v>31.000009769483654</c:v>
                </c:pt>
                <c:pt idx="79">
                  <c:v>33.694815051520408</c:v>
                </c:pt>
                <c:pt idx="80">
                  <c:v>33.17996060482178</c:v>
                </c:pt>
                <c:pt idx="81">
                  <c:v>33.230190670123825</c:v>
                </c:pt>
                <c:pt idx="82">
                  <c:v>33.067944574460604</c:v>
                </c:pt>
                <c:pt idx="83">
                  <c:v>34.571500416702584</c:v>
                </c:pt>
                <c:pt idx="84">
                  <c:v>34.560297964756607</c:v>
                </c:pt>
                <c:pt idx="85">
                  <c:v>31.59330046921378</c:v>
                </c:pt>
                <c:pt idx="86">
                  <c:v>31.541258088965389</c:v>
                </c:pt>
                <c:pt idx="87">
                  <c:v>28.866428884612816</c:v>
                </c:pt>
                <c:pt idx="88">
                  <c:v>29.689999978146162</c:v>
                </c:pt>
                <c:pt idx="89">
                  <c:v>30.01352415412078</c:v>
                </c:pt>
                <c:pt idx="90">
                  <c:v>33.705754780347853</c:v>
                </c:pt>
                <c:pt idx="91">
                  <c:v>36.409742335467975</c:v>
                </c:pt>
                <c:pt idx="92">
                  <c:v>35.079098398849794</c:v>
                </c:pt>
                <c:pt idx="93">
                  <c:v>35.729523650392878</c:v>
                </c:pt>
                <c:pt idx="94">
                  <c:v>36.683389356310713</c:v>
                </c:pt>
                <c:pt idx="95">
                  <c:v>38.160240167392089</c:v>
                </c:pt>
                <c:pt idx="96">
                  <c:v>41.670256677561191</c:v>
                </c:pt>
                <c:pt idx="97">
                  <c:v>36.907147945340824</c:v>
                </c:pt>
                <c:pt idx="98">
                  <c:v>36.404882571394523</c:v>
                </c:pt>
                <c:pt idx="99">
                  <c:v>32.663458400956124</c:v>
                </c:pt>
                <c:pt idx="100">
                  <c:v>32.733523258037287</c:v>
                </c:pt>
                <c:pt idx="101">
                  <c:v>32.895962604787776</c:v>
                </c:pt>
                <c:pt idx="102">
                  <c:v>36.378496950767946</c:v>
                </c:pt>
                <c:pt idx="103">
                  <c:v>39.461503572133608</c:v>
                </c:pt>
                <c:pt idx="104">
                  <c:v>39.616863806846283</c:v>
                </c:pt>
                <c:pt idx="105">
                  <c:v>40.536277356797356</c:v>
                </c:pt>
                <c:pt idx="106">
                  <c:v>40.483481243004107</c:v>
                </c:pt>
                <c:pt idx="107">
                  <c:v>42.08994372075481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8-4F5C-88EB-583D7D74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808223535"/>
        <c:axId val="1557832815"/>
      </c:lineChart>
      <c:dateAx>
        <c:axId val="180822353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832815"/>
        <c:crosses val="autoZero"/>
        <c:auto val="1"/>
        <c:lblOffset val="100"/>
        <c:baseTimeUnit val="months"/>
      </c:dateAx>
      <c:valAx>
        <c:axId val="155783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66D3-BE67-4123-A6E3-AC0F1ECF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4ECB4A-E875-4AE8-97B4-89E8F2991B36}"/>
            </a:ext>
          </a:extLst>
        </xdr:cNvPr>
        <xdr:cNvSpPr/>
      </xdr:nvSpPr>
      <xdr:spPr>
        <a:xfrm>
          <a:off x="213359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 de Previsão com Suavização</a:t>
          </a:r>
          <a:r>
            <a:rPr lang="pt-BR" sz="18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Exponencial de Holt-Winters</a:t>
          </a:r>
          <a:endParaRPr lang="pt-BR" sz="18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5</xdr:col>
      <xdr:colOff>895350</xdr:colOff>
      <xdr:row>10</xdr:row>
      <xdr:rowOff>85725</xdr:rowOff>
    </xdr:from>
    <xdr:to>
      <xdr:col>11</xdr:col>
      <xdr:colOff>155464</xdr:colOff>
      <xdr:row>25</xdr:row>
      <xdr:rowOff>41006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C7F77B6-251C-4D58-ACE3-E0CC53439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1950" y="222885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323397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126DAB-6583-4D99-B72C-259A3CE25C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57149</xdr:colOff>
      <xdr:row>1</xdr:row>
      <xdr:rowOff>19050</xdr:rowOff>
    </xdr:from>
    <xdr:ext cx="79438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791C2DC-749D-4CBC-8A2F-909A68AA2A38}"/>
            </a:ext>
          </a:extLst>
        </xdr:cNvPr>
        <xdr:cNvSpPr/>
      </xdr:nvSpPr>
      <xdr:spPr>
        <a:xfrm>
          <a:off x="2657474" y="123825"/>
          <a:ext cx="79438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HW para previsão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de Varas de Pescar</a:t>
          </a:r>
        </a:p>
      </xdr:txBody>
    </xdr:sp>
    <xdr:clientData/>
  </xdr:oneCellAnchor>
  <xdr:twoCellAnchor>
    <xdr:from>
      <xdr:col>12</xdr:col>
      <xdr:colOff>390525</xdr:colOff>
      <xdr:row>17</xdr:row>
      <xdr:rowOff>133350</xdr:rowOff>
    </xdr:from>
    <xdr:to>
      <xdr:col>21</xdr:col>
      <xdr:colOff>666750</xdr:colOff>
      <xdr:row>32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8E5D1B-365D-4332-9836-8F377237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323397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4EEA8B-B214-4403-BD34-520BF5ABC9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57149</xdr:colOff>
      <xdr:row>1</xdr:row>
      <xdr:rowOff>19050</xdr:rowOff>
    </xdr:from>
    <xdr:ext cx="79438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2631430-2001-4A7C-8493-4A4AA76E47F1}"/>
            </a:ext>
          </a:extLst>
        </xdr:cNvPr>
        <xdr:cNvSpPr/>
      </xdr:nvSpPr>
      <xdr:spPr>
        <a:xfrm>
          <a:off x="2657474" y="123825"/>
          <a:ext cx="79438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HW para previsão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de Varas de Pescar</a:t>
          </a:r>
        </a:p>
      </xdr:txBody>
    </xdr:sp>
    <xdr:clientData/>
  </xdr:oneCellAnchor>
  <xdr:twoCellAnchor>
    <xdr:from>
      <xdr:col>12</xdr:col>
      <xdr:colOff>390525</xdr:colOff>
      <xdr:row>17</xdr:row>
      <xdr:rowOff>133350</xdr:rowOff>
    </xdr:from>
    <xdr:to>
      <xdr:col>21</xdr:col>
      <xdr:colOff>666750</xdr:colOff>
      <xdr:row>32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A57E79-C0CF-44E3-AA15-B6E09FF13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66222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B7DEB6-D01E-408D-BAEA-A0B2AE2191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228600</xdr:colOff>
      <xdr:row>1</xdr:row>
      <xdr:rowOff>19050</xdr:rowOff>
    </xdr:from>
    <xdr:ext cx="9220199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741378-5BCA-4A0B-B812-E8C761FD5476}"/>
            </a:ext>
          </a:extLst>
        </xdr:cNvPr>
        <xdr:cNvSpPr/>
      </xdr:nvSpPr>
      <xdr:spPr>
        <a:xfrm>
          <a:off x="2019300" y="123825"/>
          <a:ext cx="9220199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Quantidade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leite (10</a:t>
          </a:r>
          <a:r>
            <a:rPr lang="pt-BR" sz="2400" b="1" cap="none" spc="50" baseline="3000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6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litros) recebida pelas indústrias de SC.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12</xdr:col>
      <xdr:colOff>28575</xdr:colOff>
      <xdr:row>18</xdr:row>
      <xdr:rowOff>85725</xdr:rowOff>
    </xdr:from>
    <xdr:to>
      <xdr:col>29</xdr:col>
      <xdr:colOff>228600</xdr:colOff>
      <xdr:row>32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F3DCAF-B726-475E-919D-95DA8444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66222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99C690-B345-4061-AF7B-850C449E3E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228600</xdr:colOff>
      <xdr:row>1</xdr:row>
      <xdr:rowOff>19050</xdr:rowOff>
    </xdr:from>
    <xdr:ext cx="9220199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E91D2C5-F685-4A65-A291-F9F892C8164C}"/>
            </a:ext>
          </a:extLst>
        </xdr:cNvPr>
        <xdr:cNvSpPr/>
      </xdr:nvSpPr>
      <xdr:spPr>
        <a:xfrm>
          <a:off x="2019300" y="123825"/>
          <a:ext cx="9220199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Quantidade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leite (10</a:t>
          </a:r>
          <a:r>
            <a:rPr lang="pt-BR" sz="2400" b="1" cap="none" spc="50" baseline="3000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6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litros) recebida pelas indústrias de SC.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12</xdr:col>
      <xdr:colOff>76200</xdr:colOff>
      <xdr:row>18</xdr:row>
      <xdr:rowOff>85725</xdr:rowOff>
    </xdr:from>
    <xdr:to>
      <xdr:col>29</xdr:col>
      <xdr:colOff>276225</xdr:colOff>
      <xdr:row>32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061A9A-118E-4A47-A4DB-26D4EDED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66222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BE93CD-466E-48AC-85F1-427901CFCF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228600</xdr:colOff>
      <xdr:row>1</xdr:row>
      <xdr:rowOff>19050</xdr:rowOff>
    </xdr:from>
    <xdr:ext cx="9220199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DFE033C-DA51-4A64-9869-43F3EFD4FA8E}"/>
            </a:ext>
          </a:extLst>
        </xdr:cNvPr>
        <xdr:cNvSpPr/>
      </xdr:nvSpPr>
      <xdr:spPr>
        <a:xfrm>
          <a:off x="2019300" y="123825"/>
          <a:ext cx="9220199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Quantidade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leite (10</a:t>
          </a:r>
          <a:r>
            <a:rPr lang="pt-BR" sz="2400" b="1" cap="none" spc="50" baseline="3000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6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litros) recebida pelas indústrias de SC.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12</xdr:col>
      <xdr:colOff>0</xdr:colOff>
      <xdr:row>18</xdr:row>
      <xdr:rowOff>104775</xdr:rowOff>
    </xdr:from>
    <xdr:to>
      <xdr:col>29</xdr:col>
      <xdr:colOff>200025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273EEF-20B5-4FD4-A59C-90CF8A43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9A2-AFD6-480E-A864-F38C94F0A2A5}">
  <dimension ref="B1:P11"/>
  <sheetViews>
    <sheetView showGridLines="0" zoomScaleNormal="100" workbookViewId="0">
      <selection activeCell="N16" sqref="N16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3" t="s">
        <v>23</v>
      </c>
      <c r="D4" s="4" t="s">
        <v>24</v>
      </c>
      <c r="E4" s="2"/>
    </row>
    <row r="5" spans="2:16" ht="15.75" customHeight="1" x14ac:dyDescent="0.25">
      <c r="E5" s="46" t="s">
        <v>25</v>
      </c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2:16" ht="15.75" customHeight="1" x14ac:dyDescent="0.25"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</row>
    <row r="7" spans="2:16" ht="10.5" customHeight="1" x14ac:dyDescent="0.25"/>
    <row r="8" spans="2:16" ht="15.75" x14ac:dyDescent="0.25">
      <c r="C8" s="3"/>
      <c r="D8" s="4" t="s">
        <v>26</v>
      </c>
    </row>
    <row r="9" spans="2:16" x14ac:dyDescent="0.25">
      <c r="E9" s="47" t="s">
        <v>27</v>
      </c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2:16" x14ac:dyDescent="0.25"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2:16" ht="10.5" customHeight="1" x14ac:dyDescent="0.25"/>
  </sheetData>
  <mergeCells count="2">
    <mergeCell ref="E5:O6"/>
    <mergeCell ref="E9:O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7031-09F4-4C7F-B28D-EBCE775ACDF1}">
  <dimension ref="B1:V40"/>
  <sheetViews>
    <sheetView showGridLines="0" tabSelected="1" zoomScaleNormal="100" workbookViewId="0">
      <selection activeCell="N11" sqref="N11"/>
    </sheetView>
  </sheetViews>
  <sheetFormatPr defaultRowHeight="15" x14ac:dyDescent="0.25"/>
  <cols>
    <col min="1" max="1" width="2.140625" customWidth="1"/>
    <col min="2" max="2" width="2.28515625" customWidth="1"/>
    <col min="3" max="3" width="4.42578125" bestFit="1" customWidth="1"/>
    <col min="4" max="4" width="7.28515625" bestFit="1" customWidth="1"/>
    <col min="5" max="5" width="6.85546875" bestFit="1" customWidth="1"/>
    <col min="6" max="6" width="16" bestFit="1" customWidth="1"/>
    <col min="7" max="7" width="10.140625" style="8" bestFit="1" customWidth="1"/>
    <col min="8" max="8" width="15.7109375" bestFit="1" customWidth="1"/>
    <col min="9" max="9" width="8.28515625" bestFit="1" customWidth="1"/>
    <col min="10" max="10" width="8.140625" bestFit="1" customWidth="1"/>
    <col min="11" max="11" width="10.28515625" bestFit="1" customWidth="1"/>
    <col min="12" max="12" width="1.85546875" customWidth="1"/>
    <col min="13" max="13" width="14.85546875" customWidth="1"/>
    <col min="15" max="15" width="1.85546875" customWidth="1"/>
    <col min="17" max="17" width="7.5703125" bestFit="1" customWidth="1"/>
    <col min="18" max="18" width="7.140625" customWidth="1"/>
    <col min="19" max="19" width="5.5703125" bestFit="1" customWidth="1"/>
    <col min="20" max="20" width="2.7109375" customWidth="1"/>
    <col min="21" max="21" width="13.140625" customWidth="1"/>
    <col min="22" max="22" width="10.42578125" bestFit="1" customWidth="1"/>
  </cols>
  <sheetData>
    <row r="1" spans="2:22" ht="8.25" customHeight="1" x14ac:dyDescent="0.25">
      <c r="G1"/>
    </row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0.5" customHeight="1" x14ac:dyDescent="0.25">
      <c r="G3"/>
    </row>
    <row r="4" spans="2:22" ht="15.75" thickBot="1" x14ac:dyDescent="0.3">
      <c r="C4" s="7"/>
      <c r="D4" s="7" t="s">
        <v>0</v>
      </c>
      <c r="E4" s="7" t="s">
        <v>13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21</v>
      </c>
      <c r="K4" s="7" t="s">
        <v>22</v>
      </c>
      <c r="N4" s="20" t="s">
        <v>36</v>
      </c>
      <c r="P4" s="7" t="s">
        <v>0</v>
      </c>
      <c r="Q4" s="7" t="s">
        <v>33</v>
      </c>
      <c r="R4" s="7" t="s">
        <v>34</v>
      </c>
      <c r="S4" s="7" t="s">
        <v>35</v>
      </c>
      <c r="U4" s="9" t="s">
        <v>39</v>
      </c>
      <c r="V4" s="9"/>
    </row>
    <row r="5" spans="2:22" x14ac:dyDescent="0.25">
      <c r="C5" s="17" t="s">
        <v>1</v>
      </c>
      <c r="D5" s="18">
        <v>1</v>
      </c>
      <c r="E5" s="18">
        <v>7</v>
      </c>
      <c r="F5" s="18"/>
      <c r="G5" s="18"/>
      <c r="H5" s="19">
        <f>E5/((1/12)*SUM($E$5:$E$16))</f>
        <v>0.20792079207920794</v>
      </c>
      <c r="I5" s="18"/>
      <c r="J5" s="18"/>
      <c r="K5" s="18"/>
      <c r="M5" s="12" t="s">
        <v>37</v>
      </c>
      <c r="N5" s="23">
        <f>AVERAGE(J17:J40)</f>
        <v>9.7718289929011224</v>
      </c>
      <c r="P5" s="5">
        <v>1</v>
      </c>
      <c r="Q5" s="24">
        <f>F29</f>
        <v>59.457666353092264</v>
      </c>
      <c r="R5" s="24">
        <f t="shared" ref="R5:S5" si="0">G29</f>
        <v>6.0674381868612448</v>
      </c>
      <c r="S5" s="24">
        <f t="shared" si="0"/>
        <v>0.24768288428743424</v>
      </c>
      <c r="U5" s="31" t="s">
        <v>40</v>
      </c>
      <c r="V5" s="32">
        <v>1</v>
      </c>
    </row>
    <row r="6" spans="2:22" x14ac:dyDescent="0.25">
      <c r="C6" s="17" t="s">
        <v>2</v>
      </c>
      <c r="D6" s="18">
        <v>2</v>
      </c>
      <c r="E6" s="18">
        <v>5</v>
      </c>
      <c r="F6" s="18"/>
      <c r="G6" s="18"/>
      <c r="H6" s="19">
        <f t="shared" ref="H6:H16" si="1">E6/((1/12)*SUM($E$5:$E$16))</f>
        <v>0.14851485148514854</v>
      </c>
      <c r="I6" s="18"/>
      <c r="J6" s="18"/>
      <c r="K6" s="18"/>
      <c r="M6" s="12" t="s">
        <v>38</v>
      </c>
      <c r="N6" s="23">
        <f>AVERAGE(K17:K40)</f>
        <v>221.91214608479129</v>
      </c>
      <c r="P6" s="5">
        <v>2</v>
      </c>
      <c r="Q6" s="24">
        <f t="shared" ref="Q6:Q16" si="2">F30</f>
        <v>99.137713977609351</v>
      </c>
      <c r="R6" s="24">
        <f t="shared" ref="R6:R16" si="3">G30</f>
        <v>22.873742905689166</v>
      </c>
      <c r="S6" s="24">
        <f t="shared" ref="S6:S16" si="4">H30</f>
        <v>0.17619916939809699</v>
      </c>
      <c r="U6" s="28" t="s">
        <v>44</v>
      </c>
      <c r="V6" s="29">
        <f>Q16</f>
        <v>129.68759437020702</v>
      </c>
    </row>
    <row r="7" spans="2:22" x14ac:dyDescent="0.25">
      <c r="C7" s="17" t="s">
        <v>3</v>
      </c>
      <c r="D7" s="18">
        <v>3</v>
      </c>
      <c r="E7" s="18">
        <v>15</v>
      </c>
      <c r="F7" s="18"/>
      <c r="G7" s="18"/>
      <c r="H7" s="19">
        <f t="shared" si="1"/>
        <v>0.44554455445544555</v>
      </c>
      <c r="I7" s="18"/>
      <c r="J7" s="18"/>
      <c r="K7" s="18"/>
      <c r="P7" s="5">
        <v>3</v>
      </c>
      <c r="Q7" s="24">
        <f t="shared" si="2"/>
        <v>118.69323371457594</v>
      </c>
      <c r="R7" s="24">
        <f t="shared" si="3"/>
        <v>21.214631321327879</v>
      </c>
      <c r="S7" s="24">
        <f t="shared" si="4"/>
        <v>0.4273117061316502</v>
      </c>
      <c r="U7" s="28" t="s">
        <v>42</v>
      </c>
      <c r="V7" s="29">
        <f>R16</f>
        <v>0.66860758454325886</v>
      </c>
    </row>
    <row r="8" spans="2:22" x14ac:dyDescent="0.25">
      <c r="C8" s="17" t="s">
        <v>4</v>
      </c>
      <c r="D8" s="18">
        <v>4</v>
      </c>
      <c r="E8" s="18">
        <v>25</v>
      </c>
      <c r="F8" s="18"/>
      <c r="G8" s="18"/>
      <c r="H8" s="19">
        <f t="shared" si="1"/>
        <v>0.74257425742574268</v>
      </c>
      <c r="I8" s="18"/>
      <c r="J8" s="18"/>
      <c r="K8" s="18"/>
      <c r="M8" s="9" t="s">
        <v>17</v>
      </c>
      <c r="N8" s="9"/>
      <c r="P8" s="5">
        <v>4</v>
      </c>
      <c r="Q8" s="24">
        <f t="shared" si="2"/>
        <v>126.0268685918513</v>
      </c>
      <c r="R8" s="24">
        <f t="shared" si="3"/>
        <v>14.274133099301618</v>
      </c>
      <c r="S8" s="24">
        <f t="shared" si="4"/>
        <v>0.67407094442053228</v>
      </c>
      <c r="U8" s="28" t="s">
        <v>43</v>
      </c>
      <c r="V8" s="29">
        <f>VLOOKUP(V5,P5:S16,4,FALSE)</f>
        <v>0.24768288428743424</v>
      </c>
    </row>
    <row r="9" spans="2:22" x14ac:dyDescent="0.25">
      <c r="C9" s="17" t="s">
        <v>5</v>
      </c>
      <c r="D9" s="18">
        <v>5</v>
      </c>
      <c r="E9" s="18">
        <v>42</v>
      </c>
      <c r="F9" s="18"/>
      <c r="G9" s="18"/>
      <c r="H9" s="19">
        <f t="shared" si="1"/>
        <v>1.2475247524752475</v>
      </c>
      <c r="I9" s="18"/>
      <c r="J9" s="18"/>
      <c r="K9" s="18"/>
      <c r="M9" s="10" t="s">
        <v>18</v>
      </c>
      <c r="N9" s="14">
        <f>E40</f>
        <v>80</v>
      </c>
      <c r="P9" s="5">
        <v>5</v>
      </c>
      <c r="Q9" s="24">
        <f t="shared" si="2"/>
        <v>130.72274851104385</v>
      </c>
      <c r="R9" s="24">
        <f t="shared" si="3"/>
        <v>9.4850065092470839</v>
      </c>
      <c r="S9" s="24">
        <f t="shared" si="4"/>
        <v>1.1928287484477056</v>
      </c>
      <c r="U9" s="9" t="s">
        <v>41</v>
      </c>
      <c r="V9" s="30">
        <f>(V6+V5*V7)*V8</f>
        <v>32.287000084907824</v>
      </c>
    </row>
    <row r="10" spans="2:22" x14ac:dyDescent="0.25">
      <c r="C10" s="17" t="s">
        <v>6</v>
      </c>
      <c r="D10" s="18">
        <v>6</v>
      </c>
      <c r="E10" s="18">
        <v>48</v>
      </c>
      <c r="F10" s="18"/>
      <c r="G10" s="18"/>
      <c r="H10" s="19">
        <f t="shared" si="1"/>
        <v>1.4257425742574259</v>
      </c>
      <c r="I10" s="18"/>
      <c r="J10" s="18"/>
      <c r="K10" s="18"/>
      <c r="M10" s="11" t="s">
        <v>19</v>
      </c>
      <c r="N10" s="15">
        <f>I40</f>
        <v>86.204035932669996</v>
      </c>
      <c r="P10" s="5">
        <v>6</v>
      </c>
      <c r="Q10" s="24">
        <f t="shared" si="2"/>
        <v>125.21224002916043</v>
      </c>
      <c r="R10" s="24">
        <f t="shared" si="3"/>
        <v>1.9872490136818319</v>
      </c>
      <c r="S10" s="24">
        <f t="shared" si="4"/>
        <v>1.2965199337817781</v>
      </c>
    </row>
    <row r="11" spans="2:22" x14ac:dyDescent="0.25">
      <c r="C11" s="17" t="s">
        <v>7</v>
      </c>
      <c r="D11" s="18">
        <v>7</v>
      </c>
      <c r="E11" s="18">
        <v>70</v>
      </c>
      <c r="F11" s="18"/>
      <c r="G11" s="18"/>
      <c r="H11" s="19">
        <f t="shared" si="1"/>
        <v>2.0792079207920793</v>
      </c>
      <c r="I11" s="18"/>
      <c r="J11" s="18"/>
      <c r="K11" s="18"/>
      <c r="M11" s="13" t="s">
        <v>20</v>
      </c>
      <c r="N11" s="16">
        <f>ABS(1-N10/N9)</f>
        <v>7.7550449158374946E-2</v>
      </c>
      <c r="P11" s="5">
        <v>7</v>
      </c>
      <c r="Q11" s="24">
        <f t="shared" si="2"/>
        <v>120.45166616433093</v>
      </c>
      <c r="R11" s="24">
        <f t="shared" si="3"/>
        <v>-1.386662425573832</v>
      </c>
      <c r="S11" s="24">
        <f t="shared" si="4"/>
        <v>2.008881369468464</v>
      </c>
    </row>
    <row r="12" spans="2:22" x14ac:dyDescent="0.25">
      <c r="C12" s="17" t="s">
        <v>8</v>
      </c>
      <c r="D12" s="18">
        <v>8</v>
      </c>
      <c r="E12" s="18">
        <v>75</v>
      </c>
      <c r="F12" s="18"/>
      <c r="G12" s="18"/>
      <c r="H12" s="19">
        <f t="shared" si="1"/>
        <v>2.2277227722772279</v>
      </c>
      <c r="I12" s="18"/>
      <c r="J12" s="18"/>
      <c r="K12" s="18"/>
      <c r="P12" s="5">
        <v>8</v>
      </c>
      <c r="Q12" s="24">
        <f t="shared" si="2"/>
        <v>115.71180228342965</v>
      </c>
      <c r="R12" s="24">
        <f t="shared" si="3"/>
        <v>-3.0632631532375569</v>
      </c>
      <c r="S12" s="24">
        <f t="shared" si="4"/>
        <v>2.1927795016952518</v>
      </c>
    </row>
    <row r="13" spans="2:22" x14ac:dyDescent="0.25">
      <c r="C13" s="17" t="s">
        <v>9</v>
      </c>
      <c r="D13" s="18">
        <v>9</v>
      </c>
      <c r="E13" s="18">
        <v>40</v>
      </c>
      <c r="F13" s="18"/>
      <c r="G13" s="18"/>
      <c r="H13" s="19">
        <f t="shared" si="1"/>
        <v>1.1881188118811883</v>
      </c>
      <c r="I13" s="18"/>
      <c r="J13" s="18"/>
      <c r="K13" s="18"/>
      <c r="M13" s="9" t="s">
        <v>14</v>
      </c>
      <c r="N13" s="9"/>
      <c r="P13" s="5">
        <v>9</v>
      </c>
      <c r="Q13" s="24">
        <f t="shared" si="2"/>
        <v>126.63100712308356</v>
      </c>
      <c r="R13" s="24">
        <f t="shared" si="3"/>
        <v>3.927970843208179</v>
      </c>
      <c r="S13" s="24">
        <f t="shared" si="4"/>
        <v>1.3132572218310865</v>
      </c>
    </row>
    <row r="14" spans="2:22" x14ac:dyDescent="0.25">
      <c r="C14" s="17" t="s">
        <v>10</v>
      </c>
      <c r="D14" s="18">
        <v>10</v>
      </c>
      <c r="E14" s="18">
        <v>30</v>
      </c>
      <c r="F14" s="18"/>
      <c r="G14" s="18"/>
      <c r="H14" s="19">
        <f t="shared" si="1"/>
        <v>0.8910891089108911</v>
      </c>
      <c r="I14" s="18"/>
      <c r="J14" s="18"/>
      <c r="K14" s="18"/>
      <c r="M14" s="10" t="s">
        <v>15</v>
      </c>
      <c r="N14" s="21">
        <v>0.5</v>
      </c>
      <c r="P14" s="5">
        <v>10</v>
      </c>
      <c r="Q14" s="24">
        <f t="shared" si="2"/>
        <v>127.81955052897037</v>
      </c>
      <c r="R14" s="24">
        <f t="shared" si="3"/>
        <v>2.5582571245474917</v>
      </c>
      <c r="S14" s="24">
        <f t="shared" si="4"/>
        <v>0.87001225945023197</v>
      </c>
    </row>
    <row r="15" spans="2:22" x14ac:dyDescent="0.25">
      <c r="C15" s="17" t="s">
        <v>11</v>
      </c>
      <c r="D15" s="18">
        <v>11</v>
      </c>
      <c r="E15" s="18">
        <v>25</v>
      </c>
      <c r="F15" s="18"/>
      <c r="G15" s="18"/>
      <c r="H15" s="19">
        <f t="shared" si="1"/>
        <v>0.74257425742574268</v>
      </c>
      <c r="I15" s="18"/>
      <c r="J15" s="18"/>
      <c r="K15" s="18"/>
      <c r="M15" s="11" t="s">
        <v>16</v>
      </c>
      <c r="N15" s="22">
        <v>0.5</v>
      </c>
      <c r="P15" s="5">
        <v>11</v>
      </c>
      <c r="Q15" s="24">
        <f t="shared" si="2"/>
        <v>131.43946499781813</v>
      </c>
      <c r="R15" s="24">
        <f t="shared" si="3"/>
        <v>3.0890857966976295</v>
      </c>
      <c r="S15" s="24">
        <f t="shared" si="4"/>
        <v>0.75775854673618204</v>
      </c>
    </row>
    <row r="16" spans="2:22" ht="15.75" thickBot="1" x14ac:dyDescent="0.3">
      <c r="C16" s="17" t="s">
        <v>12</v>
      </c>
      <c r="D16" s="18">
        <v>12</v>
      </c>
      <c r="E16" s="18">
        <v>22</v>
      </c>
      <c r="F16" s="19">
        <f>AVERAGE(E5:E16)</f>
        <v>33.666666666666664</v>
      </c>
      <c r="G16" s="19">
        <v>0</v>
      </c>
      <c r="H16" s="19">
        <f t="shared" si="1"/>
        <v>0.65346534653465349</v>
      </c>
      <c r="I16" s="18"/>
      <c r="J16" s="18"/>
      <c r="K16" s="18"/>
      <c r="M16" s="11" t="s">
        <v>28</v>
      </c>
      <c r="N16" s="22">
        <v>0.5</v>
      </c>
      <c r="P16" s="6">
        <v>12</v>
      </c>
      <c r="Q16" s="25">
        <f t="shared" si="2"/>
        <v>129.68759437020702</v>
      </c>
      <c r="R16" s="25">
        <f t="shared" si="3"/>
        <v>0.66860758454325886</v>
      </c>
      <c r="S16" s="25">
        <f t="shared" si="4"/>
        <v>0.62882659963890974</v>
      </c>
    </row>
    <row r="17" spans="3:18" x14ac:dyDescent="0.25">
      <c r="C17" s="17" t="s">
        <v>1</v>
      </c>
      <c r="D17" s="18">
        <v>13</v>
      </c>
      <c r="E17" s="18">
        <v>10</v>
      </c>
      <c r="F17" s="19">
        <f>$N$14*E17/H5+(1-$N$14)*(F16+G16)</f>
        <v>40.88095238095238</v>
      </c>
      <c r="G17" s="19">
        <f>$N$15*(F17-F16)+(1-$N$15)*G16</f>
        <v>3.6071428571428577</v>
      </c>
      <c r="H17" s="19">
        <f>$N$16*E17/F17+(1-$N$16)*H5</f>
        <v>0.22626674432149099</v>
      </c>
      <c r="I17" s="19">
        <f>(F16+G16)*H5</f>
        <v>7</v>
      </c>
      <c r="J17" s="19">
        <f>ABS(E17-I17)</f>
        <v>3</v>
      </c>
      <c r="K17" s="19">
        <f>J17^2</f>
        <v>9</v>
      </c>
    </row>
    <row r="18" spans="3:18" x14ac:dyDescent="0.25">
      <c r="C18" s="17" t="s">
        <v>2</v>
      </c>
      <c r="D18" s="18">
        <v>14</v>
      </c>
      <c r="E18" s="18">
        <v>7</v>
      </c>
      <c r="F18" s="19">
        <f t="shared" ref="F18:F40" si="5">$N$14*E18/H6+(1-$N$14)*(F17+G17)</f>
        <v>45.810714285714283</v>
      </c>
      <c r="G18" s="19">
        <f t="shared" ref="G18:G40" si="6">$N$15*(F18-F17)+(1-$N$15)*G17</f>
        <v>4.2684523809523807</v>
      </c>
      <c r="H18" s="19">
        <f t="shared" ref="H18:H40" si="7">$N$16*E18/F18+(1-$N$16)*H6</f>
        <v>0.15065876666406799</v>
      </c>
      <c r="I18" s="19">
        <f t="shared" ref="I18:I40" si="8">(F17+G17)*H6</f>
        <v>6.6071428571428585</v>
      </c>
      <c r="J18" s="19">
        <f t="shared" ref="J18:J40" si="9">ABS(E18-I18)</f>
        <v>0.39285714285714146</v>
      </c>
      <c r="K18" s="19">
        <f t="shared" ref="K18:K40" si="10">J18^2</f>
        <v>0.15433673469387646</v>
      </c>
      <c r="Q18" s="8"/>
      <c r="R18" s="8"/>
    </row>
    <row r="19" spans="3:18" x14ac:dyDescent="0.25">
      <c r="C19" s="17" t="s">
        <v>3</v>
      </c>
      <c r="D19" s="18">
        <v>15</v>
      </c>
      <c r="E19" s="18">
        <v>20</v>
      </c>
      <c r="F19" s="19">
        <f t="shared" si="5"/>
        <v>47.484027777777776</v>
      </c>
      <c r="G19" s="19">
        <f t="shared" si="6"/>
        <v>2.9708829365079366</v>
      </c>
      <c r="H19" s="19">
        <f t="shared" si="7"/>
        <v>0.43336940784181816</v>
      </c>
      <c r="I19" s="19">
        <f t="shared" si="8"/>
        <v>22.3125</v>
      </c>
      <c r="J19" s="19">
        <f t="shared" si="9"/>
        <v>2.3125</v>
      </c>
      <c r="K19" s="19">
        <f t="shared" si="10"/>
        <v>5.34765625</v>
      </c>
      <c r="Q19" s="8"/>
      <c r="R19" s="8"/>
    </row>
    <row r="20" spans="3:18" x14ac:dyDescent="0.25">
      <c r="C20" s="17" t="s">
        <v>4</v>
      </c>
      <c r="D20" s="18">
        <v>16</v>
      </c>
      <c r="E20" s="18">
        <v>32</v>
      </c>
      <c r="F20" s="19">
        <f t="shared" si="5"/>
        <v>46.774122023809518</v>
      </c>
      <c r="G20" s="19">
        <f t="shared" si="6"/>
        <v>1.1304885912698395</v>
      </c>
      <c r="H20" s="19">
        <f t="shared" si="7"/>
        <v>0.71335661730435129</v>
      </c>
      <c r="I20" s="19">
        <f t="shared" si="8"/>
        <v>37.466517857142861</v>
      </c>
      <c r="J20" s="19">
        <f t="shared" si="9"/>
        <v>5.4665178571428612</v>
      </c>
      <c r="K20" s="19">
        <f t="shared" si="10"/>
        <v>29.882817482461778</v>
      </c>
      <c r="Q20" s="8"/>
      <c r="R20" s="8"/>
    </row>
    <row r="21" spans="3:18" x14ac:dyDescent="0.25">
      <c r="C21" s="17" t="s">
        <v>5</v>
      </c>
      <c r="D21" s="18">
        <v>17</v>
      </c>
      <c r="E21" s="18">
        <v>58</v>
      </c>
      <c r="F21" s="19">
        <f t="shared" si="5"/>
        <v>47.198337053571422</v>
      </c>
      <c r="G21" s="19">
        <f t="shared" si="6"/>
        <v>0.77735181051587143</v>
      </c>
      <c r="H21" s="19">
        <f t="shared" si="7"/>
        <v>1.2381908033892879</v>
      </c>
      <c r="I21" s="19">
        <f t="shared" si="8"/>
        <v>59.762187499999989</v>
      </c>
      <c r="J21" s="19">
        <f t="shared" si="9"/>
        <v>1.7621874999999889</v>
      </c>
      <c r="K21" s="19">
        <f t="shared" si="10"/>
        <v>3.105304785156211</v>
      </c>
    </row>
    <row r="22" spans="3:18" x14ac:dyDescent="0.25">
      <c r="C22" s="17" t="s">
        <v>6</v>
      </c>
      <c r="D22" s="18">
        <v>18</v>
      </c>
      <c r="E22" s="18">
        <v>60</v>
      </c>
      <c r="F22" s="19">
        <f t="shared" si="5"/>
        <v>45.029511098710316</v>
      </c>
      <c r="G22" s="19">
        <f t="shared" si="6"/>
        <v>-0.69573707217261715</v>
      </c>
      <c r="H22" s="19">
        <f t="shared" si="7"/>
        <v>1.3791010388627758</v>
      </c>
      <c r="I22" s="19">
        <f t="shared" si="8"/>
        <v>68.400982142857146</v>
      </c>
      <c r="J22" s="19">
        <f t="shared" si="9"/>
        <v>8.4009821428571456</v>
      </c>
      <c r="K22" s="19">
        <f t="shared" si="10"/>
        <v>70.576500964604634</v>
      </c>
    </row>
    <row r="23" spans="3:18" x14ac:dyDescent="0.25">
      <c r="C23" s="17" t="s">
        <v>7</v>
      </c>
      <c r="D23" s="18">
        <v>19</v>
      </c>
      <c r="E23" s="18">
        <v>90</v>
      </c>
      <c r="F23" s="19">
        <f t="shared" si="5"/>
        <v>43.809744156125987</v>
      </c>
      <c r="G23" s="19">
        <f t="shared" si="6"/>
        <v>-0.95775200737847288</v>
      </c>
      <c r="H23" s="19">
        <f t="shared" si="7"/>
        <v>2.0667727071395099</v>
      </c>
      <c r="I23" s="19">
        <f t="shared" si="8"/>
        <v>92.179134114583334</v>
      </c>
      <c r="J23" s="19">
        <f t="shared" si="9"/>
        <v>2.1791341145833343</v>
      </c>
      <c r="K23" s="19">
        <f t="shared" si="10"/>
        <v>4.7486254893408919</v>
      </c>
    </row>
    <row r="24" spans="3:18" x14ac:dyDescent="0.25">
      <c r="C24" s="17" t="s">
        <v>8</v>
      </c>
      <c r="D24" s="18">
        <v>20</v>
      </c>
      <c r="E24" s="18">
        <v>95</v>
      </c>
      <c r="F24" s="19">
        <f t="shared" si="5"/>
        <v>42.748218296595979</v>
      </c>
      <c r="G24" s="19">
        <f t="shared" si="6"/>
        <v>-1.0096389334542404</v>
      </c>
      <c r="H24" s="19">
        <f t="shared" si="7"/>
        <v>2.2250188072604766</v>
      </c>
      <c r="I24" s="19">
        <f t="shared" si="8"/>
        <v>95.462358747209819</v>
      </c>
      <c r="J24" s="19">
        <f t="shared" si="9"/>
        <v>0.4623587472098194</v>
      </c>
      <c r="K24" s="19">
        <f t="shared" si="10"/>
        <v>0.21377561112143367</v>
      </c>
    </row>
    <row r="25" spans="3:18" x14ac:dyDescent="0.25">
      <c r="C25" s="17" t="s">
        <v>9</v>
      </c>
      <c r="D25" s="18">
        <v>21</v>
      </c>
      <c r="E25" s="18">
        <v>60</v>
      </c>
      <c r="F25" s="19">
        <f t="shared" si="5"/>
        <v>46.119289681570862</v>
      </c>
      <c r="G25" s="19">
        <f t="shared" si="6"/>
        <v>1.1807162257603212</v>
      </c>
      <c r="H25" s="19">
        <f t="shared" si="7"/>
        <v>1.2445464409130325</v>
      </c>
      <c r="I25" s="19">
        <f t="shared" si="8"/>
        <v>49.590391322544647</v>
      </c>
      <c r="J25" s="19">
        <f t="shared" si="9"/>
        <v>10.409608677455353</v>
      </c>
      <c r="K25" s="19">
        <f t="shared" si="10"/>
        <v>108.35995281775378</v>
      </c>
    </row>
    <row r="26" spans="3:18" x14ac:dyDescent="0.25">
      <c r="C26" s="17" t="s">
        <v>10</v>
      </c>
      <c r="D26" s="18">
        <v>22</v>
      </c>
      <c r="E26" s="18">
        <v>40</v>
      </c>
      <c r="F26" s="19">
        <f t="shared" si="5"/>
        <v>46.094447398110034</v>
      </c>
      <c r="G26" s="19">
        <f t="shared" si="6"/>
        <v>0.57793697114974674</v>
      </c>
      <c r="H26" s="19">
        <f t="shared" si="7"/>
        <v>0.87943629476124308</v>
      </c>
      <c r="I26" s="19">
        <f t="shared" si="8"/>
        <v>42.148520115443631</v>
      </c>
      <c r="J26" s="19">
        <f t="shared" si="9"/>
        <v>2.1485201154436311</v>
      </c>
      <c r="K26" s="19">
        <f t="shared" si="10"/>
        <v>4.6161386864659137</v>
      </c>
    </row>
    <row r="27" spans="3:18" x14ac:dyDescent="0.25">
      <c r="C27" s="17" t="s">
        <v>11</v>
      </c>
      <c r="D27" s="18">
        <v>23</v>
      </c>
      <c r="E27" s="18">
        <v>37</v>
      </c>
      <c r="F27" s="19">
        <f t="shared" si="5"/>
        <v>48.249525517963221</v>
      </c>
      <c r="G27" s="19">
        <f t="shared" si="6"/>
        <v>1.3665075455014666</v>
      </c>
      <c r="H27" s="19">
        <f t="shared" si="7"/>
        <v>0.75471058835109051</v>
      </c>
      <c r="I27" s="19">
        <f t="shared" si="8"/>
        <v>34.657711165291921</v>
      </c>
      <c r="J27" s="19">
        <f t="shared" si="9"/>
        <v>2.3422888347080786</v>
      </c>
      <c r="K27" s="19">
        <f t="shared" si="10"/>
        <v>5.4863169851981288</v>
      </c>
    </row>
    <row r="28" spans="3:18" x14ac:dyDescent="0.25">
      <c r="C28" s="17" t="s">
        <v>12</v>
      </c>
      <c r="D28" s="18">
        <v>24</v>
      </c>
      <c r="E28" s="18">
        <v>30</v>
      </c>
      <c r="F28" s="19">
        <f t="shared" si="5"/>
        <v>47.762561986277795</v>
      </c>
      <c r="G28" s="19">
        <f t="shared" si="6"/>
        <v>0.43977200690802043</v>
      </c>
      <c r="H28" s="19">
        <f t="shared" si="7"/>
        <v>0.64078617827632334</v>
      </c>
      <c r="I28" s="19">
        <f t="shared" si="8"/>
        <v>32.422358239491778</v>
      </c>
      <c r="J28" s="19">
        <f t="shared" si="9"/>
        <v>2.4223582394917784</v>
      </c>
      <c r="K28" s="19">
        <f t="shared" si="10"/>
        <v>5.8678194404337081</v>
      </c>
    </row>
    <row r="29" spans="3:18" x14ac:dyDescent="0.25">
      <c r="C29" s="17" t="s">
        <v>1</v>
      </c>
      <c r="D29" s="18">
        <v>25</v>
      </c>
      <c r="E29" s="18">
        <v>16</v>
      </c>
      <c r="F29" s="19">
        <f t="shared" si="5"/>
        <v>59.457666353092264</v>
      </c>
      <c r="G29" s="19">
        <f t="shared" si="6"/>
        <v>6.0674381868612448</v>
      </c>
      <c r="H29" s="19">
        <f t="shared" si="7"/>
        <v>0.24768288428743424</v>
      </c>
      <c r="I29" s="19">
        <f t="shared" si="8"/>
        <v>10.90658518133529</v>
      </c>
      <c r="J29" s="19">
        <f t="shared" si="9"/>
        <v>5.0934148186647104</v>
      </c>
      <c r="K29" s="19">
        <f t="shared" si="10"/>
        <v>25.942874514993264</v>
      </c>
    </row>
    <row r="30" spans="3:18" x14ac:dyDescent="0.25">
      <c r="C30" s="17" t="s">
        <v>2</v>
      </c>
      <c r="D30" s="18">
        <v>26</v>
      </c>
      <c r="E30" s="18">
        <v>20</v>
      </c>
      <c r="F30" s="19">
        <f t="shared" si="5"/>
        <v>99.137713977609351</v>
      </c>
      <c r="G30" s="19">
        <f t="shared" si="6"/>
        <v>22.873742905689166</v>
      </c>
      <c r="H30" s="19">
        <f t="shared" si="7"/>
        <v>0.17619916939809699</v>
      </c>
      <c r="I30" s="19">
        <f t="shared" si="8"/>
        <v>9.8719314355235177</v>
      </c>
      <c r="J30" s="19">
        <f t="shared" si="9"/>
        <v>10.128068564476482</v>
      </c>
      <c r="K30" s="19">
        <f t="shared" si="10"/>
        <v>102.57777284673671</v>
      </c>
    </row>
    <row r="31" spans="3:18" x14ac:dyDescent="0.25">
      <c r="C31" s="17" t="s">
        <v>3</v>
      </c>
      <c r="D31" s="18">
        <v>27</v>
      </c>
      <c r="E31" s="18">
        <v>50</v>
      </c>
      <c r="F31" s="19">
        <f>$N$14*E31/H19+(1-$N$14)*(F30+G30)</f>
        <v>118.69323371457594</v>
      </c>
      <c r="G31" s="19">
        <f t="shared" si="6"/>
        <v>21.214631321327879</v>
      </c>
      <c r="H31" s="19">
        <f t="shared" si="7"/>
        <v>0.4273117061316502</v>
      </c>
      <c r="I31" s="19">
        <f t="shared" si="8"/>
        <v>52.876032819432609</v>
      </c>
      <c r="J31" s="19">
        <f t="shared" si="9"/>
        <v>2.8760328194326092</v>
      </c>
      <c r="K31" s="19">
        <f t="shared" si="10"/>
        <v>8.2715647784534827</v>
      </c>
    </row>
    <row r="32" spans="3:18" x14ac:dyDescent="0.25">
      <c r="C32" s="17" t="s">
        <v>4</v>
      </c>
      <c r="D32" s="18">
        <v>28</v>
      </c>
      <c r="E32" s="18">
        <v>80</v>
      </c>
      <c r="F32" s="19">
        <f t="shared" si="5"/>
        <v>126.0268685918513</v>
      </c>
      <c r="G32" s="19">
        <f t="shared" si="6"/>
        <v>14.274133099301618</v>
      </c>
      <c r="H32" s="19">
        <f t="shared" si="7"/>
        <v>0.67407094442053228</v>
      </c>
      <c r="I32" s="19">
        <f t="shared" si="8"/>
        <v>99.80420133628607</v>
      </c>
      <c r="J32" s="19">
        <f t="shared" si="9"/>
        <v>19.80420133628607</v>
      </c>
      <c r="K32" s="19">
        <f t="shared" si="10"/>
        <v>392.20639056815497</v>
      </c>
    </row>
    <row r="33" spans="3:11" x14ac:dyDescent="0.25">
      <c r="C33" s="17" t="s">
        <v>5</v>
      </c>
      <c r="D33" s="18">
        <v>29</v>
      </c>
      <c r="E33" s="18">
        <v>150</v>
      </c>
      <c r="F33" s="19">
        <f t="shared" si="5"/>
        <v>130.72274851104385</v>
      </c>
      <c r="G33" s="19">
        <f t="shared" si="6"/>
        <v>9.4850065092470839</v>
      </c>
      <c r="H33" s="19">
        <f t="shared" si="7"/>
        <v>1.1928287484477056</v>
      </c>
      <c r="I33" s="19">
        <f t="shared" si="8"/>
        <v>173.71941000029048</v>
      </c>
      <c r="J33" s="19">
        <f t="shared" si="9"/>
        <v>23.71941000029048</v>
      </c>
      <c r="K33" s="19">
        <f t="shared" si="10"/>
        <v>562.61041076188008</v>
      </c>
    </row>
    <row r="34" spans="3:11" x14ac:dyDescent="0.25">
      <c r="C34" s="17" t="s">
        <v>6</v>
      </c>
      <c r="D34" s="18">
        <v>30</v>
      </c>
      <c r="E34" s="18">
        <v>152</v>
      </c>
      <c r="F34" s="19">
        <f t="shared" si="5"/>
        <v>125.21224002916043</v>
      </c>
      <c r="G34" s="19">
        <f t="shared" si="6"/>
        <v>1.9872490136818319</v>
      </c>
      <c r="H34" s="19">
        <f t="shared" si="7"/>
        <v>1.2965199337817781</v>
      </c>
      <c r="I34" s="19">
        <f t="shared" si="8"/>
        <v>193.3606606051008</v>
      </c>
      <c r="J34" s="19">
        <f t="shared" si="9"/>
        <v>41.360660605100804</v>
      </c>
      <c r="K34" s="19">
        <f t="shared" si="10"/>
        <v>1710.7042456903375</v>
      </c>
    </row>
    <row r="35" spans="3:11" x14ac:dyDescent="0.25">
      <c r="C35" s="17" t="s">
        <v>7</v>
      </c>
      <c r="D35" s="18">
        <v>31</v>
      </c>
      <c r="E35" s="18">
        <v>235</v>
      </c>
      <c r="F35" s="19">
        <f t="shared" si="5"/>
        <v>120.45166616433093</v>
      </c>
      <c r="G35" s="19">
        <f t="shared" si="6"/>
        <v>-1.386662425573832</v>
      </c>
      <c r="H35" s="19">
        <f t="shared" si="7"/>
        <v>2.008881369468464</v>
      </c>
      <c r="I35" s="19">
        <f t="shared" si="8"/>
        <v>262.89243231583754</v>
      </c>
      <c r="J35" s="19">
        <f t="shared" si="9"/>
        <v>27.892432315837539</v>
      </c>
      <c r="K35" s="19">
        <f t="shared" si="10"/>
        <v>777.98778049357827</v>
      </c>
    </row>
    <row r="36" spans="3:11" x14ac:dyDescent="0.25">
      <c r="C36" s="17" t="s">
        <v>8</v>
      </c>
      <c r="D36" s="18">
        <v>32</v>
      </c>
      <c r="E36" s="18">
        <v>250</v>
      </c>
      <c r="F36" s="19">
        <f t="shared" si="5"/>
        <v>115.71180228342965</v>
      </c>
      <c r="G36" s="19">
        <f t="shared" si="6"/>
        <v>-3.0632631532375569</v>
      </c>
      <c r="H36" s="19">
        <f t="shared" si="7"/>
        <v>2.1927795016952518</v>
      </c>
      <c r="I36" s="19">
        <f t="shared" si="8"/>
        <v>264.92187260527351</v>
      </c>
      <c r="J36" s="19">
        <f t="shared" si="9"/>
        <v>14.921872605273506</v>
      </c>
      <c r="K36" s="19">
        <f t="shared" si="10"/>
        <v>222.66228204801195</v>
      </c>
    </row>
    <row r="37" spans="3:11" x14ac:dyDescent="0.25">
      <c r="C37" s="17" t="s">
        <v>9</v>
      </c>
      <c r="D37" s="18">
        <v>33</v>
      </c>
      <c r="E37" s="18">
        <v>175</v>
      </c>
      <c r="F37" s="19">
        <f t="shared" si="5"/>
        <v>126.63100712308356</v>
      </c>
      <c r="G37" s="19">
        <f t="shared" si="6"/>
        <v>3.927970843208179</v>
      </c>
      <c r="H37" s="19">
        <f t="shared" si="7"/>
        <v>1.3132572218310865</v>
      </c>
      <c r="I37" s="19">
        <f t="shared" si="8"/>
        <v>140.19633844853303</v>
      </c>
      <c r="J37" s="19">
        <f t="shared" si="9"/>
        <v>34.803661551466973</v>
      </c>
      <c r="K37" s="19">
        <f t="shared" si="10"/>
        <v>1211.2948573890606</v>
      </c>
    </row>
    <row r="38" spans="3:11" x14ac:dyDescent="0.25">
      <c r="C38" s="17" t="s">
        <v>10</v>
      </c>
      <c r="D38" s="18">
        <v>34</v>
      </c>
      <c r="E38" s="18">
        <v>110</v>
      </c>
      <c r="F38" s="19">
        <f t="shared" si="5"/>
        <v>127.81955052897037</v>
      </c>
      <c r="G38" s="19">
        <f t="shared" si="6"/>
        <v>2.5582571245474917</v>
      </c>
      <c r="H38" s="19">
        <f t="shared" si="7"/>
        <v>0.87001225945023197</v>
      </c>
      <c r="I38" s="19">
        <f t="shared" si="8"/>
        <v>114.81830383049038</v>
      </c>
      <c r="J38" s="19">
        <f t="shared" si="9"/>
        <v>4.8183038304903789</v>
      </c>
      <c r="K38" s="19">
        <f t="shared" si="10"/>
        <v>23.216051802918258</v>
      </c>
    </row>
    <row r="39" spans="3:11" x14ac:dyDescent="0.25">
      <c r="C39" s="17" t="s">
        <v>11</v>
      </c>
      <c r="D39" s="18">
        <v>35</v>
      </c>
      <c r="E39" s="18">
        <v>100</v>
      </c>
      <c r="F39" s="19">
        <f t="shared" si="5"/>
        <v>131.43946499781813</v>
      </c>
      <c r="G39" s="19">
        <f t="shared" si="6"/>
        <v>3.0890857966976295</v>
      </c>
      <c r="H39" s="19">
        <f t="shared" si="7"/>
        <v>0.75775854673618204</v>
      </c>
      <c r="I39" s="19">
        <f t="shared" si="8"/>
        <v>98.397511922111775</v>
      </c>
      <c r="J39" s="19">
        <f t="shared" si="9"/>
        <v>1.6024880778882249</v>
      </c>
      <c r="K39" s="19">
        <f t="shared" si="10"/>
        <v>2.5679680397738975</v>
      </c>
    </row>
    <row r="40" spans="3:11" x14ac:dyDescent="0.25">
      <c r="C40" s="17" t="s">
        <v>12</v>
      </c>
      <c r="D40" s="18">
        <v>36</v>
      </c>
      <c r="E40" s="18">
        <v>80</v>
      </c>
      <c r="F40" s="19">
        <f t="shared" si="5"/>
        <v>129.68759437020702</v>
      </c>
      <c r="G40" s="19">
        <f t="shared" si="6"/>
        <v>0.66860758454325886</v>
      </c>
      <c r="H40" s="19">
        <f t="shared" si="7"/>
        <v>0.62882659963890974</v>
      </c>
      <c r="I40" s="19">
        <f t="shared" si="8"/>
        <v>86.204035932669996</v>
      </c>
      <c r="J40" s="19">
        <f t="shared" si="9"/>
        <v>6.2040359326699956</v>
      </c>
      <c r="K40" s="19">
        <f t="shared" si="10"/>
        <v>38.49006185386046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F1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C508-DD30-46F5-A862-0EBB352192AD}">
  <dimension ref="B1:V40"/>
  <sheetViews>
    <sheetView showGridLines="0" zoomScaleNormal="100" workbookViewId="0">
      <selection activeCell="F11" sqref="F11"/>
    </sheetView>
  </sheetViews>
  <sheetFormatPr defaultRowHeight="15" x14ac:dyDescent="0.25"/>
  <cols>
    <col min="1" max="1" width="2.140625" customWidth="1"/>
    <col min="2" max="2" width="2.28515625" customWidth="1"/>
    <col min="3" max="3" width="4.42578125" bestFit="1" customWidth="1"/>
    <col min="4" max="4" width="7.28515625" bestFit="1" customWidth="1"/>
    <col min="5" max="5" width="6.85546875" bestFit="1" customWidth="1"/>
    <col min="6" max="6" width="16" bestFit="1" customWidth="1"/>
    <col min="7" max="7" width="10.140625" style="8" bestFit="1" customWidth="1"/>
    <col min="8" max="8" width="15.7109375" bestFit="1" customWidth="1"/>
    <col min="9" max="9" width="8.28515625" bestFit="1" customWidth="1"/>
    <col min="10" max="10" width="8.140625" bestFit="1" customWidth="1"/>
    <col min="11" max="11" width="10.28515625" bestFit="1" customWidth="1"/>
    <col min="12" max="12" width="1.85546875" customWidth="1"/>
    <col min="13" max="13" width="14.85546875" customWidth="1"/>
    <col min="15" max="15" width="1.85546875" customWidth="1"/>
    <col min="17" max="17" width="7.5703125" bestFit="1" customWidth="1"/>
    <col min="18" max="18" width="7.140625" customWidth="1"/>
    <col min="19" max="19" width="5.5703125" bestFit="1" customWidth="1"/>
    <col min="20" max="20" width="2.7109375" customWidth="1"/>
    <col min="21" max="21" width="13.140625" customWidth="1"/>
    <col min="22" max="22" width="10.42578125" bestFit="1" customWidth="1"/>
  </cols>
  <sheetData>
    <row r="1" spans="2:22" ht="8.25" customHeight="1" x14ac:dyDescent="0.25">
      <c r="G1"/>
    </row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0.5" customHeight="1" x14ac:dyDescent="0.25">
      <c r="G3"/>
    </row>
    <row r="4" spans="2:22" ht="15.75" thickBot="1" x14ac:dyDescent="0.3">
      <c r="C4" s="7"/>
      <c r="D4" s="7" t="s">
        <v>0</v>
      </c>
      <c r="E4" s="7" t="s">
        <v>13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21</v>
      </c>
      <c r="K4" s="7" t="s">
        <v>22</v>
      </c>
      <c r="N4" s="20" t="s">
        <v>36</v>
      </c>
      <c r="P4" s="7" t="s">
        <v>0</v>
      </c>
      <c r="Q4" s="7" t="s">
        <v>33</v>
      </c>
      <c r="R4" s="7" t="s">
        <v>34</v>
      </c>
      <c r="S4" s="7" t="s">
        <v>35</v>
      </c>
      <c r="U4" s="9" t="s">
        <v>39</v>
      </c>
      <c r="V4" s="9"/>
    </row>
    <row r="5" spans="2:22" x14ac:dyDescent="0.25">
      <c r="C5" s="17" t="s">
        <v>1</v>
      </c>
      <c r="D5" s="18">
        <v>1</v>
      </c>
      <c r="E5" s="18">
        <v>7</v>
      </c>
      <c r="F5" s="18"/>
      <c r="G5" s="18"/>
      <c r="H5" s="19">
        <f>E5/((1/12)*SUM($E$5:$E$16))</f>
        <v>0.20792079207920794</v>
      </c>
      <c r="I5" s="18"/>
      <c r="J5" s="18"/>
      <c r="K5" s="18"/>
      <c r="M5" s="12" t="s">
        <v>37</v>
      </c>
      <c r="N5" s="23">
        <f>AVERAGE(J17:J40)</f>
        <v>7.6814819965638286</v>
      </c>
      <c r="P5" s="5">
        <v>1</v>
      </c>
      <c r="Q5" s="24">
        <f>F29</f>
        <v>66.716539317213304</v>
      </c>
      <c r="R5" s="24">
        <f t="shared" ref="R5:S16" si="0">G29</f>
        <v>8.2763186935936979</v>
      </c>
      <c r="S5" s="24">
        <f t="shared" si="0"/>
        <v>0.23982059267081762</v>
      </c>
      <c r="U5" s="31" t="s">
        <v>40</v>
      </c>
      <c r="V5" s="32">
        <v>1</v>
      </c>
    </row>
    <row r="6" spans="2:22" x14ac:dyDescent="0.25">
      <c r="C6" s="17" t="s">
        <v>2</v>
      </c>
      <c r="D6" s="18">
        <v>2</v>
      </c>
      <c r="E6" s="18">
        <v>5</v>
      </c>
      <c r="F6" s="18"/>
      <c r="G6" s="18"/>
      <c r="H6" s="19">
        <f t="shared" ref="H6:H16" si="1">E6/((1/12)*SUM($E$5:$E$16))</f>
        <v>0.14851485148514854</v>
      </c>
      <c r="I6" s="18"/>
      <c r="J6" s="18"/>
      <c r="K6" s="18"/>
      <c r="M6" s="12" t="s">
        <v>38</v>
      </c>
      <c r="N6" s="23">
        <f>AVERAGE(K17:K40)</f>
        <v>135.93025075735159</v>
      </c>
      <c r="P6" s="5">
        <v>2</v>
      </c>
      <c r="Q6" s="24">
        <f t="shared" ref="Q6:Q16" si="2">F30</f>
        <v>123.34034051430784</v>
      </c>
      <c r="R6" s="24">
        <f t="shared" si="0"/>
        <v>28.646216576873588</v>
      </c>
      <c r="S6" s="24">
        <f t="shared" si="0"/>
        <v>0.1621529494454407</v>
      </c>
      <c r="U6" s="28" t="s">
        <v>44</v>
      </c>
      <c r="V6" s="29">
        <f>Q16</f>
        <v>127.37152569213711</v>
      </c>
    </row>
    <row r="7" spans="2:22" x14ac:dyDescent="0.25">
      <c r="C7" s="17" t="s">
        <v>3</v>
      </c>
      <c r="D7" s="18">
        <v>3</v>
      </c>
      <c r="E7" s="18">
        <v>15</v>
      </c>
      <c r="F7" s="18"/>
      <c r="G7" s="18"/>
      <c r="H7" s="19">
        <f t="shared" si="1"/>
        <v>0.44554455445544555</v>
      </c>
      <c r="I7" s="18"/>
      <c r="J7" s="18"/>
      <c r="K7" s="18"/>
      <c r="P7" s="5">
        <v>3</v>
      </c>
      <c r="Q7" s="24">
        <f t="shared" si="2"/>
        <v>123.42558002116704</v>
      </c>
      <c r="R7" s="24">
        <f t="shared" si="0"/>
        <v>16.612825048767345</v>
      </c>
      <c r="S7" s="24">
        <f t="shared" si="0"/>
        <v>0.40510241063015612</v>
      </c>
      <c r="U7" s="28" t="s">
        <v>42</v>
      </c>
      <c r="V7" s="29">
        <f>R16</f>
        <v>-0.67824598128129554</v>
      </c>
    </row>
    <row r="8" spans="2:22" x14ac:dyDescent="0.25">
      <c r="C8" s="17" t="s">
        <v>4</v>
      </c>
      <c r="D8" s="18">
        <v>4</v>
      </c>
      <c r="E8" s="18">
        <v>25</v>
      </c>
      <c r="F8" s="18"/>
      <c r="G8" s="18"/>
      <c r="H8" s="19">
        <f t="shared" si="1"/>
        <v>0.74257425742574268</v>
      </c>
      <c r="I8" s="18"/>
      <c r="J8" s="18"/>
      <c r="K8" s="18"/>
      <c r="M8" s="9" t="s">
        <v>17</v>
      </c>
      <c r="N8" s="9"/>
      <c r="P8" s="5">
        <v>4</v>
      </c>
      <c r="Q8" s="24">
        <f t="shared" si="2"/>
        <v>116.59627743014011</v>
      </c>
      <c r="R8" s="24">
        <f t="shared" si="0"/>
        <v>6.7361216205206782</v>
      </c>
      <c r="S8" s="24">
        <f t="shared" si="0"/>
        <v>0.68612825180403247</v>
      </c>
      <c r="U8" s="28" t="s">
        <v>43</v>
      </c>
      <c r="V8" s="29">
        <f>VLOOKUP(V5,P5:S16,4,FALSE)</f>
        <v>0.23982059267081762</v>
      </c>
    </row>
    <row r="9" spans="2:22" x14ac:dyDescent="0.25">
      <c r="C9" s="17" t="s">
        <v>5</v>
      </c>
      <c r="D9" s="18">
        <v>5</v>
      </c>
      <c r="E9" s="18">
        <v>42</v>
      </c>
      <c r="F9" s="18"/>
      <c r="G9" s="18"/>
      <c r="H9" s="19">
        <f t="shared" si="1"/>
        <v>1.2475247524752475</v>
      </c>
      <c r="I9" s="18"/>
      <c r="J9" s="18"/>
      <c r="K9" s="18"/>
      <c r="M9" s="10" t="s">
        <v>18</v>
      </c>
      <c r="N9" s="14">
        <f>E40</f>
        <v>80</v>
      </c>
      <c r="P9" s="5">
        <v>5</v>
      </c>
      <c r="Q9" s="24">
        <f t="shared" si="2"/>
        <v>119.89053070391287</v>
      </c>
      <c r="R9" s="24">
        <f t="shared" si="0"/>
        <v>5.2859839272939082</v>
      </c>
      <c r="S9" s="24">
        <f t="shared" si="0"/>
        <v>1.2511413463540908</v>
      </c>
      <c r="U9" s="9" t="s">
        <v>41</v>
      </c>
      <c r="V9" s="30">
        <f>(V6+V5*V7)*V8</f>
        <v>30.383657427667117</v>
      </c>
    </row>
    <row r="10" spans="2:22" x14ac:dyDescent="0.25">
      <c r="C10" s="17" t="s">
        <v>6</v>
      </c>
      <c r="D10" s="18">
        <v>6</v>
      </c>
      <c r="E10" s="18">
        <v>48</v>
      </c>
      <c r="F10" s="18"/>
      <c r="G10" s="18"/>
      <c r="H10" s="19">
        <f t="shared" si="1"/>
        <v>1.4257425742574259</v>
      </c>
      <c r="I10" s="18"/>
      <c r="J10" s="18"/>
      <c r="K10" s="18"/>
      <c r="M10" s="11" t="s">
        <v>19</v>
      </c>
      <c r="N10" s="15">
        <f>I40</f>
        <v>87.143199634964247</v>
      </c>
      <c r="P10" s="5">
        <v>6</v>
      </c>
      <c r="Q10" s="24">
        <f t="shared" si="2"/>
        <v>112.5349128038705</v>
      </c>
      <c r="R10" s="24">
        <f t="shared" si="0"/>
        <v>-4.0211460134556454E-2</v>
      </c>
      <c r="S10" s="24">
        <f t="shared" si="0"/>
        <v>1.3506919427299022</v>
      </c>
    </row>
    <row r="11" spans="2:22" x14ac:dyDescent="0.25">
      <c r="C11" s="17" t="s">
        <v>7</v>
      </c>
      <c r="D11" s="18">
        <v>7</v>
      </c>
      <c r="E11" s="18">
        <v>70</v>
      </c>
      <c r="F11" s="18"/>
      <c r="G11" s="18"/>
      <c r="H11" s="19">
        <f t="shared" si="1"/>
        <v>2.0792079207920793</v>
      </c>
      <c r="I11" s="18"/>
      <c r="J11" s="18"/>
      <c r="K11" s="18"/>
      <c r="M11" s="13" t="s">
        <v>20</v>
      </c>
      <c r="N11" s="16">
        <f>ABS(1-N10/N9)</f>
        <v>8.9289995437053182E-2</v>
      </c>
      <c r="P11" s="5">
        <v>7</v>
      </c>
      <c r="Q11" s="24">
        <f t="shared" si="2"/>
        <v>112.49467016867237</v>
      </c>
      <c r="R11" s="24">
        <f t="shared" si="0"/>
        <v>-4.0224594900391979E-2</v>
      </c>
      <c r="S11" s="24">
        <f t="shared" si="0"/>
        <v>2.088987857359335</v>
      </c>
    </row>
    <row r="12" spans="2:22" x14ac:dyDescent="0.25">
      <c r="C12" s="17" t="s">
        <v>8</v>
      </c>
      <c r="D12" s="18">
        <v>8</v>
      </c>
      <c r="E12" s="18">
        <v>75</v>
      </c>
      <c r="F12" s="18"/>
      <c r="G12" s="18"/>
      <c r="H12" s="19">
        <f t="shared" si="1"/>
        <v>2.2277227722772279</v>
      </c>
      <c r="I12" s="18"/>
      <c r="J12" s="18"/>
      <c r="K12" s="18"/>
      <c r="P12" s="5">
        <v>8</v>
      </c>
      <c r="Q12" s="24">
        <f t="shared" si="2"/>
        <v>112.27142194750222</v>
      </c>
      <c r="R12" s="24">
        <f t="shared" si="0"/>
        <v>-0.1173366260609109</v>
      </c>
      <c r="S12" s="24">
        <f t="shared" si="0"/>
        <v>2.2267465367713899</v>
      </c>
    </row>
    <row r="13" spans="2:22" x14ac:dyDescent="0.25">
      <c r="C13" s="17" t="s">
        <v>9</v>
      </c>
      <c r="D13" s="18">
        <v>9</v>
      </c>
      <c r="E13" s="18">
        <v>40</v>
      </c>
      <c r="F13" s="18"/>
      <c r="G13" s="18"/>
      <c r="H13" s="19">
        <f t="shared" si="1"/>
        <v>1.1881188118811883</v>
      </c>
      <c r="I13" s="18"/>
      <c r="J13" s="18"/>
      <c r="K13" s="18"/>
      <c r="M13" s="9" t="s">
        <v>14</v>
      </c>
      <c r="N13" s="9"/>
      <c r="P13" s="5">
        <v>9</v>
      </c>
      <c r="Q13" s="24">
        <f t="shared" si="2"/>
        <v>135.83072238341205</v>
      </c>
      <c r="R13" s="24">
        <f t="shared" si="0"/>
        <v>9.8581709742965931</v>
      </c>
      <c r="S13" s="24">
        <f t="shared" si="0"/>
        <v>1.2883683229337768</v>
      </c>
    </row>
    <row r="14" spans="2:22" x14ac:dyDescent="0.25">
      <c r="C14" s="17" t="s">
        <v>10</v>
      </c>
      <c r="D14" s="18">
        <v>10</v>
      </c>
      <c r="E14" s="18">
        <v>30</v>
      </c>
      <c r="F14" s="18"/>
      <c r="G14" s="18"/>
      <c r="H14" s="19">
        <f t="shared" si="1"/>
        <v>0.8910891089108911</v>
      </c>
      <c r="I14" s="18"/>
      <c r="J14" s="18"/>
      <c r="K14" s="18"/>
      <c r="M14" s="10" t="s">
        <v>15</v>
      </c>
      <c r="N14" s="21">
        <v>0.78859948131022461</v>
      </c>
      <c r="P14" s="5">
        <v>10</v>
      </c>
      <c r="Q14" s="24">
        <f t="shared" si="2"/>
        <v>130.97789111909225</v>
      </c>
      <c r="R14" s="24">
        <f t="shared" si="0"/>
        <v>3.6600899606756787</v>
      </c>
      <c r="S14" s="24">
        <f t="shared" si="0"/>
        <v>0.8398363957469891</v>
      </c>
    </row>
    <row r="15" spans="2:22" x14ac:dyDescent="0.25">
      <c r="C15" s="17" t="s">
        <v>11</v>
      </c>
      <c r="D15" s="18">
        <v>11</v>
      </c>
      <c r="E15" s="18">
        <v>25</v>
      </c>
      <c r="F15" s="18"/>
      <c r="G15" s="18"/>
      <c r="H15" s="19">
        <f t="shared" si="1"/>
        <v>0.74257425742574268</v>
      </c>
      <c r="I15" s="18"/>
      <c r="J15" s="18"/>
      <c r="K15" s="18"/>
      <c r="M15" s="11" t="s">
        <v>16</v>
      </c>
      <c r="N15" s="22">
        <v>0.42132282444706209</v>
      </c>
      <c r="P15" s="5">
        <v>11</v>
      </c>
      <c r="Q15" s="24">
        <f t="shared" si="2"/>
        <v>133.14362786844165</v>
      </c>
      <c r="R15" s="24">
        <f t="shared" si="0"/>
        <v>3.0304848449581563</v>
      </c>
      <c r="S15" s="24">
        <f t="shared" si="0"/>
        <v>0.75106861365389066</v>
      </c>
    </row>
    <row r="16" spans="2:22" ht="15.75" thickBot="1" x14ac:dyDescent="0.3">
      <c r="C16" s="17" t="s">
        <v>12</v>
      </c>
      <c r="D16" s="18">
        <v>12</v>
      </c>
      <c r="E16" s="18">
        <v>22</v>
      </c>
      <c r="F16" s="19">
        <f>AVERAGE(E5:E16)</f>
        <v>33.666666666666664</v>
      </c>
      <c r="G16" s="19">
        <v>0</v>
      </c>
      <c r="H16" s="19">
        <f t="shared" si="1"/>
        <v>0.65346534653465349</v>
      </c>
      <c r="I16" s="18"/>
      <c r="J16" s="18"/>
      <c r="K16" s="18"/>
      <c r="M16" s="11" t="s">
        <v>28</v>
      </c>
      <c r="N16" s="22">
        <v>1</v>
      </c>
      <c r="P16" s="6">
        <v>12</v>
      </c>
      <c r="Q16" s="25">
        <f t="shared" si="2"/>
        <v>127.37152569213711</v>
      </c>
      <c r="R16" s="25">
        <f t="shared" si="0"/>
        <v>-0.67824598128129554</v>
      </c>
      <c r="S16" s="25">
        <f t="shared" si="0"/>
        <v>0.6280838638406806</v>
      </c>
    </row>
    <row r="17" spans="3:18" x14ac:dyDescent="0.25">
      <c r="C17" s="17" t="s">
        <v>1</v>
      </c>
      <c r="D17" s="18">
        <v>13</v>
      </c>
      <c r="E17" s="18">
        <v>10</v>
      </c>
      <c r="F17" s="19">
        <f>$N$14*E17/H5+(1-$N$14)*(F16+G16)</f>
        <v>45.045030611285618</v>
      </c>
      <c r="G17" s="19">
        <f>$N$15*(F17-F16)+(1-$N$15)*G16</f>
        <v>4.7939644347334722</v>
      </c>
      <c r="H17" s="19">
        <f>$N$16*E17/F17+(1-$N$16)*H5</f>
        <v>0.22200007113536274</v>
      </c>
      <c r="I17" s="19">
        <f>(F16+G16)*H5</f>
        <v>7</v>
      </c>
      <c r="J17" s="19">
        <f>ABS(E17-I17)</f>
        <v>3</v>
      </c>
      <c r="K17" s="19">
        <f>J17^2</f>
        <v>9</v>
      </c>
    </row>
    <row r="18" spans="3:18" x14ac:dyDescent="0.25">
      <c r="C18" s="17" t="s">
        <v>2</v>
      </c>
      <c r="D18" s="18">
        <v>14</v>
      </c>
      <c r="E18" s="18">
        <v>7</v>
      </c>
      <c r="F18" s="19">
        <f t="shared" ref="F18:F40" si="3">$N$14*E18/H6+(1-$N$14)*(F17+G17)</f>
        <v>47.705311622794156</v>
      </c>
      <c r="G18" s="19">
        <f t="shared" ref="G18:G40" si="4">$N$15*(F18-F17)+(1-$N$15)*G17</f>
        <v>3.8949949083844659</v>
      </c>
      <c r="H18" s="19">
        <f t="shared" ref="H18:H40" si="5">$N$16*E18/F18+(1-$N$16)*H6</f>
        <v>0.14673418455682655</v>
      </c>
      <c r="I18" s="19">
        <f t="shared" ref="I18:I40" si="6">(F17+G17)*H6</f>
        <v>7.4018309474285795</v>
      </c>
      <c r="J18" s="19">
        <f t="shared" ref="J18:J40" si="7">ABS(E18-I18)</f>
        <v>0.4018309474285795</v>
      </c>
      <c r="K18" s="19">
        <f t="shared" ref="K18:K40" si="8">J18^2</f>
        <v>0.16146811031134983</v>
      </c>
      <c r="Q18" s="8"/>
      <c r="R18" s="8"/>
    </row>
    <row r="19" spans="3:18" x14ac:dyDescent="0.25">
      <c r="C19" s="17" t="s">
        <v>3</v>
      </c>
      <c r="D19" s="18">
        <v>15</v>
      </c>
      <c r="E19" s="18">
        <v>20</v>
      </c>
      <c r="F19" s="19">
        <f t="shared" si="3"/>
        <v>46.307686059612649</v>
      </c>
      <c r="G19" s="19">
        <f t="shared" si="4"/>
        <v>1.6650931025779485</v>
      </c>
      <c r="H19" s="19">
        <f t="shared" si="5"/>
        <v>0.43189374598103802</v>
      </c>
      <c r="I19" s="19">
        <f t="shared" si="6"/>
        <v>22.990235583198398</v>
      </c>
      <c r="J19" s="19">
        <f t="shared" si="7"/>
        <v>2.9902355831983982</v>
      </c>
      <c r="K19" s="19">
        <f t="shared" si="8"/>
        <v>8.9415088430258649</v>
      </c>
      <c r="Q19" s="8"/>
      <c r="R19" s="8"/>
    </row>
    <row r="20" spans="3:18" x14ac:dyDescent="0.25">
      <c r="C20" s="17" t="s">
        <v>4</v>
      </c>
      <c r="D20" s="18">
        <v>16</v>
      </c>
      <c r="E20" s="18">
        <v>32</v>
      </c>
      <c r="F20" s="19">
        <f t="shared" si="3"/>
        <v>44.124850712472416</v>
      </c>
      <c r="G20" s="19">
        <f t="shared" si="4"/>
        <v>4.3873019872478936E-2</v>
      </c>
      <c r="H20" s="19">
        <f t="shared" si="5"/>
        <v>0.72521491819925454</v>
      </c>
      <c r="I20" s="19">
        <f t="shared" si="6"/>
        <v>35.623350863012824</v>
      </c>
      <c r="J20" s="19">
        <f t="shared" si="7"/>
        <v>3.6233508630128242</v>
      </c>
      <c r="K20" s="19">
        <f t="shared" si="8"/>
        <v>13.128671476495777</v>
      </c>
      <c r="Q20" s="8"/>
      <c r="R20" s="8"/>
    </row>
    <row r="21" spans="3:18" x14ac:dyDescent="0.25">
      <c r="C21" s="17" t="s">
        <v>5</v>
      </c>
      <c r="D21" s="18">
        <v>17</v>
      </c>
      <c r="E21" s="18">
        <v>58</v>
      </c>
      <c r="F21" s="19">
        <f t="shared" si="3"/>
        <v>46.000908261766398</v>
      </c>
      <c r="G21" s="19">
        <f t="shared" si="4"/>
        <v>0.81581418071655809</v>
      </c>
      <c r="H21" s="19">
        <f t="shared" si="5"/>
        <v>1.2608446700650611</v>
      </c>
      <c r="I21" s="19">
        <f t="shared" si="6"/>
        <v>55.101576141341155</v>
      </c>
      <c r="J21" s="19">
        <f t="shared" si="7"/>
        <v>2.8984238586588447</v>
      </c>
      <c r="K21" s="19">
        <f t="shared" si="8"/>
        <v>8.4008608644428264</v>
      </c>
    </row>
    <row r="22" spans="3:18" x14ac:dyDescent="0.25">
      <c r="C22" s="17" t="s">
        <v>6</v>
      </c>
      <c r="D22" s="18">
        <v>18</v>
      </c>
      <c r="E22" s="18">
        <v>60</v>
      </c>
      <c r="F22" s="19">
        <f t="shared" si="3"/>
        <v>43.083974246168097</v>
      </c>
      <c r="G22" s="19">
        <f t="shared" si="4"/>
        <v>-0.7568778323044949</v>
      </c>
      <c r="H22" s="19">
        <f t="shared" si="5"/>
        <v>1.3926291863693707</v>
      </c>
      <c r="I22" s="19">
        <f t="shared" si="6"/>
        <v>66.748594373441051</v>
      </c>
      <c r="J22" s="19">
        <f t="shared" si="7"/>
        <v>6.7485943734410512</v>
      </c>
      <c r="K22" s="19">
        <f t="shared" si="8"/>
        <v>45.543526017240211</v>
      </c>
    </row>
    <row r="23" spans="3:18" x14ac:dyDescent="0.25">
      <c r="C23" s="17" t="s">
        <v>7</v>
      </c>
      <c r="D23" s="18">
        <v>19</v>
      </c>
      <c r="E23" s="18">
        <v>90</v>
      </c>
      <c r="F23" s="19">
        <f t="shared" si="3"/>
        <v>43.083061970379767</v>
      </c>
      <c r="G23" s="19">
        <f t="shared" si="4"/>
        <v>-0.43837228884840929</v>
      </c>
      <c r="H23" s="19">
        <f t="shared" si="5"/>
        <v>2.088988012548326</v>
      </c>
      <c r="I23" s="19">
        <f t="shared" si="6"/>
        <v>88.006834127835205</v>
      </c>
      <c r="J23" s="19">
        <f t="shared" si="7"/>
        <v>1.9931658721647949</v>
      </c>
      <c r="K23" s="19">
        <f t="shared" si="8"/>
        <v>3.9727101939624476</v>
      </c>
    </row>
    <row r="24" spans="3:18" x14ac:dyDescent="0.25">
      <c r="C24" s="17" t="s">
        <v>8</v>
      </c>
      <c r="D24" s="18">
        <v>20</v>
      </c>
      <c r="E24" s="18">
        <v>95</v>
      </c>
      <c r="F24" s="19">
        <f t="shared" si="3"/>
        <v>42.644496287691815</v>
      </c>
      <c r="G24" s="19">
        <f t="shared" si="4"/>
        <v>-0.43845377008711572</v>
      </c>
      <c r="H24" s="19">
        <f t="shared" si="5"/>
        <v>2.2277200640172454</v>
      </c>
      <c r="I24" s="19">
        <f t="shared" si="6"/>
        <v>95.000546320243146</v>
      </c>
      <c r="J24" s="19">
        <f t="shared" si="7"/>
        <v>5.4632024314571481E-4</v>
      </c>
      <c r="K24" s="19">
        <f t="shared" si="8"/>
        <v>2.9846580807079293E-7</v>
      </c>
    </row>
    <row r="25" spans="3:18" x14ac:dyDescent="0.25">
      <c r="C25" s="17" t="s">
        <v>9</v>
      </c>
      <c r="D25" s="18">
        <v>21</v>
      </c>
      <c r="E25" s="18">
        <v>60</v>
      </c>
      <c r="F25" s="19">
        <f t="shared" si="3"/>
        <v>48.746653086230687</v>
      </c>
      <c r="G25" s="19">
        <f t="shared" si="4"/>
        <v>2.3172547482946899</v>
      </c>
      <c r="H25" s="19">
        <f t="shared" si="5"/>
        <v>1.2308537345910218</v>
      </c>
      <c r="I25" s="19">
        <f t="shared" si="6"/>
        <v>50.145793090223414</v>
      </c>
      <c r="J25" s="19">
        <f t="shared" si="7"/>
        <v>9.8542069097765861</v>
      </c>
      <c r="K25" s="19">
        <f t="shared" si="8"/>
        <v>97.105393820688619</v>
      </c>
    </row>
    <row r="26" spans="3:18" x14ac:dyDescent="0.25">
      <c r="C26" s="17" t="s">
        <v>10</v>
      </c>
      <c r="D26" s="18">
        <v>22</v>
      </c>
      <c r="E26" s="18">
        <v>40</v>
      </c>
      <c r="F26" s="19">
        <f t="shared" si="3"/>
        <v>46.194291096915627</v>
      </c>
      <c r="G26" s="19">
        <f t="shared" si="4"/>
        <v>0.26557407043026227</v>
      </c>
      <c r="H26" s="19">
        <f t="shared" si="5"/>
        <v>0.86590786545636123</v>
      </c>
      <c r="I26" s="19">
        <f t="shared" si="6"/>
        <v>45.502492129775085</v>
      </c>
      <c r="J26" s="19">
        <f t="shared" si="7"/>
        <v>5.5024921297750851</v>
      </c>
      <c r="K26" s="19">
        <f t="shared" si="8"/>
        <v>30.277419638236751</v>
      </c>
    </row>
    <row r="27" spans="3:18" x14ac:dyDescent="0.25">
      <c r="C27" s="17" t="s">
        <v>11</v>
      </c>
      <c r="D27" s="18">
        <v>23</v>
      </c>
      <c r="E27" s="18">
        <v>37</v>
      </c>
      <c r="F27" s="19">
        <f t="shared" si="3"/>
        <v>49.114923083384738</v>
      </c>
      <c r="G27" s="19">
        <f t="shared" si="4"/>
        <v>1.3842105706862806</v>
      </c>
      <c r="H27" s="19">
        <f t="shared" si="5"/>
        <v>0.75333519177426667</v>
      </c>
      <c r="I27" s="19">
        <f t="shared" si="6"/>
        <v>34.499899876741999</v>
      </c>
      <c r="J27" s="19">
        <f t="shared" si="7"/>
        <v>2.5001001232580009</v>
      </c>
      <c r="K27" s="19">
        <f t="shared" si="8"/>
        <v>6.250500626314671</v>
      </c>
    </row>
    <row r="28" spans="3:18" x14ac:dyDescent="0.25">
      <c r="C28" s="17" t="s">
        <v>12</v>
      </c>
      <c r="D28" s="18">
        <v>24</v>
      </c>
      <c r="E28" s="18">
        <v>30</v>
      </c>
      <c r="F28" s="19">
        <f t="shared" si="3"/>
        <v>46.879428326187949</v>
      </c>
      <c r="G28" s="19">
        <f t="shared" si="4"/>
        <v>-0.14085390172349366</v>
      </c>
      <c r="H28" s="19">
        <f t="shared" si="5"/>
        <v>0.63993954429775535</v>
      </c>
      <c r="I28" s="19">
        <f t="shared" si="6"/>
        <v>32.999433872957297</v>
      </c>
      <c r="J28" s="19">
        <f t="shared" si="7"/>
        <v>2.9994338729572974</v>
      </c>
      <c r="K28" s="19">
        <f t="shared" si="8"/>
        <v>8.9966035582436135</v>
      </c>
    </row>
    <row r="29" spans="3:18" x14ac:dyDescent="0.25">
      <c r="C29" s="17" t="s">
        <v>1</v>
      </c>
      <c r="D29" s="18">
        <v>25</v>
      </c>
      <c r="E29" s="18">
        <v>16</v>
      </c>
      <c r="F29" s="19">
        <f t="shared" si="3"/>
        <v>66.716539317213304</v>
      </c>
      <c r="G29" s="19">
        <f t="shared" si="4"/>
        <v>8.2763186935936979</v>
      </c>
      <c r="H29" s="19">
        <f t="shared" si="5"/>
        <v>0.23982059267081762</v>
      </c>
      <c r="I29" s="19">
        <f t="shared" si="6"/>
        <v>10.375966846996555</v>
      </c>
      <c r="J29" s="19">
        <f t="shared" si="7"/>
        <v>5.6240331530034453</v>
      </c>
      <c r="K29" s="19">
        <f t="shared" si="8"/>
        <v>31.629748906081876</v>
      </c>
    </row>
    <row r="30" spans="3:18" x14ac:dyDescent="0.25">
      <c r="C30" s="17" t="s">
        <v>2</v>
      </c>
      <c r="D30" s="18">
        <v>26</v>
      </c>
      <c r="E30" s="18">
        <v>20</v>
      </c>
      <c r="F30" s="19">
        <f t="shared" si="3"/>
        <v>123.34034051430784</v>
      </c>
      <c r="G30" s="19">
        <f t="shared" si="4"/>
        <v>28.646216576873588</v>
      </c>
      <c r="H30" s="19">
        <f t="shared" si="5"/>
        <v>0.1621529494454407</v>
      </c>
      <c r="I30" s="19">
        <f t="shared" si="6"/>
        <v>11.004015867801643</v>
      </c>
      <c r="J30" s="19">
        <f t="shared" si="7"/>
        <v>8.9959841321983571</v>
      </c>
      <c r="K30" s="19">
        <f t="shared" si="8"/>
        <v>80.927730506764632</v>
      </c>
    </row>
    <row r="31" spans="3:18" x14ac:dyDescent="0.25">
      <c r="C31" s="17" t="s">
        <v>3</v>
      </c>
      <c r="D31" s="18">
        <v>27</v>
      </c>
      <c r="E31" s="18">
        <v>50</v>
      </c>
      <c r="F31" s="19">
        <f>$N$14*E31/H19+(1-$N$14)*(F30+G30)</f>
        <v>123.42558002116704</v>
      </c>
      <c r="G31" s="19">
        <f t="shared" si="4"/>
        <v>16.612825048767345</v>
      </c>
      <c r="H31" s="19">
        <f t="shared" si="5"/>
        <v>0.40510241063015612</v>
      </c>
      <c r="I31" s="19">
        <f t="shared" si="6"/>
        <v>65.642043480871237</v>
      </c>
      <c r="J31" s="19">
        <f t="shared" si="7"/>
        <v>15.642043480871237</v>
      </c>
      <c r="K31" s="19">
        <f t="shared" si="8"/>
        <v>244.67352425746637</v>
      </c>
    </row>
    <row r="32" spans="3:18" x14ac:dyDescent="0.25">
      <c r="C32" s="17" t="s">
        <v>4</v>
      </c>
      <c r="D32" s="18">
        <v>28</v>
      </c>
      <c r="E32" s="18">
        <v>80</v>
      </c>
      <c r="F32" s="19">
        <f t="shared" si="3"/>
        <v>116.59627743014011</v>
      </c>
      <c r="G32" s="19">
        <f t="shared" si="4"/>
        <v>6.7361216205206782</v>
      </c>
      <c r="H32" s="19">
        <f t="shared" si="5"/>
        <v>0.68612825180403247</v>
      </c>
      <c r="I32" s="19">
        <f t="shared" si="6"/>
        <v>101.55794047754654</v>
      </c>
      <c r="J32" s="19">
        <f t="shared" si="7"/>
        <v>21.557940477546538</v>
      </c>
      <c r="K32" s="19">
        <f t="shared" si="8"/>
        <v>464.74479763343942</v>
      </c>
    </row>
    <row r="33" spans="3:11" x14ac:dyDescent="0.25">
      <c r="C33" s="17" t="s">
        <v>5</v>
      </c>
      <c r="D33" s="18">
        <v>29</v>
      </c>
      <c r="E33" s="18">
        <v>150</v>
      </c>
      <c r="F33" s="19">
        <f t="shared" si="3"/>
        <v>119.89053070391287</v>
      </c>
      <c r="G33" s="19">
        <f t="shared" si="4"/>
        <v>5.2859839272939082</v>
      </c>
      <c r="H33" s="19">
        <f t="shared" si="5"/>
        <v>1.2511413463540908</v>
      </c>
      <c r="I33" s="19">
        <f t="shared" si="6"/>
        <v>155.50299798936285</v>
      </c>
      <c r="J33" s="19">
        <f t="shared" si="7"/>
        <v>5.5029979893628536</v>
      </c>
      <c r="K33" s="19">
        <f t="shared" si="8"/>
        <v>30.282986870931609</v>
      </c>
    </row>
    <row r="34" spans="3:11" x14ac:dyDescent="0.25">
      <c r="C34" s="17" t="s">
        <v>6</v>
      </c>
      <c r="D34" s="18">
        <v>30</v>
      </c>
      <c r="E34" s="18">
        <v>152</v>
      </c>
      <c r="F34" s="19">
        <f t="shared" si="3"/>
        <v>112.5349128038705</v>
      </c>
      <c r="G34" s="19">
        <f t="shared" si="4"/>
        <v>-4.0211460134556454E-2</v>
      </c>
      <c r="H34" s="19">
        <f t="shared" si="5"/>
        <v>1.3506919427299022</v>
      </c>
      <c r="I34" s="19">
        <f t="shared" si="6"/>
        <v>174.32446772341115</v>
      </c>
      <c r="J34" s="19">
        <f t="shared" si="7"/>
        <v>22.324467723411146</v>
      </c>
      <c r="K34" s="19">
        <f t="shared" si="8"/>
        <v>498.38185913362605</v>
      </c>
    </row>
    <row r="35" spans="3:11" x14ac:dyDescent="0.25">
      <c r="C35" s="17" t="s">
        <v>7</v>
      </c>
      <c r="D35" s="18">
        <v>31</v>
      </c>
      <c r="E35" s="18">
        <v>235</v>
      </c>
      <c r="F35" s="19">
        <f t="shared" si="3"/>
        <v>112.49467016867237</v>
      </c>
      <c r="G35" s="19">
        <f t="shared" si="4"/>
        <v>-4.0224594900391979E-2</v>
      </c>
      <c r="H35" s="19">
        <f t="shared" si="5"/>
        <v>2.088987857359335</v>
      </c>
      <c r="I35" s="19">
        <f t="shared" si="6"/>
        <v>235.00008258226845</v>
      </c>
      <c r="J35" s="19">
        <f t="shared" si="7"/>
        <v>8.2582268447595197E-5</v>
      </c>
      <c r="K35" s="19">
        <f t="shared" si="8"/>
        <v>6.8198310619506769E-9</v>
      </c>
    </row>
    <row r="36" spans="3:11" x14ac:dyDescent="0.25">
      <c r="C36" s="17" t="s">
        <v>8</v>
      </c>
      <c r="D36" s="18">
        <v>32</v>
      </c>
      <c r="E36" s="18">
        <v>250</v>
      </c>
      <c r="F36" s="19">
        <f t="shared" si="3"/>
        <v>112.27142194750222</v>
      </c>
      <c r="G36" s="19">
        <f t="shared" si="4"/>
        <v>-0.1173366260609109</v>
      </c>
      <c r="H36" s="19">
        <f t="shared" si="5"/>
        <v>2.2267465367713899</v>
      </c>
      <c r="I36" s="19">
        <f t="shared" si="6"/>
        <v>250.51702469262716</v>
      </c>
      <c r="J36" s="19">
        <f t="shared" si="7"/>
        <v>0.51702469262716022</v>
      </c>
      <c r="K36" s="19">
        <f t="shared" si="8"/>
        <v>0.26731453278620948</v>
      </c>
    </row>
    <row r="37" spans="3:11" x14ac:dyDescent="0.25">
      <c r="C37" s="17" t="s">
        <v>9</v>
      </c>
      <c r="D37" s="18">
        <v>33</v>
      </c>
      <c r="E37" s="18">
        <v>175</v>
      </c>
      <c r="F37" s="19">
        <f t="shared" si="3"/>
        <v>135.83072238341205</v>
      </c>
      <c r="G37" s="19">
        <f t="shared" si="4"/>
        <v>9.8581709742965931</v>
      </c>
      <c r="H37" s="19">
        <f t="shared" si="5"/>
        <v>1.2883683229337768</v>
      </c>
      <c r="I37" s="19">
        <f t="shared" si="6"/>
        <v>138.04527476753614</v>
      </c>
      <c r="J37" s="19">
        <f t="shared" si="7"/>
        <v>36.954725232463858</v>
      </c>
      <c r="K37" s="19">
        <f t="shared" si="8"/>
        <v>1365.651717006901</v>
      </c>
    </row>
    <row r="38" spans="3:11" x14ac:dyDescent="0.25">
      <c r="C38" s="17" t="s">
        <v>10</v>
      </c>
      <c r="D38" s="18">
        <v>34</v>
      </c>
      <c r="E38" s="18">
        <v>110</v>
      </c>
      <c r="F38" s="19">
        <f t="shared" si="3"/>
        <v>130.97789111909225</v>
      </c>
      <c r="G38" s="19">
        <f t="shared" si="4"/>
        <v>3.6600899606756787</v>
      </c>
      <c r="H38" s="19">
        <f t="shared" si="5"/>
        <v>0.8398363957469891</v>
      </c>
      <c r="I38" s="19">
        <f t="shared" si="6"/>
        <v>126.15315866807295</v>
      </c>
      <c r="J38" s="19">
        <f t="shared" si="7"/>
        <v>16.153158668072948</v>
      </c>
      <c r="K38" s="19">
        <f t="shared" si="8"/>
        <v>260.9245349559402</v>
      </c>
    </row>
    <row r="39" spans="3:11" x14ac:dyDescent="0.25">
      <c r="C39" s="17" t="s">
        <v>11</v>
      </c>
      <c r="D39" s="18">
        <v>35</v>
      </c>
      <c r="E39" s="18">
        <v>100</v>
      </c>
      <c r="F39" s="19">
        <f t="shared" si="3"/>
        <v>133.14362786844165</v>
      </c>
      <c r="G39" s="19">
        <f t="shared" si="4"/>
        <v>3.0304848449581563</v>
      </c>
      <c r="H39" s="19">
        <f t="shared" si="5"/>
        <v>0.75106861365389066</v>
      </c>
      <c r="I39" s="19">
        <f t="shared" si="6"/>
        <v>101.42752929682707</v>
      </c>
      <c r="J39" s="19">
        <f t="shared" si="7"/>
        <v>1.4275292968270747</v>
      </c>
      <c r="K39" s="19">
        <f t="shared" si="8"/>
        <v>2.0378398932996027</v>
      </c>
    </row>
    <row r="40" spans="3:11" x14ac:dyDescent="0.25">
      <c r="C40" s="17" t="s">
        <v>12</v>
      </c>
      <c r="D40" s="18">
        <v>36</v>
      </c>
      <c r="E40" s="18">
        <v>80</v>
      </c>
      <c r="F40" s="19">
        <f t="shared" si="3"/>
        <v>127.37152569213711</v>
      </c>
      <c r="G40" s="19">
        <f t="shared" si="4"/>
        <v>-0.67824598128129554</v>
      </c>
      <c r="H40" s="19">
        <f t="shared" si="5"/>
        <v>0.6280838638406806</v>
      </c>
      <c r="I40" s="19">
        <f t="shared" si="6"/>
        <v>87.143199634964247</v>
      </c>
      <c r="J40" s="19">
        <f t="shared" si="7"/>
        <v>7.1431996349642475</v>
      </c>
      <c r="K40" s="19">
        <f t="shared" si="8"/>
        <v>51.025301024953357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9E84-5F81-40AA-AD8A-E7E54885B0DC}">
  <dimension ref="B1:AC136"/>
  <sheetViews>
    <sheetView showGridLines="0" zoomScaleNormal="100" workbookViewId="0">
      <selection activeCell="K16" sqref="K16"/>
    </sheetView>
  </sheetViews>
  <sheetFormatPr defaultRowHeight="15" x14ac:dyDescent="0.25"/>
  <cols>
    <col min="1" max="1" width="2.140625" customWidth="1"/>
    <col min="2" max="2" width="2.28515625" customWidth="1"/>
    <col min="3" max="3" width="8.28515625" customWidth="1"/>
    <col min="4" max="4" width="7.28515625" bestFit="1" customWidth="1"/>
    <col min="5" max="5" width="6.85546875" bestFit="1" customWidth="1"/>
    <col min="6" max="6" width="16" bestFit="1" customWidth="1"/>
    <col min="7" max="7" width="10.140625" style="8" bestFit="1" customWidth="1"/>
    <col min="8" max="8" width="15.7109375" bestFit="1" customWidth="1"/>
    <col min="9" max="9" width="8.28515625" bestFit="1" customWidth="1"/>
    <col min="10" max="10" width="8.140625" bestFit="1" customWidth="1"/>
    <col min="11" max="11" width="10.28515625" bestFit="1" customWidth="1"/>
    <col min="12" max="12" width="1.85546875" customWidth="1"/>
    <col min="13" max="13" width="14.85546875" customWidth="1"/>
    <col min="15" max="15" width="1.85546875" customWidth="1"/>
    <col min="16" max="16" width="3.140625" customWidth="1"/>
    <col min="18" max="18" width="7.5703125" bestFit="1" customWidth="1"/>
    <col min="19" max="19" width="7.140625" customWidth="1"/>
    <col min="20" max="20" width="5.5703125" bestFit="1" customWidth="1"/>
    <col min="21" max="21" width="2.28515625" customWidth="1"/>
    <col min="22" max="22" width="5.5703125" customWidth="1"/>
    <col min="23" max="23" width="7.28515625" bestFit="1" customWidth="1"/>
    <col min="24" max="24" width="6.85546875" customWidth="1"/>
    <col min="25" max="25" width="8.5703125" bestFit="1" customWidth="1"/>
    <col min="26" max="26" width="8.5703125" customWidth="1"/>
    <col min="27" max="27" width="2.7109375" customWidth="1"/>
    <col min="28" max="28" width="12.5703125" customWidth="1"/>
    <col min="29" max="29" width="11.140625" bestFit="1" customWidth="1"/>
  </cols>
  <sheetData>
    <row r="1" spans="2:29" ht="8.25" customHeight="1" x14ac:dyDescent="0.25">
      <c r="G1"/>
    </row>
    <row r="2" spans="2:2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2:29" ht="10.5" customHeight="1" x14ac:dyDescent="0.25">
      <c r="G3"/>
    </row>
    <row r="4" spans="2:29" ht="15.75" thickBot="1" x14ac:dyDescent="0.3">
      <c r="C4" s="7"/>
      <c r="D4" s="7" t="s">
        <v>0</v>
      </c>
      <c r="E4" s="7" t="s">
        <v>45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21</v>
      </c>
      <c r="K4" s="7" t="s">
        <v>22</v>
      </c>
      <c r="N4" s="20" t="s">
        <v>36</v>
      </c>
      <c r="P4" s="7"/>
      <c r="Q4" s="7" t="s">
        <v>0</v>
      </c>
      <c r="R4" s="7" t="s">
        <v>33</v>
      </c>
      <c r="S4" s="7" t="s">
        <v>34</v>
      </c>
      <c r="T4" s="7" t="s">
        <v>35</v>
      </c>
      <c r="V4" s="7"/>
      <c r="W4" s="7" t="s">
        <v>46</v>
      </c>
      <c r="X4" s="7" t="s">
        <v>45</v>
      </c>
      <c r="Y4" s="7" t="s">
        <v>17</v>
      </c>
      <c r="Z4" s="7" t="s">
        <v>47</v>
      </c>
      <c r="AB4" s="9" t="s">
        <v>39</v>
      </c>
      <c r="AC4" s="9"/>
    </row>
    <row r="5" spans="2:29" x14ac:dyDescent="0.25">
      <c r="C5" s="33">
        <v>32509</v>
      </c>
      <c r="D5" s="18">
        <v>1</v>
      </c>
      <c r="E5" s="18">
        <v>19.96</v>
      </c>
      <c r="F5" s="18"/>
      <c r="G5" s="18"/>
      <c r="H5" s="19">
        <f>E5/((1/12)*SUM($E$5:$E$16))</f>
        <v>1.0698588529569413</v>
      </c>
      <c r="I5" s="18"/>
      <c r="J5" s="18"/>
      <c r="K5" s="18"/>
      <c r="M5" s="12" t="s">
        <v>37</v>
      </c>
      <c r="N5" s="23">
        <f>AVERAGE(J17:J124)</f>
        <v>0.9157928923752523</v>
      </c>
      <c r="P5" s="39">
        <v>1</v>
      </c>
      <c r="Q5" s="37">
        <f>C113</f>
        <v>35796</v>
      </c>
      <c r="R5" s="24">
        <f>F113</f>
        <v>35.873641954399439</v>
      </c>
      <c r="S5" s="24">
        <f t="shared" ref="S5:T5" si="0">G113</f>
        <v>0.22178271773893021</v>
      </c>
      <c r="T5" s="24">
        <f t="shared" si="0"/>
        <v>1.1409620990978913</v>
      </c>
      <c r="V5" s="39">
        <v>1</v>
      </c>
      <c r="W5" s="37">
        <f>C125</f>
        <v>36161</v>
      </c>
      <c r="X5" s="26">
        <f>E125</f>
        <v>37.11</v>
      </c>
      <c r="Y5" s="26">
        <f>($R$16+V5*$S$16)*T5</f>
        <v>45.357125761112805</v>
      </c>
      <c r="Z5" s="42">
        <f>ABS(1-Y5/X5)</f>
        <v>0.22223459340104568</v>
      </c>
      <c r="AB5" s="31" t="s">
        <v>40</v>
      </c>
      <c r="AC5" s="32">
        <v>2</v>
      </c>
    </row>
    <row r="6" spans="2:29" x14ac:dyDescent="0.25">
      <c r="C6" s="33">
        <v>32540</v>
      </c>
      <c r="D6" s="18">
        <v>2</v>
      </c>
      <c r="E6" s="18">
        <v>17.739999999999998</v>
      </c>
      <c r="F6" s="18"/>
      <c r="G6" s="18"/>
      <c r="H6" s="19">
        <f t="shared" ref="H6:H15" si="1">E6/((1/12)*SUM($E$5:$E$16))</f>
        <v>0.95086653564409496</v>
      </c>
      <c r="I6" s="18"/>
      <c r="J6" s="18"/>
      <c r="K6" s="18"/>
      <c r="M6" s="12" t="s">
        <v>38</v>
      </c>
      <c r="N6" s="23">
        <f>AVERAGE(K17:K124)</f>
        <v>1.4837695089779546</v>
      </c>
      <c r="P6" s="39">
        <v>2</v>
      </c>
      <c r="Q6" s="37">
        <f t="shared" ref="Q6:Q16" si="2">C114</f>
        <v>35827</v>
      </c>
      <c r="R6" s="24">
        <f t="shared" ref="R6:R16" si="3">F114</f>
        <v>35.887239731197553</v>
      </c>
      <c r="S6" s="24">
        <f t="shared" ref="S6:S16" si="4">G114</f>
        <v>0.21487690114404592</v>
      </c>
      <c r="T6" s="24">
        <f t="shared" ref="T6:T16" si="5">H114</f>
        <v>1.0119179892175281</v>
      </c>
      <c r="V6" s="39">
        <v>2</v>
      </c>
      <c r="W6" s="37">
        <f t="shared" ref="W6:W16" si="6">C126</f>
        <v>36192</v>
      </c>
      <c r="X6" s="26">
        <f t="shared" ref="X6:X16" si="7">E126</f>
        <v>34.01</v>
      </c>
      <c r="Y6" s="26">
        <f t="shared" ref="Y6:Y16" si="8">($R$16+V6*$S$16)*T6</f>
        <v>40.490179669554557</v>
      </c>
      <c r="Z6" s="42">
        <f t="shared" ref="Z6:Z16" si="9">ABS(1-Y6/X6)</f>
        <v>0.19053747925770526</v>
      </c>
      <c r="AB6" s="28" t="s">
        <v>44</v>
      </c>
      <c r="AC6" s="29">
        <f>R16</f>
        <v>39.493503774976688</v>
      </c>
    </row>
    <row r="7" spans="2:29" x14ac:dyDescent="0.25">
      <c r="C7" s="33">
        <v>32568</v>
      </c>
      <c r="D7" s="18">
        <v>3</v>
      </c>
      <c r="E7" s="18">
        <v>18.39</v>
      </c>
      <c r="F7" s="18"/>
      <c r="G7" s="18"/>
      <c r="H7" s="19">
        <f t="shared" si="1"/>
        <v>0.98570662855100954</v>
      </c>
      <c r="I7" s="18"/>
      <c r="J7" s="18"/>
      <c r="K7" s="18"/>
      <c r="P7" s="39">
        <v>3</v>
      </c>
      <c r="Q7" s="37">
        <f t="shared" si="2"/>
        <v>35855</v>
      </c>
      <c r="R7" s="24">
        <f t="shared" si="3"/>
        <v>36.10166413660184</v>
      </c>
      <c r="S7" s="24">
        <f t="shared" si="4"/>
        <v>0.21486189116025642</v>
      </c>
      <c r="T7" s="24">
        <f t="shared" si="5"/>
        <v>1.0140923746539519</v>
      </c>
      <c r="V7" s="39">
        <v>3</v>
      </c>
      <c r="W7" s="37">
        <f t="shared" si="6"/>
        <v>36220</v>
      </c>
      <c r="X7" s="26">
        <f t="shared" si="7"/>
        <v>35.090000000000003</v>
      </c>
      <c r="Y7" s="26">
        <f t="shared" si="8"/>
        <v>40.840745501351229</v>
      </c>
      <c r="Z7" s="42">
        <f t="shared" si="9"/>
        <v>0.16388559422488536</v>
      </c>
      <c r="AB7" s="28" t="s">
        <v>42</v>
      </c>
      <c r="AC7" s="29">
        <f>S16</f>
        <v>0.25989889893746082</v>
      </c>
    </row>
    <row r="8" spans="2:29" x14ac:dyDescent="0.25">
      <c r="C8" s="33">
        <v>32599</v>
      </c>
      <c r="D8" s="18">
        <v>4</v>
      </c>
      <c r="E8" s="18">
        <v>16.04</v>
      </c>
      <c r="F8" s="18"/>
      <c r="G8" s="18"/>
      <c r="H8" s="19">
        <f t="shared" si="1"/>
        <v>0.85974629265678038</v>
      </c>
      <c r="I8" s="18"/>
      <c r="J8" s="18"/>
      <c r="K8" s="18"/>
      <c r="M8" s="9" t="s">
        <v>17</v>
      </c>
      <c r="N8" s="9"/>
      <c r="P8" s="39">
        <v>4</v>
      </c>
      <c r="Q8" s="37">
        <f t="shared" si="2"/>
        <v>35886</v>
      </c>
      <c r="R8" s="24">
        <f t="shared" si="3"/>
        <v>36.406046065175559</v>
      </c>
      <c r="S8" s="24">
        <f t="shared" si="4"/>
        <v>0.21783140930672165</v>
      </c>
      <c r="T8" s="24">
        <f t="shared" si="5"/>
        <v>0.89508284096896507</v>
      </c>
      <c r="V8" s="39">
        <v>4</v>
      </c>
      <c r="W8" s="37">
        <f t="shared" si="6"/>
        <v>36251</v>
      </c>
      <c r="X8" s="26">
        <f t="shared" si="7"/>
        <v>31.87</v>
      </c>
      <c r="Y8" s="26">
        <f t="shared" si="8"/>
        <v>36.280481738027277</v>
      </c>
      <c r="Z8" s="42">
        <f t="shared" si="9"/>
        <v>0.13838976272442038</v>
      </c>
      <c r="AB8" s="28" t="s">
        <v>43</v>
      </c>
      <c r="AC8" s="29">
        <f>VLOOKUP(AC5,P5:T16,5,FALSE)</f>
        <v>1.0119179892175281</v>
      </c>
    </row>
    <row r="9" spans="2:29" x14ac:dyDescent="0.25">
      <c r="C9" s="33">
        <v>32629</v>
      </c>
      <c r="D9" s="18">
        <v>5</v>
      </c>
      <c r="E9" s="18">
        <v>14.9</v>
      </c>
      <c r="F9" s="18"/>
      <c r="G9" s="18"/>
      <c r="H9" s="19">
        <f t="shared" si="1"/>
        <v>0.79864212971234594</v>
      </c>
      <c r="I9" s="18"/>
      <c r="J9" s="18"/>
      <c r="K9" s="18"/>
      <c r="M9" s="10" t="s">
        <v>18</v>
      </c>
      <c r="N9" s="14">
        <f>E40</f>
        <v>25.06</v>
      </c>
      <c r="P9" s="39">
        <v>5</v>
      </c>
      <c r="Q9" s="37">
        <f t="shared" si="2"/>
        <v>35916</v>
      </c>
      <c r="R9" s="24">
        <f t="shared" si="3"/>
        <v>36.620355112136053</v>
      </c>
      <c r="S9" s="24">
        <f t="shared" si="4"/>
        <v>0.21771456709789594</v>
      </c>
      <c r="T9" s="24">
        <f t="shared" si="5"/>
        <v>0.89165958785327049</v>
      </c>
      <c r="V9" s="39">
        <v>5</v>
      </c>
      <c r="W9" s="37">
        <f t="shared" si="6"/>
        <v>36281</v>
      </c>
      <c r="X9" s="26">
        <f t="shared" si="7"/>
        <v>32.880000000000003</v>
      </c>
      <c r="Y9" s="26">
        <f t="shared" si="8"/>
        <v>36.373468024427773</v>
      </c>
      <c r="Z9" s="42">
        <f t="shared" si="9"/>
        <v>0.10624902750692722</v>
      </c>
      <c r="AB9" s="41" t="s">
        <v>41</v>
      </c>
      <c r="AC9" s="30">
        <f>(AC6+AC5*AC7)*AC8</f>
        <v>40.490179669554557</v>
      </c>
    </row>
    <row r="10" spans="2:29" x14ac:dyDescent="0.25">
      <c r="C10" s="33">
        <v>32660</v>
      </c>
      <c r="D10" s="18">
        <v>6</v>
      </c>
      <c r="E10" s="18">
        <v>16.07</v>
      </c>
      <c r="F10" s="18"/>
      <c r="G10" s="18"/>
      <c r="H10" s="19">
        <f t="shared" si="1"/>
        <v>0.86135429694479193</v>
      </c>
      <c r="I10" s="18"/>
      <c r="J10" s="18"/>
      <c r="K10" s="18"/>
      <c r="M10" s="11" t="s">
        <v>19</v>
      </c>
      <c r="N10" s="15">
        <f>I40</f>
        <v>24.645606301025239</v>
      </c>
      <c r="P10" s="39">
        <v>6</v>
      </c>
      <c r="Q10" s="37">
        <f t="shared" si="2"/>
        <v>35947</v>
      </c>
      <c r="R10" s="24">
        <f t="shared" si="3"/>
        <v>36.838469159582608</v>
      </c>
      <c r="S10" s="24">
        <f t="shared" si="4"/>
        <v>0.21772781847913719</v>
      </c>
      <c r="T10" s="24">
        <f t="shared" si="5"/>
        <v>0.88846453468927034</v>
      </c>
      <c r="V10" s="39">
        <v>6</v>
      </c>
      <c r="W10" s="37">
        <f t="shared" si="6"/>
        <v>36312</v>
      </c>
      <c r="X10" s="26">
        <f t="shared" si="7"/>
        <v>33.380000000000003</v>
      </c>
      <c r="Y10" s="26">
        <f t="shared" si="8"/>
        <v>36.474043180547952</v>
      </c>
      <c r="Z10" s="42">
        <f t="shared" si="9"/>
        <v>9.269152727824892E-2</v>
      </c>
    </row>
    <row r="11" spans="2:29" x14ac:dyDescent="0.25">
      <c r="C11" s="33">
        <v>32690</v>
      </c>
      <c r="D11" s="18">
        <v>7</v>
      </c>
      <c r="E11" s="18">
        <v>16.87</v>
      </c>
      <c r="F11" s="18"/>
      <c r="G11" s="18"/>
      <c r="H11" s="19">
        <f t="shared" si="1"/>
        <v>0.90423441129176352</v>
      </c>
      <c r="I11" s="18"/>
      <c r="J11" s="18"/>
      <c r="K11" s="18"/>
      <c r="M11" s="13" t="s">
        <v>20</v>
      </c>
      <c r="N11" s="16">
        <f>ABS(1-N10/N9)</f>
        <v>1.6536061411602576E-2</v>
      </c>
      <c r="P11" s="39">
        <v>7</v>
      </c>
      <c r="Q11" s="37">
        <f t="shared" si="2"/>
        <v>35977</v>
      </c>
      <c r="R11" s="24">
        <f t="shared" si="3"/>
        <v>37.024454933862124</v>
      </c>
      <c r="S11" s="24">
        <f t="shared" si="4"/>
        <v>0.21667488576172408</v>
      </c>
      <c r="T11" s="24">
        <f t="shared" si="5"/>
        <v>0.98012665875970073</v>
      </c>
      <c r="V11" s="39">
        <v>7</v>
      </c>
      <c r="W11" s="37">
        <f t="shared" si="6"/>
        <v>36342</v>
      </c>
      <c r="X11" s="26">
        <f t="shared" si="7"/>
        <v>41.68</v>
      </c>
      <c r="Y11" s="26">
        <f t="shared" si="8"/>
        <v>40.491772773697818</v>
      </c>
      <c r="Z11" s="42">
        <f t="shared" si="9"/>
        <v>2.8508330765407486E-2</v>
      </c>
    </row>
    <row r="12" spans="2:29" x14ac:dyDescent="0.25">
      <c r="C12" s="33">
        <v>32721</v>
      </c>
      <c r="D12" s="18">
        <v>8</v>
      </c>
      <c r="E12" s="18">
        <v>18.38</v>
      </c>
      <c r="F12" s="18"/>
      <c r="G12" s="18"/>
      <c r="H12" s="19">
        <f t="shared" si="1"/>
        <v>0.98517062712167225</v>
      </c>
      <c r="I12" s="18"/>
      <c r="J12" s="18"/>
      <c r="K12" s="18"/>
      <c r="P12" s="39">
        <v>8</v>
      </c>
      <c r="Q12" s="37">
        <f t="shared" si="2"/>
        <v>36008</v>
      </c>
      <c r="R12" s="24">
        <f t="shared" si="3"/>
        <v>37.241129060120073</v>
      </c>
      <c r="S12" s="24">
        <f t="shared" si="4"/>
        <v>0.21667486056780877</v>
      </c>
      <c r="T12" s="24">
        <f t="shared" si="5"/>
        <v>1.0603867749939413</v>
      </c>
      <c r="V12" s="39">
        <v>8</v>
      </c>
      <c r="W12" s="37">
        <f t="shared" si="6"/>
        <v>36373</v>
      </c>
      <c r="X12" s="26">
        <f t="shared" si="7"/>
        <v>44.93</v>
      </c>
      <c r="Y12" s="26">
        <f t="shared" si="8"/>
        <v>44.08313594330874</v>
      </c>
      <c r="Z12" s="42">
        <f t="shared" si="9"/>
        <v>1.8848521181643929E-2</v>
      </c>
    </row>
    <row r="13" spans="2:29" x14ac:dyDescent="0.25">
      <c r="C13" s="33">
        <v>32752</v>
      </c>
      <c r="D13" s="18">
        <v>9</v>
      </c>
      <c r="E13" s="18">
        <v>19.739999999999998</v>
      </c>
      <c r="F13" s="18"/>
      <c r="G13" s="18"/>
      <c r="H13" s="19">
        <f t="shared" si="1"/>
        <v>1.0580668215115239</v>
      </c>
      <c r="I13" s="18"/>
      <c r="J13" s="18"/>
      <c r="K13" s="18"/>
      <c r="M13" s="9" t="s">
        <v>14</v>
      </c>
      <c r="N13" s="9"/>
      <c r="P13" s="39">
        <v>9</v>
      </c>
      <c r="Q13" s="37">
        <f t="shared" si="2"/>
        <v>36039</v>
      </c>
      <c r="R13" s="24">
        <f t="shared" si="3"/>
        <v>37.847627642451698</v>
      </c>
      <c r="S13" s="24">
        <f t="shared" si="4"/>
        <v>0.22960591655423304</v>
      </c>
      <c r="T13" s="24">
        <f t="shared" si="5"/>
        <v>1.060127654856809</v>
      </c>
      <c r="V13" s="39">
        <v>9</v>
      </c>
      <c r="W13" s="37">
        <f t="shared" si="6"/>
        <v>36404</v>
      </c>
      <c r="X13" s="26">
        <f t="shared" si="7"/>
        <v>46.15</v>
      </c>
      <c r="Y13" s="26">
        <f t="shared" si="8"/>
        <v>44.347889631118505</v>
      </c>
      <c r="Z13" s="42">
        <f t="shared" si="9"/>
        <v>3.9048978740660711E-2</v>
      </c>
    </row>
    <row r="14" spans="2:29" x14ac:dyDescent="0.25">
      <c r="C14" s="33">
        <v>32782</v>
      </c>
      <c r="D14" s="18">
        <v>10</v>
      </c>
      <c r="E14" s="18">
        <v>21.79</v>
      </c>
      <c r="F14" s="18"/>
      <c r="G14" s="18"/>
      <c r="H14" s="19">
        <f t="shared" si="1"/>
        <v>1.1679471145256388</v>
      </c>
      <c r="I14" s="18"/>
      <c r="J14" s="18"/>
      <c r="K14" s="18"/>
      <c r="M14" s="10" t="s">
        <v>15</v>
      </c>
      <c r="N14" s="21">
        <v>0.34952521420453103</v>
      </c>
      <c r="P14" s="39">
        <v>10</v>
      </c>
      <c r="Q14" s="37">
        <f t="shared" si="2"/>
        <v>36069</v>
      </c>
      <c r="R14" s="24">
        <f t="shared" si="3"/>
        <v>38.599695246305856</v>
      </c>
      <c r="S14" s="24">
        <f t="shared" si="4"/>
        <v>0.24693677907503747</v>
      </c>
      <c r="T14" s="24">
        <f t="shared" si="5"/>
        <v>1.0835716704047433</v>
      </c>
      <c r="V14" s="39">
        <v>10</v>
      </c>
      <c r="W14" s="37">
        <f t="shared" si="6"/>
        <v>36434</v>
      </c>
      <c r="X14" s="26">
        <f t="shared" si="7"/>
        <v>44.23</v>
      </c>
      <c r="Y14" s="26">
        <f t="shared" si="8"/>
        <v>45.610232696167706</v>
      </c>
      <c r="Z14" s="42">
        <f t="shared" si="9"/>
        <v>3.1205803666464194E-2</v>
      </c>
    </row>
    <row r="15" spans="2:29" x14ac:dyDescent="0.25">
      <c r="C15" s="33">
        <v>32813</v>
      </c>
      <c r="D15" s="18">
        <v>11</v>
      </c>
      <c r="E15" s="18">
        <v>21.74</v>
      </c>
      <c r="F15" s="18"/>
      <c r="G15" s="18"/>
      <c r="H15" s="19">
        <f t="shared" si="1"/>
        <v>1.1652671073789529</v>
      </c>
      <c r="I15" s="18"/>
      <c r="J15" s="18"/>
      <c r="K15" s="18"/>
      <c r="M15" s="11" t="s">
        <v>16</v>
      </c>
      <c r="N15" s="22">
        <v>3.3171547200657153E-2</v>
      </c>
      <c r="P15" s="39">
        <v>11</v>
      </c>
      <c r="Q15" s="37">
        <f t="shared" si="2"/>
        <v>36100</v>
      </c>
      <c r="R15" s="24">
        <f t="shared" si="3"/>
        <v>39.123218077489312</v>
      </c>
      <c r="S15" s="24">
        <f t="shared" si="4"/>
        <v>0.2561115663575953</v>
      </c>
      <c r="T15" s="24">
        <f t="shared" si="5"/>
        <v>1.0689229714143247</v>
      </c>
      <c r="V15" s="39">
        <v>11</v>
      </c>
      <c r="W15" s="37">
        <f t="shared" si="6"/>
        <v>36465</v>
      </c>
      <c r="X15" s="26">
        <f t="shared" si="7"/>
        <v>43.71</v>
      </c>
      <c r="Y15" s="26">
        <f t="shared" si="8"/>
        <v>45.271444343225888</v>
      </c>
      <c r="Z15" s="42">
        <f t="shared" si="9"/>
        <v>3.5722817278103003E-2</v>
      </c>
    </row>
    <row r="16" spans="2:29" ht="15.75" thickBot="1" x14ac:dyDescent="0.3">
      <c r="C16" s="33">
        <v>32843</v>
      </c>
      <c r="D16" s="18">
        <v>12</v>
      </c>
      <c r="E16" s="18">
        <v>22.26</v>
      </c>
      <c r="F16" s="19">
        <f>AVERAGE(E5:E16)</f>
        <v>18.656666666666666</v>
      </c>
      <c r="G16" s="19">
        <v>0</v>
      </c>
      <c r="H16" s="19">
        <f>E16/((1/12)*SUM($E$5:$E$16))</f>
        <v>1.1931391817044847</v>
      </c>
      <c r="I16" s="18"/>
      <c r="J16" s="18"/>
      <c r="K16" s="18"/>
      <c r="M16" s="11" t="s">
        <v>28</v>
      </c>
      <c r="N16" s="22">
        <v>0.50547800259966147</v>
      </c>
      <c r="P16" s="40">
        <v>12</v>
      </c>
      <c r="Q16" s="38">
        <f t="shared" si="2"/>
        <v>36130</v>
      </c>
      <c r="R16" s="25">
        <f t="shared" si="3"/>
        <v>39.493503774976688</v>
      </c>
      <c r="S16" s="25">
        <f t="shared" si="4"/>
        <v>0.25989889893746082</v>
      </c>
      <c r="T16" s="25">
        <f t="shared" si="5"/>
        <v>1.1088861215427555</v>
      </c>
      <c r="V16" s="40">
        <v>12</v>
      </c>
      <c r="W16" s="38">
        <f t="shared" si="6"/>
        <v>36495</v>
      </c>
      <c r="X16" s="27">
        <f t="shared" si="7"/>
        <v>45.46</v>
      </c>
      <c r="Y16" s="27">
        <f t="shared" si="8"/>
        <v>47.252177611599997</v>
      </c>
      <c r="Z16" s="43">
        <f t="shared" si="9"/>
        <v>3.9423176673998972E-2</v>
      </c>
    </row>
    <row r="17" spans="3:26" x14ac:dyDescent="0.25">
      <c r="C17" s="33">
        <v>32874</v>
      </c>
      <c r="D17" s="18">
        <v>13</v>
      </c>
      <c r="E17" s="18">
        <v>21.99</v>
      </c>
      <c r="F17" s="19">
        <f>$N$14*E17/H5+(1-$N$14)*(F16+G16)</f>
        <v>19.319872081917602</v>
      </c>
      <c r="G17" s="19">
        <f>$N$15*(F17-F16)+(1-$N$15)*G16</f>
        <v>2.1999549735727833E-2</v>
      </c>
      <c r="H17" s="19">
        <f>$N$16*E17/F17+(1-$N$16)*H5</f>
        <v>1.104406980861957</v>
      </c>
      <c r="I17" s="19">
        <f>(F16+G16)*H5</f>
        <v>19.96</v>
      </c>
      <c r="J17" s="19">
        <f>ABS(E17-I17)</f>
        <v>2.0299999999999976</v>
      </c>
      <c r="K17" s="19">
        <f>J17^2</f>
        <v>4.12089999999999</v>
      </c>
    </row>
    <row r="18" spans="3:26" ht="15.75" thickBot="1" x14ac:dyDescent="0.3">
      <c r="C18" s="33">
        <v>32905</v>
      </c>
      <c r="D18" s="18">
        <v>14</v>
      </c>
      <c r="E18" s="18">
        <v>19.39</v>
      </c>
      <c r="F18" s="19">
        <f t="shared" ref="F18:F81" si="10">$N$14*E18/H6+(1-$N$14)*(F17+G17)</f>
        <v>19.708892098379913</v>
      </c>
      <c r="G18" s="19">
        <f t="shared" ref="G18:G81" si="11">$N$15*(F18-F17)+(1-$N$15)*G17</f>
        <v>3.4174186471355908E-2</v>
      </c>
      <c r="H18" s="19">
        <f t="shared" ref="H18:H81" si="12">$N$16*E18/F18+(1-$N$16)*H6</f>
        <v>0.96752372994022151</v>
      </c>
      <c r="I18" s="19">
        <f t="shared" ref="I18:I81" si="13">(F17+G17)*H6</f>
        <v>18.391538471263001</v>
      </c>
      <c r="J18" s="19">
        <f t="shared" ref="J18:J81" si="14">ABS(E18-I18)</f>
        <v>0.99846152873699978</v>
      </c>
      <c r="K18" s="19">
        <f t="shared" ref="K18:K81" si="15">J18^2</f>
        <v>0.99692542436782661</v>
      </c>
      <c r="R18" s="8"/>
      <c r="S18" s="8"/>
      <c r="X18" s="44">
        <f>SUM(X5:X16)</f>
        <v>470.49999999999994</v>
      </c>
      <c r="Y18" s="44">
        <f>SUM(Y5:Y16)</f>
        <v>502.87269687414022</v>
      </c>
      <c r="Z18" s="45">
        <f t="shared" ref="Z18" si="16">ABS(1-Y18/X18)</f>
        <v>6.8804881772880577E-2</v>
      </c>
    </row>
    <row r="19" spans="3:26" x14ac:dyDescent="0.25">
      <c r="C19" s="33">
        <v>32933</v>
      </c>
      <c r="D19" s="18">
        <v>15</v>
      </c>
      <c r="E19" s="18">
        <v>19.72</v>
      </c>
      <c r="F19" s="19">
        <f t="shared" si="10"/>
        <v>19.834951649155414</v>
      </c>
      <c r="G19" s="19">
        <f t="shared" si="11"/>
        <v>3.722216617042045E-2</v>
      </c>
      <c r="H19" s="19">
        <f t="shared" si="12"/>
        <v>0.99000216184350354</v>
      </c>
      <c r="I19" s="19">
        <f t="shared" si="13"/>
        <v>19.46087130489985</v>
      </c>
      <c r="J19" s="19">
        <f t="shared" si="14"/>
        <v>0.25912869510014858</v>
      </c>
      <c r="K19" s="19">
        <f t="shared" si="15"/>
        <v>6.7147680624305761E-2</v>
      </c>
      <c r="R19" s="8"/>
      <c r="S19" s="8"/>
    </row>
    <row r="20" spans="3:26" x14ac:dyDescent="0.25">
      <c r="C20" s="33">
        <v>32964</v>
      </c>
      <c r="D20" s="18">
        <v>16</v>
      </c>
      <c r="E20" s="18">
        <v>17.18</v>
      </c>
      <c r="F20" s="19">
        <f t="shared" si="10"/>
        <v>19.910784264885351</v>
      </c>
      <c r="G20" s="19">
        <f t="shared" si="11"/>
        <v>3.8502934520422527E-2</v>
      </c>
      <c r="H20" s="19">
        <f t="shared" si="12"/>
        <v>0.86131463554986731</v>
      </c>
      <c r="I20" s="19">
        <f t="shared" si="13"/>
        <v>17.08502776475753</v>
      </c>
      <c r="J20" s="19">
        <f t="shared" si="14"/>
        <v>9.4972235242469338E-2</v>
      </c>
      <c r="K20" s="19">
        <f t="shared" si="15"/>
        <v>9.0197254669509355E-3</v>
      </c>
      <c r="R20" s="8"/>
      <c r="S20" s="8"/>
    </row>
    <row r="21" spans="3:26" x14ac:dyDescent="0.25">
      <c r="C21" s="33">
        <v>32994</v>
      </c>
      <c r="D21" s="18">
        <v>17</v>
      </c>
      <c r="E21" s="18">
        <v>17.84</v>
      </c>
      <c r="F21" s="19">
        <f t="shared" si="10"/>
        <v>20.78417283915369</v>
      </c>
      <c r="G21" s="19">
        <f t="shared" si="11"/>
        <v>6.6197382926471413E-2</v>
      </c>
      <c r="H21" s="19">
        <f t="shared" si="12"/>
        <v>0.82882084021550639</v>
      </c>
      <c r="I21" s="19">
        <f t="shared" si="13"/>
        <v>15.932341215176669</v>
      </c>
      <c r="J21" s="19">
        <f t="shared" si="14"/>
        <v>1.9076587848233313</v>
      </c>
      <c r="K21" s="19">
        <f t="shared" si="15"/>
        <v>3.639162039313629</v>
      </c>
    </row>
    <row r="22" spans="3:26" x14ac:dyDescent="0.25">
      <c r="C22" s="33">
        <v>33025</v>
      </c>
      <c r="D22" s="18">
        <v>18</v>
      </c>
      <c r="E22" s="18">
        <v>16.05</v>
      </c>
      <c r="F22" s="19">
        <f t="shared" si="10"/>
        <v>20.075499803951224</v>
      </c>
      <c r="G22" s="19">
        <f t="shared" si="11"/>
        <v>4.0493732277114426E-2</v>
      </c>
      <c r="H22" s="19">
        <f t="shared" si="12"/>
        <v>0.830079193380999</v>
      </c>
      <c r="I22" s="19">
        <f t="shared" si="13"/>
        <v>17.959555983678484</v>
      </c>
      <c r="J22" s="19">
        <f t="shared" si="14"/>
        <v>1.9095559836784837</v>
      </c>
      <c r="K22" s="19">
        <f t="shared" si="15"/>
        <v>3.6464040548023013</v>
      </c>
    </row>
    <row r="23" spans="3:26" x14ac:dyDescent="0.25">
      <c r="C23" s="33">
        <v>33055</v>
      </c>
      <c r="D23" s="18">
        <v>19</v>
      </c>
      <c r="E23" s="18">
        <v>17.899999999999999</v>
      </c>
      <c r="F23" s="19">
        <f t="shared" si="10"/>
        <v>20.004060984458455</v>
      </c>
      <c r="G23" s="19">
        <f t="shared" si="11"/>
        <v>3.6780756352789726E-2</v>
      </c>
      <c r="H23" s="19">
        <f t="shared" si="12"/>
        <v>0.89947477812565113</v>
      </c>
      <c r="I23" s="19">
        <f t="shared" si="13"/>
        <v>18.18957357278035</v>
      </c>
      <c r="J23" s="19">
        <f t="shared" si="14"/>
        <v>0.2895735727803519</v>
      </c>
      <c r="K23" s="19">
        <f t="shared" si="15"/>
        <v>8.3852854052777759E-2</v>
      </c>
    </row>
    <row r="24" spans="3:26" x14ac:dyDescent="0.25">
      <c r="C24" s="33">
        <v>33086</v>
      </c>
      <c r="D24" s="18">
        <v>20</v>
      </c>
      <c r="E24" s="18">
        <v>19.62</v>
      </c>
      <c r="F24" s="19">
        <f t="shared" si="10"/>
        <v>19.996972880693573</v>
      </c>
      <c r="G24" s="19">
        <f t="shared" si="11"/>
        <v>3.5325558388757339E-2</v>
      </c>
      <c r="H24" s="19">
        <f t="shared" si="12"/>
        <v>0.98313753169205498</v>
      </c>
      <c r="I24" s="19">
        <f t="shared" si="13"/>
        <v>19.7436486258412</v>
      </c>
      <c r="J24" s="19">
        <f t="shared" si="14"/>
        <v>0.12364862584119862</v>
      </c>
      <c r="K24" s="19">
        <f t="shared" si="15"/>
        <v>1.5288982672416731E-2</v>
      </c>
    </row>
    <row r="25" spans="3:26" x14ac:dyDescent="0.25">
      <c r="C25" s="33">
        <v>33117</v>
      </c>
      <c r="D25" s="18">
        <v>21</v>
      </c>
      <c r="E25" s="18">
        <v>20.440000000000001</v>
      </c>
      <c r="F25" s="19">
        <f t="shared" si="10"/>
        <v>19.782720712034852</v>
      </c>
      <c r="G25" s="19">
        <f t="shared" si="11"/>
        <v>2.7046679035769187E-2</v>
      </c>
      <c r="H25" s="19">
        <f t="shared" si="12"/>
        <v>1.045509786114009</v>
      </c>
      <c r="I25" s="19">
        <f t="shared" si="13"/>
        <v>21.195510337010102</v>
      </c>
      <c r="J25" s="19">
        <f t="shared" si="14"/>
        <v>0.75551033701010084</v>
      </c>
      <c r="K25" s="19">
        <f t="shared" si="15"/>
        <v>0.57079586932911619</v>
      </c>
    </row>
    <row r="26" spans="3:26" x14ac:dyDescent="0.25">
      <c r="C26" s="33">
        <v>33147</v>
      </c>
      <c r="D26" s="18">
        <v>22</v>
      </c>
      <c r="E26" s="18">
        <v>22.56</v>
      </c>
      <c r="F26" s="19">
        <f t="shared" si="10"/>
        <v>19.637163347564709</v>
      </c>
      <c r="G26" s="19">
        <f t="shared" si="11"/>
        <v>2.1321135859588537E-2</v>
      </c>
      <c r="H26" s="19">
        <f t="shared" si="12"/>
        <v>1.1582899505032072</v>
      </c>
      <c r="I26" s="19">
        <f t="shared" si="13"/>
        <v>23.136760663825026</v>
      </c>
      <c r="J26" s="19">
        <f t="shared" si="14"/>
        <v>0.57676066382502711</v>
      </c>
      <c r="K26" s="19">
        <f t="shared" si="15"/>
        <v>0.33265286333588595</v>
      </c>
    </row>
    <row r="27" spans="3:26" x14ac:dyDescent="0.25">
      <c r="C27" s="33">
        <v>33178</v>
      </c>
      <c r="D27" s="18">
        <v>23</v>
      </c>
      <c r="E27" s="18">
        <v>22.5</v>
      </c>
      <c r="F27" s="19">
        <f t="shared" si="10"/>
        <v>19.536288078299698</v>
      </c>
      <c r="G27" s="19">
        <f t="shared" si="11"/>
        <v>1.7267692039247273E-2</v>
      </c>
      <c r="H27" s="19">
        <f t="shared" si="12"/>
        <v>1.1584107083697877</v>
      </c>
      <c r="I27" s="19">
        <f t="shared" si="13"/>
        <v>22.907385349453858</v>
      </c>
      <c r="J27" s="19">
        <f t="shared" si="14"/>
        <v>0.40738534945385751</v>
      </c>
      <c r="K27" s="19">
        <f t="shared" si="15"/>
        <v>0.1659628229496416</v>
      </c>
    </row>
    <row r="28" spans="3:26" x14ac:dyDescent="0.25">
      <c r="C28" s="33">
        <v>33208</v>
      </c>
      <c r="D28" s="18">
        <v>24</v>
      </c>
      <c r="E28" s="18">
        <v>23.23</v>
      </c>
      <c r="F28" s="19">
        <f t="shared" si="10"/>
        <v>19.524227923272711</v>
      </c>
      <c r="G28" s="19">
        <f t="shared" si="11"/>
        <v>1.6294841975996038E-2</v>
      </c>
      <c r="H28" s="19">
        <f t="shared" si="12"/>
        <v>1.1914532047314137</v>
      </c>
      <c r="I28" s="19">
        <f t="shared" si="13"/>
        <v>23.330113531235217</v>
      </c>
      <c r="J28" s="19">
        <f t="shared" si="14"/>
        <v>0.10011353123521616</v>
      </c>
      <c r="K28" s="19">
        <f t="shared" si="15"/>
        <v>1.0022719136384601E-2</v>
      </c>
    </row>
    <row r="29" spans="3:26" x14ac:dyDescent="0.25">
      <c r="C29" s="33">
        <v>33239</v>
      </c>
      <c r="D29" s="18">
        <v>25</v>
      </c>
      <c r="E29" s="18">
        <v>20.34</v>
      </c>
      <c r="F29" s="19">
        <f t="shared" si="10"/>
        <v>19.147866472129007</v>
      </c>
      <c r="G29" s="19">
        <f t="shared" si="11"/>
        <v>3.2698252151408102E-3</v>
      </c>
      <c r="H29" s="19">
        <f t="shared" si="12"/>
        <v>1.0831022755159427</v>
      </c>
      <c r="I29" s="19">
        <f t="shared" si="13"/>
        <v>21.580689751632661</v>
      </c>
      <c r="J29" s="19">
        <f t="shared" si="14"/>
        <v>1.2406897516326616</v>
      </c>
      <c r="K29" s="19">
        <f t="shared" si="15"/>
        <v>1.5393110598063156</v>
      </c>
    </row>
    <row r="30" spans="3:26" x14ac:dyDescent="0.25">
      <c r="C30" s="33">
        <v>33270</v>
      </c>
      <c r="D30" s="18">
        <v>26</v>
      </c>
      <c r="E30" s="18">
        <v>18.64</v>
      </c>
      <c r="F30" s="19">
        <f t="shared" si="10"/>
        <v>19.191171279878091</v>
      </c>
      <c r="G30" s="19">
        <f t="shared" si="11"/>
        <v>4.5978475279430091E-3</v>
      </c>
      <c r="H30" s="19">
        <f t="shared" si="12"/>
        <v>0.9694224196834631</v>
      </c>
      <c r="I30" s="19">
        <f t="shared" si="13"/>
        <v>18.529178822999974</v>
      </c>
      <c r="J30" s="19">
        <f t="shared" si="14"/>
        <v>0.11082117700002669</v>
      </c>
      <c r="K30" s="19">
        <f t="shared" si="15"/>
        <v>1.2281333271671245E-2</v>
      </c>
    </row>
    <row r="31" spans="3:26" x14ac:dyDescent="0.25">
      <c r="C31" s="33">
        <v>33298</v>
      </c>
      <c r="D31" s="18">
        <v>27</v>
      </c>
      <c r="E31" s="18">
        <v>18.760000000000002</v>
      </c>
      <c r="F31" s="19">
        <f t="shared" si="10"/>
        <v>19.109675629423037</v>
      </c>
      <c r="G31" s="19">
        <f t="shared" si="11"/>
        <v>1.7419929959303524E-3</v>
      </c>
      <c r="H31" s="19">
        <f t="shared" si="12"/>
        <v>0.98580643314718785</v>
      </c>
      <c r="I31" s="19">
        <f t="shared" si="13"/>
        <v>19.003852934380756</v>
      </c>
      <c r="J31" s="19">
        <f t="shared" si="14"/>
        <v>0.2438529343807545</v>
      </c>
      <c r="K31" s="19">
        <f t="shared" si="15"/>
        <v>5.9464253606104564E-2</v>
      </c>
    </row>
    <row r="32" spans="3:26" x14ac:dyDescent="0.25">
      <c r="C32" s="33">
        <v>33329</v>
      </c>
      <c r="D32" s="18">
        <v>28</v>
      </c>
      <c r="E32" s="18">
        <v>18</v>
      </c>
      <c r="F32" s="19">
        <f t="shared" si="10"/>
        <v>19.735973341347002</v>
      </c>
      <c r="G32" s="19">
        <f t="shared" si="11"/>
        <v>2.2459472505791996E-2</v>
      </c>
      <c r="H32" s="19">
        <f t="shared" si="12"/>
        <v>0.88695526505598399</v>
      </c>
      <c r="I32" s="19">
        <f t="shared" si="13"/>
        <v>16.460943704295104</v>
      </c>
      <c r="J32" s="19">
        <f t="shared" si="14"/>
        <v>1.5390562957048957</v>
      </c>
      <c r="K32" s="19">
        <f t="shared" si="15"/>
        <v>2.3686942813488754</v>
      </c>
    </row>
    <row r="33" spans="3:11" x14ac:dyDescent="0.25">
      <c r="C33" s="33">
        <v>33359</v>
      </c>
      <c r="D33" s="18">
        <v>29</v>
      </c>
      <c r="E33" s="18">
        <v>17.36</v>
      </c>
      <c r="F33" s="19">
        <f t="shared" si="10"/>
        <v>20.173314510027367</v>
      </c>
      <c r="G33" s="19">
        <f t="shared" si="11"/>
        <v>3.6221740273135565E-2</v>
      </c>
      <c r="H33" s="19">
        <f t="shared" si="12"/>
        <v>0.84485557921099641</v>
      </c>
      <c r="I33" s="19">
        <f t="shared" si="13"/>
        <v>16.376200886119104</v>
      </c>
      <c r="J33" s="19">
        <f t="shared" si="14"/>
        <v>0.98379911388089525</v>
      </c>
      <c r="K33" s="19">
        <f t="shared" si="15"/>
        <v>0.96786069647283468</v>
      </c>
    </row>
    <row r="34" spans="3:11" x14ac:dyDescent="0.25">
      <c r="C34" s="33">
        <v>33390</v>
      </c>
      <c r="D34" s="18">
        <v>30</v>
      </c>
      <c r="E34" s="18">
        <v>17.34</v>
      </c>
      <c r="F34" s="19">
        <f t="shared" si="10"/>
        <v>20.447226280523601</v>
      </c>
      <c r="G34" s="19">
        <f t="shared" si="11"/>
        <v>4.4106286329806697E-2</v>
      </c>
      <c r="H34" s="19">
        <f t="shared" si="12"/>
        <v>0.83915636000685123</v>
      </c>
      <c r="I34" s="19">
        <f t="shared" si="13"/>
        <v>16.775515549253498</v>
      </c>
      <c r="J34" s="19">
        <f t="shared" si="14"/>
        <v>0.56448445074650166</v>
      </c>
      <c r="K34" s="19">
        <f t="shared" si="15"/>
        <v>0.31864269513457966</v>
      </c>
    </row>
    <row r="35" spans="3:11" x14ac:dyDescent="0.25">
      <c r="C35" s="33">
        <v>33420</v>
      </c>
      <c r="D35" s="18">
        <v>31</v>
      </c>
      <c r="E35" s="18">
        <v>19.690000000000001</v>
      </c>
      <c r="F35" s="19">
        <f t="shared" si="10"/>
        <v>20.980395270833842</v>
      </c>
      <c r="G35" s="19">
        <f t="shared" si="11"/>
        <v>6.0329252898974679E-2</v>
      </c>
      <c r="H35" s="19">
        <f t="shared" si="12"/>
        <v>0.91919873687281173</v>
      </c>
      <c r="I35" s="19">
        <f t="shared" si="13"/>
        <v>18.4314368140694</v>
      </c>
      <c r="J35" s="19">
        <f t="shared" si="14"/>
        <v>1.2585631859306012</v>
      </c>
      <c r="K35" s="19">
        <f t="shared" si="15"/>
        <v>1.5839812929797852</v>
      </c>
    </row>
    <row r="36" spans="3:11" x14ac:dyDescent="0.25">
      <c r="C36" s="33">
        <v>33451</v>
      </c>
      <c r="D36" s="18">
        <v>32</v>
      </c>
      <c r="E36" s="18">
        <v>20.62</v>
      </c>
      <c r="F36" s="19">
        <f t="shared" si="10"/>
        <v>21.017286511056209</v>
      </c>
      <c r="G36" s="19">
        <f t="shared" si="11"/>
        <v>5.9551777755182986E-2</v>
      </c>
      <c r="H36" s="19">
        <f t="shared" si="12"/>
        <v>0.98210616611350132</v>
      </c>
      <c r="I36" s="19">
        <f t="shared" si="13"/>
        <v>20.685925973275172</v>
      </c>
      <c r="J36" s="19">
        <f t="shared" si="14"/>
        <v>6.5925973275170691E-2</v>
      </c>
      <c r="K36" s="19">
        <f t="shared" si="15"/>
        <v>4.3462339522785205E-3</v>
      </c>
    </row>
    <row r="37" spans="3:11" x14ac:dyDescent="0.25">
      <c r="C37" s="33">
        <v>33482</v>
      </c>
      <c r="D37" s="18">
        <v>33</v>
      </c>
      <c r="E37" s="18">
        <v>22.51</v>
      </c>
      <c r="F37" s="19">
        <f t="shared" si="10"/>
        <v>21.235288005016503</v>
      </c>
      <c r="G37" s="19">
        <f t="shared" si="11"/>
        <v>6.4807799995211565E-2</v>
      </c>
      <c r="H37" s="19">
        <f t="shared" si="12"/>
        <v>1.0528484268843976</v>
      </c>
      <c r="I37" s="19">
        <f t="shared" si="13"/>
        <v>22.036040691294755</v>
      </c>
      <c r="J37" s="19">
        <f t="shared" si="14"/>
        <v>0.47395930870524694</v>
      </c>
      <c r="K37" s="19">
        <f t="shared" si="15"/>
        <v>0.22463742630835556</v>
      </c>
    </row>
    <row r="38" spans="3:11" x14ac:dyDescent="0.25">
      <c r="C38" s="33">
        <v>33512</v>
      </c>
      <c r="D38" s="18">
        <v>34</v>
      </c>
      <c r="E38" s="18">
        <v>22.99</v>
      </c>
      <c r="F38" s="19">
        <f t="shared" si="10"/>
        <v>20.792630485831619</v>
      </c>
      <c r="G38" s="19">
        <f t="shared" si="11"/>
        <v>4.7974390207332476E-2</v>
      </c>
      <c r="H38" s="19">
        <f t="shared" si="12"/>
        <v>1.1316968829346719</v>
      </c>
      <c r="I38" s="19">
        <f t="shared" si="13"/>
        <v>24.67168691570059</v>
      </c>
      <c r="J38" s="19">
        <f t="shared" si="14"/>
        <v>1.6816869157005918</v>
      </c>
      <c r="K38" s="19">
        <f t="shared" si="15"/>
        <v>2.8280708824385692</v>
      </c>
    </row>
    <row r="39" spans="3:11" x14ac:dyDescent="0.25">
      <c r="C39" s="33">
        <v>33543</v>
      </c>
      <c r="D39" s="18">
        <v>35</v>
      </c>
      <c r="E39" s="18">
        <v>23.49</v>
      </c>
      <c r="F39" s="19">
        <f t="shared" si="10"/>
        <v>20.643884146822788</v>
      </c>
      <c r="G39" s="19">
        <f t="shared" si="11"/>
        <v>4.1448859252790814E-2</v>
      </c>
      <c r="H39" s="19">
        <f t="shared" si="12"/>
        <v>1.1480264498171175</v>
      </c>
      <c r="I39" s="19">
        <f t="shared" si="13"/>
        <v>24.141979857307135</v>
      </c>
      <c r="J39" s="19">
        <f t="shared" si="14"/>
        <v>0.65197985730713626</v>
      </c>
      <c r="K39" s="19">
        <f t="shared" si="15"/>
        <v>0.42507773433423374</v>
      </c>
    </row>
    <row r="40" spans="3:11" x14ac:dyDescent="0.25">
      <c r="C40" s="33">
        <v>33573</v>
      </c>
      <c r="D40" s="18">
        <v>36</v>
      </c>
      <c r="E40" s="18">
        <v>25.06</v>
      </c>
      <c r="F40" s="19">
        <f t="shared" si="10"/>
        <v>20.806899716227502</v>
      </c>
      <c r="G40" s="19">
        <f t="shared" si="11"/>
        <v>4.5481415116623916E-2</v>
      </c>
      <c r="H40" s="19">
        <f t="shared" si="12"/>
        <v>1.198001654441732</v>
      </c>
      <c r="I40" s="19">
        <f t="shared" si="13"/>
        <v>24.645606301025239</v>
      </c>
      <c r="J40" s="19">
        <f t="shared" si="14"/>
        <v>0.41439369897475942</v>
      </c>
      <c r="K40" s="19">
        <f t="shared" si="15"/>
        <v>0.17172213774998352</v>
      </c>
    </row>
    <row r="41" spans="3:11" x14ac:dyDescent="0.25">
      <c r="C41" s="33">
        <v>33604</v>
      </c>
      <c r="D41" s="18">
        <v>37</v>
      </c>
      <c r="E41" s="18">
        <v>25.61</v>
      </c>
      <c r="F41" s="19">
        <f t="shared" si="10"/>
        <v>21.828486908566141</v>
      </c>
      <c r="G41" s="19">
        <f t="shared" si="11"/>
        <v>7.7860353978578128E-2</v>
      </c>
      <c r="H41" s="19">
        <f t="shared" si="12"/>
        <v>1.1286636624286825</v>
      </c>
      <c r="I41" s="19">
        <f t="shared" si="13"/>
        <v>22.585261453284531</v>
      </c>
      <c r="J41" s="19">
        <f t="shared" si="14"/>
        <v>3.0247385467154686</v>
      </c>
      <c r="K41" s="19">
        <f t="shared" si="15"/>
        <v>9.1490432759864042</v>
      </c>
    </row>
    <row r="42" spans="3:11" x14ac:dyDescent="0.25">
      <c r="C42" s="33">
        <v>33635</v>
      </c>
      <c r="D42" s="18">
        <v>38</v>
      </c>
      <c r="E42" s="18">
        <v>23</v>
      </c>
      <c r="F42" s="19">
        <f t="shared" si="10"/>
        <v>22.542175612833802</v>
      </c>
      <c r="G42" s="19">
        <f t="shared" si="11"/>
        <v>9.895176411170839E-2</v>
      </c>
      <c r="H42" s="19">
        <f t="shared" si="12"/>
        <v>0.99514481069919825</v>
      </c>
      <c r="I42" s="19">
        <f t="shared" si="13"/>
        <v>21.236504169682313</v>
      </c>
      <c r="J42" s="19">
        <f t="shared" si="14"/>
        <v>1.7634958303176873</v>
      </c>
      <c r="K42" s="19">
        <f t="shared" si="15"/>
        <v>3.1099175435478692</v>
      </c>
    </row>
    <row r="43" spans="3:11" x14ac:dyDescent="0.25">
      <c r="C43" s="33">
        <v>33664</v>
      </c>
      <c r="D43" s="18">
        <v>39</v>
      </c>
      <c r="E43" s="18">
        <v>23.04</v>
      </c>
      <c r="F43" s="19">
        <f t="shared" si="10"/>
        <v>22.896490781396253</v>
      </c>
      <c r="G43" s="19">
        <f t="shared" si="11"/>
        <v>0.10742256333576669</v>
      </c>
      <c r="H43" s="19">
        <f t="shared" si="12"/>
        <v>0.99614917294765104</v>
      </c>
      <c r="I43" s="19">
        <f t="shared" si="13"/>
        <v>22.319769021897798</v>
      </c>
      <c r="J43" s="19">
        <f t="shared" si="14"/>
        <v>0.72023097810220094</v>
      </c>
      <c r="K43" s="19">
        <f t="shared" si="15"/>
        <v>0.518732661818053</v>
      </c>
    </row>
    <row r="44" spans="3:11" x14ac:dyDescent="0.25">
      <c r="C44" s="33">
        <v>33695</v>
      </c>
      <c r="D44" s="18">
        <v>40</v>
      </c>
      <c r="E44" s="18">
        <v>20.47</v>
      </c>
      <c r="F44" s="19">
        <f t="shared" si="10"/>
        <v>23.030142039515749</v>
      </c>
      <c r="G44" s="19">
        <f t="shared" si="11"/>
        <v>0.10829260972279679</v>
      </c>
      <c r="H44" s="19">
        <f t="shared" si="12"/>
        <v>0.88790551093724002</v>
      </c>
      <c r="I44" s="19">
        <f t="shared" si="13"/>
        <v>20.403442058001676</v>
      </c>
      <c r="J44" s="19">
        <f t="shared" si="14"/>
        <v>6.6557941998322434E-2</v>
      </c>
      <c r="K44" s="19">
        <f t="shared" si="15"/>
        <v>4.4299596430520533E-3</v>
      </c>
    </row>
    <row r="45" spans="3:11" x14ac:dyDescent="0.25">
      <c r="C45" s="33">
        <v>33725</v>
      </c>
      <c r="D45" s="18">
        <v>41</v>
      </c>
      <c r="E45" s="18">
        <v>20.329999999999998</v>
      </c>
      <c r="F45" s="19">
        <f t="shared" si="10"/>
        <v>23.461692923598392</v>
      </c>
      <c r="G45" s="19">
        <f t="shared" si="11"/>
        <v>0.11901558682872741</v>
      </c>
      <c r="H45" s="19">
        <f t="shared" si="12"/>
        <v>0.85580590391533895</v>
      </c>
      <c r="I45" s="19">
        <f t="shared" si="13"/>
        <v>19.54863560761822</v>
      </c>
      <c r="J45" s="19">
        <f t="shared" si="14"/>
        <v>0.78136439238177857</v>
      </c>
      <c r="K45" s="19">
        <f t="shared" si="15"/>
        <v>0.61053031368214605</v>
      </c>
    </row>
    <row r="46" spans="3:11" x14ac:dyDescent="0.25">
      <c r="C46" s="33">
        <v>33756</v>
      </c>
      <c r="D46" s="18">
        <v>42</v>
      </c>
      <c r="E46" s="18">
        <v>20.18</v>
      </c>
      <c r="F46" s="19">
        <f t="shared" si="10"/>
        <v>23.74402527920277</v>
      </c>
      <c r="G46" s="19">
        <f t="shared" si="11"/>
        <v>0.12443305673282772</v>
      </c>
      <c r="H46" s="19">
        <f t="shared" si="12"/>
        <v>0.84458603132000709</v>
      </c>
      <c r="I46" s="19">
        <f t="shared" si="13"/>
        <v>19.787901519992602</v>
      </c>
      <c r="J46" s="19">
        <f t="shared" si="14"/>
        <v>0.39209848000739811</v>
      </c>
      <c r="K46" s="19">
        <f t="shared" si="15"/>
        <v>0.15374121802411198</v>
      </c>
    </row>
    <row r="47" spans="3:11" x14ac:dyDescent="0.25">
      <c r="C47" s="33">
        <v>33786</v>
      </c>
      <c r="D47" s="18">
        <v>43</v>
      </c>
      <c r="E47" s="18">
        <v>21.97</v>
      </c>
      <c r="F47" s="19">
        <f t="shared" si="10"/>
        <v>23.879920301960382</v>
      </c>
      <c r="G47" s="19">
        <f t="shared" si="11"/>
        <v>0.12481326787983119</v>
      </c>
      <c r="H47" s="19">
        <f t="shared" si="12"/>
        <v>0.91961377680132272</v>
      </c>
      <c r="I47" s="19">
        <f t="shared" si="13"/>
        <v>21.939856753493334</v>
      </c>
      <c r="J47" s="19">
        <f t="shared" si="14"/>
        <v>3.0143246506664667E-2</v>
      </c>
      <c r="K47" s="19">
        <f t="shared" si="15"/>
        <v>9.0861530996155164E-4</v>
      </c>
    </row>
    <row r="48" spans="3:11" x14ac:dyDescent="0.25">
      <c r="C48" s="33">
        <v>33817</v>
      </c>
      <c r="D48" s="18">
        <v>44</v>
      </c>
      <c r="E48" s="18">
        <v>22.76</v>
      </c>
      <c r="F48" s="19">
        <f t="shared" si="10"/>
        <v>23.714610296876238</v>
      </c>
      <c r="G48" s="19">
        <f t="shared" si="11"/>
        <v>0.11518943003669752</v>
      </c>
      <c r="H48" s="19">
        <f t="shared" si="12"/>
        <v>0.97080354340703667</v>
      </c>
      <c r="I48" s="19">
        <f t="shared" si="13"/>
        <v>23.575196854851832</v>
      </c>
      <c r="J48" s="19">
        <f t="shared" si="14"/>
        <v>0.81519685485183047</v>
      </c>
      <c r="K48" s="19">
        <f t="shared" si="15"/>
        <v>0.66454591216031633</v>
      </c>
    </row>
    <row r="49" spans="3:11" x14ac:dyDescent="0.25">
      <c r="C49" s="33">
        <v>33848</v>
      </c>
      <c r="D49" s="18">
        <v>45</v>
      </c>
      <c r="E49" s="18">
        <v>24.18</v>
      </c>
      <c r="F49" s="19">
        <f t="shared" si="10"/>
        <v>23.527973902186254</v>
      </c>
      <c r="G49" s="19">
        <f t="shared" si="11"/>
        <v>0.10517740044539912</v>
      </c>
      <c r="H49" s="19">
        <f t="shared" si="12"/>
        <v>1.040142921758918</v>
      </c>
      <c r="I49" s="19">
        <f t="shared" si="13"/>
        <v>25.089167155450532</v>
      </c>
      <c r="J49" s="19">
        <f t="shared" si="14"/>
        <v>0.9091671554505325</v>
      </c>
      <c r="K49" s="19">
        <f t="shared" si="15"/>
        <v>0.82658491655001276</v>
      </c>
    </row>
    <row r="50" spans="3:11" x14ac:dyDescent="0.25">
      <c r="C50" s="33">
        <v>33878</v>
      </c>
      <c r="D50" s="18">
        <v>46</v>
      </c>
      <c r="E50" s="18">
        <v>25.84</v>
      </c>
      <c r="F50" s="19">
        <f t="shared" si="10"/>
        <v>23.353467459636356</v>
      </c>
      <c r="G50" s="19">
        <f t="shared" si="11"/>
        <v>9.5899854646219432E-2</v>
      </c>
      <c r="H50" s="19">
        <f t="shared" si="12"/>
        <v>1.1189471718806754</v>
      </c>
      <c r="I50" s="19">
        <f t="shared" si="13"/>
        <v>26.745563663111721</v>
      </c>
      <c r="J50" s="19">
        <f t="shared" si="14"/>
        <v>0.90556366311172098</v>
      </c>
      <c r="K50" s="19">
        <f t="shared" si="15"/>
        <v>0.82004554794831852</v>
      </c>
    </row>
    <row r="51" spans="3:11" x14ac:dyDescent="0.25">
      <c r="C51" s="33">
        <v>33909</v>
      </c>
      <c r="D51" s="18">
        <v>47</v>
      </c>
      <c r="E51" s="18">
        <v>24.05</v>
      </c>
      <c r="F51" s="19">
        <f t="shared" si="10"/>
        <v>22.575424036824217</v>
      </c>
      <c r="G51" s="19">
        <f t="shared" si="11"/>
        <v>6.690980396731247E-2</v>
      </c>
      <c r="H51" s="19">
        <f t="shared" si="12"/>
        <v>1.1062190227747828</v>
      </c>
      <c r="I51" s="19">
        <f t="shared" si="13"/>
        <v>26.920493908273382</v>
      </c>
      <c r="J51" s="19">
        <f t="shared" si="14"/>
        <v>2.8704939082733816</v>
      </c>
      <c r="K51" s="19">
        <f t="shared" si="15"/>
        <v>8.2397352774345922</v>
      </c>
    </row>
    <row r="52" spans="3:11" x14ac:dyDescent="0.25">
      <c r="C52" s="33">
        <v>33939</v>
      </c>
      <c r="D52" s="18">
        <v>48</v>
      </c>
      <c r="E52" s="18">
        <v>24.23</v>
      </c>
      <c r="F52" s="19">
        <f t="shared" si="10"/>
        <v>21.797536240375798</v>
      </c>
      <c r="G52" s="19">
        <f t="shared" si="11"/>
        <v>3.8886560490120153E-2</v>
      </c>
      <c r="H52" s="19">
        <f t="shared" si="12"/>
        <v>1.1543242423831495</v>
      </c>
      <c r="I52" s="19">
        <f t="shared" si="13"/>
        <v>27.125553401690269</v>
      </c>
      <c r="J52" s="19">
        <f t="shared" si="14"/>
        <v>2.8955534016902682</v>
      </c>
      <c r="K52" s="19">
        <f t="shared" si="15"/>
        <v>8.3842295020400837</v>
      </c>
    </row>
    <row r="53" spans="3:11" x14ac:dyDescent="0.25">
      <c r="C53" s="33">
        <v>33970</v>
      </c>
      <c r="D53" s="18">
        <v>49</v>
      </c>
      <c r="E53" s="18">
        <v>24.71</v>
      </c>
      <c r="F53" s="19">
        <f t="shared" si="10"/>
        <v>21.856249501267225</v>
      </c>
      <c r="G53" s="19">
        <f t="shared" si="11"/>
        <v>3.9544242818315381E-2</v>
      </c>
      <c r="H53" s="19">
        <f t="shared" si="12"/>
        <v>1.1296268116199915</v>
      </c>
      <c r="I53" s="19">
        <f t="shared" si="13"/>
        <v>24.645976932766516</v>
      </c>
      <c r="J53" s="19">
        <f t="shared" si="14"/>
        <v>6.4023067233485165E-2</v>
      </c>
      <c r="K53" s="19">
        <f t="shared" si="15"/>
        <v>4.0989531379833615E-3</v>
      </c>
    </row>
    <row r="54" spans="3:11" x14ac:dyDescent="0.25">
      <c r="C54" s="33">
        <v>34001</v>
      </c>
      <c r="D54" s="18">
        <v>50</v>
      </c>
      <c r="E54" s="18">
        <v>21.96</v>
      </c>
      <c r="F54" s="19">
        <f t="shared" si="10"/>
        <v>21.955683630771503</v>
      </c>
      <c r="G54" s="19">
        <f t="shared" si="11"/>
        <v>4.1530883021360793E-2</v>
      </c>
      <c r="H54" s="19">
        <f t="shared" si="12"/>
        <v>0.99769837634385916</v>
      </c>
      <c r="I54" s="19">
        <f t="shared" si="13"/>
        <v>21.789485520566696</v>
      </c>
      <c r="J54" s="19">
        <f t="shared" si="14"/>
        <v>0.17051447943330444</v>
      </c>
      <c r="K54" s="19">
        <f t="shared" si="15"/>
        <v>2.9075187696410803E-2</v>
      </c>
    </row>
    <row r="55" spans="3:11" x14ac:dyDescent="0.25">
      <c r="C55" s="33">
        <v>34029</v>
      </c>
      <c r="D55" s="18">
        <v>51</v>
      </c>
      <c r="E55" s="18">
        <v>22.1</v>
      </c>
      <c r="F55" s="19">
        <f t="shared" si="10"/>
        <v>22.06300136280559</v>
      </c>
      <c r="G55" s="19">
        <f t="shared" si="11"/>
        <v>4.3713134588568937E-2</v>
      </c>
      <c r="H55" s="19">
        <f t="shared" si="12"/>
        <v>0.99894334464546941</v>
      </c>
      <c r="I55" s="19">
        <f t="shared" si="13"/>
        <v>21.912507045066828</v>
      </c>
      <c r="J55" s="19">
        <f t="shared" si="14"/>
        <v>0.18749295493317319</v>
      </c>
      <c r="K55" s="19">
        <f t="shared" si="15"/>
        <v>3.5153608149572912E-2</v>
      </c>
    </row>
    <row r="56" spans="3:11" x14ac:dyDescent="0.25">
      <c r="C56" s="33">
        <v>34060</v>
      </c>
      <c r="D56" s="18">
        <v>52</v>
      </c>
      <c r="E56" s="18">
        <v>20.27</v>
      </c>
      <c r="F56" s="19">
        <f t="shared" si="10"/>
        <v>22.35917349641506</v>
      </c>
      <c r="G56" s="19">
        <f t="shared" si="11"/>
        <v>5.2087590190821431E-2</v>
      </c>
      <c r="H56" s="19">
        <f t="shared" si="12"/>
        <v>0.89733647475157352</v>
      </c>
      <c r="I56" s="19">
        <f t="shared" si="13"/>
        <v>19.628673630952452</v>
      </c>
      <c r="J56" s="19">
        <f t="shared" si="14"/>
        <v>0.64132636904754747</v>
      </c>
      <c r="K56" s="19">
        <f t="shared" si="15"/>
        <v>0.41129951163571105</v>
      </c>
    </row>
    <row r="57" spans="3:11" x14ac:dyDescent="0.25">
      <c r="C57" s="33">
        <v>34090</v>
      </c>
      <c r="D57" s="18">
        <v>53</v>
      </c>
      <c r="E57" s="18">
        <v>20.27</v>
      </c>
      <c r="F57" s="19">
        <f t="shared" si="10"/>
        <v>22.856561815551885</v>
      </c>
      <c r="G57" s="19">
        <f t="shared" si="11"/>
        <v>6.6858904339540809E-2</v>
      </c>
      <c r="H57" s="19">
        <f t="shared" si="12"/>
        <v>0.87149045159288774</v>
      </c>
      <c r="I57" s="19">
        <f t="shared" si="13"/>
        <v>19.179689552105408</v>
      </c>
      <c r="J57" s="19">
        <f t="shared" si="14"/>
        <v>1.0903104478945913</v>
      </c>
      <c r="K57" s="19">
        <f t="shared" si="15"/>
        <v>1.1887768727881043</v>
      </c>
    </row>
    <row r="58" spans="3:11" x14ac:dyDescent="0.25">
      <c r="C58" s="33">
        <v>34121</v>
      </c>
      <c r="D58" s="18">
        <v>54</v>
      </c>
      <c r="E58" s="18">
        <v>19.63</v>
      </c>
      <c r="F58" s="19">
        <f t="shared" si="10"/>
        <v>23.034826614713324</v>
      </c>
      <c r="G58" s="19">
        <f t="shared" si="11"/>
        <v>7.0554410238056878E-2</v>
      </c>
      <c r="H58" s="19">
        <f t="shared" si="12"/>
        <v>0.84842859731300924</v>
      </c>
      <c r="I58" s="19">
        <f t="shared" si="13"/>
        <v>19.360800930091919</v>
      </c>
      <c r="J58" s="19">
        <f t="shared" si="14"/>
        <v>0.26919906990807974</v>
      </c>
      <c r="K58" s="19">
        <f t="shared" si="15"/>
        <v>7.2468139239375201E-2</v>
      </c>
    </row>
    <row r="59" spans="3:11" x14ac:dyDescent="0.25">
      <c r="C59" s="33">
        <v>34151</v>
      </c>
      <c r="D59" s="18">
        <v>55</v>
      </c>
      <c r="E59" s="18">
        <v>21.82</v>
      </c>
      <c r="F59" s="19">
        <f t="shared" si="10"/>
        <v>23.322775644489504</v>
      </c>
      <c r="G59" s="19">
        <f t="shared" si="11"/>
        <v>7.7765726121234599E-2</v>
      </c>
      <c r="H59" s="19">
        <f t="shared" si="12"/>
        <v>0.92767736317733618</v>
      </c>
      <c r="I59" s="19">
        <f t="shared" si="13"/>
        <v>21.248026708789155</v>
      </c>
      <c r="J59" s="19">
        <f t="shared" si="14"/>
        <v>0.5719732912108455</v>
      </c>
      <c r="K59" s="19">
        <f t="shared" si="15"/>
        <v>0.32715344585856665</v>
      </c>
    </row>
    <row r="60" spans="3:11" x14ac:dyDescent="0.25">
      <c r="C60" s="33">
        <v>34182</v>
      </c>
      <c r="D60" s="18">
        <v>56</v>
      </c>
      <c r="E60" s="18">
        <v>23.64</v>
      </c>
      <c r="F60" s="19">
        <f t="shared" si="10"/>
        <v>23.73273727448597</v>
      </c>
      <c r="G60" s="19">
        <f t="shared" si="11"/>
        <v>8.8785178226496814E-2</v>
      </c>
      <c r="H60" s="19">
        <f t="shared" si="12"/>
        <v>0.98358652051907725</v>
      </c>
      <c r="I60" s="19">
        <f t="shared" si="13"/>
        <v>22.71732848023186</v>
      </c>
      <c r="J60" s="19">
        <f t="shared" si="14"/>
        <v>0.92267151976814077</v>
      </c>
      <c r="K60" s="19">
        <f t="shared" si="15"/>
        <v>0.85132273339125053</v>
      </c>
    </row>
    <row r="61" spans="3:11" x14ac:dyDescent="0.25">
      <c r="C61" s="33">
        <v>34213</v>
      </c>
      <c r="D61" s="18">
        <v>57</v>
      </c>
      <c r="E61" s="18">
        <v>23.97</v>
      </c>
      <c r="F61" s="19">
        <f t="shared" si="10"/>
        <v>23.550076812415597</v>
      </c>
      <c r="G61" s="19">
        <f t="shared" si="11"/>
        <v>7.9780906356976572E-2</v>
      </c>
      <c r="H61" s="19">
        <f t="shared" si="12"/>
        <v>1.0288647740611085</v>
      </c>
      <c r="I61" s="19">
        <f t="shared" si="13"/>
        <v>24.777787964710011</v>
      </c>
      <c r="J61" s="19">
        <f t="shared" si="14"/>
        <v>0.80778796471001257</v>
      </c>
      <c r="K61" s="19">
        <f t="shared" si="15"/>
        <v>0.65252139593034453</v>
      </c>
    </row>
    <row r="62" spans="3:11" x14ac:dyDescent="0.25">
      <c r="C62" s="33">
        <v>34243</v>
      </c>
      <c r="D62" s="18">
        <v>58</v>
      </c>
      <c r="E62" s="18">
        <v>25.12</v>
      </c>
      <c r="F62" s="19">
        <f t="shared" si="10"/>
        <v>23.217353991585597</v>
      </c>
      <c r="G62" s="19">
        <f t="shared" si="11"/>
        <v>6.6097519500146779E-2</v>
      </c>
      <c r="H62" s="19">
        <f t="shared" si="12"/>
        <v>1.1002455636998705</v>
      </c>
      <c r="I62" s="19">
        <f t="shared" si="13"/>
        <v>26.440562466363318</v>
      </c>
      <c r="J62" s="19">
        <f t="shared" si="14"/>
        <v>1.3205624663633166</v>
      </c>
      <c r="K62" s="19">
        <f t="shared" si="15"/>
        <v>1.7438852275675658</v>
      </c>
    </row>
    <row r="63" spans="3:11" x14ac:dyDescent="0.25">
      <c r="C63" s="33">
        <v>34274</v>
      </c>
      <c r="D63" s="18">
        <v>59</v>
      </c>
      <c r="E63" s="18">
        <v>25.65</v>
      </c>
      <c r="F63" s="19">
        <f t="shared" si="10"/>
        <v>23.249770720393961</v>
      </c>
      <c r="G63" s="19">
        <f t="shared" si="11"/>
        <v>6.4980275561958858E-2</v>
      </c>
      <c r="H63" s="19">
        <f t="shared" si="12"/>
        <v>1.1047115171425415</v>
      </c>
      <c r="I63" s="19">
        <f t="shared" si="13"/>
        <v>25.75659697741731</v>
      </c>
      <c r="J63" s="19">
        <f t="shared" si="14"/>
        <v>0.10659697741731122</v>
      </c>
      <c r="K63" s="19">
        <f t="shared" si="15"/>
        <v>1.1362915594506759E-2</v>
      </c>
    </row>
    <row r="64" spans="3:11" x14ac:dyDescent="0.25">
      <c r="C64" s="33">
        <v>34304</v>
      </c>
      <c r="D64" s="18">
        <v>60</v>
      </c>
      <c r="E64" s="18">
        <v>27.17</v>
      </c>
      <c r="F64" s="19">
        <f t="shared" si="10"/>
        <v>23.3926355932498</v>
      </c>
      <c r="G64" s="19">
        <f t="shared" si="11"/>
        <v>6.7563828157296973E-2</v>
      </c>
      <c r="H64" s="19">
        <f t="shared" si="12"/>
        <v>1.157939626590895</v>
      </c>
      <c r="I64" s="19">
        <f t="shared" si="13"/>
        <v>26.912782279758595</v>
      </c>
      <c r="J64" s="19">
        <f t="shared" si="14"/>
        <v>0.25721772024140677</v>
      </c>
      <c r="K64" s="19">
        <f t="shared" si="15"/>
        <v>6.6160955606186594E-2</v>
      </c>
    </row>
    <row r="65" spans="3:11" x14ac:dyDescent="0.25">
      <c r="C65" s="33">
        <v>34335</v>
      </c>
      <c r="D65" s="18">
        <v>61</v>
      </c>
      <c r="E65" s="18">
        <v>25.67</v>
      </c>
      <c r="F65" s="19">
        <f t="shared" si="10"/>
        <v>23.202990653852748</v>
      </c>
      <c r="G65" s="19">
        <f t="shared" si="11"/>
        <v>5.903181538394503E-2</v>
      </c>
      <c r="H65" s="19">
        <f t="shared" si="12"/>
        <v>1.1178471989074119</v>
      </c>
      <c r="I65" s="19">
        <f t="shared" si="13"/>
        <v>26.501270272373269</v>
      </c>
      <c r="J65" s="19">
        <f t="shared" si="14"/>
        <v>0.83127027237326701</v>
      </c>
      <c r="K65" s="19">
        <f t="shared" si="15"/>
        <v>0.69101026573152546</v>
      </c>
    </row>
    <row r="66" spans="3:11" x14ac:dyDescent="0.25">
      <c r="C66" s="33">
        <v>34366</v>
      </c>
      <c r="D66" s="18">
        <v>62</v>
      </c>
      <c r="E66" s="18">
        <v>22.42</v>
      </c>
      <c r="F66" s="19">
        <f t="shared" si="10"/>
        <v>22.98579233468973</v>
      </c>
      <c r="G66" s="19">
        <f t="shared" si="11"/>
        <v>4.986883443757658E-2</v>
      </c>
      <c r="H66" s="19">
        <f t="shared" si="12"/>
        <v>0.98641952017132106</v>
      </c>
      <c r="I66" s="19">
        <f t="shared" si="13"/>
        <v>23.208482048031819</v>
      </c>
      <c r="J66" s="19">
        <f t="shared" si="14"/>
        <v>0.78848204803181687</v>
      </c>
      <c r="K66" s="19">
        <f t="shared" si="15"/>
        <v>0.62170394006844842</v>
      </c>
    </row>
    <row r="67" spans="3:11" x14ac:dyDescent="0.25">
      <c r="C67" s="33">
        <v>34394</v>
      </c>
      <c r="D67" s="18">
        <v>63</v>
      </c>
      <c r="E67" s="18">
        <v>23.46</v>
      </c>
      <c r="F67" s="19">
        <f t="shared" si="10"/>
        <v>23.192651882468482</v>
      </c>
      <c r="G67" s="19">
        <f t="shared" si="11"/>
        <v>5.507645929523821E-2</v>
      </c>
      <c r="H67" s="19">
        <f t="shared" si="12"/>
        <v>1.0053042455261201</v>
      </c>
      <c r="I67" s="19">
        <f t="shared" si="13"/>
        <v>23.011320414407795</v>
      </c>
      <c r="J67" s="19">
        <f t="shared" si="14"/>
        <v>0.44867958559220611</v>
      </c>
      <c r="K67" s="19">
        <f t="shared" si="15"/>
        <v>0.20131337052719381</v>
      </c>
    </row>
    <row r="68" spans="3:11" x14ac:dyDescent="0.25">
      <c r="C68" s="33">
        <v>34425</v>
      </c>
      <c r="D68" s="18">
        <v>64</v>
      </c>
      <c r="E68" s="18">
        <v>20.14</v>
      </c>
      <c r="F68" s="19">
        <f t="shared" si="10"/>
        <v>22.966875196070919</v>
      </c>
      <c r="G68" s="19">
        <f t="shared" si="11"/>
        <v>4.5760125916436425E-2</v>
      </c>
      <c r="H68" s="19">
        <f t="shared" si="12"/>
        <v>0.88701392653137534</v>
      </c>
      <c r="I68" s="19">
        <f t="shared" si="13"/>
        <v>20.861034596180502</v>
      </c>
      <c r="J68" s="19">
        <f t="shared" si="14"/>
        <v>0.72103459618050181</v>
      </c>
      <c r="K68" s="19">
        <f t="shared" si="15"/>
        <v>0.51989088888917934</v>
      </c>
    </row>
    <row r="69" spans="3:11" x14ac:dyDescent="0.25">
      <c r="C69" s="33">
        <v>34455</v>
      </c>
      <c r="D69" s="18">
        <v>65</v>
      </c>
      <c r="E69" s="18">
        <v>20.55</v>
      </c>
      <c r="F69" s="19">
        <f t="shared" si="10"/>
        <v>23.211045915176371</v>
      </c>
      <c r="G69" s="19">
        <f t="shared" si="11"/>
        <v>5.2341712273516208E-2</v>
      </c>
      <c r="H69" s="19">
        <f t="shared" si="12"/>
        <v>0.87849833705320957</v>
      </c>
      <c r="I69" s="19">
        <f t="shared" si="13"/>
        <v>20.0552919491012</v>
      </c>
      <c r="J69" s="19">
        <f t="shared" si="14"/>
        <v>0.49470805089880088</v>
      </c>
      <c r="K69" s="19">
        <f t="shared" si="15"/>
        <v>0.24473605562409056</v>
      </c>
    </row>
    <row r="70" spans="3:11" x14ac:dyDescent="0.25">
      <c r="C70" s="33">
        <v>34486</v>
      </c>
      <c r="D70" s="18">
        <v>66</v>
      </c>
      <c r="E70" s="18">
        <v>22.04</v>
      </c>
      <c r="F70" s="19">
        <f t="shared" si="10"/>
        <v>24.212016136259003</v>
      </c>
      <c r="G70" s="19">
        <f t="shared" si="11"/>
        <v>8.3809187629366802E-2</v>
      </c>
      <c r="H70" s="19">
        <f t="shared" si="12"/>
        <v>0.87969909065458407</v>
      </c>
      <c r="I70" s="19">
        <f t="shared" si="13"/>
        <v>19.737323333506122</v>
      </c>
      <c r="J70" s="19">
        <f t="shared" si="14"/>
        <v>2.3026766664938769</v>
      </c>
      <c r="K70" s="19">
        <f t="shared" si="15"/>
        <v>5.3023198304153532</v>
      </c>
    </row>
    <row r="71" spans="3:11" x14ac:dyDescent="0.25">
      <c r="C71" s="33">
        <v>34516</v>
      </c>
      <c r="D71" s="18">
        <v>67</v>
      </c>
      <c r="E71" s="18">
        <v>24.16</v>
      </c>
      <c r="F71" s="19">
        <f t="shared" si="10"/>
        <v>24.906694722835404</v>
      </c>
      <c r="G71" s="19">
        <f t="shared" si="11"/>
        <v>0.10407267072997542</v>
      </c>
      <c r="H71" s="19">
        <f t="shared" si="12"/>
        <v>0.94908079671684553</v>
      </c>
      <c r="I71" s="19">
        <f t="shared" si="13"/>
        <v>22.538687172681911</v>
      </c>
      <c r="J71" s="19">
        <f t="shared" si="14"/>
        <v>1.6213128273180892</v>
      </c>
      <c r="K71" s="19">
        <f t="shared" si="15"/>
        <v>2.6286552840261761</v>
      </c>
    </row>
    <row r="72" spans="3:11" x14ac:dyDescent="0.25">
      <c r="C72" s="33">
        <v>34547</v>
      </c>
      <c r="D72" s="18">
        <v>68</v>
      </c>
      <c r="E72" s="18">
        <v>27.44</v>
      </c>
      <c r="F72" s="19">
        <f t="shared" si="10"/>
        <v>26.019893608112067</v>
      </c>
      <c r="G72" s="19">
        <f t="shared" si="11"/>
        <v>0.13754694858723135</v>
      </c>
      <c r="H72" s="19">
        <f t="shared" si="12"/>
        <v>1.0194710087606531</v>
      </c>
      <c r="I72" s="19">
        <f t="shared" si="13"/>
        <v>24.600253676148963</v>
      </c>
      <c r="J72" s="19">
        <f t="shared" si="14"/>
        <v>2.8397463238510383</v>
      </c>
      <c r="K72" s="19">
        <f t="shared" si="15"/>
        <v>8.0641591838254865</v>
      </c>
    </row>
    <row r="73" spans="3:11" x14ac:dyDescent="0.25">
      <c r="C73" s="33">
        <v>34578</v>
      </c>
      <c r="D73" s="18">
        <v>69</v>
      </c>
      <c r="E73" s="18">
        <v>26.94</v>
      </c>
      <c r="F73" s="19">
        <f t="shared" si="10"/>
        <v>26.166793311366341</v>
      </c>
      <c r="G73" s="19">
        <f t="shared" si="11"/>
        <v>0.13785719393012533</v>
      </c>
      <c r="H73" s="19">
        <f t="shared" si="12"/>
        <v>1.0292107146765268</v>
      </c>
      <c r="I73" s="19">
        <f t="shared" si="13"/>
        <v>26.912469168385304</v>
      </c>
      <c r="J73" s="19">
        <f t="shared" si="14"/>
        <v>2.7530831614697604E-2</v>
      </c>
      <c r="K73" s="19">
        <f t="shared" si="15"/>
        <v>7.5794668939683303E-4</v>
      </c>
    </row>
    <row r="74" spans="3:11" x14ac:dyDescent="0.25">
      <c r="C74" s="33">
        <v>34608</v>
      </c>
      <c r="D74" s="18">
        <v>70</v>
      </c>
      <c r="E74" s="18">
        <v>27.89</v>
      </c>
      <c r="F74" s="19">
        <f t="shared" si="10"/>
        <v>25.970586913188029</v>
      </c>
      <c r="G74" s="19">
        <f t="shared" si="11"/>
        <v>0.12677578771647924</v>
      </c>
      <c r="H74" s="19">
        <f t="shared" si="12"/>
        <v>1.086932094886315</v>
      </c>
      <c r="I74" s="19">
        <f t="shared" si="13"/>
        <v>28.941575023127992</v>
      </c>
      <c r="J74" s="19">
        <f t="shared" si="14"/>
        <v>1.0515750231279917</v>
      </c>
      <c r="K74" s="19">
        <f t="shared" si="15"/>
        <v>1.1058100292666362</v>
      </c>
    </row>
    <row r="75" spans="3:11" x14ac:dyDescent="0.25">
      <c r="C75" s="33">
        <v>34639</v>
      </c>
      <c r="D75" s="18">
        <v>71</v>
      </c>
      <c r="E75" s="18">
        <v>27.93</v>
      </c>
      <c r="F75" s="19">
        <f t="shared" si="10"/>
        <v>25.812589110035614</v>
      </c>
      <c r="G75" s="19">
        <f t="shared" si="11"/>
        <v>0.11732940710547106</v>
      </c>
      <c r="H75" s="19">
        <f t="shared" si="12"/>
        <v>1.0932465915115483</v>
      </c>
      <c r="I75" s="19">
        <f t="shared" si="13"/>
        <v>28.830057142735392</v>
      </c>
      <c r="J75" s="19">
        <f t="shared" si="14"/>
        <v>0.90005714273539184</v>
      </c>
      <c r="K75" s="19">
        <f t="shared" si="15"/>
        <v>0.81010286018899746</v>
      </c>
    </row>
    <row r="76" spans="3:11" x14ac:dyDescent="0.25">
      <c r="C76" s="33">
        <v>34669</v>
      </c>
      <c r="D76" s="18">
        <v>72</v>
      </c>
      <c r="E76" s="18">
        <v>31.3</v>
      </c>
      <c r="F76" s="19">
        <f t="shared" si="10"/>
        <v>26.314693951933201</v>
      </c>
      <c r="G76" s="19">
        <f t="shared" si="11"/>
        <v>0.13009300360233111</v>
      </c>
      <c r="H76" s="19">
        <f t="shared" si="12"/>
        <v>1.1738671828432323</v>
      </c>
      <c r="I76" s="19">
        <f t="shared" si="13"/>
        <v>30.025280165270683</v>
      </c>
      <c r="J76" s="19">
        <f t="shared" si="14"/>
        <v>1.2747198347293178</v>
      </c>
      <c r="K76" s="19">
        <f t="shared" si="15"/>
        <v>1.6249106570523393</v>
      </c>
    </row>
    <row r="77" spans="3:11" x14ac:dyDescent="0.25">
      <c r="C77" s="33">
        <v>34700</v>
      </c>
      <c r="D77" s="18">
        <v>73</v>
      </c>
      <c r="E77" s="18">
        <v>30.05</v>
      </c>
      <c r="F77" s="19">
        <f t="shared" si="10"/>
        <v>26.597613818829416</v>
      </c>
      <c r="G77" s="19">
        <f t="shared" si="11"/>
        <v>0.13516250711161254</v>
      </c>
      <c r="H77" s="19">
        <f t="shared" si="12"/>
        <v>1.1238893792451756</v>
      </c>
      <c r="I77" s="19">
        <f t="shared" si="13"/>
        <v>29.561231023948658</v>
      </c>
      <c r="J77" s="19">
        <f t="shared" si="14"/>
        <v>0.48876897605134317</v>
      </c>
      <c r="K77" s="19">
        <f t="shared" si="15"/>
        <v>0.23889511195027849</v>
      </c>
    </row>
    <row r="78" spans="3:11" x14ac:dyDescent="0.25">
      <c r="C78" s="33">
        <v>34731</v>
      </c>
      <c r="D78" s="18">
        <v>74</v>
      </c>
      <c r="E78" s="18">
        <v>26.51</v>
      </c>
      <c r="F78" s="19">
        <f t="shared" si="10"/>
        <v>26.782478367752788</v>
      </c>
      <c r="G78" s="19">
        <f t="shared" si="11"/>
        <v>0.13681120073754036</v>
      </c>
      <c r="H78" s="19">
        <f t="shared" si="12"/>
        <v>0.98814154473605531</v>
      </c>
      <c r="I78" s="19">
        <f t="shared" si="13"/>
        <v>26.369732396282</v>
      </c>
      <c r="J78" s="19">
        <f t="shared" si="14"/>
        <v>0.14026760371800151</v>
      </c>
      <c r="K78" s="19">
        <f t="shared" si="15"/>
        <v>1.9675000652790309E-2</v>
      </c>
    </row>
    <row r="79" spans="3:11" x14ac:dyDescent="0.25">
      <c r="C79" s="33">
        <v>34759</v>
      </c>
      <c r="D79" s="18">
        <v>75</v>
      </c>
      <c r="E79" s="18">
        <v>26.85</v>
      </c>
      <c r="F79" s="19">
        <f t="shared" si="10"/>
        <v>26.845554735450953</v>
      </c>
      <c r="G79" s="19">
        <f t="shared" si="11"/>
        <v>0.13436530224304216</v>
      </c>
      <c r="H79" s="19">
        <f t="shared" si="12"/>
        <v>1.0027067664839235</v>
      </c>
      <c r="I79" s="19">
        <f t="shared" si="13"/>
        <v>27.062076089750324</v>
      </c>
      <c r="J79" s="19">
        <f t="shared" si="14"/>
        <v>0.21207608975032244</v>
      </c>
      <c r="K79" s="19">
        <f t="shared" si="15"/>
        <v>4.4976267843786819E-2</v>
      </c>
    </row>
    <row r="80" spans="3:11" x14ac:dyDescent="0.25">
      <c r="C80" s="33">
        <v>34790</v>
      </c>
      <c r="D80" s="18">
        <v>76</v>
      </c>
      <c r="E80" s="18">
        <v>23.67</v>
      </c>
      <c r="F80" s="19">
        <f t="shared" si="10"/>
        <v>26.876851197896656</v>
      </c>
      <c r="G80" s="19">
        <f t="shared" si="11"/>
        <v>0.13094634935878771</v>
      </c>
      <c r="H80" s="19">
        <f t="shared" si="12"/>
        <v>0.88381404679660969</v>
      </c>
      <c r="I80" s="19">
        <f t="shared" si="13"/>
        <v>23.931564810137484</v>
      </c>
      <c r="J80" s="19">
        <f t="shared" si="14"/>
        <v>0.26156481013748234</v>
      </c>
      <c r="K80" s="19">
        <f t="shared" si="15"/>
        <v>6.8416149902257181E-2</v>
      </c>
    </row>
    <row r="81" spans="3:11" x14ac:dyDescent="0.25">
      <c r="C81" s="33">
        <v>34820</v>
      </c>
      <c r="D81" s="18">
        <v>77</v>
      </c>
      <c r="E81" s="18">
        <v>25.04</v>
      </c>
      <c r="F81" s="19">
        <f t="shared" si="10"/>
        <v>27.530472919036285</v>
      </c>
      <c r="G81" s="19">
        <f t="shared" si="11"/>
        <v>0.14828430012443694</v>
      </c>
      <c r="H81" s="19">
        <f t="shared" si="12"/>
        <v>0.89418799681229322</v>
      </c>
      <c r="I81" s="19">
        <f t="shared" si="13"/>
        <v>23.726305232733658</v>
      </c>
      <c r="J81" s="19">
        <f t="shared" si="14"/>
        <v>1.313694767266341</v>
      </c>
      <c r="K81" s="19">
        <f t="shared" si="15"/>
        <v>1.7257939415429659</v>
      </c>
    </row>
    <row r="82" spans="3:11" x14ac:dyDescent="0.25">
      <c r="C82" s="33">
        <v>34851</v>
      </c>
      <c r="D82" s="18">
        <v>78</v>
      </c>
      <c r="E82" s="18">
        <v>26.09</v>
      </c>
      <c r="F82" s="19">
        <f t="shared" ref="F82:F124" si="17">$N$14*E82/H70+(1-$N$14)*(F81+G81)</f>
        <v>28.370506533316103</v>
      </c>
      <c r="G82" s="19">
        <f t="shared" ref="G82:G124" si="18">$N$15*(F82-F81)+(1-$N$15)*G81</f>
        <v>0.17123069514996436</v>
      </c>
      <c r="H82" s="19">
        <f t="shared" ref="H82:H124" si="19">$N$16*E82/F82+(1-$N$16)*H70</f>
        <v>0.89987671383829937</v>
      </c>
      <c r="I82" s="19">
        <f t="shared" ref="I82:I124" si="20">(F81+G81)*H70</f>
        <v>24.348977556144693</v>
      </c>
      <c r="J82" s="19">
        <f t="shared" ref="J82:J124" si="21">ABS(E82-I82)</f>
        <v>1.7410224438553072</v>
      </c>
      <c r="K82" s="19">
        <f t="shared" ref="K82:K124" si="22">J82^2</f>
        <v>3.0311591500079063</v>
      </c>
    </row>
    <row r="83" spans="3:11" x14ac:dyDescent="0.25">
      <c r="C83" s="33">
        <v>34881</v>
      </c>
      <c r="D83" s="18">
        <v>79</v>
      </c>
      <c r="E83" s="18">
        <v>29.29</v>
      </c>
      <c r="F83" s="19">
        <f t="shared" si="17"/>
        <v>29.35253181336509</v>
      </c>
      <c r="G83" s="19">
        <f t="shared" si="18"/>
        <v>0.1981260059929795</v>
      </c>
      <c r="H83" s="19">
        <f t="shared" si="19"/>
        <v>0.97374247767787026</v>
      </c>
      <c r="I83" s="19">
        <f t="shared" si="20"/>
        <v>27.088414708475426</v>
      </c>
      <c r="J83" s="19">
        <f t="shared" si="21"/>
        <v>2.2015852915245731</v>
      </c>
      <c r="K83" s="19">
        <f t="shared" si="22"/>
        <v>4.846977795857339</v>
      </c>
    </row>
    <row r="84" spans="3:11" x14ac:dyDescent="0.25">
      <c r="C84" s="33">
        <v>34912</v>
      </c>
      <c r="D84" s="18">
        <v>80</v>
      </c>
      <c r="E84" s="18">
        <v>32.72</v>
      </c>
      <c r="F84" s="19">
        <f t="shared" si="17"/>
        <v>30.439996298350881</v>
      </c>
      <c r="G84" s="19">
        <f t="shared" si="18"/>
        <v>0.22762673932625019</v>
      </c>
      <c r="H84" s="19">
        <f t="shared" si="19"/>
        <v>1.0474899412625724</v>
      </c>
      <c r="I84" s="19">
        <f t="shared" si="20"/>
        <v>30.126038936641852</v>
      </c>
      <c r="J84" s="19">
        <f t="shared" si="21"/>
        <v>2.5939610633581474</v>
      </c>
      <c r="K84" s="19">
        <f t="shared" si="22"/>
        <v>6.7286339982181307</v>
      </c>
    </row>
    <row r="85" spans="3:11" x14ac:dyDescent="0.25">
      <c r="C85" s="33">
        <v>34943</v>
      </c>
      <c r="D85" s="18">
        <v>81</v>
      </c>
      <c r="E85" s="18">
        <v>32.409999999999997</v>
      </c>
      <c r="F85" s="19">
        <f t="shared" si="17"/>
        <v>30.955117022785679</v>
      </c>
      <c r="G85" s="19">
        <f t="shared" si="18"/>
        <v>0.23716335962318341</v>
      </c>
      <c r="H85" s="19">
        <f t="shared" si="19"/>
        <v>1.0382026842458947</v>
      </c>
      <c r="I85" s="19">
        <f t="shared" si="20"/>
        <v>31.563446224038</v>
      </c>
      <c r="J85" s="19">
        <f t="shared" si="21"/>
        <v>0.84655377596199699</v>
      </c>
      <c r="K85" s="19">
        <f t="shared" si="22"/>
        <v>0.71665329559551494</v>
      </c>
    </row>
    <row r="86" spans="3:11" x14ac:dyDescent="0.25">
      <c r="C86" s="33">
        <v>34973</v>
      </c>
      <c r="D86" s="18">
        <v>82</v>
      </c>
      <c r="E86" s="18">
        <v>32.159999999999997</v>
      </c>
      <c r="F86" s="19">
        <f t="shared" si="17"/>
        <v>30.631496724009374</v>
      </c>
      <c r="G86" s="19">
        <f t="shared" si="18"/>
        <v>0.21856129802922758</v>
      </c>
      <c r="H86" s="19">
        <f t="shared" si="19"/>
        <v>1.0682130467412221</v>
      </c>
      <c r="I86" s="19">
        <f t="shared" si="20"/>
        <v>33.903890660332969</v>
      </c>
      <c r="J86" s="19">
        <f t="shared" si="21"/>
        <v>1.7438906603329727</v>
      </c>
      <c r="K86" s="19">
        <f t="shared" si="22"/>
        <v>3.0411546351965715</v>
      </c>
    </row>
    <row r="87" spans="3:11" x14ac:dyDescent="0.25">
      <c r="C87" s="33">
        <v>35004</v>
      </c>
      <c r="D87" s="18">
        <v>83</v>
      </c>
      <c r="E87" s="18">
        <v>31.8</v>
      </c>
      <c r="F87" s="19">
        <f t="shared" si="17"/>
        <v>30.234060223595911</v>
      </c>
      <c r="G87" s="19">
        <f t="shared" si="18"/>
        <v>0.19812769798268498</v>
      </c>
      <c r="H87" s="19">
        <f t="shared" si="19"/>
        <v>1.0722931658743775</v>
      </c>
      <c r="I87" s="19">
        <f t="shared" si="20"/>
        <v>33.726720780527202</v>
      </c>
      <c r="J87" s="19">
        <f t="shared" si="21"/>
        <v>1.9267207805272015</v>
      </c>
      <c r="K87" s="19">
        <f t="shared" si="22"/>
        <v>3.7122529661153485</v>
      </c>
    </row>
    <row r="88" spans="3:11" x14ac:dyDescent="0.25">
      <c r="C88" s="33">
        <v>35034</v>
      </c>
      <c r="D88" s="18">
        <v>84</v>
      </c>
      <c r="E88" s="18">
        <v>32.659999999999997</v>
      </c>
      <c r="F88" s="19">
        <f t="shared" si="17"/>
        <v>29.520060103126369</v>
      </c>
      <c r="G88" s="19">
        <f t="shared" si="18"/>
        <v>0.16787100699986449</v>
      </c>
      <c r="H88" s="19">
        <f t="shared" si="19"/>
        <v>1.139746977025073</v>
      </c>
      <c r="I88" s="19">
        <f t="shared" si="20"/>
        <v>35.72334670325931</v>
      </c>
      <c r="J88" s="19">
        <f t="shared" si="21"/>
        <v>3.0633467032593131</v>
      </c>
      <c r="K88" s="19">
        <f t="shared" si="22"/>
        <v>9.3840930243697027</v>
      </c>
    </row>
    <row r="89" spans="3:11" x14ac:dyDescent="0.25">
      <c r="C89" s="33">
        <v>35065</v>
      </c>
      <c r="D89" s="18">
        <v>85</v>
      </c>
      <c r="E89" s="18">
        <v>34.479999999999997</v>
      </c>
      <c r="F89" s="19">
        <f t="shared" si="17"/>
        <v>30.034396170696404</v>
      </c>
      <c r="G89" s="19">
        <f t="shared" si="18"/>
        <v>0.17936378910994644</v>
      </c>
      <c r="H89" s="19">
        <f t="shared" si="19"/>
        <v>1.1360854047400031</v>
      </c>
      <c r="I89" s="19">
        <f t="shared" si="20"/>
        <v>33.365950466433311</v>
      </c>
      <c r="J89" s="19">
        <f t="shared" si="21"/>
        <v>1.1140495335666856</v>
      </c>
      <c r="K89" s="19">
        <f t="shared" si="22"/>
        <v>1.2411063632401498</v>
      </c>
    </row>
    <row r="90" spans="3:11" x14ac:dyDescent="0.25">
      <c r="C90" s="33">
        <v>35096</v>
      </c>
      <c r="D90" s="18">
        <v>86</v>
      </c>
      <c r="E90" s="18">
        <v>31.49</v>
      </c>
      <c r="F90" s="19">
        <f t="shared" si="17"/>
        <v>30.791925050082902</v>
      </c>
      <c r="G90" s="19">
        <f t="shared" si="18"/>
        <v>0.19854241969182729</v>
      </c>
      <c r="H90" s="19">
        <f t="shared" si="19"/>
        <v>1.0055952806343902</v>
      </c>
      <c r="I90" s="19">
        <f t="shared" si="20"/>
        <v>29.855471438967424</v>
      </c>
      <c r="J90" s="19">
        <f t="shared" si="21"/>
        <v>1.6345285610325746</v>
      </c>
      <c r="K90" s="19">
        <f t="shared" si="22"/>
        <v>2.6716836168312188</v>
      </c>
    </row>
    <row r="91" spans="3:11" x14ac:dyDescent="0.25">
      <c r="C91" s="33">
        <v>35125</v>
      </c>
      <c r="D91" s="18">
        <v>87</v>
      </c>
      <c r="E91" s="18">
        <v>31.07</v>
      </c>
      <c r="F91" s="19">
        <f t="shared" si="17"/>
        <v>30.98895064151597</v>
      </c>
      <c r="G91" s="19">
        <f t="shared" si="18"/>
        <v>0.19849210415164656</v>
      </c>
      <c r="H91" s="19">
        <f t="shared" si="19"/>
        <v>1.0026605967147406</v>
      </c>
      <c r="I91" s="19">
        <f t="shared" si="20"/>
        <v>31.074351428443038</v>
      </c>
      <c r="J91" s="19">
        <f t="shared" si="21"/>
        <v>4.3514284430372641E-3</v>
      </c>
      <c r="K91" s="19">
        <f t="shared" si="22"/>
        <v>1.8934929494873707E-5</v>
      </c>
    </row>
    <row r="92" spans="3:11" x14ac:dyDescent="0.25">
      <c r="C92" s="33">
        <v>35156</v>
      </c>
      <c r="D92" s="18">
        <v>88</v>
      </c>
      <c r="E92" s="18">
        <v>27.67</v>
      </c>
      <c r="F92" s="19">
        <f t="shared" si="17"/>
        <v>31.229402512603865</v>
      </c>
      <c r="G92" s="19">
        <f t="shared" si="18"/>
        <v>0.19988397454110091</v>
      </c>
      <c r="H92" s="19">
        <f t="shared" si="19"/>
        <v>0.88493112739394575</v>
      </c>
      <c r="I92" s="19">
        <f t="shared" si="20"/>
        <v>27.563899982286063</v>
      </c>
      <c r="J92" s="19">
        <f t="shared" si="21"/>
        <v>0.1061000177139384</v>
      </c>
      <c r="K92" s="19">
        <f t="shared" si="22"/>
        <v>1.1257213758898042E-2</v>
      </c>
    </row>
    <row r="93" spans="3:11" x14ac:dyDescent="0.25">
      <c r="C93" s="33">
        <v>35186</v>
      </c>
      <c r="D93" s="18">
        <v>89</v>
      </c>
      <c r="E93" s="18">
        <v>27.68</v>
      </c>
      <c r="F93" s="19">
        <f t="shared" si="17"/>
        <v>31.263671882606673</v>
      </c>
      <c r="G93" s="19">
        <f t="shared" si="18"/>
        <v>0.19439028186954072</v>
      </c>
      <c r="H93" s="19">
        <f t="shared" si="19"/>
        <v>0.8897320325345065</v>
      </c>
      <c r="I93" s="19">
        <f t="shared" si="20"/>
        <v>28.103690725179835</v>
      </c>
      <c r="J93" s="19">
        <f t="shared" si="21"/>
        <v>0.42369072517983497</v>
      </c>
      <c r="K93" s="19">
        <f t="shared" si="22"/>
        <v>0.17951383060341444</v>
      </c>
    </row>
    <row r="94" spans="3:11" x14ac:dyDescent="0.25">
      <c r="C94" s="33">
        <v>35217</v>
      </c>
      <c r="D94" s="18">
        <v>90</v>
      </c>
      <c r="E94" s="18">
        <v>27.14</v>
      </c>
      <c r="F94" s="19">
        <f t="shared" si="17"/>
        <v>31.004247296137983</v>
      </c>
      <c r="G94" s="19">
        <f t="shared" si="18"/>
        <v>0.17933654054409909</v>
      </c>
      <c r="H94" s="19">
        <f t="shared" si="19"/>
        <v>0.88748604474102177</v>
      </c>
      <c r="I94" s="19">
        <f t="shared" si="20"/>
        <v>28.308377604289795</v>
      </c>
      <c r="J94" s="19">
        <f t="shared" si="21"/>
        <v>1.1683776042897946</v>
      </c>
      <c r="K94" s="19">
        <f t="shared" si="22"/>
        <v>1.3651062262059599</v>
      </c>
    </row>
    <row r="95" spans="3:11" x14ac:dyDescent="0.25">
      <c r="C95" s="33">
        <v>35247</v>
      </c>
      <c r="D95" s="18">
        <v>91</v>
      </c>
      <c r="E95" s="18">
        <v>31.09</v>
      </c>
      <c r="F95" s="19">
        <f t="shared" si="17"/>
        <v>31.443901750240627</v>
      </c>
      <c r="G95" s="19">
        <f t="shared" si="18"/>
        <v>0.18797168850088294</v>
      </c>
      <c r="H95" s="19">
        <f t="shared" si="19"/>
        <v>0.98132591247049783</v>
      </c>
      <c r="I95" s="19">
        <f t="shared" si="20"/>
        <v>30.364780188006399</v>
      </c>
      <c r="J95" s="19">
        <f t="shared" si="21"/>
        <v>0.72521981199360042</v>
      </c>
      <c r="K95" s="19">
        <f t="shared" si="22"/>
        <v>0.52594377570803308</v>
      </c>
    </row>
    <row r="96" spans="3:11" x14ac:dyDescent="0.25">
      <c r="C96" s="33">
        <v>35278</v>
      </c>
      <c r="D96" s="18">
        <v>92</v>
      </c>
      <c r="E96" s="18">
        <v>34.33</v>
      </c>
      <c r="F96" s="19">
        <f t="shared" si="17"/>
        <v>32.030930207662372</v>
      </c>
      <c r="G96" s="19">
        <f t="shared" si="18"/>
        <v>0.20120901894688306</v>
      </c>
      <c r="H96" s="19">
        <f t="shared" si="19"/>
        <v>1.0597662897687377</v>
      </c>
      <c r="I96" s="19">
        <f t="shared" si="20"/>
        <v>33.13406925037247</v>
      </c>
      <c r="J96" s="19">
        <f t="shared" si="21"/>
        <v>1.1959307496275287</v>
      </c>
      <c r="K96" s="19">
        <f t="shared" si="22"/>
        <v>1.4302503579046626</v>
      </c>
    </row>
    <row r="97" spans="3:11" x14ac:dyDescent="0.25">
      <c r="C97" s="33">
        <v>35309</v>
      </c>
      <c r="D97" s="18">
        <v>93</v>
      </c>
      <c r="E97" s="18">
        <v>33.11</v>
      </c>
      <c r="F97" s="19">
        <f t="shared" si="17"/>
        <v>32.11313078960756</v>
      </c>
      <c r="G97" s="19">
        <f t="shared" si="18"/>
        <v>0.19726132496160489</v>
      </c>
      <c r="H97" s="19">
        <f t="shared" si="19"/>
        <v>1.0345833268688578</v>
      </c>
      <c r="I97" s="19">
        <f t="shared" si="20"/>
        <v>33.463493464053123</v>
      </c>
      <c r="J97" s="19">
        <f t="shared" si="21"/>
        <v>0.35349346405312332</v>
      </c>
      <c r="K97" s="19">
        <f t="shared" si="22"/>
        <v>0.12495762912827679</v>
      </c>
    </row>
    <row r="98" spans="3:11" x14ac:dyDescent="0.25">
      <c r="C98" s="33">
        <v>35339</v>
      </c>
      <c r="D98" s="18">
        <v>94</v>
      </c>
      <c r="E98" s="18">
        <v>32.99</v>
      </c>
      <c r="F98" s="19">
        <f t="shared" si="17"/>
        <v>31.811605765486767</v>
      </c>
      <c r="G98" s="19">
        <f t="shared" si="18"/>
        <v>0.18071581003997472</v>
      </c>
      <c r="H98" s="19">
        <f t="shared" si="19"/>
        <v>1.0524572248671864</v>
      </c>
      <c r="I98" s="19">
        <f t="shared" si="20"/>
        <v>34.514382402107479</v>
      </c>
      <c r="J98" s="19">
        <f t="shared" si="21"/>
        <v>1.5243824021074772</v>
      </c>
      <c r="K98" s="19">
        <f t="shared" si="22"/>
        <v>2.3237417078549623</v>
      </c>
    </row>
    <row r="99" spans="3:11" x14ac:dyDescent="0.25">
      <c r="C99" s="33">
        <v>35370</v>
      </c>
      <c r="D99" s="18">
        <v>95</v>
      </c>
      <c r="E99" s="18">
        <v>32.76</v>
      </c>
      <c r="F99" s="19">
        <f t="shared" si="17"/>
        <v>31.488664433963756</v>
      </c>
      <c r="G99" s="19">
        <f t="shared" si="18"/>
        <v>0.16400872339567005</v>
      </c>
      <c r="H99" s="19">
        <f t="shared" si="19"/>
        <v>1.0561589259588136</v>
      </c>
      <c r="I99" s="19">
        <f t="shared" si="20"/>
        <v>34.305147785892721</v>
      </c>
      <c r="J99" s="19">
        <f t="shared" si="21"/>
        <v>1.5451477858927234</v>
      </c>
      <c r="K99" s="19">
        <f t="shared" si="22"/>
        <v>2.3874816802491852</v>
      </c>
    </row>
    <row r="100" spans="3:11" x14ac:dyDescent="0.25">
      <c r="C100" s="33">
        <v>35400</v>
      </c>
      <c r="D100" s="18">
        <v>96</v>
      </c>
      <c r="E100" s="18">
        <v>32.89</v>
      </c>
      <c r="F100" s="19">
        <f t="shared" si="17"/>
        <v>30.675613487402352</v>
      </c>
      <c r="G100" s="19">
        <f t="shared" si="18"/>
        <v>0.13159814243583048</v>
      </c>
      <c r="H100" s="19">
        <f t="shared" si="19"/>
        <v>1.1055969936811585</v>
      </c>
      <c r="I100" s="19">
        <f t="shared" si="20"/>
        <v>36.076038545863078</v>
      </c>
      <c r="J100" s="19">
        <f t="shared" si="21"/>
        <v>3.1860385458630773</v>
      </c>
      <c r="K100" s="19">
        <f t="shared" si="22"/>
        <v>10.150841615725312</v>
      </c>
    </row>
    <row r="101" spans="3:11" x14ac:dyDescent="0.25">
      <c r="C101" s="33">
        <v>35431</v>
      </c>
      <c r="D101" s="18">
        <v>97</v>
      </c>
      <c r="E101" s="18">
        <v>36.770000000000003</v>
      </c>
      <c r="F101" s="19">
        <f t="shared" si="17"/>
        <v>31.351881269208448</v>
      </c>
      <c r="G101" s="19">
        <f t="shared" si="18"/>
        <v>0.14966567708696618</v>
      </c>
      <c r="H101" s="19">
        <f t="shared" si="19"/>
        <v>1.1546521064192004</v>
      </c>
      <c r="I101" s="19">
        <f t="shared" si="20"/>
        <v>34.999623493395639</v>
      </c>
      <c r="J101" s="19">
        <f t="shared" si="21"/>
        <v>1.7703765066043644</v>
      </c>
      <c r="K101" s="19">
        <f t="shared" si="22"/>
        <v>3.1342329751366731</v>
      </c>
    </row>
    <row r="102" spans="3:11" x14ac:dyDescent="0.25">
      <c r="C102" s="33">
        <v>35462</v>
      </c>
      <c r="D102" s="18">
        <v>98</v>
      </c>
      <c r="E102" s="18">
        <v>32.83</v>
      </c>
      <c r="F102" s="19">
        <f t="shared" si="17"/>
        <v>31.902026675268715</v>
      </c>
      <c r="G102" s="19">
        <f t="shared" si="18"/>
        <v>0.1629502093195104</v>
      </c>
      <c r="H102" s="19">
        <f t="shared" si="19"/>
        <v>1.0174704471458251</v>
      </c>
      <c r="I102" s="19">
        <f t="shared" si="20"/>
        <v>31.677806941877353</v>
      </c>
      <c r="J102" s="19">
        <f t="shared" si="21"/>
        <v>1.1521930581226449</v>
      </c>
      <c r="K102" s="19">
        <f t="shared" si="22"/>
        <v>1.3275488431860127</v>
      </c>
    </row>
    <row r="103" spans="3:11" x14ac:dyDescent="0.25">
      <c r="C103" s="33">
        <v>35490</v>
      </c>
      <c r="D103" s="18">
        <v>99</v>
      </c>
      <c r="E103" s="18">
        <v>33.28</v>
      </c>
      <c r="F103" s="19">
        <f t="shared" si="17"/>
        <v>32.458791631701082</v>
      </c>
      <c r="G103" s="19">
        <f t="shared" si="18"/>
        <v>0.17601365379167938</v>
      </c>
      <c r="H103" s="19">
        <f t="shared" si="19"/>
        <v>1.0141043317062248</v>
      </c>
      <c r="I103" s="19">
        <f t="shared" si="20"/>
        <v>32.150288856745597</v>
      </c>
      <c r="J103" s="19">
        <f t="shared" si="21"/>
        <v>1.1297111432544042</v>
      </c>
      <c r="K103" s="19">
        <f t="shared" si="22"/>
        <v>1.2762472671931731</v>
      </c>
    </row>
    <row r="104" spans="3:11" x14ac:dyDescent="0.25">
      <c r="C104" s="33">
        <v>35521</v>
      </c>
      <c r="D104" s="18">
        <v>100</v>
      </c>
      <c r="E104" s="18">
        <v>29.69</v>
      </c>
      <c r="F104" s="19">
        <f t="shared" si="17"/>
        <v>32.954910366806367</v>
      </c>
      <c r="G104" s="19">
        <f t="shared" si="18"/>
        <v>0.18663203460564382</v>
      </c>
      <c r="H104" s="19">
        <f t="shared" si="19"/>
        <v>0.89301717179921236</v>
      </c>
      <c r="I104" s="19">
        <f t="shared" si="20"/>
        <v>28.879555033573009</v>
      </c>
      <c r="J104" s="19">
        <f t="shared" si="21"/>
        <v>0.81044496642699215</v>
      </c>
      <c r="K104" s="19">
        <f t="shared" si="22"/>
        <v>0.65682104360684845</v>
      </c>
    </row>
    <row r="105" spans="3:11" x14ac:dyDescent="0.25">
      <c r="C105" s="33">
        <v>35551</v>
      </c>
      <c r="D105" s="18">
        <v>101</v>
      </c>
      <c r="E105" s="18">
        <v>29.69</v>
      </c>
      <c r="F105" s="19">
        <f t="shared" si="17"/>
        <v>33.221253483812774</v>
      </c>
      <c r="G105" s="19">
        <f t="shared" si="18"/>
        <v>0.18927617453791623</v>
      </c>
      <c r="H105" s="19">
        <f t="shared" si="19"/>
        <v>0.89174027494780017</v>
      </c>
      <c r="I105" s="19">
        <f t="shared" si="20"/>
        <v>29.487091882136838</v>
      </c>
      <c r="J105" s="19">
        <f t="shared" si="21"/>
        <v>0.20290811786316354</v>
      </c>
      <c r="K105" s="19">
        <f t="shared" si="22"/>
        <v>4.1171704294771468E-2</v>
      </c>
    </row>
    <row r="106" spans="3:11" x14ac:dyDescent="0.25">
      <c r="C106" s="33">
        <v>35582</v>
      </c>
      <c r="D106" s="18">
        <v>102</v>
      </c>
      <c r="E106" s="18">
        <v>29.75</v>
      </c>
      <c r="F106" s="19">
        <f t="shared" si="17"/>
        <v>33.449370369763784</v>
      </c>
      <c r="G106" s="19">
        <f t="shared" si="18"/>
        <v>0.19056458102986276</v>
      </c>
      <c r="H106" s="19">
        <f t="shared" si="19"/>
        <v>0.88845547144408787</v>
      </c>
      <c r="I106" s="19">
        <f t="shared" si="20"/>
        <v>29.651378819192256</v>
      </c>
      <c r="J106" s="19">
        <f t="shared" si="21"/>
        <v>9.8621180807743514E-2</v>
      </c>
      <c r="K106" s="19">
        <f t="shared" si="22"/>
        <v>9.7261373039136383E-3</v>
      </c>
    </row>
    <row r="107" spans="3:11" x14ac:dyDescent="0.25">
      <c r="C107" s="33">
        <v>35612</v>
      </c>
      <c r="D107" s="18">
        <v>103</v>
      </c>
      <c r="E107" s="18">
        <v>32.97</v>
      </c>
      <c r="F107" s="19">
        <f t="shared" si="17"/>
        <v>33.625068193802925</v>
      </c>
      <c r="G107" s="19">
        <f t="shared" si="18"/>
        <v>0.19007142769862431</v>
      </c>
      <c r="H107" s="19">
        <f t="shared" si="19"/>
        <v>0.98091776176406409</v>
      </c>
      <c r="I107" s="19">
        <f t="shared" si="20"/>
        <v>33.011739861035764</v>
      </c>
      <c r="J107" s="19">
        <f t="shared" si="21"/>
        <v>4.1739861035765102E-2</v>
      </c>
      <c r="K107" s="19">
        <f t="shared" si="22"/>
        <v>1.7422159992849819E-3</v>
      </c>
    </row>
    <row r="108" spans="3:11" x14ac:dyDescent="0.25">
      <c r="C108" s="33">
        <v>35643</v>
      </c>
      <c r="D108" s="18">
        <v>104</v>
      </c>
      <c r="E108" s="18">
        <v>35.9</v>
      </c>
      <c r="F108" s="19">
        <f t="shared" si="17"/>
        <v>33.836199843602202</v>
      </c>
      <c r="G108" s="19">
        <f t="shared" si="18"/>
        <v>0.19077002785009245</v>
      </c>
      <c r="H108" s="19">
        <f t="shared" si="19"/>
        <v>1.0603867953374391</v>
      </c>
      <c r="I108" s="19">
        <f t="shared" si="20"/>
        <v>35.836145054690533</v>
      </c>
      <c r="J108" s="19">
        <f t="shared" si="21"/>
        <v>6.385494530946545E-2</v>
      </c>
      <c r="K108" s="19">
        <f t="shared" si="22"/>
        <v>4.0774540404748235E-3</v>
      </c>
    </row>
    <row r="109" spans="3:11" x14ac:dyDescent="0.25">
      <c r="C109" s="33">
        <v>35674</v>
      </c>
      <c r="D109" s="18">
        <v>105</v>
      </c>
      <c r="E109" s="18">
        <v>36.82</v>
      </c>
      <c r="F109" s="19">
        <f t="shared" si="17"/>
        <v>34.573011078079176</v>
      </c>
      <c r="G109" s="19">
        <f t="shared" si="18"/>
        <v>0.20888305950921982</v>
      </c>
      <c r="H109" s="19">
        <f t="shared" si="19"/>
        <v>1.0499545315070313</v>
      </c>
      <c r="I109" s="19">
        <f t="shared" si="20"/>
        <v>35.203735692873508</v>
      </c>
      <c r="J109" s="19">
        <f t="shared" si="21"/>
        <v>1.6162643071264924</v>
      </c>
      <c r="K109" s="19">
        <f t="shared" si="22"/>
        <v>2.6123103104910803</v>
      </c>
    </row>
    <row r="110" spans="3:11" x14ac:dyDescent="0.25">
      <c r="C110" s="33">
        <v>35704</v>
      </c>
      <c r="D110" s="18">
        <v>106</v>
      </c>
      <c r="E110" s="18">
        <v>38.49</v>
      </c>
      <c r="F110" s="19">
        <f t="shared" si="17"/>
        <v>35.40742663574521</v>
      </c>
      <c r="G110" s="19">
        <f t="shared" si="18"/>
        <v>0.22963294029737355</v>
      </c>
      <c r="H110" s="19">
        <f t="shared" si="19"/>
        <v>1.0699482065178785</v>
      </c>
      <c r="I110" s="19">
        <f t="shared" si="20"/>
        <v>36.60645577967054</v>
      </c>
      <c r="J110" s="19">
        <f t="shared" si="21"/>
        <v>1.8835442203294619</v>
      </c>
      <c r="K110" s="19">
        <f t="shared" si="22"/>
        <v>3.5477388299365207</v>
      </c>
    </row>
    <row r="111" spans="3:11" x14ac:dyDescent="0.25">
      <c r="C111" s="33">
        <v>35735</v>
      </c>
      <c r="D111" s="18">
        <v>107</v>
      </c>
      <c r="E111" s="18">
        <v>38.26</v>
      </c>
      <c r="F111" s="19">
        <f t="shared" si="17"/>
        <v>35.842772342342734</v>
      </c>
      <c r="G111" s="19">
        <f t="shared" si="18"/>
        <v>0.23645675103447672</v>
      </c>
      <c r="H111" s="19">
        <f t="shared" si="19"/>
        <v>1.0618611350902842</v>
      </c>
      <c r="I111" s="19">
        <f t="shared" si="20"/>
        <v>37.638398566163382</v>
      </c>
      <c r="J111" s="19">
        <f t="shared" si="21"/>
        <v>0.62160143383661648</v>
      </c>
      <c r="K111" s="19">
        <f t="shared" si="22"/>
        <v>0.38638834254773752</v>
      </c>
    </row>
    <row r="112" spans="3:11" x14ac:dyDescent="0.25">
      <c r="C112" s="33">
        <v>35765</v>
      </c>
      <c r="D112" s="18">
        <v>108</v>
      </c>
      <c r="E112" s="18">
        <v>39.92</v>
      </c>
      <c r="F112" s="19">
        <f t="shared" si="17"/>
        <v>36.089001909442032</v>
      </c>
      <c r="G112" s="19">
        <f t="shared" si="18"/>
        <v>0.23678093046385429</v>
      </c>
      <c r="H112" s="19">
        <f t="shared" si="19"/>
        <v>1.105878634708461</v>
      </c>
      <c r="I112" s="19">
        <f t="shared" si="20"/>
        <v>39.889087219971628</v>
      </c>
      <c r="J112" s="19">
        <f t="shared" si="21"/>
        <v>3.0912780028373277E-2</v>
      </c>
      <c r="K112" s="19">
        <f t="shared" si="22"/>
        <v>9.555999690825937E-4</v>
      </c>
    </row>
    <row r="113" spans="3:11" x14ac:dyDescent="0.25">
      <c r="C113" s="33">
        <v>35796</v>
      </c>
      <c r="D113" s="18">
        <v>109</v>
      </c>
      <c r="E113" s="18">
        <v>40.450000000000003</v>
      </c>
      <c r="F113" s="19">
        <f t="shared" si="17"/>
        <v>35.873641954399439</v>
      </c>
      <c r="G113" s="19">
        <f t="shared" si="18"/>
        <v>0.22178271773893021</v>
      </c>
      <c r="H113" s="19">
        <f t="shared" si="19"/>
        <v>1.1409620990978913</v>
      </c>
      <c r="I113" s="19">
        <f t="shared" si="20"/>
        <v>41.94364167342377</v>
      </c>
      <c r="J113" s="19">
        <f t="shared" si="21"/>
        <v>1.4936416734237667</v>
      </c>
      <c r="K113" s="19">
        <f t="shared" si="22"/>
        <v>2.2309654485881505</v>
      </c>
    </row>
    <row r="114" spans="3:11" x14ac:dyDescent="0.25">
      <c r="C114" s="33">
        <v>35827</v>
      </c>
      <c r="D114" s="18">
        <v>110</v>
      </c>
      <c r="E114" s="18">
        <v>36.119999999999997</v>
      </c>
      <c r="F114" s="19">
        <f t="shared" si="17"/>
        <v>35.887239731197553</v>
      </c>
      <c r="G114" s="19">
        <f t="shared" si="18"/>
        <v>0.21487690114404592</v>
      </c>
      <c r="H114" s="19">
        <f t="shared" si="19"/>
        <v>1.0119179892175281</v>
      </c>
      <c r="I114" s="19">
        <f t="shared" si="20"/>
        <v>36.726027881079077</v>
      </c>
      <c r="J114" s="19">
        <f t="shared" si="21"/>
        <v>0.60602788107907912</v>
      </c>
      <c r="K114" s="19">
        <f t="shared" si="22"/>
        <v>0.36726979264519849</v>
      </c>
    </row>
    <row r="115" spans="3:11" x14ac:dyDescent="0.25">
      <c r="C115" s="33">
        <v>35855</v>
      </c>
      <c r="D115" s="18">
        <v>111</v>
      </c>
      <c r="E115" s="18">
        <v>36.61</v>
      </c>
      <c r="F115" s="19">
        <f t="shared" si="17"/>
        <v>36.10166413660184</v>
      </c>
      <c r="G115" s="19">
        <f t="shared" si="18"/>
        <v>0.21486189116025642</v>
      </c>
      <c r="H115" s="19">
        <f t="shared" si="19"/>
        <v>1.0140923746539519</v>
      </c>
      <c r="I115" s="19">
        <f t="shared" si="20"/>
        <v>36.611312860620963</v>
      </c>
      <c r="J115" s="19">
        <f t="shared" si="21"/>
        <v>1.3128606209633631E-3</v>
      </c>
      <c r="K115" s="19">
        <f t="shared" si="22"/>
        <v>1.7236030100763073E-6</v>
      </c>
    </row>
    <row r="116" spans="3:11" x14ac:dyDescent="0.25">
      <c r="C116" s="33">
        <v>35886</v>
      </c>
      <c r="D116" s="18">
        <v>112</v>
      </c>
      <c r="E116" s="18">
        <v>32.659999999999997</v>
      </c>
      <c r="F116" s="19">
        <f t="shared" si="17"/>
        <v>36.406046065175559</v>
      </c>
      <c r="G116" s="19">
        <f t="shared" si="18"/>
        <v>0.21783140930672165</v>
      </c>
      <c r="H116" s="19">
        <f t="shared" si="19"/>
        <v>0.89508284096896507</v>
      </c>
      <c r="I116" s="19">
        <f t="shared" si="20"/>
        <v>32.43128136288459</v>
      </c>
      <c r="J116" s="19">
        <f t="shared" si="21"/>
        <v>0.22871863711540641</v>
      </c>
      <c r="K116" s="19">
        <f t="shared" si="22"/>
        <v>5.231221496392896E-2</v>
      </c>
    </row>
    <row r="117" spans="3:11" x14ac:dyDescent="0.25">
      <c r="C117" s="33">
        <v>35916</v>
      </c>
      <c r="D117" s="18">
        <v>113</v>
      </c>
      <c r="E117" s="18">
        <v>32.65</v>
      </c>
      <c r="F117" s="19">
        <f t="shared" si="17"/>
        <v>36.620355112136053</v>
      </c>
      <c r="G117" s="19">
        <f t="shared" si="18"/>
        <v>0.21771456709789594</v>
      </c>
      <c r="H117" s="19">
        <f t="shared" si="19"/>
        <v>0.89165958785327049</v>
      </c>
      <c r="I117" s="19">
        <f t="shared" si="20"/>
        <v>32.65898656874937</v>
      </c>
      <c r="J117" s="19">
        <f t="shared" si="21"/>
        <v>8.9865687493713153E-3</v>
      </c>
      <c r="K117" s="19">
        <f t="shared" si="22"/>
        <v>8.0758417887177121E-5</v>
      </c>
    </row>
    <row r="118" spans="3:11" x14ac:dyDescent="0.25">
      <c r="C118" s="33">
        <v>35947</v>
      </c>
      <c r="D118" s="18">
        <v>114</v>
      </c>
      <c r="E118" s="18">
        <v>32.729999999999997</v>
      </c>
      <c r="F118" s="19">
        <f t="shared" si="17"/>
        <v>36.838469159582608</v>
      </c>
      <c r="G118" s="19">
        <f t="shared" si="18"/>
        <v>0.21772781847913719</v>
      </c>
      <c r="H118" s="19">
        <f t="shared" si="19"/>
        <v>0.88846453468927034</v>
      </c>
      <c r="I118" s="19">
        <f t="shared" si="20"/>
        <v>32.728984563953958</v>
      </c>
      <c r="J118" s="19">
        <f t="shared" si="21"/>
        <v>1.0154360460390421E-3</v>
      </c>
      <c r="K118" s="19">
        <f t="shared" si="22"/>
        <v>1.0311103635954038E-6</v>
      </c>
    </row>
    <row r="119" spans="3:11" x14ac:dyDescent="0.25">
      <c r="C119" s="33">
        <v>35977</v>
      </c>
      <c r="D119" s="18">
        <v>115</v>
      </c>
      <c r="E119" s="18">
        <v>36.26</v>
      </c>
      <c r="F119" s="19">
        <f t="shared" si="17"/>
        <v>37.024454933862124</v>
      </c>
      <c r="G119" s="19">
        <f t="shared" si="18"/>
        <v>0.21667488576172408</v>
      </c>
      <c r="H119" s="19">
        <f t="shared" si="19"/>
        <v>0.98012665875970073</v>
      </c>
      <c r="I119" s="19">
        <f t="shared" si="20"/>
        <v>36.349081799208605</v>
      </c>
      <c r="J119" s="19">
        <f t="shared" si="21"/>
        <v>8.9081799208607038E-2</v>
      </c>
      <c r="K119" s="19">
        <f t="shared" si="22"/>
        <v>7.9355669502425806E-3</v>
      </c>
    </row>
    <row r="120" spans="3:11" x14ac:dyDescent="0.25">
      <c r="C120" s="33">
        <v>36008</v>
      </c>
      <c r="D120" s="18">
        <v>116</v>
      </c>
      <c r="E120" s="18">
        <v>39.49</v>
      </c>
      <c r="F120" s="19">
        <f t="shared" si="17"/>
        <v>37.241129060120073</v>
      </c>
      <c r="G120" s="19">
        <f t="shared" si="18"/>
        <v>0.21667486056780877</v>
      </c>
      <c r="H120" s="19">
        <f t="shared" si="19"/>
        <v>1.0603867749939413</v>
      </c>
      <c r="I120" s="19">
        <f t="shared" si="20"/>
        <v>39.490002304176478</v>
      </c>
      <c r="J120" s="19">
        <f t="shared" si="21"/>
        <v>2.3041764762865569E-6</v>
      </c>
      <c r="K120" s="19">
        <f t="shared" si="22"/>
        <v>5.3092292338723335E-12</v>
      </c>
    </row>
    <row r="121" spans="3:11" x14ac:dyDescent="0.25">
      <c r="C121" s="33">
        <v>36039</v>
      </c>
      <c r="D121" s="18">
        <v>117</v>
      </c>
      <c r="E121" s="18">
        <v>40.5</v>
      </c>
      <c r="F121" s="19">
        <f t="shared" si="17"/>
        <v>37.847627642451698</v>
      </c>
      <c r="G121" s="19">
        <f t="shared" si="18"/>
        <v>0.22960591655423304</v>
      </c>
      <c r="H121" s="19">
        <f t="shared" si="19"/>
        <v>1.060127654856809</v>
      </c>
      <c r="I121" s="19">
        <f t="shared" si="20"/>
        <v>39.328990966828087</v>
      </c>
      <c r="J121" s="19">
        <f t="shared" si="21"/>
        <v>1.171009033171913</v>
      </c>
      <c r="K121" s="19">
        <f t="shared" si="22"/>
        <v>1.3712621557702183</v>
      </c>
    </row>
    <row r="122" spans="3:11" x14ac:dyDescent="0.25">
      <c r="C122" s="33">
        <v>36069</v>
      </c>
      <c r="D122" s="18">
        <v>118</v>
      </c>
      <c r="E122" s="18">
        <v>42.34</v>
      </c>
      <c r="F122" s="19">
        <f t="shared" si="17"/>
        <v>38.599695246305856</v>
      </c>
      <c r="G122" s="19">
        <f t="shared" si="18"/>
        <v>0.24693677907503747</v>
      </c>
      <c r="H122" s="19">
        <f t="shared" si="19"/>
        <v>1.0835716704047433</v>
      </c>
      <c r="I122" s="19">
        <f t="shared" si="20"/>
        <v>40.74066775562077</v>
      </c>
      <c r="J122" s="19">
        <f t="shared" si="21"/>
        <v>1.5993322443792337</v>
      </c>
      <c r="K122" s="19">
        <f t="shared" si="22"/>
        <v>2.5578636279111171</v>
      </c>
    </row>
    <row r="123" spans="3:11" x14ac:dyDescent="0.25">
      <c r="C123" s="33">
        <v>36100</v>
      </c>
      <c r="D123" s="18">
        <v>119</v>
      </c>
      <c r="E123" s="18">
        <v>42.09</v>
      </c>
      <c r="F123" s="19">
        <f t="shared" si="17"/>
        <v>39.123218077489312</v>
      </c>
      <c r="G123" s="19">
        <f t="shared" si="18"/>
        <v>0.2561115663575953</v>
      </c>
      <c r="H123" s="19">
        <f t="shared" si="19"/>
        <v>1.0689229714143247</v>
      </c>
      <c r="I123" s="19">
        <f t="shared" si="20"/>
        <v>41.249728776905542</v>
      </c>
      <c r="J123" s="19">
        <f t="shared" si="21"/>
        <v>0.84027122309446156</v>
      </c>
      <c r="K123" s="19">
        <f t="shared" si="22"/>
        <v>0.70605572836066244</v>
      </c>
    </row>
    <row r="124" spans="3:11" x14ac:dyDescent="0.25">
      <c r="C124" s="33">
        <v>36130</v>
      </c>
      <c r="D124" s="18">
        <v>120</v>
      </c>
      <c r="E124" s="18">
        <v>43.91</v>
      </c>
      <c r="F124" s="19">
        <f t="shared" si="17"/>
        <v>39.493503774976688</v>
      </c>
      <c r="G124" s="19">
        <f t="shared" si="18"/>
        <v>0.25989889893746082</v>
      </c>
      <c r="H124" s="19">
        <f t="shared" si="19"/>
        <v>1.1088861215427555</v>
      </c>
      <c r="I124" s="19">
        <f t="shared" si="20"/>
        <v>43.548759302271847</v>
      </c>
      <c r="J124" s="19">
        <f t="shared" si="21"/>
        <v>0.36124069772814948</v>
      </c>
      <c r="K124" s="19">
        <f t="shared" si="22"/>
        <v>0.13049484169512027</v>
      </c>
    </row>
    <row r="125" spans="3:11" x14ac:dyDescent="0.25">
      <c r="C125" s="34">
        <v>36161</v>
      </c>
      <c r="D125" s="35">
        <v>121</v>
      </c>
      <c r="E125" s="35">
        <v>37.11</v>
      </c>
      <c r="F125" s="36"/>
      <c r="G125" s="36"/>
      <c r="H125" s="36"/>
      <c r="I125" s="36"/>
      <c r="J125" s="36"/>
      <c r="K125" s="36"/>
    </row>
    <row r="126" spans="3:11" x14ac:dyDescent="0.25">
      <c r="C126" s="34">
        <v>36192</v>
      </c>
      <c r="D126" s="35">
        <v>122</v>
      </c>
      <c r="E126" s="35">
        <v>34.01</v>
      </c>
      <c r="F126" s="36"/>
      <c r="G126" s="36"/>
      <c r="H126" s="36"/>
      <c r="I126" s="36"/>
      <c r="J126" s="36"/>
      <c r="K126" s="36"/>
    </row>
    <row r="127" spans="3:11" x14ac:dyDescent="0.25">
      <c r="C127" s="34">
        <v>36220</v>
      </c>
      <c r="D127" s="35">
        <v>123</v>
      </c>
      <c r="E127" s="35">
        <v>35.090000000000003</v>
      </c>
      <c r="F127" s="36"/>
      <c r="G127" s="36"/>
      <c r="H127" s="36"/>
      <c r="I127" s="36"/>
      <c r="J127" s="36"/>
      <c r="K127" s="36"/>
    </row>
    <row r="128" spans="3:11" x14ac:dyDescent="0.25">
      <c r="C128" s="34">
        <v>36251</v>
      </c>
      <c r="D128" s="35">
        <v>124</v>
      </c>
      <c r="E128" s="35">
        <v>31.87</v>
      </c>
      <c r="F128" s="36"/>
      <c r="G128" s="36"/>
      <c r="H128" s="36"/>
      <c r="I128" s="36"/>
      <c r="J128" s="36"/>
      <c r="K128" s="36"/>
    </row>
    <row r="129" spans="3:11" x14ac:dyDescent="0.25">
      <c r="C129" s="34">
        <v>36281</v>
      </c>
      <c r="D129" s="35">
        <v>125</v>
      </c>
      <c r="E129" s="35">
        <v>32.880000000000003</v>
      </c>
      <c r="F129" s="36"/>
      <c r="G129" s="36"/>
      <c r="H129" s="36"/>
      <c r="I129" s="36"/>
      <c r="J129" s="36"/>
      <c r="K129" s="36"/>
    </row>
    <row r="130" spans="3:11" x14ac:dyDescent="0.25">
      <c r="C130" s="34">
        <v>36312</v>
      </c>
      <c r="D130" s="35">
        <v>126</v>
      </c>
      <c r="E130" s="35">
        <v>33.380000000000003</v>
      </c>
      <c r="F130" s="36"/>
      <c r="G130" s="36"/>
      <c r="H130" s="36"/>
      <c r="I130" s="36"/>
      <c r="J130" s="36"/>
      <c r="K130" s="36"/>
    </row>
    <row r="131" spans="3:11" x14ac:dyDescent="0.25">
      <c r="C131" s="34">
        <v>36342</v>
      </c>
      <c r="D131" s="35">
        <v>127</v>
      </c>
      <c r="E131" s="35">
        <v>41.68</v>
      </c>
      <c r="F131" s="36"/>
      <c r="G131" s="36"/>
      <c r="H131" s="36"/>
      <c r="I131" s="36"/>
      <c r="J131" s="36"/>
      <c r="K131" s="36"/>
    </row>
    <row r="132" spans="3:11" x14ac:dyDescent="0.25">
      <c r="C132" s="34">
        <v>36373</v>
      </c>
      <c r="D132" s="35">
        <v>128</v>
      </c>
      <c r="E132" s="35">
        <v>44.93</v>
      </c>
      <c r="F132" s="36"/>
      <c r="G132" s="36"/>
      <c r="H132" s="36"/>
      <c r="I132" s="36"/>
      <c r="J132" s="36"/>
      <c r="K132" s="36"/>
    </row>
    <row r="133" spans="3:11" x14ac:dyDescent="0.25">
      <c r="C133" s="34">
        <v>36404</v>
      </c>
      <c r="D133" s="35">
        <v>129</v>
      </c>
      <c r="E133" s="35">
        <v>46.15</v>
      </c>
      <c r="F133" s="36"/>
      <c r="G133" s="36"/>
      <c r="H133" s="36"/>
      <c r="I133" s="36"/>
      <c r="J133" s="36"/>
      <c r="K133" s="36"/>
    </row>
    <row r="134" spans="3:11" x14ac:dyDescent="0.25">
      <c r="C134" s="34">
        <v>36434</v>
      </c>
      <c r="D134" s="35">
        <v>130</v>
      </c>
      <c r="E134" s="35">
        <v>44.23</v>
      </c>
      <c r="F134" s="36"/>
      <c r="G134" s="36"/>
      <c r="H134" s="36"/>
      <c r="I134" s="36"/>
      <c r="J134" s="36"/>
      <c r="K134" s="36"/>
    </row>
    <row r="135" spans="3:11" x14ac:dyDescent="0.25">
      <c r="C135" s="34">
        <v>36465</v>
      </c>
      <c r="D135" s="35">
        <v>131</v>
      </c>
      <c r="E135" s="35">
        <v>43.71</v>
      </c>
      <c r="F135" s="36"/>
      <c r="G135" s="36"/>
      <c r="H135" s="36"/>
      <c r="I135" s="36"/>
      <c r="J135" s="36"/>
      <c r="K135" s="36"/>
    </row>
    <row r="136" spans="3:11" x14ac:dyDescent="0.25">
      <c r="C136" s="34">
        <v>36495</v>
      </c>
      <c r="D136" s="35">
        <v>132</v>
      </c>
      <c r="E136" s="35">
        <v>45.46</v>
      </c>
      <c r="F136" s="36"/>
      <c r="G136" s="36"/>
      <c r="H136" s="36"/>
      <c r="I136" s="36"/>
      <c r="J136" s="36"/>
      <c r="K136" s="3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903C-603A-421E-88A5-BA92B8E79DF5}">
  <dimension ref="B1:AC136"/>
  <sheetViews>
    <sheetView showGridLines="0" topLeftCell="H1" zoomScaleNormal="100" workbookViewId="0">
      <selection activeCell="AC9" sqref="AC9"/>
    </sheetView>
  </sheetViews>
  <sheetFormatPr defaultRowHeight="15" x14ac:dyDescent="0.25"/>
  <cols>
    <col min="1" max="1" width="2.140625" customWidth="1"/>
    <col min="2" max="2" width="2.28515625" customWidth="1"/>
    <col min="3" max="3" width="8.28515625" customWidth="1"/>
    <col min="4" max="4" width="7.28515625" bestFit="1" customWidth="1"/>
    <col min="5" max="5" width="6.85546875" bestFit="1" customWidth="1"/>
    <col min="6" max="6" width="16" bestFit="1" customWidth="1"/>
    <col min="7" max="7" width="10.140625" style="8" bestFit="1" customWidth="1"/>
    <col min="8" max="8" width="15.7109375" bestFit="1" customWidth="1"/>
    <col min="9" max="9" width="8.28515625" bestFit="1" customWidth="1"/>
    <col min="10" max="10" width="8.140625" bestFit="1" customWidth="1"/>
    <col min="11" max="11" width="10.28515625" bestFit="1" customWidth="1"/>
    <col min="12" max="12" width="1.85546875" customWidth="1"/>
    <col min="13" max="13" width="14.85546875" customWidth="1"/>
    <col min="15" max="15" width="1.85546875" customWidth="1"/>
    <col min="16" max="16" width="3.140625" customWidth="1"/>
    <col min="18" max="18" width="7.5703125" bestFit="1" customWidth="1"/>
    <col min="19" max="19" width="7.140625" customWidth="1"/>
    <col min="20" max="20" width="6.42578125" customWidth="1"/>
    <col min="21" max="21" width="2.28515625" customWidth="1"/>
    <col min="22" max="22" width="5.5703125" customWidth="1"/>
    <col min="23" max="23" width="7.28515625" bestFit="1" customWidth="1"/>
    <col min="24" max="24" width="6.85546875" customWidth="1"/>
    <col min="25" max="25" width="8.5703125" bestFit="1" customWidth="1"/>
    <col min="26" max="26" width="8.5703125" customWidth="1"/>
    <col min="27" max="27" width="2.7109375" customWidth="1"/>
    <col min="28" max="28" width="12.5703125" customWidth="1"/>
    <col min="29" max="29" width="11.140625" bestFit="1" customWidth="1"/>
  </cols>
  <sheetData>
    <row r="1" spans="2:29" ht="8.25" customHeight="1" x14ac:dyDescent="0.25">
      <c r="G1"/>
    </row>
    <row r="2" spans="2:2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2:29" ht="10.5" customHeight="1" x14ac:dyDescent="0.25">
      <c r="G3"/>
    </row>
    <row r="4" spans="2:29" ht="15.75" thickBot="1" x14ac:dyDescent="0.3">
      <c r="C4" s="7"/>
      <c r="D4" s="7" t="s">
        <v>0</v>
      </c>
      <c r="E4" s="7" t="s">
        <v>45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21</v>
      </c>
      <c r="K4" s="7" t="s">
        <v>22</v>
      </c>
      <c r="N4" s="20" t="s">
        <v>36</v>
      </c>
      <c r="P4" s="7"/>
      <c r="Q4" s="7" t="s">
        <v>0</v>
      </c>
      <c r="R4" s="7" t="s">
        <v>33</v>
      </c>
      <c r="S4" s="7" t="s">
        <v>34</v>
      </c>
      <c r="T4" s="7" t="s">
        <v>35</v>
      </c>
      <c r="V4" s="7"/>
      <c r="W4" s="7" t="s">
        <v>46</v>
      </c>
      <c r="X4" s="7" t="s">
        <v>45</v>
      </c>
      <c r="Y4" s="7" t="s">
        <v>17</v>
      </c>
      <c r="Z4" s="7" t="s">
        <v>47</v>
      </c>
      <c r="AB4" s="9" t="s">
        <v>39</v>
      </c>
      <c r="AC4" s="9"/>
    </row>
    <row r="5" spans="2:29" x14ac:dyDescent="0.25">
      <c r="C5" s="33">
        <v>32509</v>
      </c>
      <c r="D5" s="18">
        <v>1</v>
      </c>
      <c r="E5" s="18">
        <v>19.96</v>
      </c>
      <c r="F5" s="18"/>
      <c r="G5" s="18"/>
      <c r="H5" s="19">
        <f>E5/((1/12)*SUM($E$5:$E$16))</f>
        <v>1.0698588529569413</v>
      </c>
      <c r="I5" s="18"/>
      <c r="J5" s="18"/>
      <c r="K5" s="18"/>
      <c r="M5" s="12" t="s">
        <v>37</v>
      </c>
      <c r="N5" s="23">
        <f>AVERAGE(J17:J124)</f>
        <v>1.187233913819379</v>
      </c>
      <c r="P5" s="39">
        <v>1</v>
      </c>
      <c r="Q5" s="37">
        <f>C113</f>
        <v>35796</v>
      </c>
      <c r="R5" s="24">
        <f>F113</f>
        <v>35.563211421774724</v>
      </c>
      <c r="S5" s="24">
        <f t="shared" ref="S5:T16" si="0">G113</f>
        <v>0.24714967117992326</v>
      </c>
      <c r="T5" s="24">
        <f t="shared" si="0"/>
        <v>4.8491887852581304</v>
      </c>
      <c r="V5" s="39">
        <v>1</v>
      </c>
      <c r="W5" s="37">
        <f>C125</f>
        <v>36161</v>
      </c>
      <c r="X5" s="26">
        <f>E125</f>
        <v>37.11</v>
      </c>
      <c r="Y5" s="26">
        <f>($R$16+V5*$S$16)+T5</f>
        <v>43.815117394023254</v>
      </c>
      <c r="Z5" s="42">
        <f>ABS(1-Y5/X5)</f>
        <v>0.18068222565408942</v>
      </c>
      <c r="AB5" s="31" t="s">
        <v>40</v>
      </c>
      <c r="AC5" s="32">
        <v>2</v>
      </c>
    </row>
    <row r="6" spans="2:29" x14ac:dyDescent="0.25">
      <c r="C6" s="33">
        <v>32540</v>
      </c>
      <c r="D6" s="18">
        <v>2</v>
      </c>
      <c r="E6" s="18">
        <v>17.739999999999998</v>
      </c>
      <c r="F6" s="18"/>
      <c r="G6" s="18"/>
      <c r="H6" s="19">
        <f t="shared" ref="H6:H15" si="1">E6/((1/12)*SUM($E$5:$E$16))</f>
        <v>0.95086653564409496</v>
      </c>
      <c r="I6" s="18"/>
      <c r="J6" s="18"/>
      <c r="K6" s="18"/>
      <c r="M6" s="12" t="s">
        <v>38</v>
      </c>
      <c r="N6" s="23">
        <f>AVERAGE(K17:K124)</f>
        <v>2.1021292486483332</v>
      </c>
      <c r="P6" s="39">
        <v>2</v>
      </c>
      <c r="Q6" s="37">
        <f t="shared" ref="Q6:Q16" si="2">C114</f>
        <v>35827</v>
      </c>
      <c r="R6" s="24">
        <f t="shared" ref="R6:R16" si="3">F114</f>
        <v>35.659758674364092</v>
      </c>
      <c r="S6" s="24">
        <f t="shared" si="0"/>
        <v>0.24215395594311348</v>
      </c>
      <c r="T6" s="24">
        <f t="shared" si="0"/>
        <v>0.59884333210885199</v>
      </c>
      <c r="V6" s="39">
        <v>2</v>
      </c>
      <c r="W6" s="37">
        <f t="shared" ref="W6:W16" si="4">C126</f>
        <v>36192</v>
      </c>
      <c r="X6" s="26">
        <f t="shared" ref="X6:X16" si="5">E126</f>
        <v>34.01</v>
      </c>
      <c r="Y6" s="26">
        <f t="shared" ref="Y6:Y16" si="6">($R$16+V6*$S$16)+T6</f>
        <v>39.833388527530353</v>
      </c>
      <c r="Z6" s="42">
        <f t="shared" ref="Z6:Z16" si="7">ABS(1-Y6/X6)</f>
        <v>0.17122577264129246</v>
      </c>
      <c r="AB6" s="28" t="s">
        <v>44</v>
      </c>
      <c r="AC6" s="29">
        <f>R16</f>
        <v>38.69731202210874</v>
      </c>
    </row>
    <row r="7" spans="2:29" x14ac:dyDescent="0.25">
      <c r="C7" s="33">
        <v>32568</v>
      </c>
      <c r="D7" s="18">
        <v>3</v>
      </c>
      <c r="E7" s="18">
        <v>18.39</v>
      </c>
      <c r="F7" s="18"/>
      <c r="G7" s="18"/>
      <c r="H7" s="19">
        <f t="shared" si="1"/>
        <v>0.98570662855100954</v>
      </c>
      <c r="I7" s="18"/>
      <c r="J7" s="18"/>
      <c r="K7" s="18"/>
      <c r="P7" s="39">
        <v>3</v>
      </c>
      <c r="Q7" s="37">
        <f t="shared" si="2"/>
        <v>35855</v>
      </c>
      <c r="R7" s="24">
        <f t="shared" si="3"/>
        <v>35.948770290051257</v>
      </c>
      <c r="S7" s="24">
        <f t="shared" si="0"/>
        <v>0.24370829701502564</v>
      </c>
      <c r="T7" s="24">
        <f t="shared" si="0"/>
        <v>0.61810579653531539</v>
      </c>
      <c r="V7" s="39">
        <v>3</v>
      </c>
      <c r="W7" s="37">
        <f t="shared" si="4"/>
        <v>36220</v>
      </c>
      <c r="X7" s="26">
        <f t="shared" si="5"/>
        <v>35.090000000000003</v>
      </c>
      <c r="Y7" s="26">
        <f t="shared" si="6"/>
        <v>40.121267578613207</v>
      </c>
      <c r="Z7" s="42">
        <f t="shared" si="7"/>
        <v>0.14338180617307494</v>
      </c>
      <c r="AB7" s="28" t="s">
        <v>42</v>
      </c>
      <c r="AC7" s="29">
        <f>S16</f>
        <v>0.26861658665638299</v>
      </c>
    </row>
    <row r="8" spans="2:29" x14ac:dyDescent="0.25">
      <c r="C8" s="33">
        <v>32599</v>
      </c>
      <c r="D8" s="18">
        <v>4</v>
      </c>
      <c r="E8" s="18">
        <v>16.04</v>
      </c>
      <c r="F8" s="18"/>
      <c r="G8" s="18"/>
      <c r="H8" s="19">
        <f t="shared" si="1"/>
        <v>0.85974629265678038</v>
      </c>
      <c r="I8" s="18"/>
      <c r="J8" s="18"/>
      <c r="K8" s="18"/>
      <c r="M8" s="9" t="s">
        <v>17</v>
      </c>
      <c r="N8" s="9"/>
      <c r="P8" s="39">
        <v>4</v>
      </c>
      <c r="Q8" s="37">
        <f t="shared" si="2"/>
        <v>35886</v>
      </c>
      <c r="R8" s="24">
        <f t="shared" si="3"/>
        <v>35.91916767275228</v>
      </c>
      <c r="S8" s="24">
        <f t="shared" si="0"/>
        <v>0.23464215112040393</v>
      </c>
      <c r="T8" s="24">
        <f t="shared" si="0"/>
        <v>-3.0076349187009446</v>
      </c>
      <c r="V8" s="39">
        <v>4</v>
      </c>
      <c r="W8" s="37">
        <f t="shared" si="4"/>
        <v>36251</v>
      </c>
      <c r="X8" s="26">
        <f t="shared" si="5"/>
        <v>31.87</v>
      </c>
      <c r="Y8" s="26">
        <f t="shared" si="6"/>
        <v>36.76414345003333</v>
      </c>
      <c r="Z8" s="42">
        <f t="shared" si="7"/>
        <v>0.15356584405501494</v>
      </c>
      <c r="AB8" s="28" t="s">
        <v>43</v>
      </c>
      <c r="AC8" s="29">
        <f>VLOOKUP(AC5,P5:T16,5,FALSE)</f>
        <v>0.59884333210885199</v>
      </c>
    </row>
    <row r="9" spans="2:29" x14ac:dyDescent="0.25">
      <c r="C9" s="33">
        <v>32629</v>
      </c>
      <c r="D9" s="18">
        <v>5</v>
      </c>
      <c r="E9" s="18">
        <v>14.9</v>
      </c>
      <c r="F9" s="18"/>
      <c r="G9" s="18"/>
      <c r="H9" s="19">
        <f t="shared" si="1"/>
        <v>0.79864212971234594</v>
      </c>
      <c r="I9" s="18"/>
      <c r="J9" s="18"/>
      <c r="K9" s="18"/>
      <c r="M9" s="10" t="s">
        <v>18</v>
      </c>
      <c r="N9" s="14">
        <f>E40</f>
        <v>25.06</v>
      </c>
      <c r="P9" s="39">
        <v>5</v>
      </c>
      <c r="Q9" s="37">
        <f t="shared" si="2"/>
        <v>35916</v>
      </c>
      <c r="R9" s="24">
        <f t="shared" si="3"/>
        <v>35.753312485847637</v>
      </c>
      <c r="S9" s="24">
        <f t="shared" si="0"/>
        <v>0.22135703476836854</v>
      </c>
      <c r="T9" s="24">
        <f t="shared" si="0"/>
        <v>-2.7347278697648085</v>
      </c>
      <c r="V9" s="39">
        <v>5</v>
      </c>
      <c r="W9" s="37">
        <f t="shared" si="4"/>
        <v>36281</v>
      </c>
      <c r="X9" s="26">
        <f t="shared" si="5"/>
        <v>32.880000000000003</v>
      </c>
      <c r="Y9" s="26">
        <f t="shared" si="6"/>
        <v>37.305667085625842</v>
      </c>
      <c r="Z9" s="42">
        <f t="shared" si="7"/>
        <v>0.13460058046307299</v>
      </c>
      <c r="AB9" s="41" t="s">
        <v>41</v>
      </c>
      <c r="AC9" s="30">
        <f>(AC6+AC5*AC7)+AC8</f>
        <v>39.833388527530353</v>
      </c>
    </row>
    <row r="10" spans="2:29" x14ac:dyDescent="0.25">
      <c r="C10" s="33">
        <v>32660</v>
      </c>
      <c r="D10" s="18">
        <v>6</v>
      </c>
      <c r="E10" s="18">
        <v>16.07</v>
      </c>
      <c r="F10" s="18"/>
      <c r="G10" s="18"/>
      <c r="H10" s="19">
        <f t="shared" si="1"/>
        <v>0.86135429694479193</v>
      </c>
      <c r="I10" s="18"/>
      <c r="J10" s="18"/>
      <c r="K10" s="18"/>
      <c r="M10" s="11" t="s">
        <v>19</v>
      </c>
      <c r="N10" s="15">
        <f>I40</f>
        <v>22.350632767842335</v>
      </c>
      <c r="P10" s="39">
        <v>6</v>
      </c>
      <c r="Q10" s="37">
        <f t="shared" si="2"/>
        <v>35947</v>
      </c>
      <c r="R10" s="24">
        <f t="shared" si="3"/>
        <v>35.540057695643597</v>
      </c>
      <c r="S10" s="24">
        <f t="shared" si="0"/>
        <v>0.20694028810233253</v>
      </c>
      <c r="T10" s="24">
        <f t="shared" si="0"/>
        <v>-2.4100769281247612</v>
      </c>
      <c r="V10" s="39">
        <v>6</v>
      </c>
      <c r="W10" s="37">
        <f t="shared" si="4"/>
        <v>36312</v>
      </c>
      <c r="X10" s="26">
        <f t="shared" si="5"/>
        <v>33.380000000000003</v>
      </c>
      <c r="Y10" s="26">
        <f t="shared" si="6"/>
        <v>37.898934613922279</v>
      </c>
      <c r="Z10" s="42">
        <f t="shared" si="7"/>
        <v>0.13537850850576016</v>
      </c>
    </row>
    <row r="11" spans="2:29" x14ac:dyDescent="0.25">
      <c r="C11" s="33">
        <v>32690</v>
      </c>
      <c r="D11" s="18">
        <v>7</v>
      </c>
      <c r="E11" s="18">
        <v>16.87</v>
      </c>
      <c r="F11" s="18"/>
      <c r="G11" s="18"/>
      <c r="H11" s="19">
        <f t="shared" si="1"/>
        <v>0.90423441129176352</v>
      </c>
      <c r="I11" s="18"/>
      <c r="J11" s="18"/>
      <c r="K11" s="18"/>
      <c r="M11" s="13" t="s">
        <v>20</v>
      </c>
      <c r="N11" s="16">
        <f>ABS(1-N10/N9)</f>
        <v>0.10811521277564506</v>
      </c>
      <c r="P11" s="39">
        <v>7</v>
      </c>
      <c r="Q11" s="37">
        <f t="shared" si="2"/>
        <v>35977</v>
      </c>
      <c r="R11" s="24">
        <f t="shared" si="3"/>
        <v>35.50599172759793</v>
      </c>
      <c r="S11" s="24">
        <f t="shared" si="0"/>
        <v>0.19894573770086552</v>
      </c>
      <c r="T11" s="24">
        <f t="shared" si="0"/>
        <v>0.97581049169750467</v>
      </c>
      <c r="V11" s="39">
        <v>7</v>
      </c>
      <c r="W11" s="37">
        <f t="shared" si="4"/>
        <v>36342</v>
      </c>
      <c r="X11" s="26">
        <f t="shared" si="5"/>
        <v>41.68</v>
      </c>
      <c r="Y11" s="26">
        <f t="shared" si="6"/>
        <v>41.553438620400925</v>
      </c>
      <c r="Z11" s="42">
        <f t="shared" si="7"/>
        <v>3.0365014299201798E-3</v>
      </c>
    </row>
    <row r="12" spans="2:29" x14ac:dyDescent="0.25">
      <c r="C12" s="33">
        <v>32721</v>
      </c>
      <c r="D12" s="18">
        <v>8</v>
      </c>
      <c r="E12" s="18">
        <v>18.38</v>
      </c>
      <c r="F12" s="18"/>
      <c r="G12" s="18"/>
      <c r="H12" s="19">
        <f t="shared" si="1"/>
        <v>0.98517062712167225</v>
      </c>
      <c r="I12" s="18"/>
      <c r="J12" s="18"/>
      <c r="K12" s="18"/>
      <c r="P12" s="39">
        <v>8</v>
      </c>
      <c r="Q12" s="37">
        <f t="shared" si="2"/>
        <v>36008</v>
      </c>
      <c r="R12" s="24">
        <f t="shared" si="3"/>
        <v>35.682821230572578</v>
      </c>
      <c r="S12" s="24">
        <f t="shared" si="0"/>
        <v>0.19821210797674396</v>
      </c>
      <c r="T12" s="24">
        <f t="shared" si="0"/>
        <v>3.8275327221551914</v>
      </c>
      <c r="V12" s="39">
        <v>8</v>
      </c>
      <c r="W12" s="37">
        <f t="shared" si="4"/>
        <v>36373</v>
      </c>
      <c r="X12" s="26">
        <f t="shared" si="5"/>
        <v>44.93</v>
      </c>
      <c r="Y12" s="26">
        <f t="shared" si="6"/>
        <v>44.673777437514993</v>
      </c>
      <c r="Z12" s="42">
        <f t="shared" si="7"/>
        <v>5.7027055972626028E-3</v>
      </c>
    </row>
    <row r="13" spans="2:29" x14ac:dyDescent="0.25">
      <c r="C13" s="33">
        <v>32752</v>
      </c>
      <c r="D13" s="18">
        <v>9</v>
      </c>
      <c r="E13" s="18">
        <v>19.739999999999998</v>
      </c>
      <c r="F13" s="18"/>
      <c r="G13" s="18"/>
      <c r="H13" s="19">
        <f t="shared" si="1"/>
        <v>1.0580668215115239</v>
      </c>
      <c r="I13" s="18"/>
      <c r="J13" s="18"/>
      <c r="K13" s="18"/>
      <c r="M13" s="9" t="s">
        <v>14</v>
      </c>
      <c r="N13" s="9"/>
      <c r="P13" s="39">
        <v>9</v>
      </c>
      <c r="Q13" s="37">
        <f t="shared" si="2"/>
        <v>36039</v>
      </c>
      <c r="R13" s="24">
        <f t="shared" si="3"/>
        <v>36.260571803769963</v>
      </c>
      <c r="S13" s="24">
        <f t="shared" si="0"/>
        <v>0.21080198609027542</v>
      </c>
      <c r="T13" s="24">
        <f t="shared" si="0"/>
        <v>3.8901323927126903</v>
      </c>
      <c r="V13" s="39">
        <v>9</v>
      </c>
      <c r="W13" s="37">
        <f t="shared" si="4"/>
        <v>36404</v>
      </c>
      <c r="X13" s="26">
        <f t="shared" si="5"/>
        <v>46.15</v>
      </c>
      <c r="Y13" s="26">
        <f t="shared" si="6"/>
        <v>45.004993694728881</v>
      </c>
      <c r="Z13" s="42">
        <f t="shared" si="7"/>
        <v>2.4810537492331863E-2</v>
      </c>
    </row>
    <row r="14" spans="2:29" x14ac:dyDescent="0.25">
      <c r="C14" s="33">
        <v>32782</v>
      </c>
      <c r="D14" s="18">
        <v>10</v>
      </c>
      <c r="E14" s="18">
        <v>21.79</v>
      </c>
      <c r="F14" s="18"/>
      <c r="G14" s="18"/>
      <c r="H14" s="19">
        <f t="shared" si="1"/>
        <v>1.1679471145256388</v>
      </c>
      <c r="I14" s="18"/>
      <c r="J14" s="18"/>
      <c r="K14" s="18"/>
      <c r="M14" s="10" t="s">
        <v>15</v>
      </c>
      <c r="N14" s="21">
        <v>0.34952521420453103</v>
      </c>
      <c r="P14" s="39">
        <v>10</v>
      </c>
      <c r="Q14" s="37">
        <f t="shared" si="2"/>
        <v>36069</v>
      </c>
      <c r="R14" s="24">
        <f t="shared" si="3"/>
        <v>37.150896236189581</v>
      </c>
      <c r="S14" s="24">
        <f t="shared" si="0"/>
        <v>0.23334279699259522</v>
      </c>
      <c r="T14" s="24">
        <f t="shared" si="0"/>
        <v>4.5637275222726963</v>
      </c>
      <c r="V14" s="39">
        <v>10</v>
      </c>
      <c r="W14" s="37">
        <f t="shared" si="4"/>
        <v>36434</v>
      </c>
      <c r="X14" s="26">
        <f t="shared" si="5"/>
        <v>44.23</v>
      </c>
      <c r="Y14" s="26">
        <f t="shared" si="6"/>
        <v>45.947205410945273</v>
      </c>
      <c r="Z14" s="42">
        <f t="shared" si="7"/>
        <v>3.8824449716149179E-2</v>
      </c>
    </row>
    <row r="15" spans="2:29" x14ac:dyDescent="0.25">
      <c r="C15" s="33">
        <v>32813</v>
      </c>
      <c r="D15" s="18">
        <v>11</v>
      </c>
      <c r="E15" s="18">
        <v>21.74</v>
      </c>
      <c r="F15" s="18"/>
      <c r="G15" s="18"/>
      <c r="H15" s="19">
        <f t="shared" si="1"/>
        <v>1.1652671073789529</v>
      </c>
      <c r="I15" s="18"/>
      <c r="J15" s="18"/>
      <c r="K15" s="18"/>
      <c r="M15" s="11" t="s">
        <v>16</v>
      </c>
      <c r="N15" s="22">
        <v>3.3171547200657153E-2</v>
      </c>
      <c r="P15" s="39">
        <v>11</v>
      </c>
      <c r="Q15" s="37">
        <f t="shared" si="2"/>
        <v>36100</v>
      </c>
      <c r="R15" s="24">
        <f t="shared" si="3"/>
        <v>37.877291789856038</v>
      </c>
      <c r="S15" s="24">
        <f t="shared" si="0"/>
        <v>0.24969811978301634</v>
      </c>
      <c r="T15" s="24">
        <f t="shared" si="0"/>
        <v>3.7589432440061534</v>
      </c>
      <c r="V15" s="39">
        <v>11</v>
      </c>
      <c r="W15" s="37">
        <f t="shared" si="4"/>
        <v>36465</v>
      </c>
      <c r="X15" s="26">
        <f t="shared" si="5"/>
        <v>43.71</v>
      </c>
      <c r="Y15" s="26">
        <f t="shared" si="6"/>
        <v>45.411037719335106</v>
      </c>
      <c r="Z15" s="42">
        <f t="shared" si="7"/>
        <v>3.8916442904028958E-2</v>
      </c>
    </row>
    <row r="16" spans="2:29" ht="15.75" thickBot="1" x14ac:dyDescent="0.3">
      <c r="C16" s="33">
        <v>32843</v>
      </c>
      <c r="D16" s="18">
        <v>12</v>
      </c>
      <c r="E16" s="18">
        <v>22.26</v>
      </c>
      <c r="F16" s="19">
        <f>AVERAGE(E5:E16)</f>
        <v>18.656666666666666</v>
      </c>
      <c r="G16" s="19">
        <v>0</v>
      </c>
      <c r="H16" s="19">
        <f>E16/((1/12)*SUM($E$5:$E$16))</f>
        <v>1.1931391817044847</v>
      </c>
      <c r="I16" s="18"/>
      <c r="J16" s="18"/>
      <c r="K16" s="18"/>
      <c r="M16" s="11" t="s">
        <v>28</v>
      </c>
      <c r="N16" s="22">
        <v>0.50547800259966147</v>
      </c>
      <c r="P16" s="40">
        <v>12</v>
      </c>
      <c r="Q16" s="38">
        <f t="shared" si="2"/>
        <v>36130</v>
      </c>
      <c r="R16" s="25">
        <f t="shared" si="3"/>
        <v>38.69731202210874</v>
      </c>
      <c r="S16" s="25">
        <f t="shared" si="0"/>
        <v>0.26861658665638299</v>
      </c>
      <c r="T16" s="25">
        <f t="shared" si="0"/>
        <v>4.6878106893060298</v>
      </c>
      <c r="V16" s="40">
        <v>12</v>
      </c>
      <c r="W16" s="38">
        <f t="shared" si="4"/>
        <v>36495</v>
      </c>
      <c r="X16" s="27">
        <f t="shared" si="5"/>
        <v>45.46</v>
      </c>
      <c r="Y16" s="27">
        <f t="shared" si="6"/>
        <v>46.608521751291363</v>
      </c>
      <c r="Z16" s="43">
        <f t="shared" si="7"/>
        <v>2.526444679479467E-2</v>
      </c>
    </row>
    <row r="17" spans="3:26" x14ac:dyDescent="0.25">
      <c r="C17" s="33">
        <v>32874</v>
      </c>
      <c r="D17" s="18">
        <v>13</v>
      </c>
      <c r="E17" s="18">
        <v>21.99</v>
      </c>
      <c r="F17" s="19">
        <f>$N$14*(E17-H5)+(1-$N$14)*(F16+G16)</f>
        <v>19.447808069266713</v>
      </c>
      <c r="G17" s="19">
        <f>$N$15*(F17-F16)+(1-$N$15)*G16</f>
        <v>2.6243384378741567E-2</v>
      </c>
      <c r="H17" s="19">
        <f>$N$16*(E17-F17)+(1-$N$16)*H5</f>
        <v>1.8140908362727395</v>
      </c>
      <c r="I17" s="19">
        <f>(F16+G16)+H5</f>
        <v>19.726525519623607</v>
      </c>
      <c r="J17" s="19">
        <f>ABS(E17-I17)</f>
        <v>2.2634744803763915</v>
      </c>
      <c r="K17" s="19">
        <f>J17^2</f>
        <v>5.1233167233151757</v>
      </c>
    </row>
    <row r="18" spans="3:26" ht="15.75" thickBot="1" x14ac:dyDescent="0.3">
      <c r="C18" s="33">
        <v>32905</v>
      </c>
      <c r="D18" s="18">
        <v>14</v>
      </c>
      <c r="E18" s="18">
        <v>19.39</v>
      </c>
      <c r="F18" s="19">
        <f t="shared" ref="F18:F81" si="8">$N$14*(E18-H6)+(1-$N$14)*(F17+G17)</f>
        <v>19.1123215217549</v>
      </c>
      <c r="G18" s="19">
        <f t="shared" ref="G18:G81" si="9">$N$15*(F18-F17)+(1-$N$15)*G17</f>
        <v>1.4244242869143532E-2</v>
      </c>
      <c r="H18" s="19">
        <f t="shared" ref="H18:H81" si="10">$N$16*(E18-F18)+(1-$N$16)*H6</f>
        <v>0.61058478101610492</v>
      </c>
      <c r="I18" s="19">
        <f t="shared" ref="I18:I81" si="11">(F17+G17)+H6</f>
        <v>20.42491798928955</v>
      </c>
      <c r="J18" s="19">
        <f t="shared" ref="J18:J81" si="12">ABS(E18-I18)</f>
        <v>1.0349179892895499</v>
      </c>
      <c r="K18" s="19">
        <f t="shared" ref="K18:K81" si="13">J18^2</f>
        <v>1.0710552445551249</v>
      </c>
      <c r="R18" s="8"/>
      <c r="S18" s="8"/>
      <c r="X18" s="44">
        <f>SUM(X5:X16)</f>
        <v>470.49999999999994</v>
      </c>
      <c r="Y18" s="44">
        <f>SUM(Y5:Y16)</f>
        <v>504.93749328396484</v>
      </c>
      <c r="Z18" s="45">
        <f t="shared" ref="Z18" si="14">ABS(1-Y18/X18)</f>
        <v>7.3193396990361093E-2</v>
      </c>
    </row>
    <row r="19" spans="3:26" x14ac:dyDescent="0.25">
      <c r="C19" s="33">
        <v>32933</v>
      </c>
      <c r="D19" s="18">
        <v>15</v>
      </c>
      <c r="E19" s="18">
        <v>19.72</v>
      </c>
      <c r="F19" s="19">
        <f t="shared" si="8"/>
        <v>18.989456672373009</v>
      </c>
      <c r="G19" s="19">
        <f t="shared" si="9"/>
        <v>9.6961221438990868E-3</v>
      </c>
      <c r="H19" s="19">
        <f t="shared" si="10"/>
        <v>0.85672719286319943</v>
      </c>
      <c r="I19" s="19">
        <f t="shared" si="11"/>
        <v>20.112272393175054</v>
      </c>
      <c r="J19" s="19">
        <f t="shared" si="12"/>
        <v>0.39227239317505536</v>
      </c>
      <c r="K19" s="19">
        <f t="shared" si="13"/>
        <v>0.15387763044728522</v>
      </c>
      <c r="R19" s="8"/>
      <c r="S19" s="8"/>
    </row>
    <row r="20" spans="3:26" x14ac:dyDescent="0.25">
      <c r="C20" s="33">
        <v>32964</v>
      </c>
      <c r="D20" s="18">
        <v>16</v>
      </c>
      <c r="E20" s="18">
        <v>17.18</v>
      </c>
      <c r="F20" s="19">
        <f t="shared" si="8"/>
        <v>18.062810017240203</v>
      </c>
      <c r="G20" s="19">
        <f t="shared" si="9"/>
        <v>-2.1363816488529561E-2</v>
      </c>
      <c r="H20" s="19">
        <f t="shared" si="10"/>
        <v>-2.1077590287383541E-2</v>
      </c>
      <c r="I20" s="19">
        <f t="shared" si="11"/>
        <v>19.85889908717369</v>
      </c>
      <c r="J20" s="19">
        <f t="shared" si="12"/>
        <v>2.67889908717369</v>
      </c>
      <c r="K20" s="19">
        <f t="shared" si="13"/>
        <v>7.176500319260029</v>
      </c>
      <c r="R20" s="8"/>
      <c r="S20" s="8"/>
    </row>
    <row r="21" spans="3:26" x14ac:dyDescent="0.25">
      <c r="C21" s="33">
        <v>32994</v>
      </c>
      <c r="D21" s="18">
        <v>17</v>
      </c>
      <c r="E21" s="18">
        <v>17.84</v>
      </c>
      <c r="F21" s="19">
        <f t="shared" si="8"/>
        <v>17.691890112822783</v>
      </c>
      <c r="G21" s="19">
        <f t="shared" si="9"/>
        <v>-3.2959132758539809E-2</v>
      </c>
      <c r="H21" s="19">
        <f t="shared" si="10"/>
        <v>0.46981239112901035</v>
      </c>
      <c r="I21" s="19">
        <f t="shared" si="11"/>
        <v>18.840088330464017</v>
      </c>
      <c r="J21" s="19">
        <f t="shared" si="12"/>
        <v>1.0000883304640169</v>
      </c>
      <c r="K21" s="19">
        <f t="shared" si="13"/>
        <v>1.0001766687303046</v>
      </c>
    </row>
    <row r="22" spans="3:26" x14ac:dyDescent="0.25">
      <c r="C22" s="33">
        <v>33025</v>
      </c>
      <c r="D22" s="18">
        <v>18</v>
      </c>
      <c r="E22" s="18">
        <v>16.05</v>
      </c>
      <c r="F22" s="19">
        <f t="shared" si="8"/>
        <v>16.79550398947136</v>
      </c>
      <c r="G22" s="19">
        <f t="shared" si="9"/>
        <v>-6.1600341931312988E-2</v>
      </c>
      <c r="H22" s="19">
        <f t="shared" si="10"/>
        <v>4.9122779866441091E-2</v>
      </c>
      <c r="I22" s="19">
        <f t="shared" si="11"/>
        <v>18.520285277009037</v>
      </c>
      <c r="J22" s="19">
        <f t="shared" si="12"/>
        <v>2.4702852770090367</v>
      </c>
      <c r="K22" s="19">
        <f t="shared" si="13"/>
        <v>6.1023093498076131</v>
      </c>
    </row>
    <row r="23" spans="3:26" x14ac:dyDescent="0.25">
      <c r="C23" s="33">
        <v>33055</v>
      </c>
      <c r="D23" s="18">
        <v>19</v>
      </c>
      <c r="E23" s="18">
        <v>17.899999999999999</v>
      </c>
      <c r="F23" s="19">
        <f t="shared" si="8"/>
        <v>16.82543099861887</v>
      </c>
      <c r="G23" s="19">
        <f t="shared" si="9"/>
        <v>-5.8564238084850687E-2</v>
      </c>
      <c r="H23" s="19">
        <f t="shared" si="10"/>
        <v>0.9903347996637677</v>
      </c>
      <c r="I23" s="19">
        <f t="shared" si="11"/>
        <v>17.63813805883181</v>
      </c>
      <c r="J23" s="19">
        <f t="shared" si="12"/>
        <v>0.26186194116818839</v>
      </c>
      <c r="K23" s="19">
        <f t="shared" si="13"/>
        <v>6.8571676232371759E-2</v>
      </c>
    </row>
    <row r="24" spans="3:26" x14ac:dyDescent="0.25">
      <c r="C24" s="33">
        <v>33086</v>
      </c>
      <c r="D24" s="18">
        <v>20</v>
      </c>
      <c r="E24" s="18">
        <v>19.62</v>
      </c>
      <c r="F24" s="19">
        <f t="shared" si="8"/>
        <v>17.419766792739718</v>
      </c>
      <c r="G24" s="19">
        <f t="shared" si="9"/>
        <v>-3.6906533849228762E-2</v>
      </c>
      <c r="H24" s="19">
        <f t="shared" si="10"/>
        <v>1.599358033163728</v>
      </c>
      <c r="I24" s="19">
        <f t="shared" si="11"/>
        <v>17.75203738765569</v>
      </c>
      <c r="J24" s="19">
        <f t="shared" si="12"/>
        <v>1.8679626123443107</v>
      </c>
      <c r="K24" s="19">
        <f t="shared" si="13"/>
        <v>3.4892843211161817</v>
      </c>
    </row>
    <row r="25" spans="3:26" x14ac:dyDescent="0.25">
      <c r="C25" s="33">
        <v>33117</v>
      </c>
      <c r="D25" s="18">
        <v>21</v>
      </c>
      <c r="E25" s="18">
        <v>20.440000000000001</v>
      </c>
      <c r="F25" s="19">
        <f t="shared" si="8"/>
        <v>18.081586649323452</v>
      </c>
      <c r="G25" s="19">
        <f t="shared" si="9"/>
        <v>-1.3728698408636962E-2</v>
      </c>
      <c r="H25" s="19">
        <f t="shared" si="10"/>
        <v>1.7153633877612635</v>
      </c>
      <c r="I25" s="19">
        <f t="shared" si="11"/>
        <v>18.440927080402012</v>
      </c>
      <c r="J25" s="19">
        <f t="shared" si="12"/>
        <v>1.9990729195979888</v>
      </c>
      <c r="K25" s="19">
        <f t="shared" si="13"/>
        <v>3.9962925378700271</v>
      </c>
    </row>
    <row r="26" spans="3:26" x14ac:dyDescent="0.25">
      <c r="C26" s="33">
        <v>33147</v>
      </c>
      <c r="D26" s="18">
        <v>22</v>
      </c>
      <c r="E26" s="18">
        <v>22.56</v>
      </c>
      <c r="F26" s="19">
        <f t="shared" si="8"/>
        <v>19.229747897474354</v>
      </c>
      <c r="G26" s="19">
        <f t="shared" si="9"/>
        <v>2.4812988795631818E-2</v>
      </c>
      <c r="H26" s="19">
        <f t="shared" si="10"/>
        <v>2.2609447208711666</v>
      </c>
      <c r="I26" s="19">
        <f t="shared" si="11"/>
        <v>19.235805065440452</v>
      </c>
      <c r="J26" s="19">
        <f t="shared" si="12"/>
        <v>3.3241949345595465</v>
      </c>
      <c r="K26" s="19">
        <f t="shared" si="13"/>
        <v>11.050271962951348</v>
      </c>
    </row>
    <row r="27" spans="3:26" x14ac:dyDescent="0.25">
      <c r="C27" s="33">
        <v>33178</v>
      </c>
      <c r="D27" s="18">
        <v>23</v>
      </c>
      <c r="E27" s="18">
        <v>22.5</v>
      </c>
      <c r="F27" s="19">
        <f t="shared" si="8"/>
        <v>19.981633452372108</v>
      </c>
      <c r="G27" s="19">
        <f t="shared" si="9"/>
        <v>4.8931110740391283E-2</v>
      </c>
      <c r="H27" s="19">
        <f t="shared" si="10"/>
        <v>1.8492291097547064</v>
      </c>
      <c r="I27" s="19">
        <f t="shared" si="11"/>
        <v>20.419827993648937</v>
      </c>
      <c r="J27" s="19">
        <f t="shared" si="12"/>
        <v>2.0801720063510629</v>
      </c>
      <c r="K27" s="19">
        <f t="shared" si="13"/>
        <v>4.3271155760066069</v>
      </c>
    </row>
    <row r="28" spans="3:26" x14ac:dyDescent="0.25">
      <c r="C28" s="33">
        <v>33208</v>
      </c>
      <c r="D28" s="18">
        <v>24</v>
      </c>
      <c r="E28" s="18">
        <v>23.23</v>
      </c>
      <c r="F28" s="19">
        <f t="shared" si="8"/>
        <v>20.73181569146309</v>
      </c>
      <c r="G28" s="19">
        <f t="shared" si="9"/>
        <v>7.219269564398699E-2</v>
      </c>
      <c r="H28" s="19">
        <f t="shared" si="10"/>
        <v>1.852810785718161</v>
      </c>
      <c r="I28" s="19">
        <f t="shared" si="11"/>
        <v>21.223703744816984</v>
      </c>
      <c r="J28" s="19">
        <f t="shared" si="12"/>
        <v>2.0062962551830168</v>
      </c>
      <c r="K28" s="19">
        <f t="shared" si="13"/>
        <v>4.0252246635613966</v>
      </c>
    </row>
    <row r="29" spans="3:26" x14ac:dyDescent="0.25">
      <c r="C29" s="33">
        <v>33239</v>
      </c>
      <c r="D29" s="18">
        <v>25</v>
      </c>
      <c r="E29" s="18">
        <v>20.34</v>
      </c>
      <c r="F29" s="19">
        <f t="shared" si="8"/>
        <v>20.007755268076071</v>
      </c>
      <c r="G29" s="19">
        <f t="shared" si="9"/>
        <v>4.5779747722379485E-2</v>
      </c>
      <c r="H29" s="19">
        <f t="shared" si="10"/>
        <v>1.0650502272864131</v>
      </c>
      <c r="I29" s="19">
        <f t="shared" si="11"/>
        <v>22.618099223379819</v>
      </c>
      <c r="J29" s="19">
        <f t="shared" si="12"/>
        <v>2.2780992233798187</v>
      </c>
      <c r="K29" s="19">
        <f t="shared" si="13"/>
        <v>5.1897360715637335</v>
      </c>
    </row>
    <row r="30" spans="3:26" x14ac:dyDescent="0.25">
      <c r="C30" s="33">
        <v>33270</v>
      </c>
      <c r="D30" s="18">
        <v>26</v>
      </c>
      <c r="E30" s="18">
        <v>18.64</v>
      </c>
      <c r="F30" s="19">
        <f t="shared" si="8"/>
        <v>19.346054110241209</v>
      </c>
      <c r="G30" s="19">
        <f t="shared" si="9"/>
        <v>2.2311511470123769E-2</v>
      </c>
      <c r="H30" s="19">
        <f t="shared" si="10"/>
        <v>-5.494721588167456E-2</v>
      </c>
      <c r="I30" s="19">
        <f t="shared" si="11"/>
        <v>20.664119796814553</v>
      </c>
      <c r="J30" s="19">
        <f t="shared" si="12"/>
        <v>2.0241197968145528</v>
      </c>
      <c r="K30" s="19">
        <f t="shared" si="13"/>
        <v>4.0970609518565864</v>
      </c>
    </row>
    <row r="31" spans="3:26" x14ac:dyDescent="0.25">
      <c r="C31" s="33">
        <v>33298</v>
      </c>
      <c r="D31" s="18">
        <v>27</v>
      </c>
      <c r="E31" s="18">
        <v>18.760000000000002</v>
      </c>
      <c r="F31" s="19">
        <f t="shared" si="8"/>
        <v>18.856278741867651</v>
      </c>
      <c r="G31" s="19">
        <f t="shared" si="9"/>
        <v>5.3247973645518532E-3</v>
      </c>
      <c r="H31" s="19">
        <f t="shared" si="10"/>
        <v>0.37500365650982637</v>
      </c>
      <c r="I31" s="19">
        <f t="shared" si="11"/>
        <v>20.225092814574534</v>
      </c>
      <c r="J31" s="19">
        <f t="shared" si="12"/>
        <v>1.4650928145745326</v>
      </c>
      <c r="K31" s="19">
        <f t="shared" si="13"/>
        <v>2.1464969553179256</v>
      </c>
    </row>
    <row r="32" spans="3:26" x14ac:dyDescent="0.25">
      <c r="C32" s="33">
        <v>33329</v>
      </c>
      <c r="D32" s="18">
        <v>28</v>
      </c>
      <c r="E32" s="18">
        <v>18</v>
      </c>
      <c r="F32" s="19">
        <f t="shared" si="8"/>
        <v>18.567818526882796</v>
      </c>
      <c r="G32" s="19">
        <f t="shared" si="9"/>
        <v>-4.4205060394421547E-3</v>
      </c>
      <c r="H32" s="19">
        <f t="shared" si="10"/>
        <v>-0.29744310685710079</v>
      </c>
      <c r="I32" s="19">
        <f t="shared" si="11"/>
        <v>18.840525948944819</v>
      </c>
      <c r="J32" s="19">
        <f t="shared" si="12"/>
        <v>0.84052594894481913</v>
      </c>
      <c r="K32" s="19">
        <f t="shared" si="13"/>
        <v>0.70648387084958875</v>
      </c>
    </row>
    <row r="33" spans="3:11" x14ac:dyDescent="0.25">
      <c r="C33" s="33">
        <v>33359</v>
      </c>
      <c r="D33" s="18">
        <v>29</v>
      </c>
      <c r="E33" s="18">
        <v>17.36</v>
      </c>
      <c r="F33" s="19">
        <f t="shared" si="8"/>
        <v>17.97856879318946</v>
      </c>
      <c r="G33" s="19">
        <f t="shared" si="9"/>
        <v>-2.3820196368887159E-2</v>
      </c>
      <c r="H33" s="19">
        <f t="shared" si="10"/>
        <v>-8.0340355987344347E-2</v>
      </c>
      <c r="I33" s="19">
        <f t="shared" si="11"/>
        <v>19.033210411972366</v>
      </c>
      <c r="J33" s="19">
        <f t="shared" si="12"/>
        <v>1.6732104119723665</v>
      </c>
      <c r="K33" s="19">
        <f t="shared" si="13"/>
        <v>2.7996330827327367</v>
      </c>
    </row>
    <row r="34" spans="3:11" x14ac:dyDescent="0.25">
      <c r="C34" s="33">
        <v>33390</v>
      </c>
      <c r="D34" s="18">
        <v>30</v>
      </c>
      <c r="E34" s="18">
        <v>17.34</v>
      </c>
      <c r="F34" s="19">
        <f t="shared" si="8"/>
        <v>17.722708811679787</v>
      </c>
      <c r="G34" s="19">
        <f t="shared" si="9"/>
        <v>-3.1517315054115071E-2</v>
      </c>
      <c r="H34" s="19">
        <f t="shared" si="10"/>
        <v>-0.16915859048777937</v>
      </c>
      <c r="I34" s="19">
        <f t="shared" si="11"/>
        <v>18.003871376687012</v>
      </c>
      <c r="J34" s="19">
        <f t="shared" si="12"/>
        <v>0.66387137668701257</v>
      </c>
      <c r="K34" s="19">
        <f t="shared" si="13"/>
        <v>0.44072520478430932</v>
      </c>
    </row>
    <row r="35" spans="3:11" x14ac:dyDescent="0.25">
      <c r="C35" s="33">
        <v>33420</v>
      </c>
      <c r="D35" s="18">
        <v>31</v>
      </c>
      <c r="E35" s="18">
        <v>19.690000000000001</v>
      </c>
      <c r="F35" s="19">
        <f t="shared" si="8"/>
        <v>18.043678483934745</v>
      </c>
      <c r="G35" s="19">
        <f t="shared" si="9"/>
        <v>-1.9824776316974733E-2</v>
      </c>
      <c r="H35" s="19">
        <f t="shared" si="10"/>
        <v>1.3219216548023029</v>
      </c>
      <c r="I35" s="19">
        <f t="shared" si="11"/>
        <v>18.681526296289441</v>
      </c>
      <c r="J35" s="19">
        <f t="shared" si="12"/>
        <v>1.0084737037105604</v>
      </c>
      <c r="K35" s="19">
        <f t="shared" si="13"/>
        <v>1.0170192110756953</v>
      </c>
    </row>
    <row r="36" spans="3:11" x14ac:dyDescent="0.25">
      <c r="C36" s="33">
        <v>33451</v>
      </c>
      <c r="D36" s="18">
        <v>32</v>
      </c>
      <c r="E36" s="18">
        <v>20.62</v>
      </c>
      <c r="F36" s="19">
        <f t="shared" si="8"/>
        <v>18.37225633743768</v>
      </c>
      <c r="G36" s="19">
        <f t="shared" si="9"/>
        <v>-8.2677220370705098E-3</v>
      </c>
      <c r="H36" s="19">
        <f t="shared" si="10"/>
        <v>1.9271027060264534</v>
      </c>
      <c r="I36" s="19">
        <f t="shared" si="11"/>
        <v>19.6232117407815</v>
      </c>
      <c r="J36" s="19">
        <f t="shared" si="12"/>
        <v>0.99678825921850134</v>
      </c>
      <c r="K36" s="19">
        <f t="shared" si="13"/>
        <v>0.99358683371585022</v>
      </c>
    </row>
    <row r="37" spans="3:11" x14ac:dyDescent="0.25">
      <c r="C37" s="33">
        <v>33482</v>
      </c>
      <c r="D37" s="18">
        <v>33</v>
      </c>
      <c r="E37" s="18">
        <v>22.51</v>
      </c>
      <c r="F37" s="19">
        <f t="shared" si="8"/>
        <v>19.213561377151269</v>
      </c>
      <c r="G37" s="19">
        <f t="shared" si="9"/>
        <v>1.9913920929734145E-2</v>
      </c>
      <c r="H37" s="19">
        <f t="shared" si="10"/>
        <v>2.5145621395530675</v>
      </c>
      <c r="I37" s="19">
        <f t="shared" si="11"/>
        <v>20.079352003161873</v>
      </c>
      <c r="J37" s="19">
        <f t="shared" si="12"/>
        <v>2.4306479968381289</v>
      </c>
      <c r="K37" s="19">
        <f t="shared" si="13"/>
        <v>5.9080496845332089</v>
      </c>
    </row>
    <row r="38" spans="3:11" x14ac:dyDescent="0.25">
      <c r="C38" s="33">
        <v>33512</v>
      </c>
      <c r="D38" s="18">
        <v>34</v>
      </c>
      <c r="E38" s="18">
        <v>22.99</v>
      </c>
      <c r="F38" s="19">
        <f t="shared" si="8"/>
        <v>19.756218211316753</v>
      </c>
      <c r="G38" s="19">
        <f t="shared" si="9"/>
        <v>3.7254112149942856E-2</v>
      </c>
      <c r="H38" s="19">
        <f t="shared" si="10"/>
        <v>2.7526924587637276</v>
      </c>
      <c r="I38" s="19">
        <f t="shared" si="11"/>
        <v>21.494420018952169</v>
      </c>
      <c r="J38" s="19">
        <f t="shared" si="12"/>
        <v>1.495579981047829</v>
      </c>
      <c r="K38" s="19">
        <f t="shared" si="13"/>
        <v>2.2367594797110244</v>
      </c>
    </row>
    <row r="39" spans="3:11" x14ac:dyDescent="0.25">
      <c r="C39" s="33">
        <v>33543</v>
      </c>
      <c r="D39" s="18">
        <v>35</v>
      </c>
      <c r="E39" s="18">
        <v>23.49</v>
      </c>
      <c r="F39" s="19">
        <f t="shared" si="8"/>
        <v>20.439149750719707</v>
      </c>
      <c r="G39" s="19">
        <f t="shared" si="9"/>
        <v>5.8672231404464995E-2</v>
      </c>
      <c r="H39" s="19">
        <f t="shared" si="10"/>
        <v>2.4566221632436283</v>
      </c>
      <c r="I39" s="19">
        <f t="shared" si="11"/>
        <v>21.642701433221401</v>
      </c>
      <c r="J39" s="19">
        <f t="shared" si="12"/>
        <v>1.8472985667785977</v>
      </c>
      <c r="K39" s="19">
        <f t="shared" si="13"/>
        <v>3.4125119948222613</v>
      </c>
    </row>
    <row r="40" spans="3:11" x14ac:dyDescent="0.25">
      <c r="C40" s="33">
        <v>33573</v>
      </c>
      <c r="D40" s="18">
        <v>36</v>
      </c>
      <c r="E40" s="18">
        <v>25.06</v>
      </c>
      <c r="F40" s="19">
        <f t="shared" si="8"/>
        <v>21.444814144302818</v>
      </c>
      <c r="G40" s="19">
        <f t="shared" si="9"/>
        <v>9.0085426610826302E-2</v>
      </c>
      <c r="H40" s="19">
        <f t="shared" si="10"/>
        <v>2.7436526159225947</v>
      </c>
      <c r="I40" s="19">
        <f t="shared" si="11"/>
        <v>22.350632767842335</v>
      </c>
      <c r="J40" s="19">
        <f t="shared" si="12"/>
        <v>2.7093672321576641</v>
      </c>
      <c r="K40" s="19">
        <f t="shared" si="13"/>
        <v>7.3406707986896818</v>
      </c>
    </row>
    <row r="41" spans="3:11" x14ac:dyDescent="0.25">
      <c r="C41" s="33">
        <v>33604</v>
      </c>
      <c r="D41" s="18">
        <v>37</v>
      </c>
      <c r="E41" s="18">
        <v>25.61</v>
      </c>
      <c r="F41" s="19">
        <f t="shared" si="8"/>
        <v>22.586988012464161</v>
      </c>
      <c r="G41" s="19">
        <f t="shared" si="9"/>
        <v>0.1249848280089851</v>
      </c>
      <c r="H41" s="19">
        <f t="shared" si="10"/>
        <v>2.0547568270238097</v>
      </c>
      <c r="I41" s="19">
        <f t="shared" si="11"/>
        <v>22.599949798200058</v>
      </c>
      <c r="J41" s="19">
        <f t="shared" si="12"/>
        <v>3.0100502017999418</v>
      </c>
      <c r="K41" s="19">
        <f t="shared" si="13"/>
        <v>9.06040221735587</v>
      </c>
    </row>
    <row r="42" spans="3:11" x14ac:dyDescent="0.25">
      <c r="C42" s="33">
        <v>33635</v>
      </c>
      <c r="D42" s="18">
        <v>38</v>
      </c>
      <c r="E42" s="18">
        <v>23</v>
      </c>
      <c r="F42" s="19">
        <f t="shared" si="8"/>
        <v>22.831851032504474</v>
      </c>
      <c r="G42" s="19">
        <f t="shared" si="9"/>
        <v>0.12896137311428174</v>
      </c>
      <c r="H42" s="19">
        <f t="shared" si="10"/>
        <v>5.7822997279440527E-2</v>
      </c>
      <c r="I42" s="19">
        <f t="shared" si="11"/>
        <v>22.657025624591469</v>
      </c>
      <c r="J42" s="19">
        <f t="shared" si="12"/>
        <v>0.34297437540853082</v>
      </c>
      <c r="K42" s="19">
        <f t="shared" si="13"/>
        <v>0.11763142218687182</v>
      </c>
    </row>
    <row r="43" spans="3:11" x14ac:dyDescent="0.25">
      <c r="C43" s="33">
        <v>33664</v>
      </c>
      <c r="D43" s="18">
        <v>39</v>
      </c>
      <c r="E43" s="18">
        <v>23.04</v>
      </c>
      <c r="F43" s="19">
        <f t="shared" si="8"/>
        <v>22.857417233138122</v>
      </c>
      <c r="G43" s="19">
        <f t="shared" si="9"/>
        <v>0.12553159527002031</v>
      </c>
      <c r="H43" s="19">
        <f t="shared" si="10"/>
        <v>0.27773912955213109</v>
      </c>
      <c r="I43" s="19">
        <f t="shared" si="11"/>
        <v>23.335816062128583</v>
      </c>
      <c r="J43" s="19">
        <f t="shared" si="12"/>
        <v>0.29581606212858347</v>
      </c>
      <c r="K43" s="19">
        <f t="shared" si="13"/>
        <v>8.7507142613261951E-2</v>
      </c>
    </row>
    <row r="44" spans="3:11" x14ac:dyDescent="0.25">
      <c r="C44" s="33">
        <v>33695</v>
      </c>
      <c r="D44" s="18">
        <v>40</v>
      </c>
      <c r="E44" s="18">
        <v>20.47</v>
      </c>
      <c r="F44" s="19">
        <f t="shared" si="8"/>
        <v>22.208573716511648</v>
      </c>
      <c r="G44" s="19">
        <f t="shared" si="9"/>
        <v>9.9844374694731564E-2</v>
      </c>
      <c r="H44" s="19">
        <f t="shared" si="10"/>
        <v>-1.0259029289105142</v>
      </c>
      <c r="I44" s="19">
        <f t="shared" si="11"/>
        <v>22.685505721551039</v>
      </c>
      <c r="J44" s="19">
        <f t="shared" si="12"/>
        <v>2.2155057215510396</v>
      </c>
      <c r="K44" s="19">
        <f t="shared" si="13"/>
        <v>4.9084656022253927</v>
      </c>
    </row>
    <row r="45" spans="3:11" x14ac:dyDescent="0.25">
      <c r="C45" s="33">
        <v>33725</v>
      </c>
      <c r="D45" s="18">
        <v>41</v>
      </c>
      <c r="E45" s="18">
        <v>20.329999999999998</v>
      </c>
      <c r="F45" s="19">
        <f t="shared" si="8"/>
        <v>21.644992064227097</v>
      </c>
      <c r="G45" s="19">
        <f t="shared" si="9"/>
        <v>7.7837506926643846E-2</v>
      </c>
      <c r="H45" s="19">
        <f t="shared" si="10"/>
        <v>-0.70442963537463532</v>
      </c>
      <c r="I45" s="19">
        <f t="shared" si="11"/>
        <v>22.228077735219035</v>
      </c>
      <c r="J45" s="19">
        <f t="shared" si="12"/>
        <v>1.8980777352190366</v>
      </c>
      <c r="K45" s="19">
        <f t="shared" si="13"/>
        <v>3.602699088934227</v>
      </c>
    </row>
    <row r="46" spans="3:11" x14ac:dyDescent="0.25">
      <c r="C46" s="33">
        <v>33756</v>
      </c>
      <c r="D46" s="18">
        <v>42</v>
      </c>
      <c r="E46" s="18">
        <v>20.18</v>
      </c>
      <c r="F46" s="19">
        <f t="shared" si="8"/>
        <v>21.242696927389922</v>
      </c>
      <c r="G46" s="19">
        <f t="shared" si="9"/>
        <v>6.1910764271456017E-2</v>
      </c>
      <c r="H46" s="19">
        <f t="shared" si="10"/>
        <v>-0.62082256427129789</v>
      </c>
      <c r="I46" s="19">
        <f t="shared" si="11"/>
        <v>21.553670980665963</v>
      </c>
      <c r="J46" s="19">
        <f t="shared" si="12"/>
        <v>1.3736709806659633</v>
      </c>
      <c r="K46" s="19">
        <f t="shared" si="13"/>
        <v>1.8869719631237893</v>
      </c>
    </row>
    <row r="47" spans="3:11" x14ac:dyDescent="0.25">
      <c r="C47" s="33">
        <v>33786</v>
      </c>
      <c r="D47" s="18">
        <v>43</v>
      </c>
      <c r="E47" s="18">
        <v>21.97</v>
      </c>
      <c r="F47" s="19">
        <f t="shared" si="8"/>
        <v>21.075134131207097</v>
      </c>
      <c r="G47" s="19">
        <f t="shared" si="9"/>
        <v>5.4298771229543991E-2</v>
      </c>
      <c r="H47" s="19">
        <f t="shared" si="10"/>
        <v>1.1060543490916424</v>
      </c>
      <c r="I47" s="19">
        <f t="shared" si="11"/>
        <v>22.626529346463681</v>
      </c>
      <c r="J47" s="19">
        <f t="shared" si="12"/>
        <v>0.65652934646368166</v>
      </c>
      <c r="K47" s="19">
        <f t="shared" si="13"/>
        <v>0.43103078276802897</v>
      </c>
    </row>
    <row r="48" spans="3:11" x14ac:dyDescent="0.25">
      <c r="C48" s="33">
        <v>33817</v>
      </c>
      <c r="D48" s="18">
        <v>44</v>
      </c>
      <c r="E48" s="18">
        <v>22.76</v>
      </c>
      <c r="F48" s="19">
        <f t="shared" si="8"/>
        <v>21.025786230369306</v>
      </c>
      <c r="G48" s="19">
        <f t="shared" si="9"/>
        <v>5.0860650754871353E-2</v>
      </c>
      <c r="H48" s="19">
        <f t="shared" si="10"/>
        <v>1.8296015917335526</v>
      </c>
      <c r="I48" s="19">
        <f t="shared" si="11"/>
        <v>23.056535608463093</v>
      </c>
      <c r="J48" s="19">
        <f t="shared" si="12"/>
        <v>0.2965356084630919</v>
      </c>
      <c r="K48" s="19">
        <f t="shared" si="13"/>
        <v>8.7933367086576147E-2</v>
      </c>
    </row>
    <row r="49" spans="3:11" x14ac:dyDescent="0.25">
      <c r="C49" s="33">
        <v>33848</v>
      </c>
      <c r="D49" s="18">
        <v>45</v>
      </c>
      <c r="E49" s="18">
        <v>24.18</v>
      </c>
      <c r="F49" s="19">
        <f t="shared" si="8"/>
        <v>21.282444174293659</v>
      </c>
      <c r="G49" s="19">
        <f t="shared" si="9"/>
        <v>5.7687265379010276E-2</v>
      </c>
      <c r="H49" s="19">
        <f t="shared" si="10"/>
        <v>2.708157023038106</v>
      </c>
      <c r="I49" s="19">
        <f t="shared" si="11"/>
        <v>23.591209020677244</v>
      </c>
      <c r="J49" s="19">
        <f t="shared" si="12"/>
        <v>0.5887909793227557</v>
      </c>
      <c r="K49" s="19">
        <f t="shared" si="13"/>
        <v>0.34667481733184974</v>
      </c>
    </row>
    <row r="50" spans="3:11" x14ac:dyDescent="0.25">
      <c r="C50" s="33">
        <v>33878</v>
      </c>
      <c r="D50" s="18">
        <v>46</v>
      </c>
      <c r="E50" s="18">
        <v>25.84</v>
      </c>
      <c r="F50" s="19">
        <f t="shared" si="8"/>
        <v>21.950813540824726</v>
      </c>
      <c r="G50" s="19">
        <f t="shared" si="9"/>
        <v>7.7944535521972211E-2</v>
      </c>
      <c r="H50" s="19">
        <f t="shared" si="10"/>
        <v>3.327165176058255</v>
      </c>
      <c r="I50" s="19">
        <f t="shared" si="11"/>
        <v>24.092823898436396</v>
      </c>
      <c r="J50" s="19">
        <f t="shared" si="12"/>
        <v>1.7471761015636034</v>
      </c>
      <c r="K50" s="19">
        <f t="shared" si="13"/>
        <v>3.0526243298749907</v>
      </c>
    </row>
    <row r="51" spans="3:11" x14ac:dyDescent="0.25">
      <c r="C51" s="33">
        <v>33909</v>
      </c>
      <c r="D51" s="18">
        <v>47</v>
      </c>
      <c r="E51" s="18">
        <v>24.05</v>
      </c>
      <c r="F51" s="19">
        <f t="shared" si="8"/>
        <v>21.876581704843467</v>
      </c>
      <c r="G51" s="19">
        <f t="shared" si="9"/>
        <v>7.2896609831828052E-2</v>
      </c>
      <c r="H51" s="19">
        <f t="shared" si="10"/>
        <v>2.3134688376744657</v>
      </c>
      <c r="I51" s="19">
        <f t="shared" si="11"/>
        <v>24.485380239590327</v>
      </c>
      <c r="J51" s="19">
        <f t="shared" si="12"/>
        <v>0.43538023959032657</v>
      </c>
      <c r="K51" s="19">
        <f t="shared" si="13"/>
        <v>0.18955595302573017</v>
      </c>
    </row>
    <row r="52" spans="3:11" x14ac:dyDescent="0.25">
      <c r="C52" s="33">
        <v>33939</v>
      </c>
      <c r="D52" s="18">
        <v>48</v>
      </c>
      <c r="E52" s="18">
        <v>24.23</v>
      </c>
      <c r="F52" s="19">
        <f t="shared" si="8"/>
        <v>21.787602376953323</v>
      </c>
      <c r="G52" s="19">
        <f t="shared" si="9"/>
        <v>6.752693452303303E-2</v>
      </c>
      <c r="H52" s="19">
        <f t="shared" si="10"/>
        <v>2.5913748438505007</v>
      </c>
      <c r="I52" s="19">
        <f t="shared" si="11"/>
        <v>24.693130930597892</v>
      </c>
      <c r="J52" s="19">
        <f t="shared" si="12"/>
        <v>0.46313093059789168</v>
      </c>
      <c r="K52" s="19">
        <f t="shared" si="13"/>
        <v>0.21449025887646916</v>
      </c>
    </row>
    <row r="53" spans="3:11" x14ac:dyDescent="0.25">
      <c r="C53" s="33">
        <v>33970</v>
      </c>
      <c r="D53" s="18">
        <v>49</v>
      </c>
      <c r="E53" s="18">
        <v>24.71</v>
      </c>
      <c r="F53" s="19">
        <f t="shared" si="8"/>
        <v>22.1347892803051</v>
      </c>
      <c r="G53" s="19">
        <f t="shared" si="9"/>
        <v>7.6803688379169996E-2</v>
      </c>
      <c r="H53" s="19">
        <f t="shared" si="10"/>
        <v>2.3178348211364117</v>
      </c>
      <c r="I53" s="19">
        <f t="shared" si="11"/>
        <v>23.909886138500166</v>
      </c>
      <c r="J53" s="19">
        <f t="shared" si="12"/>
        <v>0.80011386149983466</v>
      </c>
      <c r="K53" s="19">
        <f t="shared" si="13"/>
        <v>0.64018219136417664</v>
      </c>
    </row>
    <row r="54" spans="3:11" x14ac:dyDescent="0.25">
      <c r="C54" s="33">
        <v>34001</v>
      </c>
      <c r="D54" s="18">
        <v>50</v>
      </c>
      <c r="E54" s="18">
        <v>21.96</v>
      </c>
      <c r="F54" s="19">
        <f t="shared" si="8"/>
        <v>22.103444286902501</v>
      </c>
      <c r="G54" s="19">
        <f t="shared" si="9"/>
        <v>7.3216229276757208E-2</v>
      </c>
      <c r="H54" s="19">
        <f t="shared" si="10"/>
        <v>-4.3913187517505489E-2</v>
      </c>
      <c r="I54" s="19">
        <f t="shared" si="11"/>
        <v>22.269415965963709</v>
      </c>
      <c r="J54" s="19">
        <f t="shared" si="12"/>
        <v>0.30941596596370857</v>
      </c>
      <c r="K54" s="19">
        <f t="shared" si="13"/>
        <v>9.5738239993254856E-2</v>
      </c>
    </row>
    <row r="55" spans="3:11" x14ac:dyDescent="0.25">
      <c r="C55" s="33">
        <v>34029</v>
      </c>
      <c r="D55" s="18">
        <v>51</v>
      </c>
      <c r="E55" s="18">
        <v>22.1</v>
      </c>
      <c r="F55" s="19">
        <f t="shared" si="8"/>
        <v>22.052788904090985</v>
      </c>
      <c r="G55" s="19">
        <f t="shared" si="9"/>
        <v>6.9107216249549533E-2</v>
      </c>
      <c r="H55" s="19">
        <f t="shared" si="10"/>
        <v>0.16121227956298204</v>
      </c>
      <c r="I55" s="19">
        <f t="shared" si="11"/>
        <v>22.454399645731389</v>
      </c>
      <c r="J55" s="19">
        <f t="shared" si="12"/>
        <v>0.35439964573138738</v>
      </c>
      <c r="K55" s="19">
        <f t="shared" si="13"/>
        <v>0.12559910889453288</v>
      </c>
    </row>
    <row r="56" spans="3:11" x14ac:dyDescent="0.25">
      <c r="C56" s="33">
        <v>34060</v>
      </c>
      <c r="D56" s="18">
        <v>52</v>
      </c>
      <c r="E56" s="18">
        <v>20.27</v>
      </c>
      <c r="F56" s="19">
        <f t="shared" si="8"/>
        <v>21.833190673174471</v>
      </c>
      <c r="G56" s="19">
        <f t="shared" si="9"/>
        <v>5.9530409881793624E-2</v>
      </c>
      <c r="H56" s="19">
        <f t="shared" si="10"/>
        <v>-1.2974900647023371</v>
      </c>
      <c r="I56" s="19">
        <f t="shared" si="11"/>
        <v>21.095993191430018</v>
      </c>
      <c r="J56" s="19">
        <f t="shared" si="12"/>
        <v>0.82599319143001892</v>
      </c>
      <c r="K56" s="19">
        <f t="shared" si="13"/>
        <v>0.68226475228874794</v>
      </c>
    </row>
    <row r="57" spans="3:11" x14ac:dyDescent="0.25">
      <c r="C57" s="33">
        <v>34090</v>
      </c>
      <c r="D57" s="18">
        <v>53</v>
      </c>
      <c r="E57" s="18">
        <v>20.27</v>
      </c>
      <c r="F57" s="19">
        <f t="shared" si="8"/>
        <v>21.571755068103151</v>
      </c>
      <c r="G57" s="19">
        <f t="shared" si="9"/>
        <v>4.8883470566969588E-2</v>
      </c>
      <c r="H57" s="19">
        <f t="shared" si="10"/>
        <v>-1.0063645020122243</v>
      </c>
      <c r="I57" s="19">
        <f t="shared" si="11"/>
        <v>21.188291447681632</v>
      </c>
      <c r="J57" s="19">
        <f t="shared" si="12"/>
        <v>0.91829144768163218</v>
      </c>
      <c r="K57" s="19">
        <f t="shared" si="13"/>
        <v>0.84325918288522783</v>
      </c>
    </row>
    <row r="58" spans="3:11" x14ac:dyDescent="0.25">
      <c r="C58" s="33">
        <v>34121</v>
      </c>
      <c r="D58" s="18">
        <v>54</v>
      </c>
      <c r="E58" s="18">
        <v>19.63</v>
      </c>
      <c r="F58" s="19">
        <f t="shared" si="8"/>
        <v>21.141853316797583</v>
      </c>
      <c r="G58" s="19">
        <f t="shared" si="9"/>
        <v>3.3001423980647593E-2</v>
      </c>
      <c r="H58" s="19">
        <f t="shared" si="10"/>
        <v>-1.0712190093131584</v>
      </c>
      <c r="I58" s="19">
        <f t="shared" si="11"/>
        <v>20.999815974398825</v>
      </c>
      <c r="J58" s="19">
        <f t="shared" si="12"/>
        <v>1.3698159743988256</v>
      </c>
      <c r="K58" s="19">
        <f t="shared" si="13"/>
        <v>1.876395803718204</v>
      </c>
    </row>
    <row r="59" spans="3:11" x14ac:dyDescent="0.25">
      <c r="C59" s="33">
        <v>34151</v>
      </c>
      <c r="D59" s="18">
        <v>55</v>
      </c>
      <c r="E59" s="18">
        <v>21.82</v>
      </c>
      <c r="F59" s="19">
        <f t="shared" si="8"/>
        <v>21.013755392412644</v>
      </c>
      <c r="G59" s="19">
        <f t="shared" si="9"/>
        <v>2.7657509342343439E-2</v>
      </c>
      <c r="H59" s="19">
        <f t="shared" si="10"/>
        <v>0.95450711979613478</v>
      </c>
      <c r="I59" s="19">
        <f t="shared" si="11"/>
        <v>22.280909089869873</v>
      </c>
      <c r="J59" s="19">
        <f t="shared" si="12"/>
        <v>0.46090908986987245</v>
      </c>
      <c r="K59" s="19">
        <f t="shared" si="13"/>
        <v>0.21243718912467416</v>
      </c>
    </row>
    <row r="60" spans="3:11" x14ac:dyDescent="0.25">
      <c r="C60" s="33">
        <v>34182</v>
      </c>
      <c r="D60" s="18">
        <v>56</v>
      </c>
      <c r="E60" s="18">
        <v>23.64</v>
      </c>
      <c r="F60" s="19">
        <f t="shared" si="8"/>
        <v>21.310192725638586</v>
      </c>
      <c r="G60" s="19">
        <f t="shared" si="9"/>
        <v>3.6573351956882542E-2</v>
      </c>
      <c r="H60" s="19">
        <f t="shared" si="10"/>
        <v>2.0824445610772844</v>
      </c>
      <c r="I60" s="19">
        <f t="shared" si="11"/>
        <v>22.871014493488541</v>
      </c>
      <c r="J60" s="19">
        <f t="shared" si="12"/>
        <v>0.76898550651145925</v>
      </c>
      <c r="K60" s="19">
        <f t="shared" si="13"/>
        <v>0.59133870922468557</v>
      </c>
    </row>
    <row r="61" spans="3:11" x14ac:dyDescent="0.25">
      <c r="C61" s="33">
        <v>34213</v>
      </c>
      <c r="D61" s="18">
        <v>57</v>
      </c>
      <c r="E61" s="18">
        <v>23.97</v>
      </c>
      <c r="F61" s="19">
        <f t="shared" si="8"/>
        <v>21.317083312655605</v>
      </c>
      <c r="G61" s="19">
        <f t="shared" si="9"/>
        <v>3.5588728718633826E-2</v>
      </c>
      <c r="H61" s="19">
        <f t="shared" si="10"/>
        <v>2.6802342484887136</v>
      </c>
      <c r="I61" s="19">
        <f t="shared" si="11"/>
        <v>24.054923100633573</v>
      </c>
      <c r="J61" s="19">
        <f t="shared" si="12"/>
        <v>8.4923100633574222E-2</v>
      </c>
      <c r="K61" s="19">
        <f t="shared" si="13"/>
        <v>7.2119330212201743E-3</v>
      </c>
    </row>
    <row r="62" spans="3:11" x14ac:dyDescent="0.25">
      <c r="C62" s="33">
        <v>34243</v>
      </c>
      <c r="D62" s="18">
        <v>58</v>
      </c>
      <c r="E62" s="18">
        <v>25.12</v>
      </c>
      <c r="F62" s="19">
        <f t="shared" si="8"/>
        <v>21.506520032236008</v>
      </c>
      <c r="G62" s="19">
        <f t="shared" si="9"/>
        <v>4.0692104609231269E-2</v>
      </c>
      <c r="H62" s="19">
        <f t="shared" si="10"/>
        <v>3.4718910050844096</v>
      </c>
      <c r="I62" s="19">
        <f t="shared" si="11"/>
        <v>24.679837217432492</v>
      </c>
      <c r="J62" s="19">
        <f t="shared" si="12"/>
        <v>0.44016278256750851</v>
      </c>
      <c r="K62" s="19">
        <f t="shared" si="13"/>
        <v>0.19374327515757178</v>
      </c>
    </row>
    <row r="63" spans="3:11" x14ac:dyDescent="0.25">
      <c r="C63" s="33">
        <v>34274</v>
      </c>
      <c r="D63" s="18">
        <v>59</v>
      </c>
      <c r="E63" s="18">
        <v>25.65</v>
      </c>
      <c r="F63" s="19">
        <f t="shared" si="8"/>
        <v>22.172624252506481</v>
      </c>
      <c r="G63" s="19">
        <f t="shared" si="9"/>
        <v>6.1437992123750992E-2</v>
      </c>
      <c r="H63" s="19">
        <f t="shared" si="10"/>
        <v>2.9017981776617443</v>
      </c>
      <c r="I63" s="19">
        <f t="shared" si="11"/>
        <v>23.860680974519706</v>
      </c>
      <c r="J63" s="19">
        <f t="shared" si="12"/>
        <v>1.7893190254802924</v>
      </c>
      <c r="K63" s="19">
        <f t="shared" si="13"/>
        <v>3.2016625749457432</v>
      </c>
    </row>
    <row r="64" spans="3:11" x14ac:dyDescent="0.25">
      <c r="C64" s="33">
        <v>34304</v>
      </c>
      <c r="D64" s="18">
        <v>60</v>
      </c>
      <c r="E64" s="18">
        <v>27.17</v>
      </c>
      <c r="F64" s="19">
        <f t="shared" si="8"/>
        <v>23.053546098495001</v>
      </c>
      <c r="G64" s="19">
        <f t="shared" si="9"/>
        <v>8.8621539462402629E-2</v>
      </c>
      <c r="H64" s="19">
        <f t="shared" si="10"/>
        <v>3.3622687597202709</v>
      </c>
      <c r="I64" s="19">
        <f t="shared" si="11"/>
        <v>24.825437088480733</v>
      </c>
      <c r="J64" s="19">
        <f t="shared" si="12"/>
        <v>2.3445629115192688</v>
      </c>
      <c r="K64" s="19">
        <f t="shared" si="13"/>
        <v>5.4969752460717105</v>
      </c>
    </row>
    <row r="65" spans="3:11" x14ac:dyDescent="0.25">
      <c r="C65" s="33">
        <v>34335</v>
      </c>
      <c r="D65" s="18">
        <v>61</v>
      </c>
      <c r="E65" s="18">
        <v>25.67</v>
      </c>
      <c r="F65" s="19">
        <f t="shared" si="8"/>
        <v>23.21556707342506</v>
      </c>
      <c r="G65" s="19">
        <f t="shared" si="9"/>
        <v>9.1056312300519568E-2</v>
      </c>
      <c r="H65" s="19">
        <f t="shared" si="10"/>
        <v>2.3868821586323778</v>
      </c>
      <c r="I65" s="19">
        <f t="shared" si="11"/>
        <v>25.460002459093815</v>
      </c>
      <c r="J65" s="19">
        <f t="shared" si="12"/>
        <v>0.20999754090618694</v>
      </c>
      <c r="K65" s="19">
        <f t="shared" si="13"/>
        <v>4.409896718664566E-2</v>
      </c>
    </row>
    <row r="66" spans="3:11" x14ac:dyDescent="0.25">
      <c r="C66" s="33">
        <v>34366</v>
      </c>
      <c r="D66" s="18">
        <v>62</v>
      </c>
      <c r="E66" s="18">
        <v>22.42</v>
      </c>
      <c r="F66" s="19">
        <f t="shared" si="8"/>
        <v>23.01207492318456</v>
      </c>
      <c r="G66" s="19">
        <f t="shared" si="9"/>
        <v>8.1285684072459147E-2</v>
      </c>
      <c r="H66" s="19">
        <f t="shared" si="10"/>
        <v>-0.32099688676405103</v>
      </c>
      <c r="I66" s="19">
        <f t="shared" si="11"/>
        <v>23.262710198208072</v>
      </c>
      <c r="J66" s="19">
        <f t="shared" si="12"/>
        <v>0.84271019820807069</v>
      </c>
      <c r="K66" s="19">
        <f t="shared" si="13"/>
        <v>0.71016047816388583</v>
      </c>
    </row>
    <row r="67" spans="3:11" x14ac:dyDescent="0.25">
      <c r="C67" s="33">
        <v>34394</v>
      </c>
      <c r="D67" s="18">
        <v>63</v>
      </c>
      <c r="E67" s="18">
        <v>23.46</v>
      </c>
      <c r="F67" s="19">
        <f t="shared" si="8"/>
        <v>23.165162562994674</v>
      </c>
      <c r="G67" s="19">
        <f t="shared" si="9"/>
        <v>8.3667466036310242E-2</v>
      </c>
      <c r="H67" s="19">
        <f t="shared" si="10"/>
        <v>0.22875685724400399</v>
      </c>
      <c r="I67" s="19">
        <f t="shared" si="11"/>
        <v>23.25457288682</v>
      </c>
      <c r="J67" s="19">
        <f t="shared" si="12"/>
        <v>0.20542711318000073</v>
      </c>
      <c r="K67" s="19">
        <f t="shared" si="13"/>
        <v>4.2200298829468831E-2</v>
      </c>
    </row>
    <row r="68" spans="3:11" x14ac:dyDescent="0.25">
      <c r="C68" s="33">
        <v>34425</v>
      </c>
      <c r="D68" s="18">
        <v>64</v>
      </c>
      <c r="E68" s="18">
        <v>20.14</v>
      </c>
      <c r="F68" s="19">
        <f t="shared" si="8"/>
        <v>22.615721040001784</v>
      </c>
      <c r="G68" s="19">
        <f t="shared" si="9"/>
        <v>6.2666261323567812E-2</v>
      </c>
      <c r="H68" s="19">
        <f t="shared" si="10"/>
        <v>-1.8930599046977521</v>
      </c>
      <c r="I68" s="19">
        <f t="shared" si="11"/>
        <v>21.951339964328646</v>
      </c>
      <c r="J68" s="19">
        <f t="shared" si="12"/>
        <v>1.8113399643286456</v>
      </c>
      <c r="K68" s="19">
        <f t="shared" si="13"/>
        <v>3.2809524663740994</v>
      </c>
    </row>
    <row r="69" spans="3:11" x14ac:dyDescent="0.25">
      <c r="C69" s="33">
        <v>34455</v>
      </c>
      <c r="D69" s="18">
        <v>65</v>
      </c>
      <c r="E69" s="18">
        <v>20.55</v>
      </c>
      <c r="F69" s="19">
        <f t="shared" si="8"/>
        <v>22.286212042053062</v>
      </c>
      <c r="G69" s="19">
        <f t="shared" si="9"/>
        <v>4.9657201199687105E-2</v>
      </c>
      <c r="H69" s="19">
        <f t="shared" si="10"/>
        <v>-1.375286378754343</v>
      </c>
      <c r="I69" s="19">
        <f t="shared" si="11"/>
        <v>21.672022799313126</v>
      </c>
      <c r="J69" s="19">
        <f t="shared" si="12"/>
        <v>1.1220227993131253</v>
      </c>
      <c r="K69" s="19">
        <f t="shared" si="13"/>
        <v>1.2589351621784619</v>
      </c>
    </row>
    <row r="70" spans="3:11" x14ac:dyDescent="0.25">
      <c r="C70" s="33">
        <v>34486</v>
      </c>
      <c r="D70" s="18">
        <v>66</v>
      </c>
      <c r="E70" s="18">
        <v>22.04</v>
      </c>
      <c r="F70" s="19">
        <f t="shared" si="8"/>
        <v>22.606873536318446</v>
      </c>
      <c r="G70" s="19">
        <f t="shared" si="9"/>
        <v>5.8646832898696578E-2</v>
      </c>
      <c r="H70" s="19">
        <f t="shared" si="10"/>
        <v>-0.8162834670036101</v>
      </c>
      <c r="I70" s="19">
        <f t="shared" si="11"/>
        <v>21.264650233939591</v>
      </c>
      <c r="J70" s="19">
        <f t="shared" si="12"/>
        <v>0.77534976606040829</v>
      </c>
      <c r="K70" s="19">
        <f t="shared" si="13"/>
        <v>0.6011672597299299</v>
      </c>
    </row>
    <row r="71" spans="3:11" x14ac:dyDescent="0.25">
      <c r="C71" s="33">
        <v>34516</v>
      </c>
      <c r="D71" s="18">
        <v>67</v>
      </c>
      <c r="E71" s="18">
        <v>24.16</v>
      </c>
      <c r="F71" s="19">
        <f t="shared" si="8"/>
        <v>22.854254376784333</v>
      </c>
      <c r="G71" s="19">
        <f t="shared" si="9"/>
        <v>6.4907431939080815E-2</v>
      </c>
      <c r="H71" s="19">
        <f t="shared" si="10"/>
        <v>1.1320504569407346</v>
      </c>
      <c r="I71" s="19">
        <f t="shared" si="11"/>
        <v>23.620027489013275</v>
      </c>
      <c r="J71" s="19">
        <f t="shared" si="12"/>
        <v>0.5399725109867255</v>
      </c>
      <c r="K71" s="19">
        <f t="shared" si="13"/>
        <v>0.29157031262130939</v>
      </c>
    </row>
    <row r="72" spans="3:11" x14ac:dyDescent="0.25">
      <c r="C72" s="33">
        <v>34547</v>
      </c>
      <c r="D72" s="18">
        <v>68</v>
      </c>
      <c r="E72" s="18">
        <v>27.44</v>
      </c>
      <c r="F72" s="19">
        <f t="shared" si="8"/>
        <v>23.771441864633786</v>
      </c>
      <c r="G72" s="19">
        <f t="shared" si="9"/>
        <v>9.3178880041890455E-2</v>
      </c>
      <c r="H72" s="19">
        <f t="shared" si="10"/>
        <v>2.884190082505063</v>
      </c>
      <c r="I72" s="19">
        <f t="shared" si="11"/>
        <v>25.001606369800697</v>
      </c>
      <c r="J72" s="19">
        <f t="shared" si="12"/>
        <v>2.4383936301993039</v>
      </c>
      <c r="K72" s="19">
        <f t="shared" si="13"/>
        <v>5.9457634957965393</v>
      </c>
    </row>
    <row r="73" spans="3:11" x14ac:dyDescent="0.25">
      <c r="C73" s="33">
        <v>34578</v>
      </c>
      <c r="D73" s="18">
        <v>69</v>
      </c>
      <c r="E73" s="18">
        <v>26.94</v>
      </c>
      <c r="F73" s="19">
        <f t="shared" si="8"/>
        <v>24.002733887831745</v>
      </c>
      <c r="G73" s="19">
        <f t="shared" si="9"/>
        <v>9.7760306689123097E-2</v>
      </c>
      <c r="H73" s="19">
        <f t="shared" si="10"/>
        <v>2.8101582015459172</v>
      </c>
      <c r="I73" s="19">
        <f t="shared" si="11"/>
        <v>26.544854993164389</v>
      </c>
      <c r="J73" s="19">
        <f t="shared" si="12"/>
        <v>0.39514500683561238</v>
      </c>
      <c r="K73" s="19">
        <f t="shared" si="13"/>
        <v>0.15613957642711615</v>
      </c>
    </row>
    <row r="74" spans="3:11" x14ac:dyDescent="0.25">
      <c r="C74" s="33">
        <v>34608</v>
      </c>
      <c r="D74" s="18">
        <v>70</v>
      </c>
      <c r="E74" s="18">
        <v>27.89</v>
      </c>
      <c r="F74" s="19">
        <f t="shared" si="8"/>
        <v>24.211508575663363</v>
      </c>
      <c r="G74" s="19">
        <f t="shared" si="9"/>
        <v>0.10144282547314309</v>
      </c>
      <c r="H74" s="19">
        <f t="shared" si="10"/>
        <v>3.5763229723442787</v>
      </c>
      <c r="I74" s="19">
        <f t="shared" si="11"/>
        <v>27.572385199605279</v>
      </c>
      <c r="J74" s="19">
        <f t="shared" si="12"/>
        <v>0.3176148003947219</v>
      </c>
      <c r="K74" s="19">
        <f t="shared" si="13"/>
        <v>0.10087916142977903</v>
      </c>
    </row>
    <row r="75" spans="3:11" x14ac:dyDescent="0.25">
      <c r="C75" s="33">
        <v>34639</v>
      </c>
      <c r="D75" s="18">
        <v>71</v>
      </c>
      <c r="E75" s="18">
        <v>27.93</v>
      </c>
      <c r="F75" s="19">
        <f t="shared" si="8"/>
        <v>24.562949457816927</v>
      </c>
      <c r="G75" s="19">
        <f t="shared" si="9"/>
        <v>0.10973564781039025</v>
      </c>
      <c r="H75" s="19">
        <f t="shared" si="10"/>
        <v>3.1369730135847549</v>
      </c>
      <c r="I75" s="19">
        <f t="shared" si="11"/>
        <v>27.214749578798248</v>
      </c>
      <c r="J75" s="19">
        <f t="shared" si="12"/>
        <v>0.71525042120175186</v>
      </c>
      <c r="K75" s="19">
        <f t="shared" si="13"/>
        <v>0.51158316502928347</v>
      </c>
    </row>
    <row r="76" spans="3:11" x14ac:dyDescent="0.25">
      <c r="C76" s="33">
        <v>34669</v>
      </c>
      <c r="D76" s="18">
        <v>72</v>
      </c>
      <c r="E76" s="18">
        <v>31.3</v>
      </c>
      <c r="F76" s="19">
        <f t="shared" si="8"/>
        <v>25.81390105522938</v>
      </c>
      <c r="G76" s="19">
        <f t="shared" si="9"/>
        <v>0.14759154654875783</v>
      </c>
      <c r="H76" s="19">
        <f t="shared" si="10"/>
        <v>4.4358181995203916</v>
      </c>
      <c r="I76" s="19">
        <f t="shared" si="11"/>
        <v>28.034953865347589</v>
      </c>
      <c r="J76" s="19">
        <f t="shared" si="12"/>
        <v>3.2650461346524118</v>
      </c>
      <c r="K76" s="19">
        <f t="shared" si="13"/>
        <v>10.660526261408656</v>
      </c>
    </row>
    <row r="77" spans="3:11" x14ac:dyDescent="0.25">
      <c r="C77" s="33">
        <v>34700</v>
      </c>
      <c r="D77" s="18">
        <v>73</v>
      </c>
      <c r="E77" s="18">
        <v>30.05</v>
      </c>
      <c r="F77" s="19">
        <f t="shared" si="8"/>
        <v>26.55625352814149</v>
      </c>
      <c r="G77" s="19">
        <f t="shared" si="9"/>
        <v>0.16732068669072633</v>
      </c>
      <c r="H77" s="19">
        <f t="shared" si="10"/>
        <v>2.9463777208307698</v>
      </c>
      <c r="I77" s="19">
        <f t="shared" si="11"/>
        <v>28.348374760410515</v>
      </c>
      <c r="J77" s="19">
        <f t="shared" si="12"/>
        <v>1.701625239589486</v>
      </c>
      <c r="K77" s="19">
        <f t="shared" si="13"/>
        <v>2.8955284560079755</v>
      </c>
    </row>
    <row r="78" spans="3:11" x14ac:dyDescent="0.25">
      <c r="C78" s="33">
        <v>34731</v>
      </c>
      <c r="D78" s="18">
        <v>74</v>
      </c>
      <c r="E78" s="18">
        <v>26.51</v>
      </c>
      <c r="F78" s="19">
        <f t="shared" si="8"/>
        <v>26.761121147249611</v>
      </c>
      <c r="G78" s="19">
        <f t="shared" si="9"/>
        <v>0.16856617653164982</v>
      </c>
      <c r="H78" s="19">
        <f t="shared" si="10"/>
        <v>-0.28567623752411681</v>
      </c>
      <c r="I78" s="19">
        <f t="shared" si="11"/>
        <v>26.402577328068165</v>
      </c>
      <c r="J78" s="19">
        <f t="shared" si="12"/>
        <v>0.10742267193183608</v>
      </c>
      <c r="K78" s="19">
        <f t="shared" si="13"/>
        <v>1.1539630444974882E-2</v>
      </c>
    </row>
    <row r="79" spans="3:11" x14ac:dyDescent="0.25">
      <c r="C79" s="33">
        <v>34759</v>
      </c>
      <c r="D79" s="18">
        <v>75</v>
      </c>
      <c r="E79" s="18">
        <v>26.85</v>
      </c>
      <c r="F79" s="19">
        <f t="shared" si="8"/>
        <v>26.821878305338259</v>
      </c>
      <c r="G79" s="19">
        <f t="shared" si="9"/>
        <v>0.16498998458771127</v>
      </c>
      <c r="H79" s="19">
        <f t="shared" si="10"/>
        <v>0.12734019601066385</v>
      </c>
      <c r="I79" s="19">
        <f t="shared" si="11"/>
        <v>27.158444181025263</v>
      </c>
      <c r="J79" s="19">
        <f t="shared" si="12"/>
        <v>0.30844418102526205</v>
      </c>
      <c r="K79" s="19">
        <f t="shared" si="13"/>
        <v>9.513781280834463E-2</v>
      </c>
    </row>
    <row r="80" spans="3:11" x14ac:dyDescent="0.25">
      <c r="C80" s="33">
        <v>34790</v>
      </c>
      <c r="D80" s="18">
        <v>76</v>
      </c>
      <c r="E80" s="18">
        <v>23.67</v>
      </c>
      <c r="F80" s="19">
        <f t="shared" si="8"/>
        <v>26.48921135909287</v>
      </c>
      <c r="G80" s="19">
        <f t="shared" si="9"/>
        <v>0.14848193421684691</v>
      </c>
      <c r="H80" s="19">
        <f t="shared" si="10"/>
        <v>-2.3612090919701672</v>
      </c>
      <c r="I80" s="19">
        <f t="shared" si="11"/>
        <v>25.093808385228222</v>
      </c>
      <c r="J80" s="19">
        <f t="shared" si="12"/>
        <v>1.4238083852282202</v>
      </c>
      <c r="K80" s="19">
        <f t="shared" si="13"/>
        <v>2.0272303178461919</v>
      </c>
    </row>
    <row r="81" spans="3:11" x14ac:dyDescent="0.25">
      <c r="C81" s="33">
        <v>34820</v>
      </c>
      <c r="D81" s="18">
        <v>77</v>
      </c>
      <c r="E81" s="18">
        <v>25.04</v>
      </c>
      <c r="F81" s="19">
        <f t="shared" si="8"/>
        <v>26.559956468859177</v>
      </c>
      <c r="G81" s="19">
        <f t="shared" si="9"/>
        <v>0.14590328347535661</v>
      </c>
      <c r="H81" s="19">
        <f t="shared" si="10"/>
        <v>-1.448413926936448</v>
      </c>
      <c r="I81" s="19">
        <f t="shared" si="11"/>
        <v>25.262406914555374</v>
      </c>
      <c r="J81" s="19">
        <f t="shared" si="12"/>
        <v>0.22240691455537487</v>
      </c>
      <c r="K81" s="19">
        <f t="shared" si="13"/>
        <v>4.9464835642041814E-2</v>
      </c>
    </row>
    <row r="82" spans="3:11" x14ac:dyDescent="0.25">
      <c r="C82" s="33">
        <v>34851</v>
      </c>
      <c r="D82" s="18">
        <v>78</v>
      </c>
      <c r="E82" s="18">
        <v>26.09</v>
      </c>
      <c r="F82" s="19">
        <f t="shared" ref="F82:F124" si="15">$N$14*(E82-H70)+(1-$N$14)*(F81+G81)</f>
        <v>26.775912894135907</v>
      </c>
      <c r="G82" s="19">
        <f t="shared" ref="G82:G124" si="16">$N$15*(F82-F81)+(1-$N$15)*G81</f>
        <v>0.14822705457517518</v>
      </c>
      <c r="H82" s="19">
        <f t="shared" ref="H82:H124" si="17">$N$16*(E82-F82)+(1-$N$16)*H70</f>
        <v>-0.75038401023266976</v>
      </c>
      <c r="I82" s="19">
        <f t="shared" ref="I82:I124" si="18">(F81+G81)+H70</f>
        <v>25.889576285330921</v>
      </c>
      <c r="J82" s="19">
        <f t="shared" ref="J82:J124" si="19">ABS(E82-I82)</f>
        <v>0.20042371466907838</v>
      </c>
      <c r="K82" s="19">
        <f t="shared" ref="K82:K124" si="20">J82^2</f>
        <v>4.0169665401752146E-2</v>
      </c>
    </row>
    <row r="83" spans="3:11" x14ac:dyDescent="0.25">
      <c r="C83" s="33">
        <v>34881</v>
      </c>
      <c r="D83" s="18">
        <v>79</v>
      </c>
      <c r="E83" s="18">
        <v>29.29</v>
      </c>
      <c r="F83" s="19">
        <f t="shared" si="15"/>
        <v>27.355387511463235</v>
      </c>
      <c r="G83" s="19">
        <f t="shared" si="16"/>
        <v>0.16253220345817659</v>
      </c>
      <c r="H83" s="19">
        <f t="shared" si="17"/>
        <v>1.537727909634222</v>
      </c>
      <c r="I83" s="19">
        <f t="shared" si="18"/>
        <v>28.056190405651819</v>
      </c>
      <c r="J83" s="19">
        <f t="shared" si="19"/>
        <v>1.2338095943481804</v>
      </c>
      <c r="K83" s="19">
        <f t="shared" si="20"/>
        <v>1.5222861151056215</v>
      </c>
    </row>
    <row r="84" spans="3:11" x14ac:dyDescent="0.25">
      <c r="C84" s="33">
        <v>34912</v>
      </c>
      <c r="D84" s="18">
        <v>80</v>
      </c>
      <c r="E84" s="18">
        <v>32.72</v>
      </c>
      <c r="F84" s="19">
        <f t="shared" si="15"/>
        <v>28.328080784478505</v>
      </c>
      <c r="G84" s="19">
        <f t="shared" si="16"/>
        <v>0.18940649961712461</v>
      </c>
      <c r="H84" s="19">
        <f t="shared" si="17"/>
        <v>3.6463139931235276</v>
      </c>
      <c r="I84" s="19">
        <f t="shared" si="18"/>
        <v>30.402109797426476</v>
      </c>
      <c r="J84" s="19">
        <f t="shared" si="19"/>
        <v>2.3178902025735226</v>
      </c>
      <c r="K84" s="19">
        <f t="shared" si="20"/>
        <v>5.3726149911863255</v>
      </c>
    </row>
    <row r="85" spans="3:11" x14ac:dyDescent="0.25">
      <c r="C85" s="33">
        <v>34943</v>
      </c>
      <c r="D85" s="18">
        <v>81</v>
      </c>
      <c r="E85" s="18">
        <v>32.409999999999997</v>
      </c>
      <c r="F85" s="19">
        <f t="shared" si="15"/>
        <v>28.89579747757201</v>
      </c>
      <c r="G85" s="19">
        <f t="shared" si="16"/>
        <v>0.20195563405651609</v>
      </c>
      <c r="H85" s="19">
        <f t="shared" si="17"/>
        <v>3.1660371186070204</v>
      </c>
      <c r="I85" s="19">
        <f t="shared" si="18"/>
        <v>31.327645485641547</v>
      </c>
      <c r="J85" s="19">
        <f t="shared" si="19"/>
        <v>1.0823545143584496</v>
      </c>
      <c r="K85" s="19">
        <f t="shared" si="20"/>
        <v>1.1714912947521154</v>
      </c>
    </row>
    <row r="86" spans="3:11" x14ac:dyDescent="0.25">
      <c r="C86" s="33">
        <v>34973</v>
      </c>
      <c r="D86" s="18">
        <v>82</v>
      </c>
      <c r="E86" s="18">
        <v>32.159999999999997</v>
      </c>
      <c r="F86" s="19">
        <f t="shared" si="15"/>
        <v>28.918070558260503</v>
      </c>
      <c r="G86" s="19">
        <f t="shared" si="16"/>
        <v>0.1959952857563341</v>
      </c>
      <c r="H86" s="19">
        <f t="shared" si="17"/>
        <v>3.4072943984119233</v>
      </c>
      <c r="I86" s="19">
        <f t="shared" si="18"/>
        <v>32.674076083972807</v>
      </c>
      <c r="J86" s="19">
        <f t="shared" si="19"/>
        <v>0.51407608397281024</v>
      </c>
      <c r="K86" s="19">
        <f t="shared" si="20"/>
        <v>0.26427422011281987</v>
      </c>
    </row>
    <row r="87" spans="3:11" x14ac:dyDescent="0.25">
      <c r="C87" s="33">
        <v>35004</v>
      </c>
      <c r="D87" s="18">
        <v>83</v>
      </c>
      <c r="E87" s="18">
        <v>31.8</v>
      </c>
      <c r="F87" s="19">
        <f t="shared" si="15"/>
        <v>28.956416390699076</v>
      </c>
      <c r="G87" s="19">
        <f t="shared" si="16"/>
        <v>0.19076580947444619</v>
      </c>
      <c r="H87" s="19">
        <f t="shared" si="17"/>
        <v>2.98867112352346</v>
      </c>
      <c r="I87" s="19">
        <f t="shared" si="18"/>
        <v>32.251038857601593</v>
      </c>
      <c r="J87" s="19">
        <f t="shared" si="19"/>
        <v>0.45103885760159201</v>
      </c>
      <c r="K87" s="19">
        <f t="shared" si="20"/>
        <v>0.20343605106654919</v>
      </c>
    </row>
    <row r="88" spans="3:11" x14ac:dyDescent="0.25">
      <c r="C88" s="33">
        <v>35034</v>
      </c>
      <c r="D88" s="18">
        <v>84</v>
      </c>
      <c r="E88" s="18">
        <v>32.659999999999997</v>
      </c>
      <c r="F88" s="19">
        <f t="shared" si="15"/>
        <v>28.824570287759634</v>
      </c>
      <c r="G88" s="19">
        <f t="shared" si="16"/>
        <v>0.18006427319431464</v>
      </c>
      <c r="H88" s="19">
        <f t="shared" si="17"/>
        <v>4.1323350261862499</v>
      </c>
      <c r="I88" s="19">
        <f t="shared" si="18"/>
        <v>33.583000399693915</v>
      </c>
      <c r="J88" s="19">
        <f t="shared" si="19"/>
        <v>0.92300039969391889</v>
      </c>
      <c r="K88" s="19">
        <f t="shared" si="20"/>
        <v>0.85192973783513404</v>
      </c>
    </row>
    <row r="89" spans="3:11" x14ac:dyDescent="0.25">
      <c r="C89" s="33">
        <v>35065</v>
      </c>
      <c r="D89" s="18">
        <v>85</v>
      </c>
      <c r="E89" s="18">
        <v>34.479999999999997</v>
      </c>
      <c r="F89" s="19">
        <f t="shared" si="15"/>
        <v>29.888579534883771</v>
      </c>
      <c r="G89" s="19">
        <f t="shared" si="16"/>
        <v>0.20938609561981136</v>
      </c>
      <c r="H89" s="19">
        <f t="shared" si="17"/>
        <v>3.7779106414032477</v>
      </c>
      <c r="I89" s="19">
        <f t="shared" si="18"/>
        <v>31.95101228178472</v>
      </c>
      <c r="J89" s="19">
        <f t="shared" si="19"/>
        <v>2.5289877182152765</v>
      </c>
      <c r="K89" s="19">
        <f t="shared" si="20"/>
        <v>6.3957788788837107</v>
      </c>
    </row>
    <row r="90" spans="3:11" x14ac:dyDescent="0.25">
      <c r="C90" s="33">
        <v>35096</v>
      </c>
      <c r="D90" s="18">
        <v>86</v>
      </c>
      <c r="E90" s="18">
        <v>31.49</v>
      </c>
      <c r="F90" s="19">
        <f t="shared" si="15"/>
        <v>30.684367789795651</v>
      </c>
      <c r="G90" s="19">
        <f t="shared" si="16"/>
        <v>0.22883796252533548</v>
      </c>
      <c r="H90" s="19">
        <f t="shared" si="17"/>
        <v>0.26595617685380435</v>
      </c>
      <c r="I90" s="19">
        <f t="shared" si="18"/>
        <v>29.812289392979466</v>
      </c>
      <c r="J90" s="19">
        <f t="shared" si="19"/>
        <v>1.6777106070205328</v>
      </c>
      <c r="K90" s="19">
        <f t="shared" si="20"/>
        <v>2.8147128809092044</v>
      </c>
    </row>
    <row r="91" spans="3:11" x14ac:dyDescent="0.25">
      <c r="C91" s="33">
        <v>35125</v>
      </c>
      <c r="D91" s="18">
        <v>87</v>
      </c>
      <c r="E91" s="18">
        <v>31.07</v>
      </c>
      <c r="F91" s="19">
        <f t="shared" si="15"/>
        <v>30.923500686039556</v>
      </c>
      <c r="G91" s="19">
        <f t="shared" si="16"/>
        <v>0.22917946140510864</v>
      </c>
      <c r="H91" s="19">
        <f t="shared" si="17"/>
        <v>0.13702470868348993</v>
      </c>
      <c r="I91" s="19">
        <f t="shared" si="18"/>
        <v>31.040545948331651</v>
      </c>
      <c r="J91" s="19">
        <f t="shared" si="19"/>
        <v>2.9454051668349024E-2</v>
      </c>
      <c r="K91" s="19">
        <f t="shared" si="20"/>
        <v>8.6754115968177387E-4</v>
      </c>
    </row>
    <row r="92" spans="3:11" x14ac:dyDescent="0.25">
      <c r="C92" s="33">
        <v>35156</v>
      </c>
      <c r="D92" s="18">
        <v>88</v>
      </c>
      <c r="E92" s="18">
        <v>27.67</v>
      </c>
      <c r="F92" s="19">
        <f t="shared" si="15"/>
        <v>30.760697736555755</v>
      </c>
      <c r="G92" s="19">
        <f t="shared" si="16"/>
        <v>0.21617679836047976</v>
      </c>
      <c r="H92" s="19">
        <f t="shared" si="17"/>
        <v>-2.7299495549544242</v>
      </c>
      <c r="I92" s="19">
        <f t="shared" si="18"/>
        <v>28.791471055474499</v>
      </c>
      <c r="J92" s="19">
        <f t="shared" si="19"/>
        <v>1.1214710554744975</v>
      </c>
      <c r="K92" s="19">
        <f t="shared" si="20"/>
        <v>1.2576973282670836</v>
      </c>
    </row>
    <row r="93" spans="3:11" x14ac:dyDescent="0.25">
      <c r="C93" s="33">
        <v>35186</v>
      </c>
      <c r="D93" s="18">
        <v>89</v>
      </c>
      <c r="E93" s="18">
        <v>27.68</v>
      </c>
      <c r="F93" s="19">
        <f t="shared" si="15"/>
        <v>30.330790944963461</v>
      </c>
      <c r="G93" s="19">
        <f t="shared" si="16"/>
        <v>0.19474520606079126</v>
      </c>
      <c r="H93" s="19">
        <f t="shared" si="17"/>
        <v>-2.0561890603804795</v>
      </c>
      <c r="I93" s="19">
        <f t="shared" si="18"/>
        <v>29.528460607979788</v>
      </c>
      <c r="J93" s="19">
        <f t="shared" si="19"/>
        <v>1.8484606079797885</v>
      </c>
      <c r="K93" s="19">
        <f t="shared" si="20"/>
        <v>3.4168066192530095</v>
      </c>
    </row>
    <row r="94" spans="3:11" x14ac:dyDescent="0.25">
      <c r="C94" s="33">
        <v>35217</v>
      </c>
      <c r="D94" s="18">
        <v>90</v>
      </c>
      <c r="E94" s="18">
        <v>27.14</v>
      </c>
      <c r="F94" s="19">
        <f t="shared" si="15"/>
        <v>29.604484034552542</v>
      </c>
      <c r="G94" s="19">
        <f t="shared" si="16"/>
        <v>0.16419248230498476</v>
      </c>
      <c r="H94" s="19">
        <f t="shared" si="17"/>
        <v>-1.6168238667819095</v>
      </c>
      <c r="I94" s="19">
        <f t="shared" si="18"/>
        <v>29.775152140791583</v>
      </c>
      <c r="J94" s="19">
        <f t="shared" si="19"/>
        <v>2.6351521407915826</v>
      </c>
      <c r="K94" s="19">
        <f t="shared" si="20"/>
        <v>6.9440268051184608</v>
      </c>
    </row>
    <row r="95" spans="3:11" x14ac:dyDescent="0.25">
      <c r="C95" s="33">
        <v>35247</v>
      </c>
      <c r="D95" s="18">
        <v>91</v>
      </c>
      <c r="E95" s="18">
        <v>31.09</v>
      </c>
      <c r="F95" s="19">
        <f t="shared" si="15"/>
        <v>29.69303771333319</v>
      </c>
      <c r="G95" s="19">
        <f t="shared" si="16"/>
        <v>0.16168342616367601</v>
      </c>
      <c r="H95" s="19">
        <f t="shared" si="17"/>
        <v>1.4665739837019574</v>
      </c>
      <c r="I95" s="19">
        <f t="shared" si="18"/>
        <v>31.306404426491746</v>
      </c>
      <c r="J95" s="19">
        <f t="shared" si="19"/>
        <v>0.21640442649174574</v>
      </c>
      <c r="K95" s="19">
        <f t="shared" si="20"/>
        <v>4.6830875805221384E-2</v>
      </c>
    </row>
    <row r="96" spans="3:11" x14ac:dyDescent="0.25">
      <c r="C96" s="33">
        <v>35278</v>
      </c>
      <c r="D96" s="18">
        <v>92</v>
      </c>
      <c r="E96" s="18">
        <v>34.33</v>
      </c>
      <c r="F96" s="19">
        <f t="shared" si="15"/>
        <v>30.144465262335753</v>
      </c>
      <c r="G96" s="19">
        <f t="shared" si="16"/>
        <v>0.17129468701053915</v>
      </c>
      <c r="H96" s="19">
        <f t="shared" si="17"/>
        <v>3.9188782180342718</v>
      </c>
      <c r="I96" s="19">
        <f t="shared" si="18"/>
        <v>33.501035132620395</v>
      </c>
      <c r="J96" s="19">
        <f t="shared" si="19"/>
        <v>0.82896486737960373</v>
      </c>
      <c r="K96" s="19">
        <f t="shared" si="20"/>
        <v>0.68718275134968398</v>
      </c>
    </row>
    <row r="97" spans="3:11" x14ac:dyDescent="0.25">
      <c r="C97" s="33">
        <v>35309</v>
      </c>
      <c r="D97" s="18">
        <v>93</v>
      </c>
      <c r="E97" s="18">
        <v>33.11</v>
      </c>
      <c r="F97" s="19">
        <f t="shared" si="15"/>
        <v>30.185807499529293</v>
      </c>
      <c r="G97" s="19">
        <f t="shared" si="16"/>
        <v>0.16698396318759351</v>
      </c>
      <c r="H97" s="19">
        <f t="shared" si="17"/>
        <v>3.0437899840919984</v>
      </c>
      <c r="I97" s="19">
        <f t="shared" si="18"/>
        <v>33.481797067953316</v>
      </c>
      <c r="J97" s="19">
        <f t="shared" si="19"/>
        <v>0.37179706795331668</v>
      </c>
      <c r="K97" s="19">
        <f t="shared" si="20"/>
        <v>0.13823305973868319</v>
      </c>
    </row>
    <row r="98" spans="3:11" x14ac:dyDescent="0.25">
      <c r="C98" s="33">
        <v>35339</v>
      </c>
      <c r="D98" s="18">
        <v>94</v>
      </c>
      <c r="E98" s="18">
        <v>32.99</v>
      </c>
      <c r="F98" s="19">
        <f t="shared" si="15"/>
        <v>30.083627037149959</v>
      </c>
      <c r="G98" s="19">
        <f t="shared" si="16"/>
        <v>0.15805536274016244</v>
      </c>
      <c r="H98" s="19">
        <f t="shared" si="17"/>
        <v>3.1540896317047489</v>
      </c>
      <c r="I98" s="19">
        <f t="shared" si="18"/>
        <v>33.760085861128807</v>
      </c>
      <c r="J98" s="19">
        <f t="shared" si="19"/>
        <v>0.7700858611288055</v>
      </c>
      <c r="K98" s="19">
        <f t="shared" si="20"/>
        <v>0.59303223351049394</v>
      </c>
    </row>
    <row r="99" spans="3:11" x14ac:dyDescent="0.25">
      <c r="C99" s="33">
        <v>35370</v>
      </c>
      <c r="D99" s="18">
        <v>95</v>
      </c>
      <c r="E99" s="18">
        <v>32.76</v>
      </c>
      <c r="F99" s="19">
        <f t="shared" si="15"/>
        <v>30.077281983867131</v>
      </c>
      <c r="G99" s="19">
        <f t="shared" si="16"/>
        <v>0.15260194658024812</v>
      </c>
      <c r="H99" s="19">
        <f t="shared" si="17"/>
        <v>2.8340185579105031</v>
      </c>
      <c r="I99" s="19">
        <f t="shared" si="18"/>
        <v>33.230353523413584</v>
      </c>
      <c r="J99" s="19">
        <f t="shared" si="19"/>
        <v>0.47035352341358561</v>
      </c>
      <c r="K99" s="19">
        <f t="shared" si="20"/>
        <v>0.22123243698757442</v>
      </c>
    </row>
    <row r="100" spans="3:11" x14ac:dyDescent="0.25">
      <c r="C100" s="33">
        <v>35400</v>
      </c>
      <c r="D100" s="18">
        <v>96</v>
      </c>
      <c r="E100" s="18">
        <v>32.89</v>
      </c>
      <c r="F100" s="19">
        <f t="shared" si="15"/>
        <v>29.715306284274035</v>
      </c>
      <c r="G100" s="19">
        <f t="shared" si="16"/>
        <v>0.13553260990180599</v>
      </c>
      <c r="H100" s="19">
        <f t="shared" si="17"/>
        <v>3.648268409367863</v>
      </c>
      <c r="I100" s="19">
        <f t="shared" si="18"/>
        <v>34.362218956633626</v>
      </c>
      <c r="J100" s="19">
        <f t="shared" si="19"/>
        <v>1.4722189566336255</v>
      </c>
      <c r="K100" s="19">
        <f t="shared" si="20"/>
        <v>2.1674286562714009</v>
      </c>
    </row>
    <row r="101" spans="3:11" x14ac:dyDescent="0.25">
      <c r="C101" s="33">
        <v>35431</v>
      </c>
      <c r="D101" s="18">
        <v>97</v>
      </c>
      <c r="E101" s="18">
        <v>36.770000000000003</v>
      </c>
      <c r="F101" s="19">
        <f t="shared" si="15"/>
        <v>30.948785135622643</v>
      </c>
      <c r="G101" s="19">
        <f t="shared" si="16"/>
        <v>0.17195318547374266</v>
      </c>
      <c r="H101" s="19">
        <f t="shared" si="17"/>
        <v>4.8107559787356555</v>
      </c>
      <c r="I101" s="19">
        <f t="shared" si="18"/>
        <v>33.62874953557909</v>
      </c>
      <c r="J101" s="19">
        <f t="shared" si="19"/>
        <v>3.1412504644209136</v>
      </c>
      <c r="K101" s="19">
        <f t="shared" si="20"/>
        <v>9.8674544802246054</v>
      </c>
    </row>
    <row r="102" spans="3:11" x14ac:dyDescent="0.25">
      <c r="C102" s="33">
        <v>35462</v>
      </c>
      <c r="D102" s="18">
        <v>98</v>
      </c>
      <c r="E102" s="18">
        <v>32.83</v>
      </c>
      <c r="F102" s="19">
        <f t="shared" si="15"/>
        <v>31.625209985862924</v>
      </c>
      <c r="G102" s="19">
        <f t="shared" si="16"/>
        <v>0.18868729111293997</v>
      </c>
      <c r="H102" s="19">
        <f t="shared" si="17"/>
        <v>0.74051602969672747</v>
      </c>
      <c r="I102" s="19">
        <f t="shared" si="18"/>
        <v>31.386694497950192</v>
      </c>
      <c r="J102" s="19">
        <f t="shared" si="19"/>
        <v>1.4433055020498067</v>
      </c>
      <c r="K102" s="19">
        <f t="shared" si="20"/>
        <v>2.0831307722472445</v>
      </c>
    </row>
    <row r="103" spans="3:11" x14ac:dyDescent="0.25">
      <c r="C103" s="33">
        <v>35490</v>
      </c>
      <c r="D103" s="18">
        <v>99</v>
      </c>
      <c r="E103" s="18">
        <v>33.28</v>
      </c>
      <c r="F103" s="19">
        <f t="shared" si="15"/>
        <v>32.278443554632815</v>
      </c>
      <c r="G103" s="19">
        <f t="shared" si="16"/>
        <v>0.20409700988912713</v>
      </c>
      <c r="H103" s="19">
        <f t="shared" si="17"/>
        <v>0.57402648412638102</v>
      </c>
      <c r="I103" s="19">
        <f t="shared" si="18"/>
        <v>31.950921985659356</v>
      </c>
      <c r="J103" s="19">
        <f t="shared" si="19"/>
        <v>1.3290780143406451</v>
      </c>
      <c r="K103" s="19">
        <f t="shared" si="20"/>
        <v>1.766448368203672</v>
      </c>
    </row>
    <row r="104" spans="3:11" x14ac:dyDescent="0.25">
      <c r="C104" s="33">
        <v>35521</v>
      </c>
      <c r="D104" s="18">
        <v>100</v>
      </c>
      <c r="E104" s="18">
        <v>29.69</v>
      </c>
      <c r="F104" s="19">
        <f t="shared" si="15"/>
        <v>32.460663428495579</v>
      </c>
      <c r="G104" s="19">
        <f t="shared" si="16"/>
        <v>0.2033713114388134</v>
      </c>
      <c r="H104" s="19">
        <f t="shared" si="17"/>
        <v>-2.7505295224301016</v>
      </c>
      <c r="I104" s="19">
        <f t="shared" si="18"/>
        <v>29.752591009567517</v>
      </c>
      <c r="J104" s="19">
        <f t="shared" si="19"/>
        <v>6.2591009567515954E-2</v>
      </c>
      <c r="K104" s="19">
        <f t="shared" si="20"/>
        <v>3.9176344786808733E-3</v>
      </c>
    </row>
    <row r="105" spans="3:11" x14ac:dyDescent="0.25">
      <c r="C105" s="33">
        <v>35551</v>
      </c>
      <c r="D105" s="18">
        <v>101</v>
      </c>
      <c r="E105" s="18">
        <v>29.69</v>
      </c>
      <c r="F105" s="19">
        <f t="shared" si="15"/>
        <v>32.343224532181608</v>
      </c>
      <c r="G105" s="19">
        <f t="shared" si="16"/>
        <v>0.1927295404898893</v>
      </c>
      <c r="H105" s="19">
        <f t="shared" si="17"/>
        <v>-2.35797735814766</v>
      </c>
      <c r="I105" s="19">
        <f t="shared" si="18"/>
        <v>30.607845679553915</v>
      </c>
      <c r="J105" s="19">
        <f t="shared" si="19"/>
        <v>0.91784567955391339</v>
      </c>
      <c r="K105" s="19">
        <f t="shared" si="20"/>
        <v>0.84244069147578504</v>
      </c>
    </row>
    <row r="106" spans="3:11" x14ac:dyDescent="0.25">
      <c r="C106" s="33">
        <v>35582</v>
      </c>
      <c r="D106" s="18">
        <v>102</v>
      </c>
      <c r="E106" s="18">
        <v>29.75</v>
      </c>
      <c r="F106" s="19">
        <f t="shared" si="15"/>
        <v>32.12731358702495</v>
      </c>
      <c r="G106" s="19">
        <f t="shared" si="16"/>
        <v>0.17917430333216539</v>
      </c>
      <c r="H106" s="19">
        <f t="shared" si="17"/>
        <v>-2.0012346915679373</v>
      </c>
      <c r="I106" s="19">
        <f t="shared" si="18"/>
        <v>30.919130205889591</v>
      </c>
      <c r="J106" s="19">
        <f t="shared" si="19"/>
        <v>1.1691302058895907</v>
      </c>
      <c r="K106" s="19">
        <f t="shared" si="20"/>
        <v>1.3668654383234369</v>
      </c>
    </row>
    <row r="107" spans="3:11" x14ac:dyDescent="0.25">
      <c r="C107" s="33">
        <v>35612</v>
      </c>
      <c r="D107" s="18">
        <v>103</v>
      </c>
      <c r="E107" s="18">
        <v>32.97</v>
      </c>
      <c r="F107" s="19">
        <f t="shared" si="15"/>
        <v>32.025797516807124</v>
      </c>
      <c r="G107" s="19">
        <f t="shared" si="16"/>
        <v>0.16986336935718174</v>
      </c>
      <c r="H107" s="19">
        <f t="shared" si="17"/>
        <v>1.2025266810096382</v>
      </c>
      <c r="I107" s="19">
        <f t="shared" si="18"/>
        <v>33.773061874059074</v>
      </c>
      <c r="J107" s="19">
        <f t="shared" si="19"/>
        <v>0.80306187405907536</v>
      </c>
      <c r="K107" s="19">
        <f t="shared" si="20"/>
        <v>0.64490837356727426</v>
      </c>
    </row>
    <row r="108" spans="3:11" x14ac:dyDescent="0.25">
      <c r="C108" s="33">
        <v>35643</v>
      </c>
      <c r="D108" s="18">
        <v>104</v>
      </c>
      <c r="E108" s="18">
        <v>35.9</v>
      </c>
      <c r="F108" s="19">
        <f t="shared" si="15"/>
        <v>32.120674059814043</v>
      </c>
      <c r="G108" s="19">
        <f t="shared" si="16"/>
        <v>0.16737594030747652</v>
      </c>
      <c r="H108" s="19">
        <f t="shared" si="17"/>
        <v>3.848337611369272</v>
      </c>
      <c r="I108" s="19">
        <f t="shared" si="18"/>
        <v>36.114539104198577</v>
      </c>
      <c r="J108" s="19">
        <f t="shared" si="19"/>
        <v>0.21453910419857891</v>
      </c>
      <c r="K108" s="19">
        <f t="shared" si="20"/>
        <v>4.6027027230328699E-2</v>
      </c>
    </row>
    <row r="109" spans="3:11" x14ac:dyDescent="0.25">
      <c r="C109" s="33">
        <v>35674</v>
      </c>
      <c r="D109" s="18">
        <v>105</v>
      </c>
      <c r="E109" s="18">
        <v>36.82</v>
      </c>
      <c r="F109" s="19">
        <f t="shared" si="15"/>
        <v>32.808199448409908</v>
      </c>
      <c r="G109" s="19">
        <f t="shared" si="16"/>
        <v>0.18463010228277058</v>
      </c>
      <c r="H109" s="19">
        <f t="shared" si="17"/>
        <v>3.5330980322462997</v>
      </c>
      <c r="I109" s="19">
        <f t="shared" si="18"/>
        <v>35.331839984213524</v>
      </c>
      <c r="J109" s="19">
        <f t="shared" si="19"/>
        <v>1.4881600157864767</v>
      </c>
      <c r="K109" s="19">
        <f t="shared" si="20"/>
        <v>2.2146202325856068</v>
      </c>
    </row>
    <row r="110" spans="3:11" x14ac:dyDescent="0.25">
      <c r="C110" s="33">
        <v>35704</v>
      </c>
      <c r="D110" s="18">
        <v>106</v>
      </c>
      <c r="E110" s="18">
        <v>38.49</v>
      </c>
      <c r="F110" s="19">
        <f t="shared" si="15"/>
        <v>33.811795375363744</v>
      </c>
      <c r="G110" s="19">
        <f t="shared" si="16"/>
        <v>0.21179646579157191</v>
      </c>
      <c r="H110" s="19">
        <f t="shared" si="17"/>
        <v>3.9244962340639651</v>
      </c>
      <c r="I110" s="19">
        <f t="shared" si="18"/>
        <v>36.146919182397426</v>
      </c>
      <c r="J110" s="19">
        <f t="shared" si="19"/>
        <v>2.3430808176025764</v>
      </c>
      <c r="K110" s="19">
        <f t="shared" si="20"/>
        <v>5.4900277178171581</v>
      </c>
    </row>
    <row r="111" spans="3:11" x14ac:dyDescent="0.25">
      <c r="C111" s="33">
        <v>35735</v>
      </c>
      <c r="D111" s="18">
        <v>107</v>
      </c>
      <c r="E111" s="18">
        <v>38.26</v>
      </c>
      <c r="F111" s="19">
        <f t="shared" si="15"/>
        <v>34.513762366820039</v>
      </c>
      <c r="G111" s="19">
        <f t="shared" si="16"/>
        <v>0.22805618052003021</v>
      </c>
      <c r="H111" s="19">
        <f t="shared" si="17"/>
        <v>3.2951252340110182</v>
      </c>
      <c r="I111" s="19">
        <f t="shared" si="18"/>
        <v>36.85761039906582</v>
      </c>
      <c r="J111" s="19">
        <f t="shared" si="19"/>
        <v>1.4023896009341783</v>
      </c>
      <c r="K111" s="19">
        <f t="shared" si="20"/>
        <v>1.966696592808324</v>
      </c>
    </row>
    <row r="112" spans="3:11" x14ac:dyDescent="0.25">
      <c r="C112" s="33">
        <v>35765</v>
      </c>
      <c r="D112" s="18">
        <v>108</v>
      </c>
      <c r="E112" s="18">
        <v>39.92</v>
      </c>
      <c r="F112" s="19">
        <f t="shared" si="15"/>
        <v>35.27656173151103</v>
      </c>
      <c r="G112" s="19">
        <f t="shared" si="16"/>
        <v>0.24579443929398692</v>
      </c>
      <c r="H112" s="19">
        <f t="shared" si="17"/>
        <v>4.151304882003787</v>
      </c>
      <c r="I112" s="19">
        <f t="shared" si="18"/>
        <v>38.390086956707933</v>
      </c>
      <c r="J112" s="19">
        <f t="shared" si="19"/>
        <v>1.5299130432920691</v>
      </c>
      <c r="K112" s="19">
        <f t="shared" si="20"/>
        <v>2.3406339200352004</v>
      </c>
    </row>
    <row r="113" spans="3:11" x14ac:dyDescent="0.25">
      <c r="C113" s="33">
        <v>35796</v>
      </c>
      <c r="D113" s="18">
        <v>109</v>
      </c>
      <c r="E113" s="18">
        <v>40.450000000000003</v>
      </c>
      <c r="F113" s="19">
        <f t="shared" si="15"/>
        <v>35.563211421774724</v>
      </c>
      <c r="G113" s="19">
        <f t="shared" si="16"/>
        <v>0.24714967117992326</v>
      </c>
      <c r="H113" s="19">
        <f t="shared" si="17"/>
        <v>4.8491887852581304</v>
      </c>
      <c r="I113" s="19">
        <f t="shared" si="18"/>
        <v>40.333112149540675</v>
      </c>
      <c r="J113" s="19">
        <f t="shared" si="19"/>
        <v>0.11688785045932804</v>
      </c>
      <c r="K113" s="19">
        <f t="shared" si="20"/>
        <v>1.3662769585002232E-2</v>
      </c>
    </row>
    <row r="114" spans="3:11" x14ac:dyDescent="0.25">
      <c r="C114" s="33">
        <v>35827</v>
      </c>
      <c r="D114" s="18">
        <v>110</v>
      </c>
      <c r="E114" s="18">
        <v>36.119999999999997</v>
      </c>
      <c r="F114" s="19">
        <f t="shared" si="15"/>
        <v>35.659758674364092</v>
      </c>
      <c r="G114" s="19">
        <f t="shared" si="16"/>
        <v>0.24215395594311348</v>
      </c>
      <c r="H114" s="19">
        <f t="shared" si="17"/>
        <v>0.59884333210885199</v>
      </c>
      <c r="I114" s="19">
        <f t="shared" si="18"/>
        <v>36.550877122651379</v>
      </c>
      <c r="J114" s="19">
        <f t="shared" si="19"/>
        <v>0.43087712265138123</v>
      </c>
      <c r="K114" s="19">
        <f t="shared" si="20"/>
        <v>0.18565509482433343</v>
      </c>
    </row>
    <row r="115" spans="3:11" x14ac:dyDescent="0.25">
      <c r="C115" s="33">
        <v>35855</v>
      </c>
      <c r="D115" s="18">
        <v>111</v>
      </c>
      <c r="E115" s="18">
        <v>36.61</v>
      </c>
      <c r="F115" s="19">
        <f t="shared" si="15"/>
        <v>35.948770290051257</v>
      </c>
      <c r="G115" s="19">
        <f t="shared" si="16"/>
        <v>0.24370829701502564</v>
      </c>
      <c r="H115" s="19">
        <f t="shared" si="17"/>
        <v>0.61810579653531539</v>
      </c>
      <c r="I115" s="19">
        <f t="shared" si="18"/>
        <v>36.475939114433586</v>
      </c>
      <c r="J115" s="19">
        <f t="shared" si="19"/>
        <v>0.13406088556641294</v>
      </c>
      <c r="K115" s="19">
        <f t="shared" si="20"/>
        <v>1.7972321038850863E-2</v>
      </c>
    </row>
    <row r="116" spans="3:11" x14ac:dyDescent="0.25">
      <c r="C116" s="33">
        <v>35886</v>
      </c>
      <c r="D116" s="18">
        <v>112</v>
      </c>
      <c r="E116" s="18">
        <v>32.659999999999997</v>
      </c>
      <c r="F116" s="19">
        <f t="shared" si="15"/>
        <v>35.91916767275228</v>
      </c>
      <c r="G116" s="19">
        <f t="shared" si="16"/>
        <v>0.23464215112040393</v>
      </c>
      <c r="H116" s="19">
        <f t="shared" si="17"/>
        <v>-3.0076349187009446</v>
      </c>
      <c r="I116" s="19">
        <f t="shared" si="18"/>
        <v>33.441949064636184</v>
      </c>
      <c r="J116" s="19">
        <f t="shared" si="19"/>
        <v>0.78194906463618707</v>
      </c>
      <c r="K116" s="19">
        <f t="shared" si="20"/>
        <v>0.6114443396854079</v>
      </c>
    </row>
    <row r="117" spans="3:11" x14ac:dyDescent="0.25">
      <c r="C117" s="33">
        <v>35916</v>
      </c>
      <c r="D117" s="18">
        <v>113</v>
      </c>
      <c r="E117" s="18">
        <v>32.65</v>
      </c>
      <c r="F117" s="19">
        <f t="shared" si="15"/>
        <v>35.753312485847637</v>
      </c>
      <c r="G117" s="19">
        <f t="shared" si="16"/>
        <v>0.22135703476836854</v>
      </c>
      <c r="H117" s="19">
        <f t="shared" si="17"/>
        <v>-2.7347278697648085</v>
      </c>
      <c r="I117" s="19">
        <f t="shared" si="18"/>
        <v>33.795832465725027</v>
      </c>
      <c r="J117" s="19">
        <f t="shared" si="19"/>
        <v>1.1458324657250287</v>
      </c>
      <c r="K117" s="19">
        <f t="shared" si="20"/>
        <v>1.3129320395094992</v>
      </c>
    </row>
    <row r="118" spans="3:11" x14ac:dyDescent="0.25">
      <c r="C118" s="33">
        <v>35947</v>
      </c>
      <c r="D118" s="18">
        <v>114</v>
      </c>
      <c r="E118" s="18">
        <v>32.729999999999997</v>
      </c>
      <c r="F118" s="19">
        <f t="shared" si="15"/>
        <v>35.540057695643597</v>
      </c>
      <c r="G118" s="19">
        <f t="shared" si="16"/>
        <v>0.20694028810233253</v>
      </c>
      <c r="H118" s="19">
        <f t="shared" si="17"/>
        <v>-2.4100769281247612</v>
      </c>
      <c r="I118" s="19">
        <f t="shared" si="18"/>
        <v>33.973434829048067</v>
      </c>
      <c r="J118" s="19">
        <f t="shared" si="19"/>
        <v>1.2434348290480699</v>
      </c>
      <c r="K118" s="19">
        <f t="shared" si="20"/>
        <v>1.5461301740898028</v>
      </c>
    </row>
    <row r="119" spans="3:11" x14ac:dyDescent="0.25">
      <c r="C119" s="33">
        <v>35977</v>
      </c>
      <c r="D119" s="18">
        <v>115</v>
      </c>
      <c r="E119" s="18">
        <v>36.26</v>
      </c>
      <c r="F119" s="19">
        <f t="shared" si="15"/>
        <v>35.50599172759793</v>
      </c>
      <c r="G119" s="19">
        <f t="shared" si="16"/>
        <v>0.19894573770086552</v>
      </c>
      <c r="H119" s="19">
        <f t="shared" si="17"/>
        <v>0.97581049169750467</v>
      </c>
      <c r="I119" s="19">
        <f t="shared" si="18"/>
        <v>36.949524664755565</v>
      </c>
      <c r="J119" s="19">
        <f t="shared" si="19"/>
        <v>0.68952466475556662</v>
      </c>
      <c r="K119" s="19">
        <f t="shared" si="20"/>
        <v>0.47544426330627654</v>
      </c>
    </row>
    <row r="120" spans="3:11" x14ac:dyDescent="0.25">
      <c r="C120" s="33">
        <v>36008</v>
      </c>
      <c r="D120" s="18">
        <v>116</v>
      </c>
      <c r="E120" s="18">
        <v>39.49</v>
      </c>
      <c r="F120" s="19">
        <f t="shared" si="15"/>
        <v>35.682821230572578</v>
      </c>
      <c r="G120" s="19">
        <f t="shared" si="16"/>
        <v>0.19821210797674396</v>
      </c>
      <c r="H120" s="19">
        <f t="shared" si="17"/>
        <v>3.8275327221551914</v>
      </c>
      <c r="I120" s="19">
        <f t="shared" si="18"/>
        <v>39.553275076668072</v>
      </c>
      <c r="J120" s="19">
        <f t="shared" si="19"/>
        <v>6.3275076668070085E-2</v>
      </c>
      <c r="K120" s="19">
        <f t="shared" si="20"/>
        <v>4.0037353273501474E-3</v>
      </c>
    </row>
    <row r="121" spans="3:11" x14ac:dyDescent="0.25">
      <c r="C121" s="33">
        <v>36039</v>
      </c>
      <c r="D121" s="18">
        <v>117</v>
      </c>
      <c r="E121" s="18">
        <v>40.5</v>
      </c>
      <c r="F121" s="19">
        <f t="shared" si="15"/>
        <v>36.260571803769963</v>
      </c>
      <c r="G121" s="19">
        <f t="shared" si="16"/>
        <v>0.21080198609027542</v>
      </c>
      <c r="H121" s="19">
        <f t="shared" si="17"/>
        <v>3.8901323927126903</v>
      </c>
      <c r="I121" s="19">
        <f t="shared" si="18"/>
        <v>39.414131370795623</v>
      </c>
      <c r="J121" s="19">
        <f t="shared" si="19"/>
        <v>1.0858686292043771</v>
      </c>
      <c r="K121" s="19">
        <f t="shared" si="20"/>
        <v>1.1791106798901929</v>
      </c>
    </row>
    <row r="122" spans="3:11" x14ac:dyDescent="0.25">
      <c r="C122" s="33">
        <v>36069</v>
      </c>
      <c r="D122" s="18">
        <v>118</v>
      </c>
      <c r="E122" s="18">
        <v>42.34</v>
      </c>
      <c r="F122" s="19">
        <f t="shared" si="15"/>
        <v>37.150896236189581</v>
      </c>
      <c r="G122" s="19">
        <f t="shared" si="16"/>
        <v>0.23334279699259522</v>
      </c>
      <c r="H122" s="19">
        <f t="shared" si="17"/>
        <v>4.5637275222726963</v>
      </c>
      <c r="I122" s="19">
        <f t="shared" si="18"/>
        <v>40.395870023924203</v>
      </c>
      <c r="J122" s="19">
        <f t="shared" si="19"/>
        <v>1.9441299760758</v>
      </c>
      <c r="K122" s="19">
        <f t="shared" si="20"/>
        <v>3.7796413638764905</v>
      </c>
    </row>
    <row r="123" spans="3:11" x14ac:dyDescent="0.25">
      <c r="C123" s="33">
        <v>36100</v>
      </c>
      <c r="D123" s="18">
        <v>119</v>
      </c>
      <c r="E123" s="18">
        <v>42.09</v>
      </c>
      <c r="F123" s="19">
        <f t="shared" si="15"/>
        <v>37.877291789856038</v>
      </c>
      <c r="G123" s="19">
        <f t="shared" si="16"/>
        <v>0.24969811978301634</v>
      </c>
      <c r="H123" s="19">
        <f t="shared" si="17"/>
        <v>3.7589432440061534</v>
      </c>
      <c r="I123" s="19">
        <f t="shared" si="18"/>
        <v>40.679364267193193</v>
      </c>
      <c r="J123" s="19">
        <f t="shared" si="19"/>
        <v>1.41063573280681</v>
      </c>
      <c r="K123" s="19">
        <f t="shared" si="20"/>
        <v>1.9898931706714058</v>
      </c>
    </row>
    <row r="124" spans="3:11" x14ac:dyDescent="0.25">
      <c r="C124" s="33">
        <v>36130</v>
      </c>
      <c r="D124" s="18">
        <v>120</v>
      </c>
      <c r="E124" s="18">
        <v>43.91</v>
      </c>
      <c r="F124" s="19">
        <f t="shared" si="15"/>
        <v>38.69731202210874</v>
      </c>
      <c r="G124" s="19">
        <f t="shared" si="16"/>
        <v>0.26861658665638299</v>
      </c>
      <c r="H124" s="19">
        <f t="shared" si="17"/>
        <v>4.6878106893060298</v>
      </c>
      <c r="I124" s="19">
        <f t="shared" si="18"/>
        <v>42.278294791642843</v>
      </c>
      <c r="J124" s="19">
        <f t="shared" si="19"/>
        <v>1.6317052083571539</v>
      </c>
      <c r="K124" s="19">
        <f t="shared" si="20"/>
        <v>2.6624618869798633</v>
      </c>
    </row>
    <row r="125" spans="3:11" x14ac:dyDescent="0.25">
      <c r="C125" s="34">
        <v>36161</v>
      </c>
      <c r="D125" s="35">
        <v>121</v>
      </c>
      <c r="E125" s="35">
        <v>37.11</v>
      </c>
      <c r="F125" s="36"/>
      <c r="G125" s="36"/>
      <c r="H125" s="36"/>
      <c r="I125" s="36"/>
      <c r="J125" s="36"/>
      <c r="K125" s="36"/>
    </row>
    <row r="126" spans="3:11" x14ac:dyDescent="0.25">
      <c r="C126" s="34">
        <v>36192</v>
      </c>
      <c r="D126" s="35">
        <v>122</v>
      </c>
      <c r="E126" s="35">
        <v>34.01</v>
      </c>
      <c r="F126" s="36"/>
      <c r="G126" s="36"/>
      <c r="H126" s="36"/>
      <c r="I126" s="36"/>
      <c r="J126" s="36"/>
      <c r="K126" s="36"/>
    </row>
    <row r="127" spans="3:11" x14ac:dyDescent="0.25">
      <c r="C127" s="34">
        <v>36220</v>
      </c>
      <c r="D127" s="35">
        <v>123</v>
      </c>
      <c r="E127" s="35">
        <v>35.090000000000003</v>
      </c>
      <c r="F127" s="36"/>
      <c r="G127" s="36"/>
      <c r="H127" s="36"/>
      <c r="I127" s="36"/>
      <c r="J127" s="36"/>
      <c r="K127" s="36"/>
    </row>
    <row r="128" spans="3:11" x14ac:dyDescent="0.25">
      <c r="C128" s="34">
        <v>36251</v>
      </c>
      <c r="D128" s="35">
        <v>124</v>
      </c>
      <c r="E128" s="35">
        <v>31.87</v>
      </c>
      <c r="F128" s="36"/>
      <c r="G128" s="36"/>
      <c r="H128" s="36"/>
      <c r="I128" s="36"/>
      <c r="J128" s="36"/>
      <c r="K128" s="36"/>
    </row>
    <row r="129" spans="3:11" x14ac:dyDescent="0.25">
      <c r="C129" s="34">
        <v>36281</v>
      </c>
      <c r="D129" s="35">
        <v>125</v>
      </c>
      <c r="E129" s="35">
        <v>32.880000000000003</v>
      </c>
      <c r="F129" s="36"/>
      <c r="G129" s="36"/>
      <c r="H129" s="36"/>
      <c r="I129" s="36"/>
      <c r="J129" s="36"/>
      <c r="K129" s="36"/>
    </row>
    <row r="130" spans="3:11" x14ac:dyDescent="0.25">
      <c r="C130" s="34">
        <v>36312</v>
      </c>
      <c r="D130" s="35">
        <v>126</v>
      </c>
      <c r="E130" s="35">
        <v>33.380000000000003</v>
      </c>
      <c r="F130" s="36"/>
      <c r="G130" s="36"/>
      <c r="H130" s="36"/>
      <c r="I130" s="36"/>
      <c r="J130" s="36"/>
      <c r="K130" s="36"/>
    </row>
    <row r="131" spans="3:11" x14ac:dyDescent="0.25">
      <c r="C131" s="34">
        <v>36342</v>
      </c>
      <c r="D131" s="35">
        <v>127</v>
      </c>
      <c r="E131" s="35">
        <v>41.68</v>
      </c>
      <c r="F131" s="36"/>
      <c r="G131" s="36"/>
      <c r="H131" s="36"/>
      <c r="I131" s="36"/>
      <c r="J131" s="36"/>
      <c r="K131" s="36"/>
    </row>
    <row r="132" spans="3:11" x14ac:dyDescent="0.25">
      <c r="C132" s="34">
        <v>36373</v>
      </c>
      <c r="D132" s="35">
        <v>128</v>
      </c>
      <c r="E132" s="35">
        <v>44.93</v>
      </c>
      <c r="F132" s="36"/>
      <c r="G132" s="36"/>
      <c r="H132" s="36"/>
      <c r="I132" s="36"/>
      <c r="J132" s="36"/>
      <c r="K132" s="36"/>
    </row>
    <row r="133" spans="3:11" x14ac:dyDescent="0.25">
      <c r="C133" s="34">
        <v>36404</v>
      </c>
      <c r="D133" s="35">
        <v>129</v>
      </c>
      <c r="E133" s="35">
        <v>46.15</v>
      </c>
      <c r="F133" s="36"/>
      <c r="G133" s="36"/>
      <c r="H133" s="36"/>
      <c r="I133" s="36"/>
      <c r="J133" s="36"/>
      <c r="K133" s="36"/>
    </row>
    <row r="134" spans="3:11" x14ac:dyDescent="0.25">
      <c r="C134" s="34">
        <v>36434</v>
      </c>
      <c r="D134" s="35">
        <v>130</v>
      </c>
      <c r="E134" s="35">
        <v>44.23</v>
      </c>
      <c r="F134" s="36"/>
      <c r="G134" s="36"/>
      <c r="H134" s="36"/>
      <c r="I134" s="36"/>
      <c r="J134" s="36"/>
      <c r="K134" s="36"/>
    </row>
    <row r="135" spans="3:11" x14ac:dyDescent="0.25">
      <c r="C135" s="34">
        <v>36465</v>
      </c>
      <c r="D135" s="35">
        <v>131</v>
      </c>
      <c r="E135" s="35">
        <v>43.71</v>
      </c>
      <c r="F135" s="36"/>
      <c r="G135" s="36"/>
      <c r="H135" s="36"/>
      <c r="I135" s="36"/>
      <c r="J135" s="36"/>
      <c r="K135" s="36"/>
    </row>
    <row r="136" spans="3:11" x14ac:dyDescent="0.25">
      <c r="C136" s="34">
        <v>36495</v>
      </c>
      <c r="D136" s="35">
        <v>132</v>
      </c>
      <c r="E136" s="35">
        <v>45.46</v>
      </c>
      <c r="F136" s="36"/>
      <c r="G136" s="36"/>
      <c r="H136" s="36"/>
      <c r="I136" s="36"/>
      <c r="J136" s="36"/>
      <c r="K136" s="3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3E65-3689-4744-81B5-0519E7B373B4}">
  <dimension ref="B1:AC136"/>
  <sheetViews>
    <sheetView showGridLines="0" topLeftCell="A3" zoomScaleNormal="100" workbookViewId="0">
      <selection activeCell="F17" sqref="F17"/>
    </sheetView>
  </sheetViews>
  <sheetFormatPr defaultRowHeight="15" x14ac:dyDescent="0.25"/>
  <cols>
    <col min="1" max="1" width="2.140625" customWidth="1"/>
    <col min="2" max="2" width="2.28515625" customWidth="1"/>
    <col min="3" max="3" width="8.28515625" customWidth="1"/>
    <col min="4" max="4" width="7.28515625" bestFit="1" customWidth="1"/>
    <col min="5" max="5" width="6.85546875" bestFit="1" customWidth="1"/>
    <col min="6" max="6" width="16" bestFit="1" customWidth="1"/>
    <col min="7" max="7" width="10.140625" style="8" bestFit="1" customWidth="1"/>
    <col min="8" max="8" width="15.7109375" bestFit="1" customWidth="1"/>
    <col min="9" max="9" width="8.28515625" bestFit="1" customWidth="1"/>
    <col min="10" max="10" width="8.140625" bestFit="1" customWidth="1"/>
    <col min="11" max="11" width="10.28515625" bestFit="1" customWidth="1"/>
    <col min="12" max="12" width="1.85546875" customWidth="1"/>
    <col min="13" max="13" width="14.85546875" customWidth="1"/>
    <col min="15" max="15" width="1.85546875" customWidth="1"/>
    <col min="16" max="16" width="3.140625" customWidth="1"/>
    <col min="18" max="18" width="7.5703125" bestFit="1" customWidth="1"/>
    <col min="19" max="19" width="7.140625" customWidth="1"/>
    <col min="20" max="20" width="6.42578125" customWidth="1"/>
    <col min="21" max="21" width="2.28515625" customWidth="1"/>
    <col min="22" max="22" width="5.5703125" customWidth="1"/>
    <col min="23" max="23" width="7.28515625" bestFit="1" customWidth="1"/>
    <col min="24" max="24" width="6.85546875" customWidth="1"/>
    <col min="25" max="25" width="8.5703125" bestFit="1" customWidth="1"/>
    <col min="26" max="26" width="8.5703125" customWidth="1"/>
    <col min="27" max="27" width="2.7109375" customWidth="1"/>
    <col min="28" max="28" width="12.5703125" customWidth="1"/>
    <col min="29" max="29" width="11.140625" bestFit="1" customWidth="1"/>
  </cols>
  <sheetData>
    <row r="1" spans="2:29" ht="8.25" customHeight="1" x14ac:dyDescent="0.25">
      <c r="G1"/>
    </row>
    <row r="2" spans="2:2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2:29" ht="10.5" customHeight="1" x14ac:dyDescent="0.25">
      <c r="G3"/>
    </row>
    <row r="4" spans="2:29" ht="15.75" thickBot="1" x14ac:dyDescent="0.3">
      <c r="C4" s="7"/>
      <c r="D4" s="7" t="s">
        <v>0</v>
      </c>
      <c r="E4" s="7" t="s">
        <v>45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21</v>
      </c>
      <c r="K4" s="7" t="s">
        <v>22</v>
      </c>
      <c r="N4" s="20" t="s">
        <v>36</v>
      </c>
      <c r="P4" s="7"/>
      <c r="Q4" s="7" t="s">
        <v>0</v>
      </c>
      <c r="R4" s="7" t="s">
        <v>33</v>
      </c>
      <c r="S4" s="7" t="s">
        <v>34</v>
      </c>
      <c r="T4" s="7" t="s">
        <v>35</v>
      </c>
      <c r="V4" s="7"/>
      <c r="W4" s="7" t="s">
        <v>46</v>
      </c>
      <c r="X4" s="7" t="s">
        <v>45</v>
      </c>
      <c r="Y4" s="7" t="s">
        <v>17</v>
      </c>
      <c r="Z4" s="7" t="s">
        <v>47</v>
      </c>
      <c r="AB4" s="9" t="s">
        <v>39</v>
      </c>
      <c r="AC4" s="9"/>
    </row>
    <row r="5" spans="2:29" x14ac:dyDescent="0.25">
      <c r="C5" s="33">
        <v>32509</v>
      </c>
      <c r="D5" s="18">
        <v>1</v>
      </c>
      <c r="E5" s="18">
        <v>19.96</v>
      </c>
      <c r="F5" s="18"/>
      <c r="G5" s="18"/>
      <c r="H5" s="19">
        <f>E5/((1/12)*SUM($E$5:$E$16))</f>
        <v>1.0698588529569413</v>
      </c>
      <c r="I5" s="18"/>
      <c r="J5" s="18"/>
      <c r="K5" s="18"/>
      <c r="M5" s="12" t="s">
        <v>37</v>
      </c>
      <c r="N5" s="23">
        <f>AVERAGE(J17:J124)</f>
        <v>1.0868301628732173</v>
      </c>
      <c r="P5" s="39">
        <v>1</v>
      </c>
      <c r="Q5" s="37">
        <f>C113</f>
        <v>35796</v>
      </c>
      <c r="R5" s="24">
        <f>F113</f>
        <v>34.479372699538587</v>
      </c>
      <c r="S5" s="24">
        <f t="shared" ref="S5:T16" si="0">G113</f>
        <v>0.12279794433194294</v>
      </c>
      <c r="T5" s="24">
        <f t="shared" si="0"/>
        <v>6.0493241883879216</v>
      </c>
      <c r="V5" s="39">
        <v>1</v>
      </c>
      <c r="W5" s="37">
        <f>C125</f>
        <v>36161</v>
      </c>
      <c r="X5" s="26">
        <f>E125</f>
        <v>37.11</v>
      </c>
      <c r="Y5" s="26">
        <f>($R$16+V5*$S$16)+T5</f>
        <v>43.968802672972807</v>
      </c>
      <c r="Z5" s="42">
        <f>ABS(1-Y5/X5)</f>
        <v>0.18482356973788217</v>
      </c>
      <c r="AB5" s="31" t="s">
        <v>40</v>
      </c>
      <c r="AC5" s="32">
        <v>2</v>
      </c>
    </row>
    <row r="6" spans="2:29" x14ac:dyDescent="0.25">
      <c r="C6" s="33">
        <v>32540</v>
      </c>
      <c r="D6" s="18">
        <v>2</v>
      </c>
      <c r="E6" s="18">
        <v>17.739999999999998</v>
      </c>
      <c r="F6" s="18"/>
      <c r="G6" s="18"/>
      <c r="H6" s="19">
        <f t="shared" ref="H6:H15" si="1">E6/((1/12)*SUM($E$5:$E$16))</f>
        <v>0.95086653564409496</v>
      </c>
      <c r="I6" s="18"/>
      <c r="J6" s="18"/>
      <c r="K6" s="18"/>
      <c r="M6" s="12" t="s">
        <v>38</v>
      </c>
      <c r="N6" s="23">
        <f>AVERAGE(K17:K124)</f>
        <v>1.8951669207558952</v>
      </c>
      <c r="P6" s="39">
        <v>2</v>
      </c>
      <c r="Q6" s="37">
        <f t="shared" ref="Q6:Q16" si="2">C114</f>
        <v>35827</v>
      </c>
      <c r="R6" s="24">
        <f t="shared" ref="R6:R16" si="3">F114</f>
        <v>34.306849347354529</v>
      </c>
      <c r="S6" s="24">
        <f t="shared" si="0"/>
        <v>0.11962209073703246</v>
      </c>
      <c r="T6" s="24">
        <f t="shared" si="0"/>
        <v>1.8639154587515667</v>
      </c>
      <c r="V6" s="39">
        <v>2</v>
      </c>
      <c r="W6" s="37">
        <f t="shared" ref="W6:W16" si="4">C126</f>
        <v>36192</v>
      </c>
      <c r="X6" s="26">
        <f t="shared" ref="X6:X16" si="5">E126</f>
        <v>34.01</v>
      </c>
      <c r="Y6" s="26">
        <f t="shared" ref="Y6:Y16" si="6">($R$16+V6*$S$16)+T6</f>
        <v>39.927125417250103</v>
      </c>
      <c r="Z6" s="42">
        <f t="shared" ref="Z6:Z16" si="7">ABS(1-Y6/X6)</f>
        <v>0.17398192935166445</v>
      </c>
      <c r="AB6" s="28" t="s">
        <v>44</v>
      </c>
      <c r="AC6" s="29">
        <f>R16</f>
        <v>37.775747010671239</v>
      </c>
    </row>
    <row r="7" spans="2:29" x14ac:dyDescent="0.25">
      <c r="C7" s="33">
        <v>32568</v>
      </c>
      <c r="D7" s="18">
        <v>3</v>
      </c>
      <c r="E7" s="18">
        <v>18.39</v>
      </c>
      <c r="F7" s="18"/>
      <c r="G7" s="18"/>
      <c r="H7" s="19">
        <f t="shared" si="1"/>
        <v>0.98570662855100954</v>
      </c>
      <c r="I7" s="18"/>
      <c r="J7" s="18"/>
      <c r="K7" s="18"/>
      <c r="P7" s="39">
        <v>3</v>
      </c>
      <c r="Q7" s="37">
        <f t="shared" si="2"/>
        <v>35855</v>
      </c>
      <c r="R7" s="24">
        <f t="shared" si="3"/>
        <v>34.503427168348303</v>
      </c>
      <c r="S7" s="24">
        <f t="shared" si="0"/>
        <v>0.12044966441853833</v>
      </c>
      <c r="T7" s="24">
        <f t="shared" si="0"/>
        <v>2.0933443825986666</v>
      </c>
      <c r="V7" s="39">
        <v>3</v>
      </c>
      <c r="W7" s="37">
        <f t="shared" si="4"/>
        <v>36220</v>
      </c>
      <c r="X7" s="26">
        <f t="shared" si="5"/>
        <v>35.090000000000003</v>
      </c>
      <c r="Y7" s="26">
        <f t="shared" si="6"/>
        <v>40.300285815010852</v>
      </c>
      <c r="Z7" s="42">
        <f t="shared" si="7"/>
        <v>0.14848349430067964</v>
      </c>
      <c r="AB7" s="28" t="s">
        <v>42</v>
      </c>
      <c r="AC7" s="29">
        <f>S16</f>
        <v>0.14373147391364971</v>
      </c>
    </row>
    <row r="8" spans="2:29" x14ac:dyDescent="0.25">
      <c r="C8" s="33">
        <v>32599</v>
      </c>
      <c r="D8" s="18">
        <v>4</v>
      </c>
      <c r="E8" s="18">
        <v>16.04</v>
      </c>
      <c r="F8" s="18"/>
      <c r="G8" s="18"/>
      <c r="H8" s="19">
        <f t="shared" si="1"/>
        <v>0.85974629265678038</v>
      </c>
      <c r="I8" s="18"/>
      <c r="J8" s="18"/>
      <c r="K8" s="18"/>
      <c r="M8" s="9" t="s">
        <v>17</v>
      </c>
      <c r="N8" s="9"/>
      <c r="P8" s="39">
        <v>4</v>
      </c>
      <c r="Q8" s="37">
        <f t="shared" si="2"/>
        <v>35886</v>
      </c>
      <c r="R8" s="24">
        <f t="shared" si="3"/>
        <v>34.622579313716855</v>
      </c>
      <c r="S8" s="24">
        <f t="shared" si="0"/>
        <v>0.12043571103763429</v>
      </c>
      <c r="T8" s="24">
        <f t="shared" si="0"/>
        <v>-1.9623562742551997</v>
      </c>
      <c r="V8" s="39">
        <v>4</v>
      </c>
      <c r="W8" s="37">
        <f t="shared" si="4"/>
        <v>36251</v>
      </c>
      <c r="X8" s="26">
        <f t="shared" si="5"/>
        <v>31.87</v>
      </c>
      <c r="Y8" s="26">
        <f t="shared" si="6"/>
        <v>36.388316632070641</v>
      </c>
      <c r="Z8" s="42">
        <f t="shared" si="7"/>
        <v>0.14177334898244864</v>
      </c>
      <c r="AB8" s="28" t="s">
        <v>43</v>
      </c>
      <c r="AC8" s="29">
        <f>VLOOKUP(AC5,P5:T16,5,FALSE)</f>
        <v>1.8639154587515667</v>
      </c>
    </row>
    <row r="9" spans="2:29" x14ac:dyDescent="0.25">
      <c r="C9" s="33">
        <v>32629</v>
      </c>
      <c r="D9" s="18">
        <v>5</v>
      </c>
      <c r="E9" s="18">
        <v>14.9</v>
      </c>
      <c r="F9" s="18"/>
      <c r="G9" s="18"/>
      <c r="H9" s="19">
        <f t="shared" si="1"/>
        <v>0.79864212971234594</v>
      </c>
      <c r="I9" s="18"/>
      <c r="J9" s="18"/>
      <c r="K9" s="18"/>
      <c r="M9" s="10" t="s">
        <v>18</v>
      </c>
      <c r="N9" s="14">
        <f>E40</f>
        <v>25.06</v>
      </c>
      <c r="P9" s="39">
        <v>5</v>
      </c>
      <c r="Q9" s="37">
        <f t="shared" si="2"/>
        <v>35916</v>
      </c>
      <c r="R9" s="24">
        <f t="shared" si="3"/>
        <v>34.711678861077999</v>
      </c>
      <c r="S9" s="24">
        <f t="shared" si="0"/>
        <v>0.12009872528944496</v>
      </c>
      <c r="T9" s="24">
        <f t="shared" si="0"/>
        <v>-2.0562922726676396</v>
      </c>
      <c r="V9" s="39">
        <v>5</v>
      </c>
      <c r="W9" s="37">
        <f t="shared" si="4"/>
        <v>36281</v>
      </c>
      <c r="X9" s="26">
        <f t="shared" si="5"/>
        <v>32.880000000000003</v>
      </c>
      <c r="Y9" s="26">
        <f t="shared" si="6"/>
        <v>36.438112107571847</v>
      </c>
      <c r="Z9" s="42">
        <f t="shared" si="7"/>
        <v>0.10821508842980054</v>
      </c>
      <c r="AB9" s="41" t="s">
        <v>41</v>
      </c>
      <c r="AC9" s="30">
        <f>(AC6+AC5*AC7)+AC8</f>
        <v>39.927125417250103</v>
      </c>
    </row>
    <row r="10" spans="2:29" x14ac:dyDescent="0.25">
      <c r="C10" s="33">
        <v>32660</v>
      </c>
      <c r="D10" s="18">
        <v>6</v>
      </c>
      <c r="E10" s="18">
        <v>16.07</v>
      </c>
      <c r="F10" s="18"/>
      <c r="G10" s="18"/>
      <c r="H10" s="19">
        <f t="shared" si="1"/>
        <v>0.86135429694479193</v>
      </c>
      <c r="I10" s="18"/>
      <c r="J10" s="18"/>
      <c r="K10" s="18"/>
      <c r="M10" s="11" t="s">
        <v>19</v>
      </c>
      <c r="N10" s="15">
        <f>I40</f>
        <v>22.404240646181467</v>
      </c>
      <c r="P10" s="39">
        <v>6</v>
      </c>
      <c r="Q10" s="37">
        <f t="shared" si="2"/>
        <v>35947</v>
      </c>
      <c r="R10" s="24">
        <f t="shared" si="3"/>
        <v>34.769511919653574</v>
      </c>
      <c r="S10" s="24">
        <f t="shared" si="0"/>
        <v>0.11942912697802745</v>
      </c>
      <c r="T10" s="24">
        <f t="shared" si="0"/>
        <v>-2.0288086465233057</v>
      </c>
      <c r="V10" s="39">
        <v>6</v>
      </c>
      <c r="W10" s="37">
        <f t="shared" si="4"/>
        <v>36312</v>
      </c>
      <c r="X10" s="26">
        <f t="shared" si="5"/>
        <v>33.380000000000003</v>
      </c>
      <c r="Y10" s="26">
        <f t="shared" si="6"/>
        <v>36.609327207629832</v>
      </c>
      <c r="Z10" s="42">
        <f t="shared" si="7"/>
        <v>9.674437410514769E-2</v>
      </c>
    </row>
    <row r="11" spans="2:29" x14ac:dyDescent="0.25">
      <c r="C11" s="33">
        <v>32690</v>
      </c>
      <c r="D11" s="18">
        <v>7</v>
      </c>
      <c r="E11" s="18">
        <v>16.87</v>
      </c>
      <c r="F11" s="18"/>
      <c r="G11" s="18"/>
      <c r="H11" s="19">
        <f t="shared" si="1"/>
        <v>0.90423441129176352</v>
      </c>
      <c r="I11" s="18"/>
      <c r="J11" s="18"/>
      <c r="K11" s="18"/>
      <c r="M11" s="13" t="s">
        <v>20</v>
      </c>
      <c r="N11" s="16">
        <f>ABS(1-N10/N9)</f>
        <v>0.1059760316767171</v>
      </c>
      <c r="P11" s="39">
        <v>7</v>
      </c>
      <c r="Q11" s="37">
        <f t="shared" si="2"/>
        <v>35977</v>
      </c>
      <c r="R11" s="24">
        <f t="shared" si="3"/>
        <v>34.844483491554286</v>
      </c>
      <c r="S11" s="24">
        <f t="shared" si="0"/>
        <v>0.11895103519196631</v>
      </c>
      <c r="T11" s="24">
        <f t="shared" si="0"/>
        <v>1.4231586229497326</v>
      </c>
      <c r="V11" s="39">
        <v>7</v>
      </c>
      <c r="W11" s="37">
        <f t="shared" si="4"/>
        <v>36342</v>
      </c>
      <c r="X11" s="26">
        <f t="shared" si="5"/>
        <v>41.68</v>
      </c>
      <c r="Y11" s="26">
        <f t="shared" si="6"/>
        <v>40.205025951016523</v>
      </c>
      <c r="Z11" s="42">
        <f t="shared" si="7"/>
        <v>3.5388052998643893E-2</v>
      </c>
    </row>
    <row r="12" spans="2:29" x14ac:dyDescent="0.25">
      <c r="C12" s="33">
        <v>32721</v>
      </c>
      <c r="D12" s="18">
        <v>8</v>
      </c>
      <c r="E12" s="18">
        <v>18.38</v>
      </c>
      <c r="F12" s="18"/>
      <c r="G12" s="18"/>
      <c r="H12" s="19">
        <f t="shared" si="1"/>
        <v>0.98517062712167225</v>
      </c>
      <c r="I12" s="18"/>
      <c r="J12" s="18"/>
      <c r="K12" s="18"/>
      <c r="P12" s="39">
        <v>8</v>
      </c>
      <c r="Q12" s="37">
        <f t="shared" si="2"/>
        <v>36008</v>
      </c>
      <c r="R12" s="24">
        <f t="shared" si="3"/>
        <v>34.974125785071188</v>
      </c>
      <c r="S12" s="24">
        <f t="shared" si="0"/>
        <v>0.1190660078389983</v>
      </c>
      <c r="T12" s="24">
        <f t="shared" si="0"/>
        <v>4.5140364211012169</v>
      </c>
      <c r="V12" s="39">
        <v>8</v>
      </c>
      <c r="W12" s="37">
        <f t="shared" si="4"/>
        <v>36373</v>
      </c>
      <c r="X12" s="26">
        <f t="shared" si="5"/>
        <v>44.93</v>
      </c>
      <c r="Y12" s="26">
        <f t="shared" si="6"/>
        <v>43.439635223081652</v>
      </c>
      <c r="Z12" s="42">
        <f t="shared" si="7"/>
        <v>3.3170816312449336E-2</v>
      </c>
    </row>
    <row r="13" spans="2:29" x14ac:dyDescent="0.25">
      <c r="C13" s="33">
        <v>32752</v>
      </c>
      <c r="D13" s="18">
        <v>9</v>
      </c>
      <c r="E13" s="18">
        <v>19.739999999999998</v>
      </c>
      <c r="F13" s="18"/>
      <c r="G13" s="18"/>
      <c r="H13" s="19">
        <f t="shared" si="1"/>
        <v>1.0580668215115239</v>
      </c>
      <c r="I13" s="18"/>
      <c r="J13" s="18"/>
      <c r="K13" s="18"/>
      <c r="M13" s="9" t="s">
        <v>14</v>
      </c>
      <c r="N13" s="9"/>
      <c r="P13" s="39">
        <v>9</v>
      </c>
      <c r="Q13" s="37">
        <f t="shared" si="2"/>
        <v>36039</v>
      </c>
      <c r="R13" s="24">
        <f t="shared" si="3"/>
        <v>35.424525854195736</v>
      </c>
      <c r="S13" s="24">
        <f t="shared" si="0"/>
        <v>0.12262913884940611</v>
      </c>
      <c r="T13" s="24">
        <f t="shared" si="0"/>
        <v>5.018518858204148</v>
      </c>
      <c r="V13" s="39">
        <v>9</v>
      </c>
      <c r="W13" s="37">
        <f t="shared" si="4"/>
        <v>36404</v>
      </c>
      <c r="X13" s="26">
        <f t="shared" si="5"/>
        <v>46.15</v>
      </c>
      <c r="Y13" s="26">
        <f t="shared" si="6"/>
        <v>44.087849134098235</v>
      </c>
      <c r="Z13" s="42">
        <f t="shared" si="7"/>
        <v>4.4683659066127035E-2</v>
      </c>
    </row>
    <row r="14" spans="2:29" x14ac:dyDescent="0.25">
      <c r="C14" s="33">
        <v>32782</v>
      </c>
      <c r="D14" s="18">
        <v>10</v>
      </c>
      <c r="E14" s="18">
        <v>21.79</v>
      </c>
      <c r="F14" s="18"/>
      <c r="G14" s="18"/>
      <c r="H14" s="19">
        <f t="shared" si="1"/>
        <v>1.1679471145256388</v>
      </c>
      <c r="I14" s="18"/>
      <c r="J14" s="18"/>
      <c r="K14" s="18"/>
      <c r="M14" s="10" t="s">
        <v>15</v>
      </c>
      <c r="N14" s="21">
        <v>0.37517889523058739</v>
      </c>
      <c r="P14" s="39">
        <v>10</v>
      </c>
      <c r="Q14" s="37">
        <f t="shared" si="2"/>
        <v>36069</v>
      </c>
      <c r="R14" s="24">
        <f t="shared" si="3"/>
        <v>36.223873661624303</v>
      </c>
      <c r="S14" s="24">
        <f t="shared" si="0"/>
        <v>0.12990649893723072</v>
      </c>
      <c r="T14" s="24">
        <f t="shared" si="0"/>
        <v>5.9998005183143706</v>
      </c>
      <c r="V14" s="39">
        <v>10</v>
      </c>
      <c r="W14" s="37">
        <f t="shared" si="4"/>
        <v>36434</v>
      </c>
      <c r="X14" s="26">
        <f t="shared" si="5"/>
        <v>44.23</v>
      </c>
      <c r="Y14" s="26">
        <f t="shared" si="6"/>
        <v>45.212862268122109</v>
      </c>
      <c r="Z14" s="42">
        <f t="shared" si="7"/>
        <v>2.2221620350940885E-2</v>
      </c>
    </row>
    <row r="15" spans="2:29" x14ac:dyDescent="0.25">
      <c r="C15" s="33">
        <v>32813</v>
      </c>
      <c r="D15" s="18">
        <v>11</v>
      </c>
      <c r="E15" s="18">
        <v>21.74</v>
      </c>
      <c r="F15" s="18"/>
      <c r="G15" s="18"/>
      <c r="H15" s="19">
        <f t="shared" si="1"/>
        <v>1.1652671073789529</v>
      </c>
      <c r="I15" s="18"/>
      <c r="J15" s="18"/>
      <c r="K15" s="18"/>
      <c r="M15" s="11" t="s">
        <v>16</v>
      </c>
      <c r="N15" s="22">
        <v>1.0753892903684994E-2</v>
      </c>
      <c r="P15" s="39">
        <v>11</v>
      </c>
      <c r="Q15" s="37">
        <f t="shared" si="2"/>
        <v>36100</v>
      </c>
      <c r="R15" s="24">
        <f t="shared" si="3"/>
        <v>36.956512092978471</v>
      </c>
      <c r="S15" s="24">
        <f t="shared" si="0"/>
        <v>0.13638821358807357</v>
      </c>
      <c r="T15" s="24">
        <f t="shared" si="0"/>
        <v>5.0298801752254532</v>
      </c>
      <c r="V15" s="39">
        <v>11</v>
      </c>
      <c r="W15" s="37">
        <f t="shared" si="4"/>
        <v>36465</v>
      </c>
      <c r="X15" s="26">
        <f t="shared" si="5"/>
        <v>43.71</v>
      </c>
      <c r="Y15" s="26">
        <f t="shared" si="6"/>
        <v>44.386673398946833</v>
      </c>
      <c r="Z15" s="42">
        <f t="shared" si="7"/>
        <v>1.5480974581258966E-2</v>
      </c>
    </row>
    <row r="16" spans="2:29" ht="15.75" thickBot="1" x14ac:dyDescent="0.3">
      <c r="C16" s="33">
        <v>32843</v>
      </c>
      <c r="D16" s="18">
        <v>12</v>
      </c>
      <c r="E16" s="18">
        <v>22.26</v>
      </c>
      <c r="F16" s="19">
        <f>AVERAGE(E5:E16)</f>
        <v>18.656666666666666</v>
      </c>
      <c r="G16" s="19">
        <v>0</v>
      </c>
      <c r="H16" s="19">
        <f>E16/((1/12)*SUM($E$5:$E$16))</f>
        <v>1.1931391817044847</v>
      </c>
      <c r="I16" s="18"/>
      <c r="J16" s="18"/>
      <c r="K16" s="18"/>
      <c r="M16" s="11" t="s">
        <v>28</v>
      </c>
      <c r="N16" s="22">
        <v>0.89678313237520546</v>
      </c>
      <c r="P16" s="40">
        <v>12</v>
      </c>
      <c r="Q16" s="38">
        <f t="shared" si="2"/>
        <v>36130</v>
      </c>
      <c r="R16" s="25">
        <f t="shared" si="3"/>
        <v>37.775747010671239</v>
      </c>
      <c r="S16" s="25">
        <f t="shared" si="0"/>
        <v>0.14373147391364971</v>
      </c>
      <c r="T16" s="25">
        <f t="shared" si="0"/>
        <v>6.0168737791498321</v>
      </c>
      <c r="V16" s="40">
        <v>12</v>
      </c>
      <c r="W16" s="38">
        <f t="shared" si="4"/>
        <v>36495</v>
      </c>
      <c r="X16" s="27">
        <f t="shared" si="5"/>
        <v>45.46</v>
      </c>
      <c r="Y16" s="27">
        <f t="shared" si="6"/>
        <v>45.517398476784869</v>
      </c>
      <c r="Z16" s="43">
        <f t="shared" si="7"/>
        <v>1.2626149754699778E-3</v>
      </c>
    </row>
    <row r="17" spans="3:26" x14ac:dyDescent="0.25">
      <c r="C17" s="33">
        <v>32874</v>
      </c>
      <c r="D17" s="18">
        <v>13</v>
      </c>
      <c r="E17" s="18">
        <v>21.99</v>
      </c>
      <c r="F17" s="19">
        <f>$N$14*(E17-H5)+(1-$N$14)*(F16+G16)</f>
        <v>19.505874521596908</v>
      </c>
      <c r="G17" s="19">
        <f>$N$15*(F17-F16)+(1-$N$15)*G16</f>
        <v>9.1322903248878852E-3</v>
      </c>
      <c r="H17" s="19">
        <f>$N$16*(E17-F17)+(1-$N$16)*H5</f>
        <v>2.3381493073382504</v>
      </c>
      <c r="I17" s="19">
        <f>(F16+G16)+H5</f>
        <v>19.726525519623607</v>
      </c>
      <c r="J17" s="19">
        <f>ABS(E17-I17)</f>
        <v>2.2634744803763915</v>
      </c>
      <c r="K17" s="19">
        <f>J17^2</f>
        <v>5.1233167233151757</v>
      </c>
    </row>
    <row r="18" spans="3:26" ht="15.75" thickBot="1" x14ac:dyDescent="0.3">
      <c r="C18" s="33">
        <v>32905</v>
      </c>
      <c r="D18" s="18">
        <v>14</v>
      </c>
      <c r="E18" s="18">
        <v>19.39</v>
      </c>
      <c r="F18" s="19">
        <f t="shared" ref="F18:F81" si="8">$N$14*(E18-H6)+(1-$N$14)*(F17+G17)</f>
        <v>19.111361837973991</v>
      </c>
      <c r="G18" s="19">
        <f t="shared" ref="G18:G81" si="9">$N$15*(F18-F17)+(1-$N$15)*G17</f>
        <v>4.7915355039424698E-3</v>
      </c>
      <c r="H18" s="19">
        <f t="shared" ref="H18:H81" si="10">$N$16*(E18-F18)+(1-$N$16)*H6</f>
        <v>0.34802346907937831</v>
      </c>
      <c r="I18" s="19">
        <f t="shared" ref="I18:I81" si="11">(F17+G17)+H6</f>
        <v>20.465873347565893</v>
      </c>
      <c r="J18" s="19">
        <f t="shared" ref="J18:J81" si="12">ABS(E18-I18)</f>
        <v>1.0758733475658921</v>
      </c>
      <c r="K18" s="19">
        <f t="shared" ref="K18:K81" si="13">J18^2</f>
        <v>1.157503460002639</v>
      </c>
      <c r="R18" s="8"/>
      <c r="S18" s="8"/>
      <c r="X18" s="44">
        <f>SUM(X5:X16)</f>
        <v>470.49999999999994</v>
      </c>
      <c r="Y18" s="44">
        <f>SUM(Y5:Y16)</f>
        <v>496.48141430455632</v>
      </c>
      <c r="Z18" s="45">
        <f t="shared" ref="Z18" si="14">ABS(1-Y18/X18)</f>
        <v>5.5220859308302561E-2</v>
      </c>
    </row>
    <row r="19" spans="3:26" x14ac:dyDescent="0.25">
      <c r="C19" s="33">
        <v>32933</v>
      </c>
      <c r="D19" s="18">
        <v>15</v>
      </c>
      <c r="E19" s="18">
        <v>19.72</v>
      </c>
      <c r="F19" s="19">
        <f t="shared" si="8"/>
        <v>18.972887559783963</v>
      </c>
      <c r="G19" s="19">
        <f t="shared" si="9"/>
        <v>3.2508702867182254E-3</v>
      </c>
      <c r="H19" s="19">
        <f t="shared" si="10"/>
        <v>0.77173938496945194</v>
      </c>
      <c r="I19" s="19">
        <f t="shared" si="11"/>
        <v>20.101860002028943</v>
      </c>
      <c r="J19" s="19">
        <f t="shared" si="12"/>
        <v>0.38186000202894377</v>
      </c>
      <c r="K19" s="19">
        <f t="shared" si="13"/>
        <v>0.14581706114954493</v>
      </c>
      <c r="R19" s="8"/>
      <c r="S19" s="8"/>
    </row>
    <row r="20" spans="3:26" x14ac:dyDescent="0.25">
      <c r="C20" s="33">
        <v>32964</v>
      </c>
      <c r="D20" s="18">
        <v>16</v>
      </c>
      <c r="E20" s="18">
        <v>17.18</v>
      </c>
      <c r="F20" s="19">
        <f t="shared" si="8"/>
        <v>17.979706533937996</v>
      </c>
      <c r="G20" s="19">
        <f t="shared" si="9"/>
        <v>-7.4646516101084404E-3</v>
      </c>
      <c r="H20" s="19">
        <f t="shared" si="10"/>
        <v>-0.62842301120577226</v>
      </c>
      <c r="I20" s="19">
        <f t="shared" si="11"/>
        <v>19.83588472272746</v>
      </c>
      <c r="J20" s="19">
        <f t="shared" si="12"/>
        <v>2.6558847227274605</v>
      </c>
      <c r="K20" s="19">
        <f t="shared" si="13"/>
        <v>7.0537236604171198</v>
      </c>
      <c r="R20" s="8"/>
      <c r="S20" s="8"/>
    </row>
    <row r="21" spans="3:26" x14ac:dyDescent="0.25">
      <c r="C21" s="33">
        <v>32994</v>
      </c>
      <c r="D21" s="18">
        <v>17</v>
      </c>
      <c r="E21" s="18">
        <v>17.84</v>
      </c>
      <c r="F21" s="19">
        <f t="shared" si="8"/>
        <v>17.622993847102816</v>
      </c>
      <c r="G21" s="19">
        <f t="shared" si="9"/>
        <v>-1.1220427577741271E-2</v>
      </c>
      <c r="H21" s="19">
        <f t="shared" si="10"/>
        <v>0.27704079652193292</v>
      </c>
      <c r="I21" s="19">
        <f t="shared" si="11"/>
        <v>18.770884012040234</v>
      </c>
      <c r="J21" s="19">
        <f t="shared" si="12"/>
        <v>0.93088401204023441</v>
      </c>
      <c r="K21" s="19">
        <f t="shared" si="13"/>
        <v>0.86654504387212328</v>
      </c>
    </row>
    <row r="22" spans="3:26" x14ac:dyDescent="0.25">
      <c r="C22" s="33">
        <v>33025</v>
      </c>
      <c r="D22" s="18">
        <v>18</v>
      </c>
      <c r="E22" s="18">
        <v>16.05</v>
      </c>
      <c r="F22" s="19">
        <f t="shared" si="8"/>
        <v>16.702667039857296</v>
      </c>
      <c r="G22" s="19">
        <f t="shared" si="9"/>
        <v>-2.0996860222745349E-2</v>
      </c>
      <c r="H22" s="19">
        <f t="shared" si="10"/>
        <v>-0.49639449995547985</v>
      </c>
      <c r="I22" s="19">
        <f t="shared" si="11"/>
        <v>18.473127716469868</v>
      </c>
      <c r="J22" s="19">
        <f t="shared" si="12"/>
        <v>2.4231277164698675</v>
      </c>
      <c r="K22" s="19">
        <f t="shared" si="13"/>
        <v>5.871547930324474</v>
      </c>
    </row>
    <row r="23" spans="3:26" x14ac:dyDescent="0.25">
      <c r="C23" s="33">
        <v>33055</v>
      </c>
      <c r="D23" s="18">
        <v>19</v>
      </c>
      <c r="E23" s="18">
        <v>17.899999999999999</v>
      </c>
      <c r="F23" s="19">
        <f t="shared" si="8"/>
        <v>16.799512148207814</v>
      </c>
      <c r="G23" s="19">
        <f t="shared" si="9"/>
        <v>-1.9729600313149062E-2</v>
      </c>
      <c r="H23" s="19">
        <f t="shared" si="10"/>
        <v>1.0802311864031422</v>
      </c>
      <c r="I23" s="19">
        <f t="shared" si="11"/>
        <v>17.585904590926315</v>
      </c>
      <c r="J23" s="19">
        <f t="shared" si="12"/>
        <v>0.31409540907368338</v>
      </c>
      <c r="K23" s="19">
        <f t="shared" si="13"/>
        <v>9.8655926001164504E-2</v>
      </c>
    </row>
    <row r="24" spans="3:26" x14ac:dyDescent="0.25">
      <c r="C24" s="33">
        <v>33086</v>
      </c>
      <c r="D24" s="18">
        <v>20</v>
      </c>
      <c r="E24" s="18">
        <v>19.62</v>
      </c>
      <c r="F24" s="19">
        <f t="shared" si="8"/>
        <v>17.475756966293044</v>
      </c>
      <c r="G24" s="19">
        <f t="shared" si="9"/>
        <v>-1.2245165953988439E-2</v>
      </c>
      <c r="H24" s="19">
        <f t="shared" si="10"/>
        <v>2.0246072105488913</v>
      </c>
      <c r="I24" s="19">
        <f t="shared" si="11"/>
        <v>17.764953175016338</v>
      </c>
      <c r="J24" s="19">
        <f t="shared" si="12"/>
        <v>1.8550468249836634</v>
      </c>
      <c r="K24" s="19">
        <f t="shared" si="13"/>
        <v>3.4411987228819703</v>
      </c>
    </row>
    <row r="25" spans="3:26" x14ac:dyDescent="0.25">
      <c r="C25" s="33">
        <v>33117</v>
      </c>
      <c r="D25" s="18">
        <v>21</v>
      </c>
      <c r="E25" s="18">
        <v>20.440000000000001</v>
      </c>
      <c r="F25" s="19">
        <f t="shared" si="8"/>
        <v>18.183263013579896</v>
      </c>
      <c r="G25" s="19">
        <f t="shared" si="9"/>
        <v>-4.5050384894990978E-3</v>
      </c>
      <c r="H25" s="19">
        <f t="shared" si="10"/>
        <v>2.1330140066829451</v>
      </c>
      <c r="I25" s="19">
        <f t="shared" si="11"/>
        <v>18.52157862185058</v>
      </c>
      <c r="J25" s="19">
        <f t="shared" si="12"/>
        <v>1.9184213781494215</v>
      </c>
      <c r="K25" s="19">
        <f t="shared" si="13"/>
        <v>3.6803405841407257</v>
      </c>
    </row>
    <row r="26" spans="3:26" x14ac:dyDescent="0.25">
      <c r="C26" s="33">
        <v>33147</v>
      </c>
      <c r="D26" s="18">
        <v>22</v>
      </c>
      <c r="E26" s="18">
        <v>22.56</v>
      </c>
      <c r="F26" s="19">
        <f t="shared" si="8"/>
        <v>19.384318409618324</v>
      </c>
      <c r="G26" s="19">
        <f t="shared" si="9"/>
        <v>8.4594293123341664E-3</v>
      </c>
      <c r="H26" s="19">
        <f t="shared" si="10"/>
        <v>2.9684495267615065</v>
      </c>
      <c r="I26" s="19">
        <f t="shared" si="11"/>
        <v>19.346705089616037</v>
      </c>
      <c r="J26" s="19">
        <f t="shared" si="12"/>
        <v>3.2132949103839614</v>
      </c>
      <c r="K26" s="19">
        <f t="shared" si="13"/>
        <v>10.32526418109947</v>
      </c>
    </row>
    <row r="27" spans="3:26" x14ac:dyDescent="0.25">
      <c r="C27" s="33">
        <v>33178</v>
      </c>
      <c r="D27" s="18">
        <v>23</v>
      </c>
      <c r="E27" s="18">
        <v>22.5</v>
      </c>
      <c r="F27" s="19">
        <f t="shared" si="8"/>
        <v>20.121358390561674</v>
      </c>
      <c r="G27" s="19">
        <f t="shared" si="9"/>
        <v>1.6294506536281853E-2</v>
      </c>
      <c r="H27" s="19">
        <f t="shared" si="10"/>
        <v>2.2534008940799621</v>
      </c>
      <c r="I27" s="19">
        <f t="shared" si="11"/>
        <v>20.558044946309611</v>
      </c>
      <c r="J27" s="19">
        <f t="shared" si="12"/>
        <v>1.9419550536903891</v>
      </c>
      <c r="K27" s="19">
        <f t="shared" si="13"/>
        <v>3.7711894305536422</v>
      </c>
    </row>
    <row r="28" spans="3:26" x14ac:dyDescent="0.25">
      <c r="C28" s="33">
        <v>33208</v>
      </c>
      <c r="D28" s="18">
        <v>24</v>
      </c>
      <c r="E28" s="18">
        <v>23.23</v>
      </c>
      <c r="F28" s="19">
        <f t="shared" si="8"/>
        <v>20.850195626786039</v>
      </c>
      <c r="G28" s="19">
        <f t="shared" si="9"/>
        <v>2.3957114740646865E-2</v>
      </c>
      <c r="H28" s="19">
        <f t="shared" si="10"/>
        <v>2.2573205092269761</v>
      </c>
      <c r="I28" s="19">
        <f t="shared" si="11"/>
        <v>21.330792078802443</v>
      </c>
      <c r="J28" s="19">
        <f t="shared" si="12"/>
        <v>1.8992079211975579</v>
      </c>
      <c r="K28" s="19">
        <f t="shared" si="13"/>
        <v>3.6069907279395492</v>
      </c>
    </row>
    <row r="29" spans="3:26" x14ac:dyDescent="0.25">
      <c r="C29" s="33">
        <v>33239</v>
      </c>
      <c r="D29" s="18">
        <v>25</v>
      </c>
      <c r="E29" s="18">
        <v>20.34</v>
      </c>
      <c r="F29" s="19">
        <f t="shared" si="8"/>
        <v>19.796525632064984</v>
      </c>
      <c r="G29" s="19">
        <f t="shared" si="9"/>
        <v>1.2368428215388097E-2</v>
      </c>
      <c r="H29" s="19">
        <f t="shared" si="10"/>
        <v>0.72871509358493536</v>
      </c>
      <c r="I29" s="19">
        <f t="shared" si="11"/>
        <v>23.212302048864935</v>
      </c>
      <c r="J29" s="19">
        <f t="shared" si="12"/>
        <v>2.8723020488649347</v>
      </c>
      <c r="K29" s="19">
        <f t="shared" si="13"/>
        <v>8.2501190599137022</v>
      </c>
    </row>
    <row r="30" spans="3:26" x14ac:dyDescent="0.25">
      <c r="C30" s="33">
        <v>33270</v>
      </c>
      <c r="D30" s="18">
        <v>26</v>
      </c>
      <c r="E30" s="18">
        <v>18.64</v>
      </c>
      <c r="F30" s="19">
        <f t="shared" si="8"/>
        <v>19.239778617459269</v>
      </c>
      <c r="G30" s="19">
        <f t="shared" si="9"/>
        <v>6.2482216934566879E-3</v>
      </c>
      <c r="H30" s="19">
        <f t="shared" si="10"/>
        <v>-0.50194945495850485</v>
      </c>
      <c r="I30" s="19">
        <f t="shared" si="11"/>
        <v>20.156917529359752</v>
      </c>
      <c r="J30" s="19">
        <f t="shared" si="12"/>
        <v>1.5169175293597519</v>
      </c>
      <c r="K30" s="19">
        <f t="shared" si="13"/>
        <v>2.3010387908788936</v>
      </c>
    </row>
    <row r="31" spans="3:26" x14ac:dyDescent="0.25">
      <c r="C31" s="33">
        <v>33298</v>
      </c>
      <c r="D31" s="18">
        <v>27</v>
      </c>
      <c r="E31" s="18">
        <v>18.760000000000002</v>
      </c>
      <c r="F31" s="19">
        <f t="shared" si="8"/>
        <v>18.774139496728218</v>
      </c>
      <c r="G31" s="19">
        <f t="shared" si="9"/>
        <v>1.1735957504190007E-3</v>
      </c>
      <c r="H31" s="19">
        <f t="shared" si="10"/>
        <v>6.6976459773093744E-2</v>
      </c>
      <c r="I31" s="19">
        <f t="shared" si="11"/>
        <v>20.017766224122177</v>
      </c>
      <c r="J31" s="19">
        <f t="shared" si="12"/>
        <v>1.2577662241221752</v>
      </c>
      <c r="K31" s="19">
        <f t="shared" si="13"/>
        <v>1.5819758745425538</v>
      </c>
    </row>
    <row r="32" spans="3:26" x14ac:dyDescent="0.25">
      <c r="C32" s="33">
        <v>33329</v>
      </c>
      <c r="D32" s="18">
        <v>28</v>
      </c>
      <c r="E32" s="18">
        <v>18</v>
      </c>
      <c r="F32" s="19">
        <f t="shared" si="8"/>
        <v>18.720203034066351</v>
      </c>
      <c r="G32" s="19">
        <f t="shared" si="9"/>
        <v>5.8094808433745973E-4</v>
      </c>
      <c r="H32" s="19">
        <f t="shared" si="10"/>
        <v>-0.71072978759615024</v>
      </c>
      <c r="I32" s="19">
        <f t="shared" si="11"/>
        <v>18.146890081272865</v>
      </c>
      <c r="J32" s="19">
        <f t="shared" si="12"/>
        <v>0.14689008127286485</v>
      </c>
      <c r="K32" s="19">
        <f t="shared" si="13"/>
        <v>2.1576695976348838E-2</v>
      </c>
    </row>
    <row r="33" spans="3:11" x14ac:dyDescent="0.25">
      <c r="C33" s="33">
        <v>33359</v>
      </c>
      <c r="D33" s="18">
        <v>29</v>
      </c>
      <c r="E33" s="18">
        <v>17.36</v>
      </c>
      <c r="F33" s="19">
        <f t="shared" si="8"/>
        <v>18.106306691107012</v>
      </c>
      <c r="G33" s="19">
        <f t="shared" si="9"/>
        <v>-6.0270748952927179E-3</v>
      </c>
      <c r="H33" s="19">
        <f t="shared" si="10"/>
        <v>-0.64067996894224921</v>
      </c>
      <c r="I33" s="19">
        <f t="shared" si="11"/>
        <v>18.997824778672623</v>
      </c>
      <c r="J33" s="19">
        <f t="shared" si="12"/>
        <v>1.6378247786726234</v>
      </c>
      <c r="K33" s="19">
        <f t="shared" si="13"/>
        <v>2.6824700056340278</v>
      </c>
    </row>
    <row r="34" spans="3:11" x14ac:dyDescent="0.25">
      <c r="C34" s="33">
        <v>33390</v>
      </c>
      <c r="D34" s="18">
        <v>30</v>
      </c>
      <c r="E34" s="18">
        <v>17.34</v>
      </c>
      <c r="F34" s="19">
        <f t="shared" si="8"/>
        <v>18.001275489826906</v>
      </c>
      <c r="G34" s="19">
        <f t="shared" si="9"/>
        <v>-7.0917546674578915E-3</v>
      </c>
      <c r="H34" s="19">
        <f t="shared" si="10"/>
        <v>-0.64425699052150198</v>
      </c>
      <c r="I34" s="19">
        <f t="shared" si="11"/>
        <v>17.60388511625624</v>
      </c>
      <c r="J34" s="19">
        <f t="shared" si="12"/>
        <v>0.26388511625624034</v>
      </c>
      <c r="K34" s="19">
        <f t="shared" si="13"/>
        <v>6.9635354581569484E-2</v>
      </c>
    </row>
    <row r="35" spans="3:11" x14ac:dyDescent="0.25">
      <c r="C35" s="33">
        <v>33420</v>
      </c>
      <c r="D35" s="18">
        <v>31</v>
      </c>
      <c r="E35" s="18">
        <v>19.690000000000001</v>
      </c>
      <c r="F35" s="19">
        <f t="shared" si="8"/>
        <v>18.225138264808031</v>
      </c>
      <c r="G35" s="19">
        <f t="shared" si="9"/>
        <v>-4.6080943899960902E-3</v>
      </c>
      <c r="H35" s="19">
        <f t="shared" si="10"/>
        <v>1.4251613747531819</v>
      </c>
      <c r="I35" s="19">
        <f t="shared" si="11"/>
        <v>19.074414921562592</v>
      </c>
      <c r="J35" s="19">
        <f t="shared" si="12"/>
        <v>0.61558507843740884</v>
      </c>
      <c r="K35" s="19">
        <f t="shared" si="13"/>
        <v>0.37894498879479077</v>
      </c>
    </row>
    <row r="36" spans="3:11" x14ac:dyDescent="0.25">
      <c r="C36" s="33">
        <v>33451</v>
      </c>
      <c r="D36" s="18">
        <v>32</v>
      </c>
      <c r="E36" s="18">
        <v>20.62</v>
      </c>
      <c r="F36" s="19">
        <f t="shared" si="8"/>
        <v>18.361170713690107</v>
      </c>
      <c r="G36" s="19">
        <f t="shared" si="9"/>
        <v>-3.0956610497321459E-3</v>
      </c>
      <c r="H36" s="19">
        <f t="shared" si="10"/>
        <v>2.2346536173212654</v>
      </c>
      <c r="I36" s="19">
        <f t="shared" si="11"/>
        <v>20.245137380966924</v>
      </c>
      <c r="J36" s="19">
        <f t="shared" si="12"/>
        <v>0.37486261903307749</v>
      </c>
      <c r="K36" s="19">
        <f t="shared" si="13"/>
        <v>0.14052198314833819</v>
      </c>
    </row>
    <row r="37" spans="3:11" x14ac:dyDescent="0.25">
      <c r="C37" s="33">
        <v>33482</v>
      </c>
      <c r="D37" s="18">
        <v>33</v>
      </c>
      <c r="E37" s="18">
        <v>22.51</v>
      </c>
      <c r="F37" s="19">
        <f t="shared" si="8"/>
        <v>19.1155278289324</v>
      </c>
      <c r="G37" s="19">
        <f t="shared" si="9"/>
        <v>5.049904986111158E-3</v>
      </c>
      <c r="H37" s="19">
        <f t="shared" si="10"/>
        <v>3.2642684107000939</v>
      </c>
      <c r="I37" s="19">
        <f t="shared" si="11"/>
        <v>20.491089059323322</v>
      </c>
      <c r="J37" s="19">
        <f t="shared" si="12"/>
        <v>2.0189109406766796</v>
      </c>
      <c r="K37" s="19">
        <f t="shared" si="13"/>
        <v>4.0760013863839957</v>
      </c>
    </row>
    <row r="38" spans="3:11" x14ac:dyDescent="0.25">
      <c r="C38" s="33">
        <v>33512</v>
      </c>
      <c r="D38" s="18">
        <v>34</v>
      </c>
      <c r="E38" s="18">
        <v>22.99</v>
      </c>
      <c r="F38" s="19">
        <f t="shared" si="8"/>
        <v>19.458603690889458</v>
      </c>
      <c r="G38" s="19">
        <f t="shared" si="9"/>
        <v>8.6849999260423475E-3</v>
      </c>
      <c r="H38" s="19">
        <f t="shared" si="10"/>
        <v>3.4732907055970164</v>
      </c>
      <c r="I38" s="19">
        <f t="shared" si="11"/>
        <v>22.08902726068002</v>
      </c>
      <c r="J38" s="19">
        <f t="shared" si="12"/>
        <v>0.9009727393199789</v>
      </c>
      <c r="K38" s="19">
        <f t="shared" si="13"/>
        <v>0.81175187699774665</v>
      </c>
    </row>
    <row r="39" spans="3:11" x14ac:dyDescent="0.25">
      <c r="C39" s="33">
        <v>33543</v>
      </c>
      <c r="D39" s="18">
        <v>35</v>
      </c>
      <c r="E39" s="18">
        <v>23.49</v>
      </c>
      <c r="F39" s="19">
        <f t="shared" si="8"/>
        <v>20.131096617674391</v>
      </c>
      <c r="G39" s="19">
        <f t="shared" si="9"/>
        <v>1.5823519280100021E-2</v>
      </c>
      <c r="H39" s="19">
        <f t="shared" si="10"/>
        <v>3.2447968783374757</v>
      </c>
      <c r="I39" s="19">
        <f t="shared" si="11"/>
        <v>21.720689584895464</v>
      </c>
      <c r="J39" s="19">
        <f t="shared" si="12"/>
        <v>1.7693104151045347</v>
      </c>
      <c r="K39" s="19">
        <f t="shared" si="13"/>
        <v>3.130459344997381</v>
      </c>
    </row>
    <row r="40" spans="3:11" x14ac:dyDescent="0.25">
      <c r="C40" s="33">
        <v>33573</v>
      </c>
      <c r="D40" s="18">
        <v>36</v>
      </c>
      <c r="E40" s="18">
        <v>25.06</v>
      </c>
      <c r="F40" s="19">
        <f t="shared" si="8"/>
        <v>21.143304997318427</v>
      </c>
      <c r="G40" s="19">
        <f t="shared" si="9"/>
        <v>2.653853535930692E-2</v>
      </c>
      <c r="H40" s="19">
        <f t="shared" si="10"/>
        <v>3.7454195652507081</v>
      </c>
      <c r="I40" s="19">
        <f t="shared" si="11"/>
        <v>22.404240646181467</v>
      </c>
      <c r="J40" s="19">
        <f t="shared" si="12"/>
        <v>2.6557593538185316</v>
      </c>
      <c r="K40" s="19">
        <f t="shared" si="13"/>
        <v>7.0530577453946242</v>
      </c>
    </row>
    <row r="41" spans="3:11" x14ac:dyDescent="0.25">
      <c r="C41" s="33">
        <v>33604</v>
      </c>
      <c r="D41" s="18">
        <v>37</v>
      </c>
      <c r="E41" s="18">
        <v>25.61</v>
      </c>
      <c r="F41" s="19">
        <f t="shared" si="8"/>
        <v>22.5622980069896</v>
      </c>
      <c r="G41" s="19">
        <f t="shared" si="9"/>
        <v>4.1512841649313709E-2</v>
      </c>
      <c r="H41" s="19">
        <f t="shared" si="10"/>
        <v>2.8083434291887683</v>
      </c>
      <c r="I41" s="19">
        <f t="shared" si="11"/>
        <v>21.89855862626267</v>
      </c>
      <c r="J41" s="19">
        <f t="shared" si="12"/>
        <v>3.7114413737373297</v>
      </c>
      <c r="K41" s="19">
        <f t="shared" si="13"/>
        <v>13.774797070689237</v>
      </c>
    </row>
    <row r="42" spans="3:11" x14ac:dyDescent="0.25">
      <c r="C42" s="33">
        <v>33635</v>
      </c>
      <c r="D42" s="18">
        <v>38</v>
      </c>
      <c r="E42" s="18">
        <v>23</v>
      </c>
      <c r="F42" s="19">
        <f t="shared" si="8"/>
        <v>22.940773498721839</v>
      </c>
      <c r="G42" s="19">
        <f t="shared" si="9"/>
        <v>4.5136501900847364E-2</v>
      </c>
      <c r="H42" s="19">
        <f t="shared" si="10"/>
        <v>1.3036768890635486E-3</v>
      </c>
      <c r="I42" s="19">
        <f t="shared" si="11"/>
        <v>22.101861393680409</v>
      </c>
      <c r="J42" s="19">
        <f t="shared" si="12"/>
        <v>0.8981386063195913</v>
      </c>
      <c r="K42" s="19">
        <f t="shared" si="13"/>
        <v>0.80665295616169785</v>
      </c>
    </row>
    <row r="43" spans="3:11" x14ac:dyDescent="0.25">
      <c r="C43" s="33">
        <v>33664</v>
      </c>
      <c r="D43" s="18">
        <v>39</v>
      </c>
      <c r="E43" s="18">
        <v>23.04</v>
      </c>
      <c r="F43" s="19">
        <f t="shared" si="8"/>
        <v>22.981075272647963</v>
      </c>
      <c r="G43" s="19">
        <f t="shared" si="9"/>
        <v>4.5084509753988748E-2</v>
      </c>
      <c r="H43" s="19">
        <f t="shared" si="10"/>
        <v>5.9755801951490307E-2</v>
      </c>
      <c r="I43" s="19">
        <f t="shared" si="11"/>
        <v>23.052886460395779</v>
      </c>
      <c r="J43" s="19">
        <f t="shared" si="12"/>
        <v>1.2886460395780119E-2</v>
      </c>
      <c r="K43" s="19">
        <f t="shared" si="13"/>
        <v>1.6606086153200952E-4</v>
      </c>
    </row>
    <row r="44" spans="3:11" x14ac:dyDescent="0.25">
      <c r="C44" s="33">
        <v>33695</v>
      </c>
      <c r="D44" s="18">
        <v>40</v>
      </c>
      <c r="E44" s="18">
        <v>20.47</v>
      </c>
      <c r="F44" s="19">
        <f t="shared" si="8"/>
        <v>22.333793395725319</v>
      </c>
      <c r="G44" s="19">
        <f t="shared" si="9"/>
        <v>3.7638875781556884E-2</v>
      </c>
      <c r="H44" s="19">
        <f t="shared" si="10"/>
        <v>-1.7447777819220838</v>
      </c>
      <c r="I44" s="19">
        <f t="shared" si="11"/>
        <v>22.3154299948058</v>
      </c>
      <c r="J44" s="19">
        <f t="shared" si="12"/>
        <v>1.8454299948058015</v>
      </c>
      <c r="K44" s="19">
        <f t="shared" si="13"/>
        <v>3.4056118657289405</v>
      </c>
    </row>
    <row r="45" spans="3:11" x14ac:dyDescent="0.25">
      <c r="C45" s="33">
        <v>33725</v>
      </c>
      <c r="D45" s="18">
        <v>41</v>
      </c>
      <c r="E45" s="18">
        <v>20.329999999999998</v>
      </c>
      <c r="F45" s="19">
        <f t="shared" si="8"/>
        <v>21.845899570138975</v>
      </c>
      <c r="G45" s="19">
        <f t="shared" si="9"/>
        <v>3.198735339366221E-2</v>
      </c>
      <c r="H45" s="19">
        <f t="shared" si="10"/>
        <v>-1.4255621444196289</v>
      </c>
      <c r="I45" s="19">
        <f t="shared" si="11"/>
        <v>21.730752302564628</v>
      </c>
      <c r="J45" s="19">
        <f t="shared" si="12"/>
        <v>1.40075230256463</v>
      </c>
      <c r="K45" s="19">
        <f t="shared" si="13"/>
        <v>1.9621070131401128</v>
      </c>
    </row>
    <row r="46" spans="3:11" x14ac:dyDescent="0.25">
      <c r="C46" s="33">
        <v>33756</v>
      </c>
      <c r="D46" s="18">
        <v>42</v>
      </c>
      <c r="E46" s="18">
        <v>20.18</v>
      </c>
      <c r="F46" s="19">
        <f t="shared" si="8"/>
        <v>21.48258720928364</v>
      </c>
      <c r="G46" s="19">
        <f t="shared" si="9"/>
        <v>2.7736342601771206E-2</v>
      </c>
      <c r="H46" s="19">
        <f t="shared" si="10"/>
        <v>-1.2346364262402665</v>
      </c>
      <c r="I46" s="19">
        <f t="shared" si="11"/>
        <v>21.233629933011137</v>
      </c>
      <c r="J46" s="19">
        <f t="shared" si="12"/>
        <v>1.0536299330111376</v>
      </c>
      <c r="K46" s="19">
        <f t="shared" si="13"/>
        <v>1.1101360357370542</v>
      </c>
    </row>
    <row r="47" spans="3:11" x14ac:dyDescent="0.25">
      <c r="C47" s="33">
        <v>33786</v>
      </c>
      <c r="D47" s="18">
        <v>43</v>
      </c>
      <c r="E47" s="18">
        <v>21.97</v>
      </c>
      <c r="F47" s="19">
        <f t="shared" si="8"/>
        <v>21.148093983747358</v>
      </c>
      <c r="G47" s="19">
        <f t="shared" si="9"/>
        <v>2.3840964619466522E-2</v>
      </c>
      <c r="H47" s="19">
        <f t="shared" si="10"/>
        <v>0.88417214473493866</v>
      </c>
      <c r="I47" s="19">
        <f t="shared" si="11"/>
        <v>22.935484926638591</v>
      </c>
      <c r="J47" s="19">
        <f t="shared" si="12"/>
        <v>0.96548492663859165</v>
      </c>
      <c r="K47" s="19">
        <f t="shared" si="13"/>
        <v>0.93216114356632673</v>
      </c>
    </row>
    <row r="48" spans="3:11" x14ac:dyDescent="0.25">
      <c r="C48" s="33">
        <v>33817</v>
      </c>
      <c r="D48" s="18">
        <v>44</v>
      </c>
      <c r="E48" s="18">
        <v>22.76</v>
      </c>
      <c r="F48" s="19">
        <f t="shared" si="8"/>
        <v>20.929348564623236</v>
      </c>
      <c r="G48" s="19">
        <f t="shared" si="9"/>
        <v>2.1232216628795739E-2</v>
      </c>
      <c r="H48" s="19">
        <f t="shared" si="10"/>
        <v>1.872351275110659</v>
      </c>
      <c r="I48" s="19">
        <f t="shared" si="11"/>
        <v>23.406588565688089</v>
      </c>
      <c r="J48" s="19">
        <f t="shared" si="12"/>
        <v>0.64658856568808787</v>
      </c>
      <c r="K48" s="19">
        <f t="shared" si="13"/>
        <v>0.41807677327857873</v>
      </c>
    </row>
    <row r="49" spans="3:11" x14ac:dyDescent="0.25">
      <c r="C49" s="33">
        <v>33848</v>
      </c>
      <c r="D49" s="18">
        <v>45</v>
      </c>
      <c r="E49" s="18">
        <v>24.18</v>
      </c>
      <c r="F49" s="19">
        <f t="shared" si="8"/>
        <v>20.937506099915755</v>
      </c>
      <c r="G49" s="19">
        <f t="shared" si="9"/>
        <v>2.1091612905955605E-2</v>
      </c>
      <c r="H49" s="19">
        <f t="shared" si="10"/>
        <v>3.2447413968640757</v>
      </c>
      <c r="I49" s="19">
        <f t="shared" si="11"/>
        <v>24.214849191952126</v>
      </c>
      <c r="J49" s="19">
        <f t="shared" si="12"/>
        <v>3.4849191952126546E-2</v>
      </c>
      <c r="K49" s="19">
        <f t="shared" si="13"/>
        <v>1.2144661797161616E-3</v>
      </c>
    </row>
    <row r="50" spans="3:11" x14ac:dyDescent="0.25">
      <c r="C50" s="33">
        <v>33878</v>
      </c>
      <c r="D50" s="18">
        <v>46</v>
      </c>
      <c r="E50" s="18">
        <v>25.84</v>
      </c>
      <c r="F50" s="19">
        <f t="shared" si="8"/>
        <v>21.486891460360766</v>
      </c>
      <c r="G50" s="19">
        <f t="shared" si="9"/>
        <v>2.6772827288677012E-2</v>
      </c>
      <c r="H50" s="19">
        <f t="shared" si="10"/>
        <v>4.2622964987289649</v>
      </c>
      <c r="I50" s="19">
        <f t="shared" si="11"/>
        <v>24.431888418418726</v>
      </c>
      <c r="J50" s="19">
        <f t="shared" si="12"/>
        <v>1.4081115815812737</v>
      </c>
      <c r="K50" s="19">
        <f t="shared" si="13"/>
        <v>1.982778226183316</v>
      </c>
    </row>
    <row r="51" spans="3:11" x14ac:dyDescent="0.25">
      <c r="C51" s="33">
        <v>33909</v>
      </c>
      <c r="D51" s="18">
        <v>47</v>
      </c>
      <c r="E51" s="18">
        <v>24.05</v>
      </c>
      <c r="F51" s="19">
        <f t="shared" si="8"/>
        <v>21.247864610080697</v>
      </c>
      <c r="G51" s="19">
        <f t="shared" si="9"/>
        <v>2.391444602226871E-2</v>
      </c>
      <c r="H51" s="19">
        <f t="shared" si="10"/>
        <v>2.8478255221719566</v>
      </c>
      <c r="I51" s="19">
        <f t="shared" si="11"/>
        <v>24.758461165986919</v>
      </c>
      <c r="J51" s="19">
        <f t="shared" si="12"/>
        <v>0.70846116598691822</v>
      </c>
      <c r="K51" s="19">
        <f t="shared" si="13"/>
        <v>0.50191722371154368</v>
      </c>
    </row>
    <row r="52" spans="3:11" x14ac:dyDescent="0.25">
      <c r="C52" s="33">
        <v>33939</v>
      </c>
      <c r="D52" s="18">
        <v>48</v>
      </c>
      <c r="E52" s="18">
        <v>24.23</v>
      </c>
      <c r="F52" s="19">
        <f t="shared" si="8"/>
        <v>20.976438747016452</v>
      </c>
      <c r="G52" s="19">
        <f t="shared" si="9"/>
        <v>2.0738387968211119E-2</v>
      </c>
      <c r="H52" s="19">
        <f t="shared" si="10"/>
        <v>3.3043293272909824</v>
      </c>
      <c r="I52" s="19">
        <f t="shared" si="11"/>
        <v>25.017198621353671</v>
      </c>
      <c r="J52" s="19">
        <f t="shared" si="12"/>
        <v>0.7871986213536708</v>
      </c>
      <c r="K52" s="19">
        <f t="shared" si="13"/>
        <v>0.61968166946112002</v>
      </c>
    </row>
    <row r="53" spans="3:11" x14ac:dyDescent="0.25">
      <c r="C53" s="33">
        <v>33970</v>
      </c>
      <c r="D53" s="18">
        <v>49</v>
      </c>
      <c r="E53" s="18">
        <v>24.71</v>
      </c>
      <c r="F53" s="19">
        <f t="shared" si="8"/>
        <v>21.336518730476861</v>
      </c>
      <c r="G53" s="19">
        <f t="shared" si="9"/>
        <v>2.4387631143899809E-2</v>
      </c>
      <c r="H53" s="19">
        <f t="shared" si="10"/>
        <v>3.3151495118675847</v>
      </c>
      <c r="I53" s="19">
        <f t="shared" si="11"/>
        <v>23.805520564173431</v>
      </c>
      <c r="J53" s="19">
        <f t="shared" si="12"/>
        <v>0.90447943582656976</v>
      </c>
      <c r="K53" s="19">
        <f t="shared" si="13"/>
        <v>0.81808304983314994</v>
      </c>
    </row>
    <row r="54" spans="3:11" x14ac:dyDescent="0.25">
      <c r="C54" s="33">
        <v>34001</v>
      </c>
      <c r="D54" s="18">
        <v>50</v>
      </c>
      <c r="E54" s="18">
        <v>21.96</v>
      </c>
      <c r="F54" s="19">
        <f t="shared" si="8"/>
        <v>21.585184538952578</v>
      </c>
      <c r="G54" s="19">
        <f t="shared" si="9"/>
        <v>2.6799494643559844E-2</v>
      </c>
      <c r="H54" s="19">
        <f t="shared" si="10"/>
        <v>0.33626274466564821</v>
      </c>
      <c r="I54" s="19">
        <f t="shared" si="11"/>
        <v>21.362210038509822</v>
      </c>
      <c r="J54" s="19">
        <f t="shared" si="12"/>
        <v>0.59778996149017871</v>
      </c>
      <c r="K54" s="19">
        <f t="shared" si="13"/>
        <v>0.35735283805842932</v>
      </c>
    </row>
    <row r="55" spans="3:11" x14ac:dyDescent="0.25">
      <c r="C55" s="33">
        <v>34029</v>
      </c>
      <c r="D55" s="18">
        <v>51</v>
      </c>
      <c r="E55" s="18">
        <v>22.1</v>
      </c>
      <c r="F55" s="19">
        <f t="shared" si="8"/>
        <v>21.772658208966646</v>
      </c>
      <c r="G55" s="19">
        <f t="shared" si="9"/>
        <v>2.852736751788219E-2</v>
      </c>
      <c r="H55" s="19">
        <f t="shared" si="10"/>
        <v>0.29972240342004236</v>
      </c>
      <c r="I55" s="19">
        <f t="shared" si="11"/>
        <v>21.671739835547626</v>
      </c>
      <c r="J55" s="19">
        <f t="shared" si="12"/>
        <v>0.42826016445237514</v>
      </c>
      <c r="K55" s="19">
        <f t="shared" si="13"/>
        <v>0.18340676845677539</v>
      </c>
    </row>
    <row r="56" spans="3:11" x14ac:dyDescent="0.25">
      <c r="C56" s="33">
        <v>34060</v>
      </c>
      <c r="D56" s="18">
        <v>52</v>
      </c>
      <c r="E56" s="18">
        <v>20.27</v>
      </c>
      <c r="F56" s="19">
        <f t="shared" si="8"/>
        <v>21.881320864150453</v>
      </c>
      <c r="G56" s="19">
        <f t="shared" si="9"/>
        <v>2.9389133819247532E-2</v>
      </c>
      <c r="H56" s="19">
        <f t="shared" si="10"/>
        <v>-1.6250958691657009</v>
      </c>
      <c r="I56" s="19">
        <f t="shared" si="11"/>
        <v>20.056407794562443</v>
      </c>
      <c r="J56" s="19">
        <f t="shared" si="12"/>
        <v>0.21359220543755697</v>
      </c>
      <c r="K56" s="19">
        <f t="shared" si="13"/>
        <v>4.5621630223679543E-2</v>
      </c>
    </row>
    <row r="57" spans="3:11" x14ac:dyDescent="0.25">
      <c r="C57" s="33">
        <v>34090</v>
      </c>
      <c r="D57" s="18">
        <v>53</v>
      </c>
      <c r="E57" s="18">
        <v>20.27</v>
      </c>
      <c r="F57" s="19">
        <f t="shared" si="8"/>
        <v>21.829991063963554</v>
      </c>
      <c r="G57" s="19">
        <f t="shared" si="9"/>
        <v>2.8521091047645816E-2</v>
      </c>
      <c r="H57" s="19">
        <f t="shared" si="10"/>
        <v>-1.5461157319700451</v>
      </c>
      <c r="I57" s="19">
        <f t="shared" si="11"/>
        <v>20.485147853550071</v>
      </c>
      <c r="J57" s="19">
        <f t="shared" si="12"/>
        <v>0.21514785355007149</v>
      </c>
      <c r="K57" s="19">
        <f t="shared" si="13"/>
        <v>4.6288598887203006E-2</v>
      </c>
    </row>
    <row r="58" spans="3:11" x14ac:dyDescent="0.25">
      <c r="C58" s="33">
        <v>34121</v>
      </c>
      <c r="D58" s="18">
        <v>54</v>
      </c>
      <c r="E58" s="18">
        <v>19.63</v>
      </c>
      <c r="F58" s="19">
        <f t="shared" si="8"/>
        <v>21.485630957094425</v>
      </c>
      <c r="G58" s="19">
        <f t="shared" si="9"/>
        <v>2.4511166579451057E-2</v>
      </c>
      <c r="H58" s="19">
        <f t="shared" si="10"/>
        <v>-1.7915338468075312</v>
      </c>
      <c r="I58" s="19">
        <f t="shared" si="11"/>
        <v>20.623875728770933</v>
      </c>
      <c r="J58" s="19">
        <f t="shared" si="12"/>
        <v>0.99387572877093433</v>
      </c>
      <c r="K58" s="19">
        <f t="shared" si="13"/>
        <v>0.98778896423995577</v>
      </c>
    </row>
    <row r="59" spans="3:11" x14ac:dyDescent="0.25">
      <c r="C59" s="33">
        <v>34151</v>
      </c>
      <c r="D59" s="18">
        <v>55</v>
      </c>
      <c r="E59" s="18">
        <v>21.82</v>
      </c>
      <c r="F59" s="19">
        <f t="shared" si="8"/>
        <v>21.294671530937091</v>
      </c>
      <c r="G59" s="19">
        <f t="shared" si="9"/>
        <v>2.2194018901266141E-2</v>
      </c>
      <c r="H59" s="19">
        <f t="shared" si="10"/>
        <v>0.56236718923274398</v>
      </c>
      <c r="I59" s="19">
        <f t="shared" si="11"/>
        <v>22.394314268408817</v>
      </c>
      <c r="J59" s="19">
        <f t="shared" si="12"/>
        <v>0.57431426840881628</v>
      </c>
      <c r="K59" s="19">
        <f t="shared" si="13"/>
        <v>0.32983687889795388</v>
      </c>
    </row>
    <row r="60" spans="3:11" x14ac:dyDescent="0.25">
      <c r="C60" s="33">
        <v>34182</v>
      </c>
      <c r="D60" s="18">
        <v>56</v>
      </c>
      <c r="E60" s="18">
        <v>23.64</v>
      </c>
      <c r="F60" s="19">
        <f t="shared" si="8"/>
        <v>21.485989883442521</v>
      </c>
      <c r="G60" s="19">
        <f t="shared" si="9"/>
        <v>2.4012763872252412E-2</v>
      </c>
      <c r="H60" s="19">
        <f t="shared" si="10"/>
        <v>2.1249381732045101</v>
      </c>
      <c r="I60" s="19">
        <f t="shared" si="11"/>
        <v>23.189216824949018</v>
      </c>
      <c r="J60" s="19">
        <f t="shared" si="12"/>
        <v>0.45078317505098298</v>
      </c>
      <c r="K60" s="19">
        <f t="shared" si="13"/>
        <v>0.20320547090904517</v>
      </c>
    </row>
    <row r="61" spans="3:11" x14ac:dyDescent="0.25">
      <c r="C61" s="33">
        <v>34213</v>
      </c>
      <c r="D61" s="18">
        <v>57</v>
      </c>
      <c r="E61" s="18">
        <v>23.97</v>
      </c>
      <c r="F61" s="19">
        <f t="shared" si="8"/>
        <v>21.215583243780969</v>
      </c>
      <c r="G61" s="19">
        <f t="shared" si="9"/>
        <v>2.0846609137883068E-2</v>
      </c>
      <c r="H61" s="19">
        <f t="shared" si="10"/>
        <v>2.8050265297456645</v>
      </c>
      <c r="I61" s="19">
        <f t="shared" si="11"/>
        <v>24.75474404417885</v>
      </c>
      <c r="J61" s="19">
        <f t="shared" si="12"/>
        <v>0.78474404417885069</v>
      </c>
      <c r="K61" s="19">
        <f t="shared" si="13"/>
        <v>0.6158232148741779</v>
      </c>
    </row>
    <row r="62" spans="3:11" x14ac:dyDescent="0.25">
      <c r="C62" s="33">
        <v>34243</v>
      </c>
      <c r="D62" s="18">
        <v>58</v>
      </c>
      <c r="E62" s="18">
        <v>25.12</v>
      </c>
      <c r="F62" s="19">
        <f t="shared" si="8"/>
        <v>21.094339718712913</v>
      </c>
      <c r="G62" s="19">
        <f t="shared" si="9"/>
        <v>1.9318587051962169E-2</v>
      </c>
      <c r="H62" s="19">
        <f t="shared" si="10"/>
        <v>4.0500851304180179</v>
      </c>
      <c r="I62" s="19">
        <f t="shared" si="11"/>
        <v>25.498726351647818</v>
      </c>
      <c r="J62" s="19">
        <f t="shared" si="12"/>
        <v>0.37872635164781698</v>
      </c>
      <c r="K62" s="19">
        <f t="shared" si="13"/>
        <v>0.14343364943246592</v>
      </c>
    </row>
    <row r="63" spans="3:11" x14ac:dyDescent="0.25">
      <c r="C63" s="33">
        <v>34274</v>
      </c>
      <c r="D63" s="18">
        <v>59</v>
      </c>
      <c r="E63" s="18">
        <v>25.65</v>
      </c>
      <c r="F63" s="19">
        <f t="shared" si="8"/>
        <v>21.747153937778513</v>
      </c>
      <c r="G63" s="19">
        <f t="shared" si="9"/>
        <v>2.6131131233589074E-2</v>
      </c>
      <c r="H63" s="19">
        <f t="shared" si="10"/>
        <v>3.7939501467977541</v>
      </c>
      <c r="I63" s="19">
        <f t="shared" si="11"/>
        <v>23.961483827936831</v>
      </c>
      <c r="J63" s="19">
        <f t="shared" si="12"/>
        <v>1.6885161720631672</v>
      </c>
      <c r="K63" s="19">
        <f t="shared" si="13"/>
        <v>2.8510868633188511</v>
      </c>
    </row>
    <row r="64" spans="3:11" x14ac:dyDescent="0.25">
      <c r="C64" s="33">
        <v>34304</v>
      </c>
      <c r="D64" s="18">
        <v>60</v>
      </c>
      <c r="E64" s="18">
        <v>27.17</v>
      </c>
      <c r="F64" s="19">
        <f t="shared" si="8"/>
        <v>22.558303988203498</v>
      </c>
      <c r="G64" s="19">
        <f t="shared" si="9"/>
        <v>3.4573140617939882E-2</v>
      </c>
      <c r="H64" s="19">
        <f t="shared" si="10"/>
        <v>4.4767537177848302</v>
      </c>
      <c r="I64" s="19">
        <f t="shared" si="11"/>
        <v>25.077614396303087</v>
      </c>
      <c r="J64" s="19">
        <f t="shared" si="12"/>
        <v>2.0923856036969148</v>
      </c>
      <c r="K64" s="19">
        <f t="shared" si="13"/>
        <v>4.378077514558103</v>
      </c>
    </row>
    <row r="65" spans="3:11" x14ac:dyDescent="0.25">
      <c r="C65" s="33">
        <v>34335</v>
      </c>
      <c r="D65" s="18">
        <v>61</v>
      </c>
      <c r="E65" s="18">
        <v>25.67</v>
      </c>
      <c r="F65" s="19">
        <f t="shared" si="8"/>
        <v>22.503574556732282</v>
      </c>
      <c r="G65" s="19">
        <f t="shared" si="9"/>
        <v>3.3612790321669493E-2</v>
      </c>
      <c r="H65" s="19">
        <f t="shared" si="10"/>
        <v>3.1817762757690131</v>
      </c>
      <c r="I65" s="19">
        <f t="shared" si="11"/>
        <v>25.908026640689023</v>
      </c>
      <c r="J65" s="19">
        <f t="shared" si="12"/>
        <v>0.23802664068902146</v>
      </c>
      <c r="K65" s="19">
        <f t="shared" si="13"/>
        <v>5.6656681677700528E-2</v>
      </c>
    </row>
    <row r="66" spans="3:11" x14ac:dyDescent="0.25">
      <c r="C66" s="33">
        <v>34366</v>
      </c>
      <c r="D66" s="18">
        <v>62</v>
      </c>
      <c r="E66" s="18">
        <v>22.42</v>
      </c>
      <c r="F66" s="19">
        <f t="shared" si="8"/>
        <v>22.367062442600382</v>
      </c>
      <c r="G66" s="19">
        <f t="shared" si="9"/>
        <v>3.1783285318926165E-2</v>
      </c>
      <c r="H66" s="19">
        <f t="shared" si="10"/>
        <v>8.2181495748427591E-2</v>
      </c>
      <c r="I66" s="19">
        <f t="shared" si="11"/>
        <v>22.873450091719601</v>
      </c>
      <c r="J66" s="19">
        <f t="shared" si="12"/>
        <v>0.45345009171959916</v>
      </c>
      <c r="K66" s="19">
        <f t="shared" si="13"/>
        <v>0.2056169856805129</v>
      </c>
    </row>
    <row r="67" spans="3:11" x14ac:dyDescent="0.25">
      <c r="C67" s="33">
        <v>34394</v>
      </c>
      <c r="D67" s="18">
        <v>63</v>
      </c>
      <c r="E67" s="18">
        <v>23.46</v>
      </c>
      <c r="F67" s="19">
        <f t="shared" si="8"/>
        <v>22.684518895196774</v>
      </c>
      <c r="G67" s="19">
        <f t="shared" si="9"/>
        <v>3.4855383965284523E-2</v>
      </c>
      <c r="H67" s="19">
        <f t="shared" si="10"/>
        <v>0.72637478190121429</v>
      </c>
      <c r="I67" s="19">
        <f t="shared" si="11"/>
        <v>22.69856813133935</v>
      </c>
      <c r="J67" s="19">
        <f t="shared" si="12"/>
        <v>0.76143186866065093</v>
      </c>
      <c r="K67" s="19">
        <f t="shared" si="13"/>
        <v>0.57977849061205078</v>
      </c>
    </row>
    <row r="68" spans="3:11" x14ac:dyDescent="0.25">
      <c r="C68" s="33">
        <v>34425</v>
      </c>
      <c r="D68" s="18">
        <v>64</v>
      </c>
      <c r="E68" s="18">
        <v>20.14</v>
      </c>
      <c r="F68" s="19">
        <f t="shared" si="8"/>
        <v>22.361349159557221</v>
      </c>
      <c r="G68" s="19">
        <f t="shared" si="9"/>
        <v>3.1005220172225092E-2</v>
      </c>
      <c r="H68" s="19">
        <f t="shared" si="10"/>
        <v>-2.1598057626120308</v>
      </c>
      <c r="I68" s="19">
        <f t="shared" si="11"/>
        <v>21.094278409996356</v>
      </c>
      <c r="J68" s="19">
        <f t="shared" si="12"/>
        <v>0.95427840999635549</v>
      </c>
      <c r="K68" s="19">
        <f t="shared" si="13"/>
        <v>0.91064728378517235</v>
      </c>
    </row>
    <row r="69" spans="3:11" x14ac:dyDescent="0.25">
      <c r="C69" s="33">
        <v>34455</v>
      </c>
      <c r="D69" s="18">
        <v>65</v>
      </c>
      <c r="E69" s="18">
        <v>20.55</v>
      </c>
      <c r="F69" s="19">
        <f t="shared" si="8"/>
        <v>22.281211891138469</v>
      </c>
      <c r="G69" s="19">
        <f t="shared" si="9"/>
        <v>2.9810005752868688E-2</v>
      </c>
      <c r="H69" s="19">
        <f t="shared" si="10"/>
        <v>-1.7121068453797228</v>
      </c>
      <c r="I69" s="19">
        <f t="shared" si="11"/>
        <v>20.846238647759403</v>
      </c>
      <c r="J69" s="19">
        <f t="shared" si="12"/>
        <v>0.29623864775940234</v>
      </c>
      <c r="K69" s="19">
        <f t="shared" si="13"/>
        <v>8.7757336426319249E-2</v>
      </c>
    </row>
    <row r="70" spans="3:11" x14ac:dyDescent="0.25">
      <c r="C70" s="33">
        <v>34486</v>
      </c>
      <c r="D70" s="18">
        <v>66</v>
      </c>
      <c r="E70" s="18">
        <v>22.04</v>
      </c>
      <c r="F70" s="19">
        <f t="shared" si="8"/>
        <v>22.881485890445802</v>
      </c>
      <c r="G70" s="19">
        <f t="shared" si="9"/>
        <v>3.5944714444961848E-2</v>
      </c>
      <c r="H70" s="19">
        <f t="shared" si="10"/>
        <v>-0.93954686459479797</v>
      </c>
      <c r="I70" s="19">
        <f t="shared" si="11"/>
        <v>20.519488050083805</v>
      </c>
      <c r="J70" s="19">
        <f t="shared" si="12"/>
        <v>1.5205119499161945</v>
      </c>
      <c r="K70" s="19">
        <f t="shared" si="13"/>
        <v>2.3119565898379482</v>
      </c>
    </row>
    <row r="71" spans="3:11" x14ac:dyDescent="0.25">
      <c r="C71" s="33">
        <v>34516</v>
      </c>
      <c r="D71" s="18">
        <v>67</v>
      </c>
      <c r="E71" s="18">
        <v>24.16</v>
      </c>
      <c r="F71" s="19">
        <f t="shared" si="8"/>
        <v>23.172628117024914</v>
      </c>
      <c r="G71" s="19">
        <f t="shared" si="9"/>
        <v>3.8689081159739347E-2</v>
      </c>
      <c r="H71" s="19">
        <f t="shared" si="10"/>
        <v>0.94350422976116666</v>
      </c>
      <c r="I71" s="19">
        <f t="shared" si="11"/>
        <v>23.47979779412351</v>
      </c>
      <c r="J71" s="19">
        <f t="shared" si="12"/>
        <v>0.6802022058764905</v>
      </c>
      <c r="K71" s="19">
        <f t="shared" si="13"/>
        <v>0.46267504087924355</v>
      </c>
    </row>
    <row r="72" spans="3:11" x14ac:dyDescent="0.25">
      <c r="C72" s="33">
        <v>34547</v>
      </c>
      <c r="D72" s="18">
        <v>68</v>
      </c>
      <c r="E72" s="18">
        <v>27.44</v>
      </c>
      <c r="F72" s="19">
        <f t="shared" si="8"/>
        <v>24.000597783794149</v>
      </c>
      <c r="G72" s="19">
        <f t="shared" si="9"/>
        <v>4.717692004834164E-2</v>
      </c>
      <c r="H72" s="19">
        <f t="shared" si="10"/>
        <v>3.3037273550818309</v>
      </c>
      <c r="I72" s="19">
        <f t="shared" si="11"/>
        <v>25.336255371389161</v>
      </c>
      <c r="J72" s="19">
        <f t="shared" si="12"/>
        <v>2.1037446286108406</v>
      </c>
      <c r="K72" s="19">
        <f t="shared" si="13"/>
        <v>4.425741462408963</v>
      </c>
    </row>
    <row r="73" spans="3:11" x14ac:dyDescent="0.25">
      <c r="C73" s="33">
        <v>34578</v>
      </c>
      <c r="D73" s="18">
        <v>69</v>
      </c>
      <c r="E73" s="18">
        <v>26.94</v>
      </c>
      <c r="F73" s="19">
        <f t="shared" si="8"/>
        <v>24.080489840690355</v>
      </c>
      <c r="G73" s="19">
        <f t="shared" si="9"/>
        <v>4.7528735126332974E-2</v>
      </c>
      <c r="H73" s="19">
        <f t="shared" si="10"/>
        <v>2.8538865297292229</v>
      </c>
      <c r="I73" s="19">
        <f t="shared" si="11"/>
        <v>26.852801233588153</v>
      </c>
      <c r="J73" s="19">
        <f t="shared" si="12"/>
        <v>8.7198766411848538E-2</v>
      </c>
      <c r="K73" s="19">
        <f t="shared" si="13"/>
        <v>7.6036248637481249E-3</v>
      </c>
    </row>
    <row r="74" spans="3:11" x14ac:dyDescent="0.25">
      <c r="C74" s="33">
        <v>34608</v>
      </c>
      <c r="D74" s="18">
        <v>70</v>
      </c>
      <c r="E74" s="18">
        <v>27.89</v>
      </c>
      <c r="F74" s="19">
        <f t="shared" si="8"/>
        <v>24.019928145599714</v>
      </c>
      <c r="G74" s="19">
        <f t="shared" si="9"/>
        <v>4.6366342215866399E-2</v>
      </c>
      <c r="H74" s="19">
        <f t="shared" si="10"/>
        <v>3.8886522608817145</v>
      </c>
      <c r="I74" s="19">
        <f t="shared" si="11"/>
        <v>28.178103706234708</v>
      </c>
      <c r="J74" s="19">
        <f t="shared" si="12"/>
        <v>0.2881037062347076</v>
      </c>
      <c r="K74" s="19">
        <f t="shared" si="13"/>
        <v>8.3003745546174693E-2</v>
      </c>
    </row>
    <row r="75" spans="3:11" x14ac:dyDescent="0.25">
      <c r="C75" s="33">
        <v>34639</v>
      </c>
      <c r="D75" s="18">
        <v>71</v>
      </c>
      <c r="E75" s="18">
        <v>27.93</v>
      </c>
      <c r="F75" s="19">
        <f t="shared" si="8"/>
        <v>24.092465228737751</v>
      </c>
      <c r="G75" s="19">
        <f t="shared" si="9"/>
        <v>4.6647779560953513E-2</v>
      </c>
      <c r="H75" s="19">
        <f t="shared" si="10"/>
        <v>3.8330361028484208</v>
      </c>
      <c r="I75" s="19">
        <f t="shared" si="11"/>
        <v>27.860244634613334</v>
      </c>
      <c r="J75" s="19">
        <f t="shared" si="12"/>
        <v>6.9755365386665602E-2</v>
      </c>
      <c r="K75" s="19">
        <f t="shared" si="13"/>
        <v>4.8658110002272256E-3</v>
      </c>
    </row>
    <row r="76" spans="3:11" x14ac:dyDescent="0.25">
      <c r="C76" s="33">
        <v>34669</v>
      </c>
      <c r="D76" s="18">
        <v>72</v>
      </c>
      <c r="E76" s="18">
        <v>31.3</v>
      </c>
      <c r="F76" s="19">
        <f t="shared" si="8"/>
        <v>25.146143164658341</v>
      </c>
      <c r="G76" s="19">
        <f t="shared" si="9"/>
        <v>5.7477274013226193E-2</v>
      </c>
      <c r="H76" s="19">
        <f t="shared" si="10"/>
        <v>5.980751504863667</v>
      </c>
      <c r="I76" s="19">
        <f t="shared" si="11"/>
        <v>28.615866726083535</v>
      </c>
      <c r="J76" s="19">
        <f t="shared" si="12"/>
        <v>2.6841332739164656</v>
      </c>
      <c r="K76" s="19">
        <f t="shared" si="13"/>
        <v>7.2045714321455243</v>
      </c>
    </row>
    <row r="77" spans="3:11" x14ac:dyDescent="0.25">
      <c r="C77" s="33">
        <v>34700</v>
      </c>
      <c r="D77" s="18">
        <v>73</v>
      </c>
      <c r="E77" s="18">
        <v>30.05</v>
      </c>
      <c r="F77" s="19">
        <f t="shared" si="8"/>
        <v>25.828144460344955</v>
      </c>
      <c r="G77" s="19">
        <f t="shared" si="9"/>
        <v>6.4193338458080451E-2</v>
      </c>
      <c r="H77" s="19">
        <f t="shared" si="10"/>
        <v>4.1145018159552276</v>
      </c>
      <c r="I77" s="19">
        <f t="shared" si="11"/>
        <v>28.385396714440581</v>
      </c>
      <c r="J77" s="19">
        <f t="shared" si="12"/>
        <v>1.6646032855594193</v>
      </c>
      <c r="K77" s="19">
        <f t="shared" si="13"/>
        <v>2.7709040982952136</v>
      </c>
    </row>
    <row r="78" spans="3:11" x14ac:dyDescent="0.25">
      <c r="C78" s="33">
        <v>34731</v>
      </c>
      <c r="D78" s="18">
        <v>74</v>
      </c>
      <c r="E78" s="18">
        <v>26.51</v>
      </c>
      <c r="F78" s="19">
        <f t="shared" si="8"/>
        <v>26.093238858290512</v>
      </c>
      <c r="G78" s="19">
        <f t="shared" si="9"/>
        <v>6.6353806936045631E-2</v>
      </c>
      <c r="H78" s="19">
        <f t="shared" si="10"/>
        <v>0.38222687868237609</v>
      </c>
      <c r="I78" s="19">
        <f t="shared" si="11"/>
        <v>25.974519294551463</v>
      </c>
      <c r="J78" s="19">
        <f t="shared" si="12"/>
        <v>0.53548070544853843</v>
      </c>
      <c r="K78" s="19">
        <f t="shared" si="13"/>
        <v>0.28673958590766435</v>
      </c>
    </row>
    <row r="79" spans="3:11" x14ac:dyDescent="0.25">
      <c r="C79" s="33">
        <v>34759</v>
      </c>
      <c r="D79" s="18">
        <v>75</v>
      </c>
      <c r="E79" s="18">
        <v>26.85</v>
      </c>
      <c r="F79" s="19">
        <f t="shared" si="8"/>
        <v>26.146098438148897</v>
      </c>
      <c r="G79" s="19">
        <f t="shared" si="9"/>
        <v>6.6208691463234465E-2</v>
      </c>
      <c r="H79" s="19">
        <f t="shared" si="10"/>
        <v>0.70622117723011946</v>
      </c>
      <c r="I79" s="19">
        <f t="shared" si="11"/>
        <v>26.885967447127772</v>
      </c>
      <c r="J79" s="19">
        <f t="shared" si="12"/>
        <v>3.5967447127770669E-2</v>
      </c>
      <c r="K79" s="19">
        <f t="shared" si="13"/>
        <v>1.2936572528889786E-3</v>
      </c>
    </row>
    <row r="80" spans="3:11" x14ac:dyDescent="0.25">
      <c r="C80" s="33">
        <v>34790</v>
      </c>
      <c r="D80" s="18">
        <v>76</v>
      </c>
      <c r="E80" s="18">
        <v>23.67</v>
      </c>
      <c r="F80" s="19">
        <f t="shared" si="8"/>
        <v>26.068800689316845</v>
      </c>
      <c r="G80" s="19">
        <f t="shared" si="9"/>
        <v>6.4665438573309891E-2</v>
      </c>
      <c r="H80" s="19">
        <f t="shared" si="10"/>
        <v>-2.3741323816041549</v>
      </c>
      <c r="I80" s="19">
        <f t="shared" si="11"/>
        <v>24.052501367000101</v>
      </c>
      <c r="J80" s="19">
        <f t="shared" si="12"/>
        <v>0.38250136700009918</v>
      </c>
      <c r="K80" s="19">
        <f t="shared" si="13"/>
        <v>0.14630729575694457</v>
      </c>
    </row>
    <row r="81" spans="3:11" x14ac:dyDescent="0.25">
      <c r="C81" s="33">
        <v>34820</v>
      </c>
      <c r="D81" s="18">
        <v>77</v>
      </c>
      <c r="E81" s="18">
        <v>25.04</v>
      </c>
      <c r="F81" s="19">
        <f t="shared" si="8"/>
        <v>26.36556706882255</v>
      </c>
      <c r="G81" s="19">
        <f t="shared" si="9"/>
        <v>6.7161427234941382E-2</v>
      </c>
      <c r="H81" s="19">
        <f t="shared" si="10"/>
        <v>-1.36546449377117</v>
      </c>
      <c r="I81" s="19">
        <f t="shared" si="11"/>
        <v>24.421359282510434</v>
      </c>
      <c r="J81" s="19">
        <f t="shared" si="12"/>
        <v>0.61864071748956562</v>
      </c>
      <c r="K81" s="19">
        <f t="shared" si="13"/>
        <v>0.38271633733600452</v>
      </c>
    </row>
    <row r="82" spans="3:11" x14ac:dyDescent="0.25">
      <c r="C82" s="33">
        <v>34851</v>
      </c>
      <c r="D82" s="18">
        <v>78</v>
      </c>
      <c r="E82" s="18">
        <v>26.09</v>
      </c>
      <c r="F82" s="19">
        <f t="shared" ref="F82:F124" si="15">$N$14*(E82-H70)+(1-$N$14)*(F81+G81)</f>
        <v>26.656642152218637</v>
      </c>
      <c r="G82" s="19">
        <f t="shared" ref="G82:G124" si="16">$N$15*(F82-F81)+(1-$N$15)*G81</f>
        <v>6.9569370712970896E-2</v>
      </c>
      <c r="H82" s="19">
        <f t="shared" ref="H82:H124" si="17">$N$16*(E82-F82)+(1-$N$16)*H70</f>
        <v>-0.60513220855262984</v>
      </c>
      <c r="I82" s="19">
        <f t="shared" ref="I82:I124" si="18">(F81+G81)+H70</f>
        <v>25.493181631462694</v>
      </c>
      <c r="J82" s="19">
        <f t="shared" ref="J82:J124" si="19">ABS(E82-I82)</f>
        <v>0.5968183685373063</v>
      </c>
      <c r="K82" s="19">
        <f t="shared" ref="K82:K124" si="20">J82^2</f>
        <v>0.35619216502353196</v>
      </c>
    </row>
    <row r="83" spans="3:11" x14ac:dyDescent="0.25">
      <c r="C83" s="33">
        <v>34881</v>
      </c>
      <c r="D83" s="18">
        <v>79</v>
      </c>
      <c r="E83" s="18">
        <v>29.29</v>
      </c>
      <c r="F83" s="19">
        <f t="shared" si="15"/>
        <v>27.334107976795856</v>
      </c>
      <c r="G83" s="19">
        <f t="shared" si="16"/>
        <v>7.6106624074356907E-2</v>
      </c>
      <c r="H83" s="19">
        <f t="shared" si="17"/>
        <v>1.8513965263433816</v>
      </c>
      <c r="I83" s="19">
        <f t="shared" si="18"/>
        <v>27.669715752692774</v>
      </c>
      <c r="J83" s="19">
        <f t="shared" si="19"/>
        <v>1.6202842473072252</v>
      </c>
      <c r="K83" s="19">
        <f t="shared" si="20"/>
        <v>2.6253210420719415</v>
      </c>
    </row>
    <row r="84" spans="3:11" x14ac:dyDescent="0.25">
      <c r="C84" s="33">
        <v>34912</v>
      </c>
      <c r="D84" s="18">
        <v>80</v>
      </c>
      <c r="E84" s="18">
        <v>32.72</v>
      </c>
      <c r="F84" s="19">
        <f t="shared" si="15"/>
        <v>28.162845241604554</v>
      </c>
      <c r="G84" s="19">
        <f t="shared" si="16"/>
        <v>8.4200333380845829E-2</v>
      </c>
      <c r="H84" s="19">
        <f t="shared" si="17"/>
        <v>4.4277799080303337</v>
      </c>
      <c r="I84" s="19">
        <f t="shared" si="18"/>
        <v>30.713941955952045</v>
      </c>
      <c r="J84" s="19">
        <f t="shared" si="19"/>
        <v>2.0060580440479541</v>
      </c>
      <c r="K84" s="19">
        <f t="shared" si="20"/>
        <v>4.0242688760895033</v>
      </c>
    </row>
    <row r="85" spans="3:11" x14ac:dyDescent="0.25">
      <c r="C85" s="33">
        <v>34943</v>
      </c>
      <c r="D85" s="18">
        <v>81</v>
      </c>
      <c r="E85" s="18">
        <v>32.409999999999997</v>
      </c>
      <c r="F85" s="19">
        <f t="shared" si="15"/>
        <v>28.738180221720398</v>
      </c>
      <c r="G85" s="19">
        <f t="shared" si="16"/>
        <v>8.9481942773123171E-2</v>
      </c>
      <c r="H85" s="19">
        <f t="shared" si="17"/>
        <v>3.5873952704380558</v>
      </c>
      <c r="I85" s="19">
        <f t="shared" si="18"/>
        <v>31.100932104714623</v>
      </c>
      <c r="J85" s="19">
        <f t="shared" si="19"/>
        <v>1.3090678952853736</v>
      </c>
      <c r="K85" s="19">
        <f t="shared" si="20"/>
        <v>1.7136587544668778</v>
      </c>
    </row>
    <row r="86" spans="3:11" x14ac:dyDescent="0.25">
      <c r="C86" s="33">
        <v>34973</v>
      </c>
      <c r="D86" s="18">
        <v>82</v>
      </c>
      <c r="E86" s="18">
        <v>32.159999999999997</v>
      </c>
      <c r="F86" s="19">
        <f t="shared" si="15"/>
        <v>28.618944732980395</v>
      </c>
      <c r="G86" s="19">
        <f t="shared" si="16"/>
        <v>8.7237417867498807E-2</v>
      </c>
      <c r="H86" s="19">
        <f t="shared" si="17"/>
        <v>3.5769331399218434</v>
      </c>
      <c r="I86" s="19">
        <f t="shared" si="18"/>
        <v>32.716314425375238</v>
      </c>
      <c r="J86" s="19">
        <f t="shared" si="19"/>
        <v>0.55631442537524123</v>
      </c>
      <c r="K86" s="19">
        <f t="shared" si="20"/>
        <v>0.30948573988058486</v>
      </c>
    </row>
    <row r="87" spans="3:11" x14ac:dyDescent="0.25">
      <c r="C87" s="33">
        <v>35004</v>
      </c>
      <c r="D87" s="18">
        <v>83</v>
      </c>
      <c r="E87" s="18">
        <v>31.8</v>
      </c>
      <c r="F87" s="19">
        <f t="shared" si="15"/>
        <v>28.428843063091826</v>
      </c>
      <c r="G87" s="19">
        <f t="shared" si="16"/>
        <v>8.4254943019764342E-2</v>
      </c>
      <c r="H87" s="19">
        <f t="shared" si="17"/>
        <v>3.4188306576376801</v>
      </c>
      <c r="I87" s="19">
        <f t="shared" si="18"/>
        <v>32.539218253696312</v>
      </c>
      <c r="J87" s="19">
        <f t="shared" si="19"/>
        <v>0.73921825369631122</v>
      </c>
      <c r="K87" s="19">
        <f t="shared" si="20"/>
        <v>0.54644362659782397</v>
      </c>
    </row>
    <row r="88" spans="3:11" x14ac:dyDescent="0.25">
      <c r="C88" s="33">
        <v>35034</v>
      </c>
      <c r="D88" s="18">
        <v>84</v>
      </c>
      <c r="E88" s="18">
        <v>32.659999999999997</v>
      </c>
      <c r="F88" s="19">
        <f t="shared" si="15"/>
        <v>27.825076372564737</v>
      </c>
      <c r="G88" s="19">
        <f t="shared" si="16"/>
        <v>7.6856032057183082E-2</v>
      </c>
      <c r="H88" s="19">
        <f t="shared" si="17"/>
        <v>4.9531923917805871</v>
      </c>
      <c r="I88" s="19">
        <f t="shared" si="18"/>
        <v>34.493849510975259</v>
      </c>
      <c r="J88" s="19">
        <f t="shared" si="19"/>
        <v>1.8338495109752628</v>
      </c>
      <c r="K88" s="19">
        <f t="shared" si="20"/>
        <v>3.3630040289042107</v>
      </c>
    </row>
    <row r="89" spans="3:11" x14ac:dyDescent="0.25">
      <c r="C89" s="33">
        <v>35065</v>
      </c>
      <c r="D89" s="18">
        <v>85</v>
      </c>
      <c r="E89" s="18">
        <v>34.479999999999997</v>
      </c>
      <c r="F89" s="19">
        <f t="shared" si="15"/>
        <v>28.826210292073661</v>
      </c>
      <c r="G89" s="19">
        <f t="shared" si="16"/>
        <v>8.6795617472083308E-2</v>
      </c>
      <c r="H89" s="19">
        <f t="shared" si="17"/>
        <v>5.4949092333443046</v>
      </c>
      <c r="I89" s="19">
        <f t="shared" si="18"/>
        <v>32.016434220577146</v>
      </c>
      <c r="J89" s="19">
        <f t="shared" si="19"/>
        <v>2.4635657794228507</v>
      </c>
      <c r="K89" s="19">
        <f t="shared" si="20"/>
        <v>6.0691563495433183</v>
      </c>
    </row>
    <row r="90" spans="3:11" x14ac:dyDescent="0.25">
      <c r="C90" s="33">
        <v>35096</v>
      </c>
      <c r="D90" s="18">
        <v>86</v>
      </c>
      <c r="E90" s="18">
        <v>31.49</v>
      </c>
      <c r="F90" s="19">
        <f t="shared" si="15"/>
        <v>29.736436247346631</v>
      </c>
      <c r="G90" s="19">
        <f t="shared" si="16"/>
        <v>9.565069913843921E-2</v>
      </c>
      <c r="H90" s="19">
        <f t="shared" si="17"/>
        <v>1.6120186560637038</v>
      </c>
      <c r="I90" s="19">
        <f t="shared" si="18"/>
        <v>29.295232788228123</v>
      </c>
      <c r="J90" s="19">
        <f t="shared" si="19"/>
        <v>2.1947672117718753</v>
      </c>
      <c r="K90" s="19">
        <f t="shared" si="20"/>
        <v>4.8170031138688918</v>
      </c>
    </row>
    <row r="91" spans="3:11" x14ac:dyDescent="0.25">
      <c r="C91" s="33">
        <v>35125</v>
      </c>
      <c r="D91" s="18">
        <v>87</v>
      </c>
      <c r="E91" s="18">
        <v>31.07</v>
      </c>
      <c r="F91" s="19">
        <f t="shared" si="15"/>
        <v>30.031566517232683</v>
      </c>
      <c r="G91" s="19">
        <f t="shared" si="16"/>
        <v>9.7795881078732091E-2</v>
      </c>
      <c r="H91" s="19">
        <f t="shared" si="17"/>
        <v>1.0041435692033565</v>
      </c>
      <c r="I91" s="19">
        <f t="shared" si="18"/>
        <v>30.53830812371519</v>
      </c>
      <c r="J91" s="19">
        <f t="shared" si="19"/>
        <v>0.53169187628481041</v>
      </c>
      <c r="K91" s="19">
        <f t="shared" si="20"/>
        <v>0.28269625130726211</v>
      </c>
    </row>
    <row r="92" spans="3:11" x14ac:dyDescent="0.25">
      <c r="C92" s="33">
        <v>35156</v>
      </c>
      <c r="D92" s="18">
        <v>88</v>
      </c>
      <c r="E92" s="18">
        <v>27.67</v>
      </c>
      <c r="F92" s="19">
        <f t="shared" si="15"/>
        <v>30.097385894802699</v>
      </c>
      <c r="G92" s="19">
        <f t="shared" si="16"/>
        <v>9.745200918456505E-2</v>
      </c>
      <c r="H92" s="19">
        <f t="shared" si="17"/>
        <v>-2.4218892339803277</v>
      </c>
      <c r="I92" s="19">
        <f t="shared" si="18"/>
        <v>27.755230016707259</v>
      </c>
      <c r="J92" s="19">
        <f t="shared" si="19"/>
        <v>8.523001670725705E-2</v>
      </c>
      <c r="K92" s="19">
        <f t="shared" si="20"/>
        <v>7.2641557479193163E-3</v>
      </c>
    </row>
    <row r="93" spans="3:11" x14ac:dyDescent="0.25">
      <c r="C93" s="33">
        <v>35186</v>
      </c>
      <c r="D93" s="18">
        <v>89</v>
      </c>
      <c r="E93" s="18">
        <v>27.68</v>
      </c>
      <c r="F93" s="19">
        <f t="shared" si="15"/>
        <v>29.763617257734978</v>
      </c>
      <c r="G93" s="19">
        <f t="shared" si="16"/>
        <v>9.2814708536910137E-2</v>
      </c>
      <c r="H93" s="19">
        <f t="shared" si="17"/>
        <v>-2.0094917789625457</v>
      </c>
      <c r="I93" s="19">
        <f t="shared" si="18"/>
        <v>28.829373410216093</v>
      </c>
      <c r="J93" s="19">
        <f t="shared" si="19"/>
        <v>1.1493734102160929</v>
      </c>
      <c r="K93" s="19">
        <f t="shared" si="20"/>
        <v>1.3210592361117708</v>
      </c>
    </row>
    <row r="94" spans="3:11" x14ac:dyDescent="0.25">
      <c r="C94" s="33">
        <v>35217</v>
      </c>
      <c r="D94" s="18">
        <v>90</v>
      </c>
      <c r="E94" s="18">
        <v>27.14</v>
      </c>
      <c r="F94" s="19">
        <f t="shared" si="15"/>
        <v>29.064316855670164</v>
      </c>
      <c r="G94" s="19">
        <f t="shared" si="16"/>
        <v>8.4296387470108591E-2</v>
      </c>
      <c r="H94" s="19">
        <f t="shared" si="17"/>
        <v>-1.7881547485759717</v>
      </c>
      <c r="I94" s="19">
        <f t="shared" si="18"/>
        <v>29.251299757719259</v>
      </c>
      <c r="J94" s="19">
        <f t="shared" si="19"/>
        <v>2.1112997577192587</v>
      </c>
      <c r="K94" s="19">
        <f t="shared" si="20"/>
        <v>4.4575866669454003</v>
      </c>
    </row>
    <row r="95" spans="3:11" x14ac:dyDescent="0.25">
      <c r="C95" s="33">
        <v>35247</v>
      </c>
      <c r="D95" s="18">
        <v>91</v>
      </c>
      <c r="E95" s="18">
        <v>31.09</v>
      </c>
      <c r="F95" s="19">
        <f t="shared" si="15"/>
        <v>29.182375678406938</v>
      </c>
      <c r="G95" s="19">
        <f t="shared" si="16"/>
        <v>8.465946508313392E-2</v>
      </c>
      <c r="H95" s="19">
        <f t="shared" si="17"/>
        <v>1.9018206646939413</v>
      </c>
      <c r="I95" s="19">
        <f t="shared" si="18"/>
        <v>31.000009769483654</v>
      </c>
      <c r="J95" s="19">
        <f t="shared" si="19"/>
        <v>8.9990230516345804E-2</v>
      </c>
      <c r="K95" s="19">
        <f t="shared" si="20"/>
        <v>8.098241588385055E-3</v>
      </c>
    </row>
    <row r="96" spans="3:11" x14ac:dyDescent="0.25">
      <c r="C96" s="33">
        <v>35278</v>
      </c>
      <c r="D96" s="18">
        <v>92</v>
      </c>
      <c r="E96" s="18">
        <v>34.33</v>
      </c>
      <c r="F96" s="19">
        <f t="shared" si="15"/>
        <v>29.505343130727741</v>
      </c>
      <c r="G96" s="19">
        <f t="shared" si="16"/>
        <v>8.7222203655980546E-2</v>
      </c>
      <c r="H96" s="19">
        <f t="shared" si="17"/>
        <v>4.7836924725004186</v>
      </c>
      <c r="I96" s="19">
        <f t="shared" si="18"/>
        <v>33.694815051520408</v>
      </c>
      <c r="J96" s="19">
        <f t="shared" si="19"/>
        <v>0.63518494847959062</v>
      </c>
      <c r="K96" s="19">
        <f t="shared" si="20"/>
        <v>0.40345991877502019</v>
      </c>
    </row>
    <row r="97" spans="3:11" x14ac:dyDescent="0.25">
      <c r="C97" s="33">
        <v>35309</v>
      </c>
      <c r="D97" s="18">
        <v>93</v>
      </c>
      <c r="E97" s="18">
        <v>33.11</v>
      </c>
      <c r="F97" s="19">
        <f t="shared" si="15"/>
        <v>29.566317591957024</v>
      </c>
      <c r="G97" s="19">
        <f t="shared" si="16"/>
        <v>8.6939938244960324E-2</v>
      </c>
      <c r="H97" s="19">
        <f t="shared" si="17"/>
        <v>3.5481943127743096</v>
      </c>
      <c r="I97" s="19">
        <f t="shared" si="18"/>
        <v>33.17996060482178</v>
      </c>
      <c r="J97" s="19">
        <f t="shared" si="19"/>
        <v>6.9960604821780237E-2</v>
      </c>
      <c r="K97" s="19">
        <f t="shared" si="20"/>
        <v>4.8944862270292998E-3</v>
      </c>
    </row>
    <row r="98" spans="3:11" x14ac:dyDescent="0.25">
      <c r="C98" s="33">
        <v>35339</v>
      </c>
      <c r="D98" s="18">
        <v>94</v>
      </c>
      <c r="E98" s="18">
        <v>32.99</v>
      </c>
      <c r="F98" s="19">
        <f t="shared" si="15"/>
        <v>29.563143059940231</v>
      </c>
      <c r="G98" s="19">
        <f t="shared" si="16"/>
        <v>8.5970856882693125E-2</v>
      </c>
      <c r="H98" s="19">
        <f t="shared" si="17"/>
        <v>3.442347335314567</v>
      </c>
      <c r="I98" s="19">
        <f t="shared" si="18"/>
        <v>33.230190670123825</v>
      </c>
      <c r="J98" s="19">
        <f t="shared" si="19"/>
        <v>0.24019067012382322</v>
      </c>
      <c r="K98" s="19">
        <f t="shared" si="20"/>
        <v>5.7691558014531269E-2</v>
      </c>
    </row>
    <row r="99" spans="3:11" x14ac:dyDescent="0.25">
      <c r="C99" s="33">
        <v>35370</v>
      </c>
      <c r="D99" s="18">
        <v>95</v>
      </c>
      <c r="E99" s="18">
        <v>32.76</v>
      </c>
      <c r="F99" s="19">
        <f t="shared" si="15"/>
        <v>29.533579611584539</v>
      </c>
      <c r="G99" s="19">
        <f t="shared" si="16"/>
        <v>8.4728413337457884E-2</v>
      </c>
      <c r="H99" s="19">
        <f t="shared" si="17"/>
        <v>3.2462803737034198</v>
      </c>
      <c r="I99" s="19">
        <f t="shared" si="18"/>
        <v>33.067944574460604</v>
      </c>
      <c r="J99" s="19">
        <f t="shared" si="19"/>
        <v>0.30794457446060619</v>
      </c>
      <c r="K99" s="19">
        <f t="shared" si="20"/>
        <v>9.4829860939723828E-2</v>
      </c>
    </row>
    <row r="100" spans="3:11" x14ac:dyDescent="0.25">
      <c r="C100" s="33">
        <v>35400</v>
      </c>
      <c r="D100" s="18">
        <v>96</v>
      </c>
      <c r="E100" s="18">
        <v>32.89</v>
      </c>
      <c r="F100" s="19">
        <f t="shared" si="15"/>
        <v>28.987444556253749</v>
      </c>
      <c r="G100" s="19">
        <f t="shared" si="16"/>
        <v>7.7944175158552315E-2</v>
      </c>
      <c r="H100" s="19">
        <f t="shared" si="17"/>
        <v>4.0109988985332299</v>
      </c>
      <c r="I100" s="19">
        <f t="shared" si="18"/>
        <v>34.571500416702584</v>
      </c>
      <c r="J100" s="19">
        <f t="shared" si="19"/>
        <v>1.6815004167025833</v>
      </c>
      <c r="K100" s="19">
        <f t="shared" si="20"/>
        <v>2.8274436513709613</v>
      </c>
    </row>
    <row r="101" spans="3:11" x14ac:dyDescent="0.25">
      <c r="C101" s="33">
        <v>35431</v>
      </c>
      <c r="D101" s="18">
        <v>97</v>
      </c>
      <c r="E101" s="18">
        <v>36.770000000000003</v>
      </c>
      <c r="F101" s="19">
        <f t="shared" si="15"/>
        <v>29.894422299783699</v>
      </c>
      <c r="G101" s="19">
        <f t="shared" si="16"/>
        <v>8.6859513366378149E-2</v>
      </c>
      <c r="H101" s="19">
        <f t="shared" si="17"/>
        <v>6.7330694258374493</v>
      </c>
      <c r="I101" s="19">
        <f t="shared" si="18"/>
        <v>34.560297964756607</v>
      </c>
      <c r="J101" s="19">
        <f t="shared" si="19"/>
        <v>2.2097020352433958</v>
      </c>
      <c r="K101" s="19">
        <f t="shared" si="20"/>
        <v>4.8827830845588061</v>
      </c>
    </row>
    <row r="102" spans="3:11" x14ac:dyDescent="0.25">
      <c r="C102" s="33">
        <v>35462</v>
      </c>
      <c r="D102" s="18">
        <v>98</v>
      </c>
      <c r="E102" s="18">
        <v>32.83</v>
      </c>
      <c r="F102" s="19">
        <f t="shared" si="15"/>
        <v>30.445265376842634</v>
      </c>
      <c r="G102" s="19">
        <f t="shared" si="16"/>
        <v>9.1849142919398025E-2</v>
      </c>
      <c r="H102" s="19">
        <f t="shared" si="17"/>
        <v>2.3049773014702923</v>
      </c>
      <c r="I102" s="19">
        <f t="shared" si="18"/>
        <v>31.59330046921378</v>
      </c>
      <c r="J102" s="19">
        <f t="shared" si="19"/>
        <v>1.2366995307862183</v>
      </c>
      <c r="K102" s="19">
        <f t="shared" si="20"/>
        <v>1.5294257294468525</v>
      </c>
    </row>
    <row r="103" spans="3:11" x14ac:dyDescent="0.25">
      <c r="C103" s="33">
        <v>35490</v>
      </c>
      <c r="D103" s="18">
        <v>99</v>
      </c>
      <c r="E103" s="18">
        <v>33.28</v>
      </c>
      <c r="F103" s="19">
        <f t="shared" si="15"/>
        <v>31.189453789035113</v>
      </c>
      <c r="G103" s="19">
        <f t="shared" si="16"/>
        <v>9.886432955802886E-2</v>
      </c>
      <c r="H103" s="19">
        <f t="shared" si="17"/>
        <v>1.978411133302961</v>
      </c>
      <c r="I103" s="19">
        <f t="shared" si="18"/>
        <v>31.541258088965389</v>
      </c>
      <c r="J103" s="19">
        <f t="shared" si="19"/>
        <v>1.7387419110346123</v>
      </c>
      <c r="K103" s="19">
        <f t="shared" si="20"/>
        <v>3.0232234331882957</v>
      </c>
    </row>
    <row r="104" spans="3:11" x14ac:dyDescent="0.25">
      <c r="C104" s="33">
        <v>35521</v>
      </c>
      <c r="D104" s="18">
        <v>100</v>
      </c>
      <c r="E104" s="18">
        <v>29.69</v>
      </c>
      <c r="F104" s="19">
        <f t="shared" si="15"/>
        <v>31.597304619807929</v>
      </c>
      <c r="G104" s="19">
        <f t="shared" si="16"/>
        <v>0.10218713730077701</v>
      </c>
      <c r="H104" s="19">
        <f t="shared" si="17"/>
        <v>-1.9604184318107161</v>
      </c>
      <c r="I104" s="19">
        <f t="shared" si="18"/>
        <v>28.866428884612816</v>
      </c>
      <c r="J104" s="19">
        <f t="shared" si="19"/>
        <v>0.82357111538718542</v>
      </c>
      <c r="K104" s="19">
        <f t="shared" si="20"/>
        <v>0.67826938210009269</v>
      </c>
    </row>
    <row r="105" spans="3:11" x14ac:dyDescent="0.25">
      <c r="C105" s="33">
        <v>35551</v>
      </c>
      <c r="D105" s="18">
        <v>101</v>
      </c>
      <c r="E105" s="18">
        <v>29.69</v>
      </c>
      <c r="F105" s="19">
        <f t="shared" si="15"/>
        <v>31.699491765307805</v>
      </c>
      <c r="G105" s="19">
        <f t="shared" si="16"/>
        <v>0.10218713738894925</v>
      </c>
      <c r="H105" s="19">
        <f t="shared" si="17"/>
        <v>-2.0094917667172032</v>
      </c>
      <c r="I105" s="19">
        <f t="shared" si="18"/>
        <v>29.689999978146162</v>
      </c>
      <c r="J105" s="19">
        <f t="shared" si="19"/>
        <v>2.1853839626828631E-8</v>
      </c>
      <c r="K105" s="19">
        <f t="shared" si="20"/>
        <v>4.7759030643514534E-16</v>
      </c>
    </row>
    <row r="106" spans="3:11" x14ac:dyDescent="0.25">
      <c r="C106" s="33">
        <v>35582</v>
      </c>
      <c r="D106" s="18">
        <v>102</v>
      </c>
      <c r="E106" s="18">
        <v>29.75</v>
      </c>
      <c r="F106" s="19">
        <f t="shared" si="15"/>
        <v>31.702810201687143</v>
      </c>
      <c r="G106" s="19">
        <f t="shared" si="16"/>
        <v>0.10112391396676544</v>
      </c>
      <c r="H106" s="19">
        <f t="shared" si="17"/>
        <v>-1.9358149815796666</v>
      </c>
      <c r="I106" s="19">
        <f t="shared" si="18"/>
        <v>30.01352415412078</v>
      </c>
      <c r="J106" s="19">
        <f t="shared" si="19"/>
        <v>0.26352415412078045</v>
      </c>
      <c r="K106" s="19">
        <f t="shared" si="20"/>
        <v>6.9444979805072846E-2</v>
      </c>
    </row>
    <row r="107" spans="3:11" x14ac:dyDescent="0.25">
      <c r="C107" s="33">
        <v>35612</v>
      </c>
      <c r="D107" s="18">
        <v>103</v>
      </c>
      <c r="E107" s="18">
        <v>32.97</v>
      </c>
      <c r="F107" s="19">
        <f t="shared" si="15"/>
        <v>31.527894450002378</v>
      </c>
      <c r="G107" s="19">
        <f t="shared" si="16"/>
        <v>9.8155412965179878E-2</v>
      </c>
      <c r="H107" s="19">
        <f t="shared" si="17"/>
        <v>1.4895559041363478</v>
      </c>
      <c r="I107" s="19">
        <f t="shared" si="18"/>
        <v>33.705754780347853</v>
      </c>
      <c r="J107" s="19">
        <f t="shared" si="19"/>
        <v>0.73575478034785391</v>
      </c>
      <c r="K107" s="19">
        <f t="shared" si="20"/>
        <v>0.54133509680471881</v>
      </c>
    </row>
    <row r="108" spans="3:11" x14ac:dyDescent="0.25">
      <c r="C108" s="33">
        <v>35643</v>
      </c>
      <c r="D108" s="18">
        <v>104</v>
      </c>
      <c r="E108" s="18">
        <v>35.9</v>
      </c>
      <c r="F108" s="19">
        <f t="shared" si="15"/>
        <v>31.434805296694421</v>
      </c>
      <c r="G108" s="19">
        <f t="shared" si="16"/>
        <v>9.6098789381066863E-2</v>
      </c>
      <c r="H108" s="19">
        <f t="shared" si="17"/>
        <v>4.4980690453873535</v>
      </c>
      <c r="I108" s="19">
        <f t="shared" si="18"/>
        <v>36.409742335467975</v>
      </c>
      <c r="J108" s="19">
        <f t="shared" si="19"/>
        <v>0.5097423354679762</v>
      </c>
      <c r="K108" s="19">
        <f t="shared" si="20"/>
        <v>0.25983724856834678</v>
      </c>
    </row>
    <row r="109" spans="3:11" x14ac:dyDescent="0.25">
      <c r="C109" s="33">
        <v>35674</v>
      </c>
      <c r="D109" s="18">
        <v>105</v>
      </c>
      <c r="E109" s="18">
        <v>36.82</v>
      </c>
      <c r="F109" s="19">
        <f t="shared" si="15"/>
        <v>32.184053625500184</v>
      </c>
      <c r="G109" s="19">
        <f t="shared" si="16"/>
        <v>0.10312268957813123</v>
      </c>
      <c r="H109" s="19">
        <f t="shared" si="17"/>
        <v>4.523672013936098</v>
      </c>
      <c r="I109" s="19">
        <f t="shared" si="18"/>
        <v>35.079098398849794</v>
      </c>
      <c r="J109" s="19">
        <f t="shared" si="19"/>
        <v>1.7409016011502061</v>
      </c>
      <c r="K109" s="19">
        <f t="shared" si="20"/>
        <v>3.0307383848873513</v>
      </c>
    </row>
    <row r="110" spans="3:11" x14ac:dyDescent="0.25">
      <c r="C110" s="33">
        <v>35704</v>
      </c>
      <c r="D110" s="18">
        <v>106</v>
      </c>
      <c r="E110" s="18">
        <v>38.49</v>
      </c>
      <c r="F110" s="19">
        <f t="shared" si="15"/>
        <v>33.322848782234075</v>
      </c>
      <c r="G110" s="19">
        <f t="shared" si="16"/>
        <v>0.11426020037321949</v>
      </c>
      <c r="H110" s="19">
        <f t="shared" si="17"/>
        <v>4.9891223637522133</v>
      </c>
      <c r="I110" s="19">
        <f t="shared" si="18"/>
        <v>35.729523650392878</v>
      </c>
      <c r="J110" s="19">
        <f t="shared" si="19"/>
        <v>2.7604763496071243</v>
      </c>
      <c r="K110" s="19">
        <f t="shared" si="20"/>
        <v>7.6202296767402746</v>
      </c>
    </row>
    <row r="111" spans="3:11" x14ac:dyDescent="0.25">
      <c r="C111" s="33">
        <v>35735</v>
      </c>
      <c r="D111" s="18">
        <v>107</v>
      </c>
      <c r="E111" s="18">
        <v>38.26</v>
      </c>
      <c r="F111" s="19">
        <f t="shared" si="15"/>
        <v>34.028620022115419</v>
      </c>
      <c r="G111" s="19">
        <f t="shared" si="16"/>
        <v>0.12062124674343723</v>
      </c>
      <c r="H111" s="19">
        <f t="shared" si="17"/>
        <v>4.1297010824425753</v>
      </c>
      <c r="I111" s="19">
        <f t="shared" si="18"/>
        <v>36.683389356310713</v>
      </c>
      <c r="J111" s="19">
        <f t="shared" si="19"/>
        <v>1.5766106436892855</v>
      </c>
      <c r="K111" s="19">
        <f t="shared" si="20"/>
        <v>2.4857011217943432</v>
      </c>
    </row>
    <row r="112" spans="3:11" x14ac:dyDescent="0.25">
      <c r="C112" s="33">
        <v>35765</v>
      </c>
      <c r="D112" s="18">
        <v>108</v>
      </c>
      <c r="E112" s="18">
        <v>39.92</v>
      </c>
      <c r="F112" s="19">
        <f t="shared" si="15"/>
        <v>34.809466018727854</v>
      </c>
      <c r="G112" s="19">
        <f t="shared" si="16"/>
        <v>0.12772123299589064</v>
      </c>
      <c r="H112" s="19">
        <f t="shared" si="17"/>
        <v>4.9970434141882674</v>
      </c>
      <c r="I112" s="19">
        <f t="shared" si="18"/>
        <v>38.160240167392089</v>
      </c>
      <c r="J112" s="19">
        <f t="shared" si="19"/>
        <v>1.7597598326079122</v>
      </c>
      <c r="K112" s="19">
        <f t="shared" si="20"/>
        <v>3.0967546684602274</v>
      </c>
    </row>
    <row r="113" spans="3:11" x14ac:dyDescent="0.25">
      <c r="C113" s="33">
        <v>35796</v>
      </c>
      <c r="D113" s="18">
        <v>109</v>
      </c>
      <c r="E113" s="18">
        <v>40.450000000000003</v>
      </c>
      <c r="F113" s="19">
        <f t="shared" si="15"/>
        <v>34.479372699538587</v>
      </c>
      <c r="G113" s="19">
        <f t="shared" si="16"/>
        <v>0.12279794433194294</v>
      </c>
      <c r="H113" s="19">
        <f t="shared" si="17"/>
        <v>6.0493241883879216</v>
      </c>
      <c r="I113" s="19">
        <f t="shared" si="18"/>
        <v>41.670256677561191</v>
      </c>
      <c r="J113" s="19">
        <f t="shared" si="19"/>
        <v>1.2202566775611885</v>
      </c>
      <c r="K113" s="19">
        <f t="shared" si="20"/>
        <v>1.4890263591326705</v>
      </c>
    </row>
    <row r="114" spans="3:11" x14ac:dyDescent="0.25">
      <c r="C114" s="33">
        <v>35827</v>
      </c>
      <c r="D114" s="18">
        <v>110</v>
      </c>
      <c r="E114" s="18">
        <v>36.119999999999997</v>
      </c>
      <c r="F114" s="19">
        <f t="shared" si="15"/>
        <v>34.306849347354529</v>
      </c>
      <c r="G114" s="19">
        <f t="shared" si="16"/>
        <v>0.11962209073703246</v>
      </c>
      <c r="H114" s="19">
        <f t="shared" si="17"/>
        <v>1.8639154587515667</v>
      </c>
      <c r="I114" s="19">
        <f t="shared" si="18"/>
        <v>36.907147945340824</v>
      </c>
      <c r="J114" s="19">
        <f t="shared" si="19"/>
        <v>0.78714794534082699</v>
      </c>
      <c r="K114" s="19">
        <f t="shared" si="20"/>
        <v>0.6196018878542856</v>
      </c>
    </row>
    <row r="115" spans="3:11" x14ac:dyDescent="0.25">
      <c r="C115" s="33">
        <v>35855</v>
      </c>
      <c r="D115" s="18">
        <v>111</v>
      </c>
      <c r="E115" s="18">
        <v>36.61</v>
      </c>
      <c r="F115" s="19">
        <f t="shared" si="15"/>
        <v>34.503427168348303</v>
      </c>
      <c r="G115" s="19">
        <f t="shared" si="16"/>
        <v>0.12044966441853833</v>
      </c>
      <c r="H115" s="19">
        <f t="shared" si="17"/>
        <v>2.0933443825986666</v>
      </c>
      <c r="I115" s="19">
        <f t="shared" si="18"/>
        <v>36.404882571394523</v>
      </c>
      <c r="J115" s="19">
        <f t="shared" si="19"/>
        <v>0.20511742860547599</v>
      </c>
      <c r="K115" s="19">
        <f t="shared" si="20"/>
        <v>4.2073159517722544E-2</v>
      </c>
    </row>
    <row r="116" spans="3:11" x14ac:dyDescent="0.25">
      <c r="C116" s="33">
        <v>35886</v>
      </c>
      <c r="D116" s="18">
        <v>112</v>
      </c>
      <c r="E116" s="18">
        <v>32.659999999999997</v>
      </c>
      <c r="F116" s="19">
        <f t="shared" si="15"/>
        <v>34.622579313716855</v>
      </c>
      <c r="G116" s="19">
        <f t="shared" si="16"/>
        <v>0.12043571103763429</v>
      </c>
      <c r="H116" s="19">
        <f t="shared" si="17"/>
        <v>-1.9623562742551997</v>
      </c>
      <c r="I116" s="19">
        <f t="shared" si="18"/>
        <v>32.663458400956124</v>
      </c>
      <c r="J116" s="19">
        <f t="shared" si="19"/>
        <v>3.45840095612715E-3</v>
      </c>
      <c r="K116" s="19">
        <f t="shared" si="20"/>
        <v>1.1960537173341186E-5</v>
      </c>
    </row>
    <row r="117" spans="3:11" x14ac:dyDescent="0.25">
      <c r="C117" s="33">
        <v>35916</v>
      </c>
      <c r="D117" s="18">
        <v>113</v>
      </c>
      <c r="E117" s="18">
        <v>32.65</v>
      </c>
      <c r="F117" s="19">
        <f t="shared" si="15"/>
        <v>34.711678861077999</v>
      </c>
      <c r="G117" s="19">
        <f t="shared" si="16"/>
        <v>0.12009872528944496</v>
      </c>
      <c r="H117" s="19">
        <f t="shared" si="17"/>
        <v>-2.0562922726676396</v>
      </c>
      <c r="I117" s="19">
        <f t="shared" si="18"/>
        <v>32.733523258037287</v>
      </c>
      <c r="J117" s="19">
        <f t="shared" si="19"/>
        <v>8.3523258037288883E-2</v>
      </c>
      <c r="K117" s="19">
        <f t="shared" si="20"/>
        <v>6.9761346331635417E-3</v>
      </c>
    </row>
    <row r="118" spans="3:11" x14ac:dyDescent="0.25">
      <c r="C118" s="33">
        <v>35947</v>
      </c>
      <c r="D118" s="18">
        <v>114</v>
      </c>
      <c r="E118" s="18">
        <v>32.729999999999997</v>
      </c>
      <c r="F118" s="19">
        <f t="shared" si="15"/>
        <v>34.769511919653574</v>
      </c>
      <c r="G118" s="19">
        <f t="shared" si="16"/>
        <v>0.11942912697802745</v>
      </c>
      <c r="H118" s="19">
        <f t="shared" si="17"/>
        <v>-2.0288086465233057</v>
      </c>
      <c r="I118" s="19">
        <f t="shared" si="18"/>
        <v>32.895962604787776</v>
      </c>
      <c r="J118" s="19">
        <f t="shared" si="19"/>
        <v>0.16596260478777936</v>
      </c>
      <c r="K118" s="19">
        <f t="shared" si="20"/>
        <v>2.7543586187944644E-2</v>
      </c>
    </row>
    <row r="119" spans="3:11" x14ac:dyDescent="0.25">
      <c r="C119" s="33">
        <v>35977</v>
      </c>
      <c r="D119" s="18">
        <v>115</v>
      </c>
      <c r="E119" s="18">
        <v>36.26</v>
      </c>
      <c r="F119" s="19">
        <f t="shared" si="15"/>
        <v>34.844483491554286</v>
      </c>
      <c r="G119" s="19">
        <f t="shared" si="16"/>
        <v>0.11895103519196631</v>
      </c>
      <c r="H119" s="19">
        <f t="shared" si="17"/>
        <v>1.4231586229497326</v>
      </c>
      <c r="I119" s="19">
        <f t="shared" si="18"/>
        <v>36.378496950767946</v>
      </c>
      <c r="J119" s="19">
        <f t="shared" si="19"/>
        <v>0.11849695076794831</v>
      </c>
      <c r="K119" s="19">
        <f t="shared" si="20"/>
        <v>1.4041527341301565E-2</v>
      </c>
    </row>
    <row r="120" spans="3:11" x14ac:dyDescent="0.25">
      <c r="C120" s="33">
        <v>36008</v>
      </c>
      <c r="D120" s="18">
        <v>116</v>
      </c>
      <c r="E120" s="18">
        <v>39.49</v>
      </c>
      <c r="F120" s="19">
        <f t="shared" si="15"/>
        <v>34.974125785071188</v>
      </c>
      <c r="G120" s="19">
        <f t="shared" si="16"/>
        <v>0.1190660078389983</v>
      </c>
      <c r="H120" s="19">
        <f t="shared" si="17"/>
        <v>4.5140364211012169</v>
      </c>
      <c r="I120" s="19">
        <f t="shared" si="18"/>
        <v>39.461503572133608</v>
      </c>
      <c r="J120" s="19">
        <f t="shared" si="19"/>
        <v>2.8496427866393503E-2</v>
      </c>
      <c r="K120" s="19">
        <f t="shared" si="20"/>
        <v>8.1204640114456816E-4</v>
      </c>
    </row>
    <row r="121" spans="3:11" x14ac:dyDescent="0.25">
      <c r="C121" s="33">
        <v>36039</v>
      </c>
      <c r="D121" s="18">
        <v>117</v>
      </c>
      <c r="E121" s="18">
        <v>40.5</v>
      </c>
      <c r="F121" s="19">
        <f t="shared" si="15"/>
        <v>35.424525854195736</v>
      </c>
      <c r="G121" s="19">
        <f t="shared" si="16"/>
        <v>0.12262913884940611</v>
      </c>
      <c r="H121" s="19">
        <f t="shared" si="17"/>
        <v>5.018518858204148</v>
      </c>
      <c r="I121" s="19">
        <f t="shared" si="18"/>
        <v>39.616863806846283</v>
      </c>
      <c r="J121" s="19">
        <f t="shared" si="19"/>
        <v>0.88313619315371739</v>
      </c>
      <c r="K121" s="19">
        <f t="shared" si="20"/>
        <v>0.77992953565804002</v>
      </c>
    </row>
    <row r="122" spans="3:11" x14ac:dyDescent="0.25">
      <c r="C122" s="33">
        <v>36069</v>
      </c>
      <c r="D122" s="18">
        <v>118</v>
      </c>
      <c r="E122" s="18">
        <v>42.34</v>
      </c>
      <c r="F122" s="19">
        <f t="shared" si="15"/>
        <v>36.223873661624303</v>
      </c>
      <c r="G122" s="19">
        <f t="shared" si="16"/>
        <v>0.12990649893723072</v>
      </c>
      <c r="H122" s="19">
        <f t="shared" si="17"/>
        <v>5.9998005183143706</v>
      </c>
      <c r="I122" s="19">
        <f t="shared" si="18"/>
        <v>40.536277356797356</v>
      </c>
      <c r="J122" s="19">
        <f t="shared" si="19"/>
        <v>1.8037226432026472</v>
      </c>
      <c r="K122" s="19">
        <f t="shared" si="20"/>
        <v>3.253415373601944</v>
      </c>
    </row>
    <row r="123" spans="3:11" x14ac:dyDescent="0.25">
      <c r="C123" s="33">
        <v>36100</v>
      </c>
      <c r="D123" s="18">
        <v>119</v>
      </c>
      <c r="E123" s="18">
        <v>42.09</v>
      </c>
      <c r="F123" s="19">
        <f t="shared" si="15"/>
        <v>36.956512092978471</v>
      </c>
      <c r="G123" s="19">
        <f t="shared" si="16"/>
        <v>0.13638821358807357</v>
      </c>
      <c r="H123" s="19">
        <f t="shared" si="17"/>
        <v>5.0298801752254532</v>
      </c>
      <c r="I123" s="19">
        <f t="shared" si="18"/>
        <v>40.483481243004107</v>
      </c>
      <c r="J123" s="19">
        <f t="shared" si="19"/>
        <v>1.6065187569958965</v>
      </c>
      <c r="K123" s="19">
        <f t="shared" si="20"/>
        <v>2.5809025165796404</v>
      </c>
    </row>
    <row r="124" spans="3:11" x14ac:dyDescent="0.25">
      <c r="C124" s="33">
        <v>36130</v>
      </c>
      <c r="D124" s="18">
        <v>120</v>
      </c>
      <c r="E124" s="18">
        <v>43.91</v>
      </c>
      <c r="F124" s="19">
        <f t="shared" si="15"/>
        <v>37.775747010671239</v>
      </c>
      <c r="G124" s="19">
        <f t="shared" si="16"/>
        <v>0.14373147391364971</v>
      </c>
      <c r="H124" s="19">
        <f t="shared" si="17"/>
        <v>6.0168737791498321</v>
      </c>
      <c r="I124" s="19">
        <f t="shared" si="18"/>
        <v>42.08994372075481</v>
      </c>
      <c r="J124" s="19">
        <f t="shared" si="19"/>
        <v>1.8200562792451862</v>
      </c>
      <c r="K124" s="19">
        <f t="shared" si="20"/>
        <v>3.3126048596198312</v>
      </c>
    </row>
    <row r="125" spans="3:11" x14ac:dyDescent="0.25">
      <c r="C125" s="34">
        <v>36161</v>
      </c>
      <c r="D125" s="35">
        <v>121</v>
      </c>
      <c r="E125" s="35">
        <v>37.11</v>
      </c>
      <c r="F125" s="36"/>
      <c r="G125" s="36"/>
      <c r="H125" s="36"/>
      <c r="I125" s="36"/>
      <c r="J125" s="36"/>
      <c r="K125" s="36"/>
    </row>
    <row r="126" spans="3:11" x14ac:dyDescent="0.25">
      <c r="C126" s="34">
        <v>36192</v>
      </c>
      <c r="D126" s="35">
        <v>122</v>
      </c>
      <c r="E126" s="35">
        <v>34.01</v>
      </c>
      <c r="F126" s="36"/>
      <c r="G126" s="36"/>
      <c r="H126" s="36"/>
      <c r="I126" s="36"/>
      <c r="J126" s="36"/>
      <c r="K126" s="36"/>
    </row>
    <row r="127" spans="3:11" x14ac:dyDescent="0.25">
      <c r="C127" s="34">
        <v>36220</v>
      </c>
      <c r="D127" s="35">
        <v>123</v>
      </c>
      <c r="E127" s="35">
        <v>35.090000000000003</v>
      </c>
      <c r="F127" s="36"/>
      <c r="G127" s="36"/>
      <c r="H127" s="36"/>
      <c r="I127" s="36"/>
      <c r="J127" s="36"/>
      <c r="K127" s="36"/>
    </row>
    <row r="128" spans="3:11" x14ac:dyDescent="0.25">
      <c r="C128" s="34">
        <v>36251</v>
      </c>
      <c r="D128" s="35">
        <v>124</v>
      </c>
      <c r="E128" s="35">
        <v>31.87</v>
      </c>
      <c r="F128" s="36"/>
      <c r="G128" s="36"/>
      <c r="H128" s="36"/>
      <c r="I128" s="36"/>
      <c r="J128" s="36"/>
      <c r="K128" s="36"/>
    </row>
    <row r="129" spans="3:11" x14ac:dyDescent="0.25">
      <c r="C129" s="34">
        <v>36281</v>
      </c>
      <c r="D129" s="35">
        <v>125</v>
      </c>
      <c r="E129" s="35">
        <v>32.880000000000003</v>
      </c>
      <c r="F129" s="36"/>
      <c r="G129" s="36"/>
      <c r="H129" s="36"/>
      <c r="I129" s="36"/>
      <c r="J129" s="36"/>
      <c r="K129" s="36"/>
    </row>
    <row r="130" spans="3:11" x14ac:dyDescent="0.25">
      <c r="C130" s="34">
        <v>36312</v>
      </c>
      <c r="D130" s="35">
        <v>126</v>
      </c>
      <c r="E130" s="35">
        <v>33.380000000000003</v>
      </c>
      <c r="F130" s="36"/>
      <c r="G130" s="36"/>
      <c r="H130" s="36"/>
      <c r="I130" s="36"/>
      <c r="J130" s="36"/>
      <c r="K130" s="36"/>
    </row>
    <row r="131" spans="3:11" x14ac:dyDescent="0.25">
      <c r="C131" s="34">
        <v>36342</v>
      </c>
      <c r="D131" s="35">
        <v>127</v>
      </c>
      <c r="E131" s="35">
        <v>41.68</v>
      </c>
      <c r="F131" s="36"/>
      <c r="G131" s="36"/>
      <c r="H131" s="36"/>
      <c r="I131" s="36"/>
      <c r="J131" s="36"/>
      <c r="K131" s="36"/>
    </row>
    <row r="132" spans="3:11" x14ac:dyDescent="0.25">
      <c r="C132" s="34">
        <v>36373</v>
      </c>
      <c r="D132" s="35">
        <v>128</v>
      </c>
      <c r="E132" s="35">
        <v>44.93</v>
      </c>
      <c r="F132" s="36"/>
      <c r="G132" s="36"/>
      <c r="H132" s="36"/>
      <c r="I132" s="36"/>
      <c r="J132" s="36"/>
      <c r="K132" s="36"/>
    </row>
    <row r="133" spans="3:11" x14ac:dyDescent="0.25">
      <c r="C133" s="34">
        <v>36404</v>
      </c>
      <c r="D133" s="35">
        <v>129</v>
      </c>
      <c r="E133" s="35">
        <v>46.15</v>
      </c>
      <c r="F133" s="36"/>
      <c r="G133" s="36"/>
      <c r="H133" s="36"/>
      <c r="I133" s="36"/>
      <c r="J133" s="36"/>
      <c r="K133" s="36"/>
    </row>
    <row r="134" spans="3:11" x14ac:dyDescent="0.25">
      <c r="C134" s="34">
        <v>36434</v>
      </c>
      <c r="D134" s="35">
        <v>130</v>
      </c>
      <c r="E134" s="35">
        <v>44.23</v>
      </c>
      <c r="F134" s="36"/>
      <c r="G134" s="36"/>
      <c r="H134" s="36"/>
      <c r="I134" s="36"/>
      <c r="J134" s="36"/>
      <c r="K134" s="36"/>
    </row>
    <row r="135" spans="3:11" x14ac:dyDescent="0.25">
      <c r="C135" s="34">
        <v>36465</v>
      </c>
      <c r="D135" s="35">
        <v>131</v>
      </c>
      <c r="E135" s="35">
        <v>43.71</v>
      </c>
      <c r="F135" s="36"/>
      <c r="G135" s="36"/>
      <c r="H135" s="36"/>
      <c r="I135" s="36"/>
      <c r="J135" s="36"/>
      <c r="K135" s="36"/>
    </row>
    <row r="136" spans="3:11" x14ac:dyDescent="0.25">
      <c r="C136" s="34">
        <v>36495</v>
      </c>
      <c r="D136" s="35">
        <v>132</v>
      </c>
      <c r="E136" s="35">
        <v>45.46</v>
      </c>
      <c r="F136" s="36"/>
      <c r="G136" s="36"/>
      <c r="H136" s="36"/>
      <c r="I136" s="36"/>
      <c r="J136" s="36"/>
      <c r="K136" s="3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HW Multiplicativo</vt:lpstr>
      <vt:lpstr>HW Multiplicativo Otimizado</vt:lpstr>
      <vt:lpstr>HW Multiplicativo Leite</vt:lpstr>
      <vt:lpstr>HW Aditivo Leite</vt:lpstr>
      <vt:lpstr>HW Aditivo Leite Otimizado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2019-10-22T16:11:16Z</dcterms:created>
  <dcterms:modified xsi:type="dcterms:W3CDTF">2019-10-26T13:30:52Z</dcterms:modified>
</cp:coreProperties>
</file>